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S:\Departments\Accounting\SEC FILINGS\2025 SEC Filings\Form 8-K\Earnings Release 3.25.2025\"/>
    </mc:Choice>
  </mc:AlternateContent>
  <xr:revisionPtr revIDLastSave="0" documentId="8_{5E628D10-CFFD-42AA-BD45-1A5036D1E32D}" xr6:coauthVersionLast="47" xr6:coauthVersionMax="47" xr10:uidLastSave="{00000000-0000-0000-0000-000000000000}"/>
  <bookViews>
    <workbookView xWindow="-120" yWindow="-120" windowWidth="29040" windowHeight="15720" tabRatio="659" xr2:uid="{00000000-000D-0000-FFFF-FFFF00000000}"/>
  </bookViews>
  <sheets>
    <sheet name="summary Q4 24" sheetId="18" r:id="rId1"/>
    <sheet name="Press Release BalSht" sheetId="4" r:id="rId2"/>
    <sheet name=" Income Statement " sheetId="2" r:id="rId3"/>
    <sheet name="Non-GAAP Measures" sheetId="3" r:id="rId4"/>
    <sheet name="summary Q3 24" sheetId="15" r:id="rId5"/>
    <sheet name="summary Q2 24" sheetId="17" r:id="rId6"/>
    <sheet name="summary q1 24" sheetId="13" r:id="rId7"/>
    <sheet name="summary q4 23" sheetId="12" r:id="rId8"/>
    <sheet name="summary q4 22" sheetId="11" state="hidden" r:id="rId9"/>
    <sheet name="summary q4 21" sheetId="5" state="hidden" r:id="rId10"/>
    <sheet name="Summary q4 20" sheetId="10" state="hidden" r:id="rId11"/>
    <sheet name="Summary q4 19" sheetId="9" state="hidden" r:id="rId12"/>
    <sheet name="summary q4 18" sheetId="8" state="hidden" r:id="rId13"/>
    <sheet name="summary q4 17 " sheetId="7" state="hidden" r:id="rId14"/>
    <sheet name="summary q4 16" sheetId="1" state="hidden" r:id="rId15"/>
  </sheets>
  <definedNames>
    <definedName name="_RIV15871837925448d6bb3a3f97054d2c85" localSheetId="6" hidden="1">#REF!</definedName>
    <definedName name="_RIV15871837925448d6bb3a3f97054d2c85" localSheetId="4" hidden="1">#REF!</definedName>
    <definedName name="_RIV15871837925448d6bb3a3f97054d2c85" localSheetId="13" hidden="1">#REF!</definedName>
    <definedName name="_RIV15871837925448d6bb3a3f97054d2c85" localSheetId="9" hidden="1">#REF!</definedName>
    <definedName name="_RIV15871837925448d6bb3a3f97054d2c85" localSheetId="8" hidden="1">#REF!</definedName>
    <definedName name="_RIV15871837925448d6bb3a3f97054d2c85" localSheetId="7" hidden="1">#REF!</definedName>
    <definedName name="_RIV15871837925448d6bb3a3f97054d2c85" localSheetId="0" hidden="1">#REF!</definedName>
    <definedName name="_RIV15871837925448d6bb3a3f97054d2c85" hidden="1">#REF!</definedName>
    <definedName name="_RIV4b64f863666145f28aedf72a827cee5a" localSheetId="6" hidden="1">#REF!</definedName>
    <definedName name="_RIV4b64f863666145f28aedf72a827cee5a" localSheetId="4" hidden="1">#REF!</definedName>
    <definedName name="_RIV4b64f863666145f28aedf72a827cee5a" localSheetId="13" hidden="1">#REF!</definedName>
    <definedName name="_RIV4b64f863666145f28aedf72a827cee5a" localSheetId="9" hidden="1">#REF!</definedName>
    <definedName name="_RIV4b64f863666145f28aedf72a827cee5a" localSheetId="8" hidden="1">#REF!</definedName>
    <definedName name="_RIV4b64f863666145f28aedf72a827cee5a" localSheetId="7" hidden="1">#REF!</definedName>
    <definedName name="_RIV4b64f863666145f28aedf72a827cee5a" localSheetId="0" hidden="1">#REF!</definedName>
    <definedName name="_RIV4b64f863666145f28aedf72a827cee5a" hidden="1">#REF!</definedName>
    <definedName name="_RIV743fc0acb6a544d68b56b1900e859caa" localSheetId="6" hidden="1">#REF!</definedName>
    <definedName name="_RIV743fc0acb6a544d68b56b1900e859caa" localSheetId="4" hidden="1">#REF!</definedName>
    <definedName name="_RIV743fc0acb6a544d68b56b1900e859caa" localSheetId="13" hidden="1">#REF!</definedName>
    <definedName name="_RIV743fc0acb6a544d68b56b1900e859caa" localSheetId="9" hidden="1">#REF!</definedName>
    <definedName name="_RIV743fc0acb6a544d68b56b1900e859caa" localSheetId="8" hidden="1">#REF!</definedName>
    <definedName name="_RIV743fc0acb6a544d68b56b1900e859caa" localSheetId="7" hidden="1">#REF!</definedName>
    <definedName name="_RIV743fc0acb6a544d68b56b1900e859caa" localSheetId="0" hidden="1">#REF!</definedName>
    <definedName name="_RIV743fc0acb6a544d68b56b1900e859caa" hidden="1">#REF!</definedName>
    <definedName name="_RIV7d0c0b7b225640cb92e6a0ca22ce7abf" localSheetId="6" hidden="1">#REF!</definedName>
    <definedName name="_RIV7d0c0b7b225640cb92e6a0ca22ce7abf" localSheetId="4" hidden="1">#REF!</definedName>
    <definedName name="_RIV7d0c0b7b225640cb92e6a0ca22ce7abf" localSheetId="13" hidden="1">#REF!</definedName>
    <definedName name="_RIV7d0c0b7b225640cb92e6a0ca22ce7abf" localSheetId="9" hidden="1">#REF!</definedName>
    <definedName name="_RIV7d0c0b7b225640cb92e6a0ca22ce7abf" localSheetId="8" hidden="1">#REF!</definedName>
    <definedName name="_RIV7d0c0b7b225640cb92e6a0ca22ce7abf" localSheetId="7" hidden="1">#REF!</definedName>
    <definedName name="_RIV7d0c0b7b225640cb92e6a0ca22ce7abf" localSheetId="0" hidden="1">#REF!</definedName>
    <definedName name="_RIV7d0c0b7b225640cb92e6a0ca22ce7abf" hidden="1">#REF!</definedName>
    <definedName name="_RIV8ddfdfe653124026af4eaf7ebef3c23b" localSheetId="6" hidden="1">#REF!</definedName>
    <definedName name="_RIV8ddfdfe653124026af4eaf7ebef3c23b" localSheetId="4" hidden="1">#REF!</definedName>
    <definedName name="_RIV8ddfdfe653124026af4eaf7ebef3c23b" localSheetId="13" hidden="1">#REF!</definedName>
    <definedName name="_RIV8ddfdfe653124026af4eaf7ebef3c23b" localSheetId="9" hidden="1">#REF!</definedName>
    <definedName name="_RIV8ddfdfe653124026af4eaf7ebef3c23b" localSheetId="8" hidden="1">#REF!</definedName>
    <definedName name="_RIV8ddfdfe653124026af4eaf7ebef3c23b" localSheetId="7" hidden="1">#REF!</definedName>
    <definedName name="_RIV8ddfdfe653124026af4eaf7ebef3c23b" localSheetId="0" hidden="1">#REF!</definedName>
    <definedName name="_RIV8ddfdfe653124026af4eaf7ebef3c23b" hidden="1">#REF!</definedName>
    <definedName name="_RIV9c44847d153648df8d05acf7c453c5a3" localSheetId="6" hidden="1">#REF!</definedName>
    <definedName name="_RIV9c44847d153648df8d05acf7c453c5a3" localSheetId="4" hidden="1">#REF!</definedName>
    <definedName name="_RIV9c44847d153648df8d05acf7c453c5a3" localSheetId="13" hidden="1">#REF!</definedName>
    <definedName name="_RIV9c44847d153648df8d05acf7c453c5a3" localSheetId="9" hidden="1">#REF!</definedName>
    <definedName name="_RIV9c44847d153648df8d05acf7c453c5a3" localSheetId="8" hidden="1">#REF!</definedName>
    <definedName name="_RIV9c44847d153648df8d05acf7c453c5a3" localSheetId="7" hidden="1">#REF!</definedName>
    <definedName name="_RIV9c44847d153648df8d05acf7c453c5a3" localSheetId="0" hidden="1">#REF!</definedName>
    <definedName name="_RIV9c44847d153648df8d05acf7c453c5a3" hidden="1">#REF!</definedName>
    <definedName name="_RIVbc67dcd49fb24cfdb66629be48eaa6bb" localSheetId="6" hidden="1">#REF!</definedName>
    <definedName name="_RIVbc67dcd49fb24cfdb66629be48eaa6bb" localSheetId="4" hidden="1">#REF!</definedName>
    <definedName name="_RIVbc67dcd49fb24cfdb66629be48eaa6bb" localSheetId="13" hidden="1">#REF!</definedName>
    <definedName name="_RIVbc67dcd49fb24cfdb66629be48eaa6bb" localSheetId="9" hidden="1">#REF!</definedName>
    <definedName name="_RIVbc67dcd49fb24cfdb66629be48eaa6bb" localSheetId="8" hidden="1">#REF!</definedName>
    <definedName name="_RIVbc67dcd49fb24cfdb66629be48eaa6bb" localSheetId="7" hidden="1">#REF!</definedName>
    <definedName name="_RIVbc67dcd49fb24cfdb66629be48eaa6bb" localSheetId="0" hidden="1">#REF!</definedName>
    <definedName name="_RIVbc67dcd49fb24cfdb66629be48eaa6bb" hidden="1">#REF!</definedName>
    <definedName name="_RIVc6b5735a458a450cbbc9b2c7b725f8df" localSheetId="6" hidden="1">#REF!</definedName>
    <definedName name="_RIVc6b5735a458a450cbbc9b2c7b725f8df" localSheetId="4" hidden="1">#REF!</definedName>
    <definedName name="_RIVc6b5735a458a450cbbc9b2c7b725f8df" localSheetId="13" hidden="1">#REF!</definedName>
    <definedName name="_RIVc6b5735a458a450cbbc9b2c7b725f8df" localSheetId="9" hidden="1">#REF!</definedName>
    <definedName name="_RIVc6b5735a458a450cbbc9b2c7b725f8df" localSheetId="8" hidden="1">#REF!</definedName>
    <definedName name="_RIVc6b5735a458a450cbbc9b2c7b725f8df" localSheetId="7" hidden="1">#REF!</definedName>
    <definedName name="_RIVc6b5735a458a450cbbc9b2c7b725f8df" localSheetId="0" hidden="1">#REF!</definedName>
    <definedName name="_RIVc6b5735a458a450cbbc9b2c7b725f8df" hidden="1">#REF!</definedName>
    <definedName name="_RIVe7195dad6b4d46cc9bb1918582d9e94f" localSheetId="6" hidden="1">#REF!</definedName>
    <definedName name="_RIVe7195dad6b4d46cc9bb1918582d9e94f" localSheetId="4" hidden="1">#REF!</definedName>
    <definedName name="_RIVe7195dad6b4d46cc9bb1918582d9e94f" localSheetId="13" hidden="1">#REF!</definedName>
    <definedName name="_RIVe7195dad6b4d46cc9bb1918582d9e94f" localSheetId="9" hidden="1">#REF!</definedName>
    <definedName name="_RIVe7195dad6b4d46cc9bb1918582d9e94f" localSheetId="8" hidden="1">#REF!</definedName>
    <definedName name="_RIVe7195dad6b4d46cc9bb1918582d9e94f" localSheetId="7" hidden="1">#REF!</definedName>
    <definedName name="_RIVe7195dad6b4d46cc9bb1918582d9e94f" localSheetId="0" hidden="1">#REF!</definedName>
    <definedName name="_RIVe7195dad6b4d46cc9bb1918582d9e94f" hidden="1">#REF!</definedName>
    <definedName name="Calendar_Start_Year" localSheetId="6">#REF!</definedName>
    <definedName name="Calendar_Start_Year" localSheetId="4">#REF!</definedName>
    <definedName name="Calendar_Start_Year" localSheetId="13">#REF!</definedName>
    <definedName name="Calendar_Start_Year" localSheetId="9">#REF!</definedName>
    <definedName name="Calendar_Start_Year" localSheetId="8">#REF!</definedName>
    <definedName name="Calendar_Start_Year" localSheetId="7">#REF!</definedName>
    <definedName name="Calendar_Start_Year" localSheetId="0">#REF!</definedName>
    <definedName name="Calendar_Start_Year">#REF!</definedName>
    <definedName name="Calendar_Type" localSheetId="6">#REF!</definedName>
    <definedName name="Calendar_Type" localSheetId="4">#REF!</definedName>
    <definedName name="Calendar_Type" localSheetId="13">#REF!</definedName>
    <definedName name="Calendar_Type" localSheetId="9">#REF!</definedName>
    <definedName name="Calendar_Type" localSheetId="8">#REF!</definedName>
    <definedName name="Calendar_Type" localSheetId="7">#REF!</definedName>
    <definedName name="Calendar_Type" localSheetId="0">#REF!</definedName>
    <definedName name="Calendar_Type">#REF!</definedName>
    <definedName name="Calendar_Type_53" localSheetId="6">#REF!</definedName>
    <definedName name="Calendar_Type_53" localSheetId="4">#REF!</definedName>
    <definedName name="Calendar_Type_53" localSheetId="13">#REF!</definedName>
    <definedName name="Calendar_Type_53" localSheetId="9">#REF!</definedName>
    <definedName name="Calendar_Type_53" localSheetId="8">#REF!</definedName>
    <definedName name="Calendar_Type_53" localSheetId="7">#REF!</definedName>
    <definedName name="Calendar_Type_53" localSheetId="0">#REF!</definedName>
    <definedName name="Calendar_Type_53">#REF!</definedName>
    <definedName name="Calendar_Types" localSheetId="6">#REF!</definedName>
    <definedName name="Calendar_Types" localSheetId="4">#REF!</definedName>
    <definedName name="Calendar_Types" localSheetId="13">#REF!</definedName>
    <definedName name="Calendar_Types" localSheetId="9">#REF!</definedName>
    <definedName name="Calendar_Types" localSheetId="8">#REF!</definedName>
    <definedName name="Calendar_Types" localSheetId="7">#REF!</definedName>
    <definedName name="Calendar_Types" localSheetId="0">#REF!</definedName>
    <definedName name="Calendar_Types">#REF!</definedName>
    <definedName name="CF_NonGAAPMeasures_T_EBITDA">'Non-GAAP Measures'!$A$7:$J$22</definedName>
    <definedName name="CF_PressRelease_T_BalanceSheet">'Press Release BalSht'!$B$5:$H$49</definedName>
    <definedName name="CFY" localSheetId="6">#REF!</definedName>
    <definedName name="CFY" localSheetId="4">#REF!</definedName>
    <definedName name="CFY" localSheetId="13">#REF!</definedName>
    <definedName name="CFY" localSheetId="9">#REF!</definedName>
    <definedName name="CFY" localSheetId="8">#REF!</definedName>
    <definedName name="CFY" localSheetId="7">#REF!</definedName>
    <definedName name="CFY" localSheetId="0">#REF!</definedName>
    <definedName name="CFY">#REF!</definedName>
    <definedName name="CP_LongDate">#REF!</definedName>
    <definedName name="Current_Quarter" localSheetId="6">#REF!</definedName>
    <definedName name="Current_Quarter" localSheetId="4">#REF!</definedName>
    <definedName name="Current_Quarter" localSheetId="13">#REF!</definedName>
    <definedName name="Current_Quarter" localSheetId="9">#REF!</definedName>
    <definedName name="Current_Quarter" localSheetId="8">#REF!</definedName>
    <definedName name="Current_Quarter" localSheetId="7">#REF!</definedName>
    <definedName name="Current_Quarter" localSheetId="0">#REF!</definedName>
    <definedName name="Current_Quarter">#REF!</definedName>
    <definedName name="CY" localSheetId="6">#REF!</definedName>
    <definedName name="CY" localSheetId="4">#REF!</definedName>
    <definedName name="CY" localSheetId="13">#REF!</definedName>
    <definedName name="CY" localSheetId="9">#REF!</definedName>
    <definedName name="CY" localSheetId="8">#REF!</definedName>
    <definedName name="CY" localSheetId="7">#REF!</definedName>
    <definedName name="CY" localSheetId="0">#REF!</definedName>
    <definedName name="CY">#REF!</definedName>
    <definedName name="CY_CP_LongDate" localSheetId="6">#REF!</definedName>
    <definedName name="CY_CP_LongDate" localSheetId="4">#REF!</definedName>
    <definedName name="CY_CP_LongDate" localSheetId="13">#REF!</definedName>
    <definedName name="CY_CP_LongDate" localSheetId="9">#REF!</definedName>
    <definedName name="CY_CP_LongDate" localSheetId="8">#REF!</definedName>
    <definedName name="CY_CP_LongDate" localSheetId="7">#REF!</definedName>
    <definedName name="CY_CP_LongDate" localSheetId="0">#REF!</definedName>
    <definedName name="CY_CP_LongDate">#REF!</definedName>
    <definedName name="CY_CP_LongDate_and_CY" localSheetId="6">#REF!</definedName>
    <definedName name="CY_CP_LongDate_and_CY" localSheetId="4">#REF!</definedName>
    <definedName name="CY_CP_LongDate_and_CY" localSheetId="13">#REF!</definedName>
    <definedName name="CY_CP_LongDate_and_CY" localSheetId="9">#REF!</definedName>
    <definedName name="CY_CP_LongDate_and_CY" localSheetId="8">#REF!</definedName>
    <definedName name="CY_CP_LongDate_and_CY" localSheetId="7">#REF!</definedName>
    <definedName name="CY_CP_LongDate_and_CY" localSheetId="0">#REF!</definedName>
    <definedName name="CY_CP_LongDate_and_CY">#REF!</definedName>
    <definedName name="CY_FY_LongDate" localSheetId="6">#REF!</definedName>
    <definedName name="CY_FY_LongDate" localSheetId="4">#REF!</definedName>
    <definedName name="CY_FY_LongDate" localSheetId="13">#REF!</definedName>
    <definedName name="CY_FY_LongDate" localSheetId="9">#REF!</definedName>
    <definedName name="CY_FY_LongDate" localSheetId="8">#REF!</definedName>
    <definedName name="CY_FY_LongDate" localSheetId="7">#REF!</definedName>
    <definedName name="CY_FY_LongDate" localSheetId="0">#REF!</definedName>
    <definedName name="CY_FY_LongDate">#REF!</definedName>
    <definedName name="CY_FY_LongDate_and_CY" localSheetId="6">#REF!</definedName>
    <definedName name="CY_FY_LongDate_and_CY" localSheetId="4">#REF!</definedName>
    <definedName name="CY_FY_LongDate_and_CY" localSheetId="13">#REF!</definedName>
    <definedName name="CY_FY_LongDate_and_CY" localSheetId="9">#REF!</definedName>
    <definedName name="CY_FY_LongDate_and_CY" localSheetId="8">#REF!</definedName>
    <definedName name="CY_FY_LongDate_and_CY" localSheetId="7">#REF!</definedName>
    <definedName name="CY_FY_LongDate_and_CY" localSheetId="0">#REF!</definedName>
    <definedName name="CY_FY_LongDate_and_CY">#REF!</definedName>
    <definedName name="DateLookup">#REF!</definedName>
    <definedName name="Duration_Period_lowercase" localSheetId="6">#REF!</definedName>
    <definedName name="Duration_Period_lowercase" localSheetId="4">#REF!</definedName>
    <definedName name="Duration_Period_lowercase" localSheetId="13">#REF!</definedName>
    <definedName name="Duration_Period_lowercase" localSheetId="9">#REF!</definedName>
    <definedName name="Duration_Period_lowercase" localSheetId="8">#REF!</definedName>
    <definedName name="Duration_Period_lowercase" localSheetId="7">#REF!</definedName>
    <definedName name="Duration_Period_lowercase" localSheetId="0">#REF!</definedName>
    <definedName name="Duration_Period_lowercase">#REF!</definedName>
    <definedName name="Future_Year_1" localSheetId="6">#REF!</definedName>
    <definedName name="Future_Year_1" localSheetId="4">#REF!</definedName>
    <definedName name="Future_Year_1" localSheetId="13">#REF!</definedName>
    <definedName name="Future_Year_1" localSheetId="9">#REF!</definedName>
    <definedName name="Future_Year_1" localSheetId="8">#REF!</definedName>
    <definedName name="Future_Year_1" localSheetId="7">#REF!</definedName>
    <definedName name="Future_Year_1" localSheetId="0">#REF!</definedName>
    <definedName name="Future_Year_1">#REF!</definedName>
    <definedName name="Future_Year_2" localSheetId="6">#REF!</definedName>
    <definedName name="Future_Year_2" localSheetId="4">#REF!</definedName>
    <definedName name="Future_Year_2" localSheetId="13">#REF!</definedName>
    <definedName name="Future_Year_2" localSheetId="9">#REF!</definedName>
    <definedName name="Future_Year_2" localSheetId="8">#REF!</definedName>
    <definedName name="Future_Year_2" localSheetId="7">#REF!</definedName>
    <definedName name="Future_Year_2" localSheetId="0">#REF!</definedName>
    <definedName name="Future_Year_2">#REF!</definedName>
    <definedName name="Future_Year_3" localSheetId="6">#REF!</definedName>
    <definedName name="Future_Year_3" localSheetId="4">#REF!</definedName>
    <definedName name="Future_Year_3" localSheetId="13">#REF!</definedName>
    <definedName name="Future_Year_3" localSheetId="9">#REF!</definedName>
    <definedName name="Future_Year_3" localSheetId="8">#REF!</definedName>
    <definedName name="Future_Year_3" localSheetId="7">#REF!</definedName>
    <definedName name="Future_Year_3" localSheetId="0">#REF!</definedName>
    <definedName name="Future_Year_3">#REF!</definedName>
    <definedName name="Future_Year_4" localSheetId="6">#REF!</definedName>
    <definedName name="Future_Year_4" localSheetId="4">#REF!</definedName>
    <definedName name="Future_Year_4" localSheetId="13">#REF!</definedName>
    <definedName name="Future_Year_4" localSheetId="9">#REF!</definedName>
    <definedName name="Future_Year_4" localSheetId="8">#REF!</definedName>
    <definedName name="Future_Year_4" localSheetId="7">#REF!</definedName>
    <definedName name="Future_Year_4" localSheetId="0">#REF!</definedName>
    <definedName name="Future_Year_4">#REF!</definedName>
    <definedName name="FY_LongDate">#REF!</definedName>
    <definedName name="P2Y_F2Y_LongDate_and_P2Y" localSheetId="6">#REF!</definedName>
    <definedName name="P2Y_F2Y_LongDate_and_P2Y" localSheetId="4">#REF!</definedName>
    <definedName name="P2Y_F2Y_LongDate_and_P2Y" localSheetId="13">#REF!</definedName>
    <definedName name="P2Y_F2Y_LongDate_and_P2Y" localSheetId="9">#REF!</definedName>
    <definedName name="P2Y_F2Y_LongDate_and_P2Y" localSheetId="8">#REF!</definedName>
    <definedName name="P2Y_F2Y_LongDate_and_P2Y" localSheetId="7">#REF!</definedName>
    <definedName name="P2Y_F2Y_LongDate_and_P2Y" localSheetId="0">#REF!</definedName>
    <definedName name="P2Y_F2Y_LongDate_and_P2Y">#REF!</definedName>
    <definedName name="P2Y_FY_LongDate" localSheetId="6">#REF!</definedName>
    <definedName name="P2Y_FY_LongDate" localSheetId="4">#REF!</definedName>
    <definedName name="P2Y_FY_LongDate" localSheetId="13">#REF!</definedName>
    <definedName name="P2Y_FY_LongDate" localSheetId="9">#REF!</definedName>
    <definedName name="P2Y_FY_LongDate" localSheetId="8">#REF!</definedName>
    <definedName name="P2Y_FY_LongDate" localSheetId="7">#REF!</definedName>
    <definedName name="P2Y_FY_LongDate" localSheetId="0">#REF!</definedName>
    <definedName name="P2Y_FY_LongDate">#REF!</definedName>
    <definedName name="PeriodLookup">#REF!</definedName>
    <definedName name="_xlnm.Print_Area" localSheetId="2">' Income Statement '!$A$1:$P$47</definedName>
    <definedName name="_xlnm.Print_Area" localSheetId="3">'Non-GAAP Measures'!$A$1:$M$22</definedName>
    <definedName name="_xlnm.Print_Area" localSheetId="6">'summary q1 24'!$A$1:$J$54</definedName>
    <definedName name="_xlnm.Print_Area" localSheetId="4">'summary Q3 24'!$A$1:$J$54</definedName>
    <definedName name="_xlnm.Print_Area" localSheetId="0">'summary Q4 24'!$A$1:$J$54</definedName>
    <definedName name="PY" localSheetId="6">#REF!</definedName>
    <definedName name="PY" localSheetId="4">#REF!</definedName>
    <definedName name="PY" localSheetId="13">#REF!</definedName>
    <definedName name="PY" localSheetId="9">#REF!</definedName>
    <definedName name="PY" localSheetId="8">#REF!</definedName>
    <definedName name="PY" localSheetId="7">#REF!</definedName>
    <definedName name="PY" localSheetId="0">#REF!</definedName>
    <definedName name="PY">#REF!</definedName>
    <definedName name="PY_CP_LongDate" localSheetId="6">#REF!</definedName>
    <definedName name="PY_CP_LongDate" localSheetId="4">#REF!</definedName>
    <definedName name="PY_CP_LongDate" localSheetId="13">#REF!</definedName>
    <definedName name="PY_CP_LongDate" localSheetId="9">#REF!</definedName>
    <definedName name="PY_CP_LongDate" localSheetId="8">#REF!</definedName>
    <definedName name="PY_CP_LongDate" localSheetId="7">#REF!</definedName>
    <definedName name="PY_CP_LongDate" localSheetId="0">#REF!</definedName>
    <definedName name="PY_CP_LongDate">#REF!</definedName>
    <definedName name="PY_CP_LongDate_and_PY" localSheetId="6">#REF!</definedName>
    <definedName name="PY_CP_LongDate_and_PY" localSheetId="4">#REF!</definedName>
    <definedName name="PY_CP_LongDate_and_PY" localSheetId="13">#REF!</definedName>
    <definedName name="PY_CP_LongDate_and_PY" localSheetId="9">#REF!</definedName>
    <definedName name="PY_CP_LongDate_and_PY" localSheetId="8">#REF!</definedName>
    <definedName name="PY_CP_LongDate_and_PY" localSheetId="7">#REF!</definedName>
    <definedName name="PY_CP_LongDate_and_PY" localSheetId="0">#REF!</definedName>
    <definedName name="PY_CP_LongDate_and_PY">#REF!</definedName>
    <definedName name="PY_FY_LongDate" localSheetId="6">#REF!</definedName>
    <definedName name="PY_FY_LongDate" localSheetId="4">#REF!</definedName>
    <definedName name="PY_FY_LongDate" localSheetId="13">#REF!</definedName>
    <definedName name="PY_FY_LongDate" localSheetId="9">#REF!</definedName>
    <definedName name="PY_FY_LongDate" localSheetId="8">#REF!</definedName>
    <definedName name="PY_FY_LongDate" localSheetId="7">#REF!</definedName>
    <definedName name="PY_FY_LongDate" localSheetId="0">#REF!</definedName>
    <definedName name="PY_FY_LongDate">#REF!</definedName>
    <definedName name="PY_FY_LongDate_and_PY" localSheetId="6">#REF!</definedName>
    <definedName name="PY_FY_LongDate_and_PY" localSheetId="4">#REF!</definedName>
    <definedName name="PY_FY_LongDate_and_PY" localSheetId="13">#REF!</definedName>
    <definedName name="PY_FY_LongDate_and_PY" localSheetId="9">#REF!</definedName>
    <definedName name="PY_FY_LongDate_and_PY" localSheetId="8">#REF!</definedName>
    <definedName name="PY_FY_LongDate_and_PY" localSheetId="7">#REF!</definedName>
    <definedName name="PY_FY_LongDate_and_PY" localSheetId="0">#REF!</definedName>
    <definedName name="PY_FY_LongDate_and_PY">#REF!</definedName>
    <definedName name="QTD" localSheetId="6">#REF!</definedName>
    <definedName name="QTD" localSheetId="4">#REF!</definedName>
    <definedName name="QTD" localSheetId="13">#REF!</definedName>
    <definedName name="QTD" localSheetId="9">#REF!</definedName>
    <definedName name="QTD" localSheetId="8">#REF!</definedName>
    <definedName name="QTD" localSheetId="7">#REF!</definedName>
    <definedName name="QTD" localSheetId="0">#REF!</definedName>
    <definedName name="QTD">#REF!</definedName>
    <definedName name="QTD_LC3" localSheetId="6">#REF!</definedName>
    <definedName name="QTD_LC3" localSheetId="4">#REF!</definedName>
    <definedName name="QTD_LC3" localSheetId="13">#REF!</definedName>
    <definedName name="QTD_LC3" localSheetId="9">#REF!</definedName>
    <definedName name="QTD_LC3" localSheetId="8">#REF!</definedName>
    <definedName name="QTD_LC3" localSheetId="7">#REF!</definedName>
    <definedName name="QTD_LC3" localSheetId="0">#REF!</definedName>
    <definedName name="QTD_LC3">#REF!</definedName>
    <definedName name="Quarter_NumericQ1_PY" localSheetId="6">#REF!</definedName>
    <definedName name="Quarter_NumericQ1_PY" localSheetId="4">#REF!</definedName>
    <definedName name="Quarter_NumericQ1_PY" localSheetId="13">#REF!</definedName>
    <definedName name="Quarter_NumericQ1_PY" localSheetId="9">#REF!</definedName>
    <definedName name="Quarter_NumericQ1_PY" localSheetId="8">#REF!</definedName>
    <definedName name="Quarter_NumericQ1_PY" localSheetId="7">#REF!</definedName>
    <definedName name="Quarter_NumericQ1_PY" localSheetId="0">#REF!</definedName>
    <definedName name="Quarter_NumericQ1_PY">#REF!</definedName>
    <definedName name="Quarter_NumericQ2_PY" localSheetId="6">#REF!</definedName>
    <definedName name="Quarter_NumericQ2_PY" localSheetId="4">#REF!</definedName>
    <definedName name="Quarter_NumericQ2_PY" localSheetId="13">#REF!</definedName>
    <definedName name="Quarter_NumericQ2_PY" localSheetId="9">#REF!</definedName>
    <definedName name="Quarter_NumericQ2_PY" localSheetId="8">#REF!</definedName>
    <definedName name="Quarter_NumericQ2_PY" localSheetId="7">#REF!</definedName>
    <definedName name="Quarter_NumericQ2_PY" localSheetId="0">#REF!</definedName>
    <definedName name="Quarter_NumericQ2_PY">#REF!</definedName>
    <definedName name="Quarter_NumericQ3_PY" localSheetId="6">#REF!</definedName>
    <definedName name="Quarter_NumericQ3_PY" localSheetId="4">#REF!</definedName>
    <definedName name="Quarter_NumericQ3_PY" localSheetId="13">#REF!</definedName>
    <definedName name="Quarter_NumericQ3_PY" localSheetId="9">#REF!</definedName>
    <definedName name="Quarter_NumericQ3_PY" localSheetId="8">#REF!</definedName>
    <definedName name="Quarter_NumericQ3_PY" localSheetId="7">#REF!</definedName>
    <definedName name="Quarter_NumericQ3_PY" localSheetId="0">#REF!</definedName>
    <definedName name="Quarter_NumericQ3_PY">#REF!</definedName>
    <definedName name="Quarter_NumericQ4_PY" localSheetId="6">#REF!</definedName>
    <definedName name="Quarter_NumericQ4_PY" localSheetId="4">#REF!</definedName>
    <definedName name="Quarter_NumericQ4_PY" localSheetId="13">#REF!</definedName>
    <definedName name="Quarter_NumericQ4_PY" localSheetId="9">#REF!</definedName>
    <definedName name="Quarter_NumericQ4_PY" localSheetId="8">#REF!</definedName>
    <definedName name="Quarter_NumericQ4_PY" localSheetId="7">#REF!</definedName>
    <definedName name="Quarter_NumericQ4_PY" localSheetId="0">#REF!</definedName>
    <definedName name="Quarter_NumericQ4_PY">#REF!</definedName>
    <definedName name="Quarter1_no_CY" localSheetId="6">#REF!</definedName>
    <definedName name="Quarter1_no_CY" localSheetId="4">#REF!</definedName>
    <definedName name="Quarter1_no_CY" localSheetId="13">#REF!</definedName>
    <definedName name="Quarter1_no_CY" localSheetId="9">#REF!</definedName>
    <definedName name="Quarter1_no_CY" localSheetId="8">#REF!</definedName>
    <definedName name="Quarter1_no_CY" localSheetId="7">#REF!</definedName>
    <definedName name="Quarter1_no_CY" localSheetId="0">#REF!</definedName>
    <definedName name="Quarter1_no_CY">#REF!</definedName>
    <definedName name="Quarter1_no_PY" localSheetId="6">#REF!</definedName>
    <definedName name="Quarter1_no_PY" localSheetId="4">#REF!</definedName>
    <definedName name="Quarter1_no_PY" localSheetId="13">#REF!</definedName>
    <definedName name="Quarter1_no_PY" localSheetId="9">#REF!</definedName>
    <definedName name="Quarter1_no_PY" localSheetId="8">#REF!</definedName>
    <definedName name="Quarter1_no_PY" localSheetId="7">#REF!</definedName>
    <definedName name="Quarter1_no_PY" localSheetId="0">#REF!</definedName>
    <definedName name="Quarter1_no_PY">#REF!</definedName>
    <definedName name="Quarter2_no_CY" localSheetId="6">#REF!</definedName>
    <definedName name="Quarter2_no_CY" localSheetId="4">#REF!</definedName>
    <definedName name="Quarter2_no_CY" localSheetId="13">#REF!</definedName>
    <definedName name="Quarter2_no_CY" localSheetId="9">#REF!</definedName>
    <definedName name="Quarter2_no_CY" localSheetId="8">#REF!</definedName>
    <definedName name="Quarter2_no_CY" localSheetId="7">#REF!</definedName>
    <definedName name="Quarter2_no_CY" localSheetId="0">#REF!</definedName>
    <definedName name="Quarter2_no_CY">#REF!</definedName>
    <definedName name="Quarter2_no_PY" localSheetId="6">#REF!</definedName>
    <definedName name="Quarter2_no_PY" localSheetId="4">#REF!</definedName>
    <definedName name="Quarter2_no_PY" localSheetId="13">#REF!</definedName>
    <definedName name="Quarter2_no_PY" localSheetId="9">#REF!</definedName>
    <definedName name="Quarter2_no_PY" localSheetId="8">#REF!</definedName>
    <definedName name="Quarter2_no_PY" localSheetId="7">#REF!</definedName>
    <definedName name="Quarter2_no_PY" localSheetId="0">#REF!</definedName>
    <definedName name="Quarter2_no_PY">#REF!</definedName>
    <definedName name="Quarter3_no_CY" localSheetId="6">#REF!</definedName>
    <definedName name="Quarter3_no_CY" localSheetId="4">#REF!</definedName>
    <definedName name="Quarter3_no_CY" localSheetId="13">#REF!</definedName>
    <definedName name="Quarter3_no_CY" localSheetId="9">#REF!</definedName>
    <definedName name="Quarter3_no_CY" localSheetId="8">#REF!</definedName>
    <definedName name="Quarter3_no_CY" localSheetId="7">#REF!</definedName>
    <definedName name="Quarter3_no_CY" localSheetId="0">#REF!</definedName>
    <definedName name="Quarter3_no_CY">#REF!</definedName>
    <definedName name="Quarter3_no_PY" localSheetId="6">#REF!</definedName>
    <definedName name="Quarter3_no_PY" localSheetId="4">#REF!</definedName>
    <definedName name="Quarter3_no_PY" localSheetId="13">#REF!</definedName>
    <definedName name="Quarter3_no_PY" localSheetId="9">#REF!</definedName>
    <definedName name="Quarter3_no_PY" localSheetId="8">#REF!</definedName>
    <definedName name="Quarter3_no_PY" localSheetId="7">#REF!</definedName>
    <definedName name="Quarter3_no_PY" localSheetId="0">#REF!</definedName>
    <definedName name="Quarter3_no_PY">#REF!</definedName>
    <definedName name="Quarter4_no_CY" localSheetId="6">#REF!</definedName>
    <definedName name="Quarter4_no_CY" localSheetId="4">#REF!</definedName>
    <definedName name="Quarter4_no_CY" localSheetId="13">#REF!</definedName>
    <definedName name="Quarter4_no_CY" localSheetId="9">#REF!</definedName>
    <definedName name="Quarter4_no_CY" localSheetId="8">#REF!</definedName>
    <definedName name="Quarter4_no_CY" localSheetId="7">#REF!</definedName>
    <definedName name="Quarter4_no_CY" localSheetId="0">#REF!</definedName>
    <definedName name="Quarter4_no_CY">#REF!</definedName>
    <definedName name="Quarter4_no_PY" localSheetId="6">#REF!</definedName>
    <definedName name="Quarter4_no_PY" localSheetId="4">#REF!</definedName>
    <definedName name="Quarter4_no_PY" localSheetId="13">#REF!</definedName>
    <definedName name="Quarter4_no_PY" localSheetId="9">#REF!</definedName>
    <definedName name="Quarter4_no_PY" localSheetId="8">#REF!</definedName>
    <definedName name="Quarter4_no_PY" localSheetId="7">#REF!</definedName>
    <definedName name="Quarter4_no_PY" localSheetId="0">#REF!</definedName>
    <definedName name="Quarter4_no_PY">#REF!</definedName>
    <definedName name="SecondPY" localSheetId="6">#REF!</definedName>
    <definedName name="SecondPY" localSheetId="4">#REF!</definedName>
    <definedName name="SecondPY" localSheetId="13">#REF!</definedName>
    <definedName name="SecondPY" localSheetId="9">#REF!</definedName>
    <definedName name="SecondPY" localSheetId="8">#REF!</definedName>
    <definedName name="SecondPY" localSheetId="7">#REF!</definedName>
    <definedName name="SecondPY" localSheetId="0">#REF!</definedName>
    <definedName name="SecondPY">#REF!</definedName>
    <definedName name="Serial_CFY_D" localSheetId="6">#REF!</definedName>
    <definedName name="Serial_CFY_D" localSheetId="4">#REF!</definedName>
    <definedName name="Serial_CFY_D" localSheetId="13">#REF!</definedName>
    <definedName name="Serial_CFY_D" localSheetId="9">#REF!</definedName>
    <definedName name="Serial_CFY_D" localSheetId="8">#REF!</definedName>
    <definedName name="Serial_CFY_D" localSheetId="7">#REF!</definedName>
    <definedName name="Serial_CFY_D" localSheetId="0">#REF!</definedName>
    <definedName name="Serial_CFY_D">#REF!</definedName>
    <definedName name="Serial_CFY_Y" localSheetId="6">#REF!</definedName>
    <definedName name="Serial_CFY_Y" localSheetId="4">#REF!</definedName>
    <definedName name="Serial_CFY_Y" localSheetId="13">#REF!</definedName>
    <definedName name="Serial_CFY_Y" localSheetId="9">#REF!</definedName>
    <definedName name="Serial_CFY_Y" localSheetId="8">#REF!</definedName>
    <definedName name="Serial_CFY_Y" localSheetId="7">#REF!</definedName>
    <definedName name="Serial_CFY_Y" localSheetId="0">#REF!</definedName>
    <definedName name="Serial_CFY_Y">#REF!</definedName>
    <definedName name="Serial_CP_D" localSheetId="6">#REF!</definedName>
    <definedName name="Serial_CP_D" localSheetId="4">#REF!</definedName>
    <definedName name="Serial_CP_D" localSheetId="13">#REF!</definedName>
    <definedName name="Serial_CP_D" localSheetId="9">#REF!</definedName>
    <definedName name="Serial_CP_D" localSheetId="8">#REF!</definedName>
    <definedName name="Serial_CP_D" localSheetId="7">#REF!</definedName>
    <definedName name="Serial_CP_D" localSheetId="0">#REF!</definedName>
    <definedName name="Serial_CP_D">#REF!</definedName>
    <definedName name="Serial_CP_Y" localSheetId="6">#REF!</definedName>
    <definedName name="Serial_CP_Y" localSheetId="4">#REF!</definedName>
    <definedName name="Serial_CP_Y" localSheetId="13">#REF!</definedName>
    <definedName name="Serial_CP_Y" localSheetId="9">#REF!</definedName>
    <definedName name="Serial_CP_Y" localSheetId="8">#REF!</definedName>
    <definedName name="Serial_CP_Y" localSheetId="7">#REF!</definedName>
    <definedName name="Serial_CP_Y" localSheetId="0">#REF!</definedName>
    <definedName name="Serial_CP_Y">#REF!</definedName>
    <definedName name="Serial_CY_Q1_D" localSheetId="6">#REF!</definedName>
    <definedName name="Serial_CY_Q1_D" localSheetId="4">#REF!</definedName>
    <definedName name="Serial_CY_Q1_D" localSheetId="13">#REF!</definedName>
    <definedName name="Serial_CY_Q1_D" localSheetId="9">#REF!</definedName>
    <definedName name="Serial_CY_Q1_D" localSheetId="8">#REF!</definedName>
    <definedName name="Serial_CY_Q1_D" localSheetId="7">#REF!</definedName>
    <definedName name="Serial_CY_Q1_D" localSheetId="0">#REF!</definedName>
    <definedName name="Serial_CY_Q1_D">#REF!</definedName>
    <definedName name="Serial_CY_Q1_M" localSheetId="6">#REF!</definedName>
    <definedName name="Serial_CY_Q1_M" localSheetId="4">#REF!</definedName>
    <definedName name="Serial_CY_Q1_M" localSheetId="13">#REF!</definedName>
    <definedName name="Serial_CY_Q1_M" localSheetId="9">#REF!</definedName>
    <definedName name="Serial_CY_Q1_M" localSheetId="8">#REF!</definedName>
    <definedName name="Serial_CY_Q1_M" localSheetId="7">#REF!</definedName>
    <definedName name="Serial_CY_Q1_M" localSheetId="0">#REF!</definedName>
    <definedName name="Serial_CY_Q1_M">#REF!</definedName>
    <definedName name="Serial_CY_Q1_Y" localSheetId="6">#REF!</definedName>
    <definedName name="Serial_CY_Q1_Y" localSheetId="4">#REF!</definedName>
    <definedName name="Serial_CY_Q1_Y" localSheetId="13">#REF!</definedName>
    <definedName name="Serial_CY_Q1_Y" localSheetId="9">#REF!</definedName>
    <definedName name="Serial_CY_Q1_Y" localSheetId="8">#REF!</definedName>
    <definedName name="Serial_CY_Q1_Y" localSheetId="7">#REF!</definedName>
    <definedName name="Serial_CY_Q1_Y" localSheetId="0">#REF!</definedName>
    <definedName name="Serial_CY_Q1_Y">#REF!</definedName>
    <definedName name="Serial_CY_Q2_D" localSheetId="6">#REF!</definedName>
    <definedName name="Serial_CY_Q2_D" localSheetId="4">#REF!</definedName>
    <definedName name="Serial_CY_Q2_D" localSheetId="13">#REF!</definedName>
    <definedName name="Serial_CY_Q2_D" localSheetId="9">#REF!</definedName>
    <definedName name="Serial_CY_Q2_D" localSheetId="8">#REF!</definedName>
    <definedName name="Serial_CY_Q2_D" localSheetId="7">#REF!</definedName>
    <definedName name="Serial_CY_Q2_D" localSheetId="0">#REF!</definedName>
    <definedName name="Serial_CY_Q2_D">#REF!</definedName>
    <definedName name="Serial_CY_Q2_M" localSheetId="6">#REF!</definedName>
    <definedName name="Serial_CY_Q2_M" localSheetId="4">#REF!</definedName>
    <definedName name="Serial_CY_Q2_M" localSheetId="13">#REF!</definedName>
    <definedName name="Serial_CY_Q2_M" localSheetId="9">#REF!</definedName>
    <definedName name="Serial_CY_Q2_M" localSheetId="8">#REF!</definedName>
    <definedName name="Serial_CY_Q2_M" localSheetId="7">#REF!</definedName>
    <definedName name="Serial_CY_Q2_M" localSheetId="0">#REF!</definedName>
    <definedName name="Serial_CY_Q2_M">#REF!</definedName>
    <definedName name="Serial_CY_Q2_Y" localSheetId="6">#REF!</definedName>
    <definedName name="Serial_CY_Q2_Y" localSheetId="4">#REF!</definedName>
    <definedName name="Serial_CY_Q2_Y" localSheetId="13">#REF!</definedName>
    <definedName name="Serial_CY_Q2_Y" localSheetId="9">#REF!</definedName>
    <definedName name="Serial_CY_Q2_Y" localSheetId="8">#REF!</definedName>
    <definedName name="Serial_CY_Q2_Y" localSheetId="7">#REF!</definedName>
    <definedName name="Serial_CY_Q2_Y" localSheetId="0">#REF!</definedName>
    <definedName name="Serial_CY_Q2_Y">#REF!</definedName>
    <definedName name="Serial_CY_Q3_D" localSheetId="6">#REF!</definedName>
    <definedName name="Serial_CY_Q3_D" localSheetId="4">#REF!</definedName>
    <definedName name="Serial_CY_Q3_D" localSheetId="13">#REF!</definedName>
    <definedName name="Serial_CY_Q3_D" localSheetId="9">#REF!</definedName>
    <definedName name="Serial_CY_Q3_D" localSheetId="8">#REF!</definedName>
    <definedName name="Serial_CY_Q3_D" localSheetId="7">#REF!</definedName>
    <definedName name="Serial_CY_Q3_D" localSheetId="0">#REF!</definedName>
    <definedName name="Serial_CY_Q3_D">#REF!</definedName>
    <definedName name="Serial_CY_Q3_M" localSheetId="6">#REF!</definedName>
    <definedName name="Serial_CY_Q3_M" localSheetId="4">#REF!</definedName>
    <definedName name="Serial_CY_Q3_M" localSheetId="13">#REF!</definedName>
    <definedName name="Serial_CY_Q3_M" localSheetId="9">#REF!</definedName>
    <definedName name="Serial_CY_Q3_M" localSheetId="8">#REF!</definedName>
    <definedName name="Serial_CY_Q3_M" localSheetId="7">#REF!</definedName>
    <definedName name="Serial_CY_Q3_M" localSheetId="0">#REF!</definedName>
    <definedName name="Serial_CY_Q3_M">#REF!</definedName>
    <definedName name="Serial_CY_Q3_Y" localSheetId="6">#REF!</definedName>
    <definedName name="Serial_CY_Q3_Y" localSheetId="4">#REF!</definedName>
    <definedName name="Serial_CY_Q3_Y" localSheetId="13">#REF!</definedName>
    <definedName name="Serial_CY_Q3_Y" localSheetId="9">#REF!</definedName>
    <definedName name="Serial_CY_Q3_Y" localSheetId="8">#REF!</definedName>
    <definedName name="Serial_CY_Q3_Y" localSheetId="7">#REF!</definedName>
    <definedName name="Serial_CY_Q3_Y" localSheetId="0">#REF!</definedName>
    <definedName name="Serial_CY_Q3_Y">#REF!</definedName>
    <definedName name="Serial_CY_Q4_D" localSheetId="6">#REF!</definedName>
    <definedName name="Serial_CY_Q4_D" localSheetId="4">#REF!</definedName>
    <definedName name="Serial_CY_Q4_D" localSheetId="13">#REF!</definedName>
    <definedName name="Serial_CY_Q4_D" localSheetId="9">#REF!</definedName>
    <definedName name="Serial_CY_Q4_D" localSheetId="8">#REF!</definedName>
    <definedName name="Serial_CY_Q4_D" localSheetId="7">#REF!</definedName>
    <definedName name="Serial_CY_Q4_D" localSheetId="0">#REF!</definedName>
    <definedName name="Serial_CY_Q4_D">#REF!</definedName>
    <definedName name="Serial_CY_Q4_M" localSheetId="6">#REF!</definedName>
    <definedName name="Serial_CY_Q4_M" localSheetId="4">#REF!</definedName>
    <definedName name="Serial_CY_Q4_M" localSheetId="13">#REF!</definedName>
    <definedName name="Serial_CY_Q4_M" localSheetId="9">#REF!</definedName>
    <definedName name="Serial_CY_Q4_M" localSheetId="8">#REF!</definedName>
    <definedName name="Serial_CY_Q4_M" localSheetId="7">#REF!</definedName>
    <definedName name="Serial_CY_Q4_M" localSheetId="0">#REF!</definedName>
    <definedName name="Serial_CY_Q4_M">#REF!</definedName>
    <definedName name="Serial_CY_Q4_Y" localSheetId="6">#REF!</definedName>
    <definedName name="Serial_CY_Q4_Y" localSheetId="4">#REF!</definedName>
    <definedName name="Serial_CY_Q4_Y" localSheetId="13">#REF!</definedName>
    <definedName name="Serial_CY_Q4_Y" localSheetId="9">#REF!</definedName>
    <definedName name="Serial_CY_Q4_Y" localSheetId="8">#REF!</definedName>
    <definedName name="Serial_CY_Q4_Y" localSheetId="7">#REF!</definedName>
    <definedName name="Serial_CY_Q4_Y" localSheetId="0">#REF!</definedName>
    <definedName name="Serial_CY_Q4_Y">#REF!</definedName>
    <definedName name="Serial_P2FY_D" localSheetId="6">#REF!</definedName>
    <definedName name="Serial_P2FY_D" localSheetId="4">#REF!</definedName>
    <definedName name="Serial_P2FY_D" localSheetId="13">#REF!</definedName>
    <definedName name="Serial_P2FY_D" localSheetId="9">#REF!</definedName>
    <definedName name="Serial_P2FY_D" localSheetId="8">#REF!</definedName>
    <definedName name="Serial_P2FY_D" localSheetId="7">#REF!</definedName>
    <definedName name="Serial_P2FY_D" localSheetId="0">#REF!</definedName>
    <definedName name="Serial_P2FY_D">#REF!</definedName>
    <definedName name="Serial_P2FY_M" localSheetId="6">#REF!</definedName>
    <definedName name="Serial_P2FY_M" localSheetId="4">#REF!</definedName>
    <definedName name="Serial_P2FY_M" localSheetId="13">#REF!</definedName>
    <definedName name="Serial_P2FY_M" localSheetId="9">#REF!</definedName>
    <definedName name="Serial_P2FY_M" localSheetId="8">#REF!</definedName>
    <definedName name="Serial_P2FY_M" localSheetId="7">#REF!</definedName>
    <definedName name="Serial_P2FY_M" localSheetId="0">#REF!</definedName>
    <definedName name="Serial_P2FY_M">#REF!</definedName>
    <definedName name="Serial_P2FY_Y" localSheetId="6">#REF!</definedName>
    <definedName name="Serial_P2FY_Y" localSheetId="4">#REF!</definedName>
    <definedName name="Serial_P2FY_Y" localSheetId="13">#REF!</definedName>
    <definedName name="Serial_P2FY_Y" localSheetId="9">#REF!</definedName>
    <definedName name="Serial_P2FY_Y" localSheetId="8">#REF!</definedName>
    <definedName name="Serial_P2FY_Y" localSheetId="7">#REF!</definedName>
    <definedName name="Serial_P2FY_Y" localSheetId="0">#REF!</definedName>
    <definedName name="Serial_P2FY_Y">#REF!</definedName>
    <definedName name="Serial_PFY_D" localSheetId="6">#REF!</definedName>
    <definedName name="Serial_PFY_D" localSheetId="4">#REF!</definedName>
    <definedName name="Serial_PFY_D" localSheetId="13">#REF!</definedName>
    <definedName name="Serial_PFY_D" localSheetId="9">#REF!</definedName>
    <definedName name="Serial_PFY_D" localSheetId="8">#REF!</definedName>
    <definedName name="Serial_PFY_D" localSheetId="7">#REF!</definedName>
    <definedName name="Serial_PFY_D" localSheetId="0">#REF!</definedName>
    <definedName name="Serial_PFY_D">#REF!</definedName>
    <definedName name="Serial_PFY_M" localSheetId="6">#REF!</definedName>
    <definedName name="Serial_PFY_M" localSheetId="4">#REF!</definedName>
    <definedName name="Serial_PFY_M" localSheetId="13">#REF!</definedName>
    <definedName name="Serial_PFY_M" localSheetId="9">#REF!</definedName>
    <definedName name="Serial_PFY_M" localSheetId="8">#REF!</definedName>
    <definedName name="Serial_PFY_M" localSheetId="7">#REF!</definedName>
    <definedName name="Serial_PFY_M" localSheetId="0">#REF!</definedName>
    <definedName name="Serial_PFY_M">#REF!</definedName>
    <definedName name="Serial_PFY_Y" localSheetId="6">#REF!</definedName>
    <definedName name="Serial_PFY_Y" localSheetId="4">#REF!</definedName>
    <definedName name="Serial_PFY_Y" localSheetId="13">#REF!</definedName>
    <definedName name="Serial_PFY_Y" localSheetId="9">#REF!</definedName>
    <definedName name="Serial_PFY_Y" localSheetId="8">#REF!</definedName>
    <definedName name="Serial_PFY_Y" localSheetId="7">#REF!</definedName>
    <definedName name="Serial_PFY_Y" localSheetId="0">#REF!</definedName>
    <definedName name="Serial_PFY_Y">#REF!</definedName>
    <definedName name="Serial_PY_CP_D" localSheetId="6">#REF!</definedName>
    <definedName name="Serial_PY_CP_D" localSheetId="4">#REF!</definedName>
    <definedName name="Serial_PY_CP_D" localSheetId="13">#REF!</definedName>
    <definedName name="Serial_PY_CP_D" localSheetId="9">#REF!</definedName>
    <definedName name="Serial_PY_CP_D" localSheetId="8">#REF!</definedName>
    <definedName name="Serial_PY_CP_D" localSheetId="7">#REF!</definedName>
    <definedName name="Serial_PY_CP_D" localSheetId="0">#REF!</definedName>
    <definedName name="Serial_PY_CP_D">#REF!</definedName>
    <definedName name="Serial_PY_CP_M" localSheetId="6">#REF!</definedName>
    <definedName name="Serial_PY_CP_M" localSheetId="4">#REF!</definedName>
    <definedName name="Serial_PY_CP_M" localSheetId="13">#REF!</definedName>
    <definedName name="Serial_PY_CP_M" localSheetId="9">#REF!</definedName>
    <definedName name="Serial_PY_CP_M" localSheetId="8">#REF!</definedName>
    <definedName name="Serial_PY_CP_M" localSheetId="7">#REF!</definedName>
    <definedName name="Serial_PY_CP_M" localSheetId="0">#REF!</definedName>
    <definedName name="Serial_PY_CP_M">#REF!</definedName>
    <definedName name="Serial_PY_CP_Y" localSheetId="6">#REF!</definedName>
    <definedName name="Serial_PY_CP_Y" localSheetId="4">#REF!</definedName>
    <definedName name="Serial_PY_CP_Y" localSheetId="13">#REF!</definedName>
    <definedName name="Serial_PY_CP_Y" localSheetId="9">#REF!</definedName>
    <definedName name="Serial_PY_CP_Y" localSheetId="8">#REF!</definedName>
    <definedName name="Serial_PY_CP_Y" localSheetId="7">#REF!</definedName>
    <definedName name="Serial_PY_CP_Y" localSheetId="0">#REF!</definedName>
    <definedName name="Serial_PY_CP_Y">#REF!</definedName>
    <definedName name="Weeks_CP_YTD" localSheetId="6">#REF!</definedName>
    <definedName name="Weeks_CP_YTD" localSheetId="4">#REF!</definedName>
    <definedName name="Weeks_CP_YTD" localSheetId="13">#REF!</definedName>
    <definedName name="Weeks_CP_YTD" localSheetId="9">#REF!</definedName>
    <definedName name="Weeks_CP_YTD" localSheetId="8">#REF!</definedName>
    <definedName name="Weeks_CP_YTD" localSheetId="7">#REF!</definedName>
    <definedName name="Weeks_CP_YTD" localSheetId="0">#REF!</definedName>
    <definedName name="Weeks_CP_YTD">#REF!</definedName>
    <definedName name="Years" localSheetId="6">#REF!</definedName>
    <definedName name="Years" localSheetId="4">#REF!</definedName>
    <definedName name="Years" localSheetId="13">#REF!</definedName>
    <definedName name="Years" localSheetId="9">#REF!</definedName>
    <definedName name="Years" localSheetId="8">#REF!</definedName>
    <definedName name="Years" localSheetId="7">#REF!</definedName>
    <definedName name="Years" localSheetId="0">#REF!</definedName>
    <definedName name="Years">#REF!</definedName>
    <definedName name="YTD" localSheetId="6">#REF!</definedName>
    <definedName name="YTD" localSheetId="4">#REF!</definedName>
    <definedName name="YTD" localSheetId="13">#REF!</definedName>
    <definedName name="YTD" localSheetId="9">#REF!</definedName>
    <definedName name="YTD" localSheetId="8">#REF!</definedName>
    <definedName name="YTD" localSheetId="7">#REF!</definedName>
    <definedName name="YTD" localSheetId="0">#REF!</definedName>
    <definedName name="YTD">#REF!</definedName>
    <definedName name="YTD_CY_PY">#REF!</definedName>
    <definedName name="YTD_LC3" localSheetId="6">#REF!</definedName>
    <definedName name="YTD_LC3" localSheetId="4">#REF!</definedName>
    <definedName name="YTD_LC3" localSheetId="13">#REF!</definedName>
    <definedName name="YTD_LC3" localSheetId="9">#REF!</definedName>
    <definedName name="YTD_LC3" localSheetId="8">#REF!</definedName>
    <definedName name="YTD_LC3" localSheetId="7">#REF!</definedName>
    <definedName name="YTD_LC3" localSheetId="0">#REF!</definedName>
    <definedName name="YTD_LC3">#REF!</definedName>
    <definedName name="YTD_lowercase" localSheetId="6">#REF!</definedName>
    <definedName name="YTD_lowercase" localSheetId="4">#REF!</definedName>
    <definedName name="YTD_lowercase" localSheetId="13">#REF!</definedName>
    <definedName name="YTD_lowercase" localSheetId="9">#REF!</definedName>
    <definedName name="YTD_lowercase" localSheetId="8">#REF!</definedName>
    <definedName name="YTD_lowercase" localSheetId="7">#REF!</definedName>
    <definedName name="YTD_lowercase" localSheetId="0">#REF!</definedName>
    <definedName name="YTD_lowercase">#REF!</definedName>
    <definedName name="YTD_NineMonths">#REF!</definedName>
    <definedName name="YTD_SixMonth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2" l="1"/>
  <c r="B21" i="18"/>
  <c r="B7" i="18"/>
  <c r="C38" i="18" l="1"/>
  <c r="C36" i="18"/>
  <c r="D51" i="18" l="1"/>
  <c r="C51" i="18"/>
  <c r="E51" i="18" s="1"/>
  <c r="B51" i="18"/>
  <c r="M47" i="18"/>
  <c r="B47" i="18"/>
  <c r="M46" i="18"/>
  <c r="B44" i="18"/>
  <c r="B43" i="18"/>
  <c r="B40" i="18"/>
  <c r="D40" i="18" s="1"/>
  <c r="A40" i="18"/>
  <c r="A39" i="18"/>
  <c r="A38" i="18"/>
  <c r="A35" i="18"/>
  <c r="B32" i="18"/>
  <c r="A27" i="18"/>
  <c r="A41" i="18" s="1"/>
  <c r="D26" i="18"/>
  <c r="A26" i="18"/>
  <c r="A25" i="18"/>
  <c r="A24" i="18"/>
  <c r="A23" i="18"/>
  <c r="A37" i="18" s="1"/>
  <c r="A22" i="18"/>
  <c r="A36" i="18" s="1"/>
  <c r="A21" i="18"/>
  <c r="A19" i="18"/>
  <c r="A33" i="18" s="1"/>
  <c r="D12" i="18"/>
  <c r="D7" i="18"/>
  <c r="C6" i="18"/>
  <c r="B6" i="18"/>
  <c r="C5" i="18"/>
  <c r="C8" i="18" s="1"/>
  <c r="B5" i="18"/>
  <c r="R18" i="2"/>
  <c r="R17" i="2"/>
  <c r="D5" i="18" l="1"/>
  <c r="D6" i="18"/>
  <c r="B8" i="18"/>
  <c r="D8" i="18" s="1"/>
  <c r="B35" i="18"/>
  <c r="D21" i="18"/>
  <c r="M8" i="3"/>
  <c r="K8" i="3"/>
  <c r="D35" i="18" l="1"/>
  <c r="E15" i="3"/>
  <c r="C15" i="3" l="1"/>
  <c r="D40" i="2" l="1"/>
  <c r="D41" i="2"/>
  <c r="D39" i="2"/>
  <c r="H12" i="2"/>
  <c r="D10" i="2" l="1"/>
  <c r="F10" i="2"/>
  <c r="C19" i="18" s="1"/>
  <c r="C22" i="18" s="1"/>
  <c r="B33" i="18" l="1"/>
  <c r="B19" i="18"/>
  <c r="E57" i="4"/>
  <c r="D19" i="18" l="1"/>
  <c r="B22" i="18"/>
  <c r="D22" i="18" s="1"/>
  <c r="D33" i="18"/>
  <c r="B36" i="18"/>
  <c r="D36" i="18" s="1"/>
  <c r="J12" i="2"/>
  <c r="F17" i="2"/>
  <c r="F16" i="2"/>
  <c r="N34" i="4" l="1"/>
  <c r="C51" i="13"/>
  <c r="E51" i="13" s="1"/>
  <c r="B51" i="13"/>
  <c r="D51" i="13" s="1"/>
  <c r="B43" i="13"/>
  <c r="D40" i="13"/>
  <c r="A40" i="13"/>
  <c r="A37" i="13"/>
  <c r="A36" i="13"/>
  <c r="B32" i="13"/>
  <c r="A27" i="13"/>
  <c r="A41" i="13" s="1"/>
  <c r="D26" i="13"/>
  <c r="A26" i="13"/>
  <c r="A25" i="13"/>
  <c r="A39" i="13" s="1"/>
  <c r="A24" i="13"/>
  <c r="A38" i="13" s="1"/>
  <c r="A23" i="13"/>
  <c r="A22" i="13"/>
  <c r="D21" i="13"/>
  <c r="A21" i="13"/>
  <c r="A35" i="13" s="1"/>
  <c r="A19" i="13"/>
  <c r="A33" i="13" s="1"/>
  <c r="D12" i="13"/>
  <c r="D7" i="13"/>
  <c r="D6" i="13" l="1"/>
  <c r="D5" i="13"/>
  <c r="D35" i="13"/>
  <c r="D8" i="13" l="1"/>
  <c r="C51" i="12" l="1"/>
  <c r="E51" i="12" s="1"/>
  <c r="B51" i="12"/>
  <c r="D51" i="12" s="1"/>
  <c r="B43" i="12"/>
  <c r="D40" i="12"/>
  <c r="A40" i="12"/>
  <c r="A36" i="12"/>
  <c r="D35" i="12"/>
  <c r="B32" i="12"/>
  <c r="A27" i="12"/>
  <c r="A41" i="12" s="1"/>
  <c r="D26" i="12"/>
  <c r="A26" i="12"/>
  <c r="A25" i="12"/>
  <c r="A39" i="12" s="1"/>
  <c r="A24" i="12"/>
  <c r="A38" i="12" s="1"/>
  <c r="A23" i="12"/>
  <c r="A37" i="12" s="1"/>
  <c r="A22" i="12"/>
  <c r="D21" i="12"/>
  <c r="A21" i="12"/>
  <c r="A35" i="12" s="1"/>
  <c r="A19" i="12"/>
  <c r="A33" i="12" s="1"/>
  <c r="D12" i="12"/>
  <c r="D7" i="12"/>
  <c r="D5" i="12" l="1"/>
  <c r="D8" i="12"/>
  <c r="D6" i="12"/>
  <c r="D23" i="2" l="1"/>
  <c r="M17" i="3" l="1"/>
  <c r="M22" i="3" s="1"/>
  <c r="K17" i="3"/>
  <c r="K22" i="3" s="1"/>
  <c r="D13" i="2" l="1"/>
  <c r="B8" i="5" l="1"/>
  <c r="H12" i="5"/>
  <c r="G9" i="5"/>
  <c r="H5" i="5"/>
  <c r="G5" i="5"/>
  <c r="I5" i="5" s="1"/>
  <c r="B21" i="5" l="1"/>
  <c r="D12" i="5"/>
  <c r="D26" i="5"/>
  <c r="E51" i="5"/>
  <c r="D51" i="5"/>
  <c r="B7" i="5"/>
  <c r="C21" i="5" l="1"/>
  <c r="C7" i="5"/>
  <c r="B26" i="5" l="1"/>
  <c r="B12" i="5"/>
  <c r="A27" i="5"/>
  <c r="A22" i="5"/>
  <c r="A21" i="5"/>
  <c r="A40" i="5"/>
  <c r="A26" i="5"/>
  <c r="B40" i="5" l="1"/>
  <c r="D40" i="5" l="1"/>
  <c r="C38" i="5"/>
  <c r="E17" i="4" l="1"/>
  <c r="D6" i="5" l="1"/>
  <c r="F11" i="2"/>
  <c r="C20" i="18" s="1"/>
  <c r="D11" i="2"/>
  <c r="O12" i="2"/>
  <c r="M12" i="2"/>
  <c r="B20" i="18" l="1"/>
  <c r="D20" i="18" s="1"/>
  <c r="B34" i="18"/>
  <c r="D34" i="18" s="1"/>
  <c r="D12" i="2"/>
  <c r="D34" i="13"/>
  <c r="D20" i="12"/>
  <c r="D34" i="12"/>
  <c r="D20" i="5"/>
  <c r="D34" i="5"/>
  <c r="F12" i="2"/>
  <c r="D33" i="13" l="1"/>
  <c r="D36" i="13"/>
  <c r="D20" i="13"/>
  <c r="D22" i="13"/>
  <c r="D19" i="13"/>
  <c r="D36" i="12"/>
  <c r="D33" i="12"/>
  <c r="D19" i="12"/>
  <c r="D22" i="12"/>
  <c r="J24" i="2"/>
  <c r="F55" i="10" l="1"/>
  <c r="E55" i="10"/>
  <c r="F51" i="10"/>
  <c r="F57" i="10" s="1"/>
  <c r="C42" i="10"/>
  <c r="B42" i="10"/>
  <c r="B35" i="10"/>
  <c r="D33" i="10"/>
  <c r="A33" i="10"/>
  <c r="D32" i="10"/>
  <c r="A32" i="10"/>
  <c r="C31" i="10"/>
  <c r="A30" i="10"/>
  <c r="C29" i="10"/>
  <c r="A29" i="10"/>
  <c r="A28" i="10"/>
  <c r="B31" i="10"/>
  <c r="D31" i="10" s="1"/>
  <c r="B26" i="10"/>
  <c r="D22" i="10"/>
  <c r="D21" i="10"/>
  <c r="A21" i="10"/>
  <c r="B20" i="10"/>
  <c r="A20" i="10"/>
  <c r="A31" i="10" s="1"/>
  <c r="C20" i="10"/>
  <c r="A19" i="10"/>
  <c r="C17" i="10"/>
  <c r="C18" i="10" s="1"/>
  <c r="B17" i="10"/>
  <c r="B18" i="10" s="1"/>
  <c r="D16" i="10"/>
  <c r="A16" i="10"/>
  <c r="A27" i="10" s="1"/>
  <c r="D11" i="10"/>
  <c r="D10" i="10"/>
  <c r="C9" i="10"/>
  <c r="B9" i="10"/>
  <c r="C7" i="10"/>
  <c r="C6" i="10"/>
  <c r="B6" i="10"/>
  <c r="B7" i="10" s="1"/>
  <c r="D7" i="10" s="1"/>
  <c r="D5" i="10"/>
  <c r="D20" i="10" l="1"/>
  <c r="D9" i="10"/>
  <c r="D6" i="10"/>
  <c r="D18" i="10"/>
  <c r="D19" i="10"/>
  <c r="D27" i="10"/>
  <c r="D17" i="10"/>
  <c r="D8" i="10"/>
  <c r="B28" i="10"/>
  <c r="B29" i="10" s="1"/>
  <c r="D29" i="10" s="1"/>
  <c r="D7" i="5" l="1"/>
  <c r="D21" i="5" l="1"/>
  <c r="A36" i="5" l="1"/>
  <c r="C36" i="5"/>
  <c r="A35" i="5"/>
  <c r="B35" i="5"/>
  <c r="D35" i="5" s="1"/>
  <c r="D18" i="2" l="1"/>
  <c r="D7" i="3" l="1"/>
  <c r="H7" i="3"/>
  <c r="E8" i="3"/>
  <c r="I8" i="3" s="1"/>
  <c r="E9" i="3"/>
  <c r="I9" i="3" s="1"/>
  <c r="C9" i="3"/>
  <c r="G9" i="3" s="1"/>
  <c r="D7" i="2" l="1"/>
  <c r="C8" i="3" s="1"/>
  <c r="G8" i="3" s="1"/>
  <c r="E49" i="9"/>
  <c r="F49" i="9" s="1"/>
  <c r="F45" i="9"/>
  <c r="C36" i="9"/>
  <c r="B36" i="9"/>
  <c r="B29" i="9"/>
  <c r="D27" i="9"/>
  <c r="A27" i="9"/>
  <c r="D26" i="9"/>
  <c r="C25" i="9"/>
  <c r="B25" i="9"/>
  <c r="D23" i="9"/>
  <c r="B22" i="9"/>
  <c r="D18" i="9"/>
  <c r="D17" i="9"/>
  <c r="A17" i="9"/>
  <c r="A26" i="9" s="1"/>
  <c r="A16" i="9"/>
  <c r="A25" i="9" s="1"/>
  <c r="C16" i="9"/>
  <c r="B16" i="9"/>
  <c r="A15" i="9"/>
  <c r="A24" i="9" s="1"/>
  <c r="D14" i="9"/>
  <c r="A14" i="9"/>
  <c r="A23" i="9" s="1"/>
  <c r="D9" i="9"/>
  <c r="D8" i="9"/>
  <c r="C7" i="9"/>
  <c r="B7" i="9"/>
  <c r="D5" i="9"/>
  <c r="D7" i="9" l="1"/>
  <c r="D25" i="9"/>
  <c r="F51" i="9"/>
  <c r="D16" i="9"/>
  <c r="K7" i="3" l="1"/>
  <c r="A20" i="3" l="1"/>
  <c r="A14" i="3"/>
  <c r="F41" i="2" l="1"/>
  <c r="F40" i="2"/>
  <c r="F39" i="2"/>
  <c r="F26" i="2"/>
  <c r="F23" i="2"/>
  <c r="F22" i="2"/>
  <c r="F18" i="2"/>
  <c r="F13" i="2"/>
  <c r="E49" i="8" l="1"/>
  <c r="F49" i="8" s="1"/>
  <c r="F45" i="8"/>
  <c r="C36" i="8"/>
  <c r="B36" i="8"/>
  <c r="B29" i="8"/>
  <c r="D27" i="8"/>
  <c r="A27" i="8"/>
  <c r="D26" i="8"/>
  <c r="C25" i="8"/>
  <c r="B25" i="8"/>
  <c r="D23" i="8"/>
  <c r="B22" i="8"/>
  <c r="D18" i="8"/>
  <c r="D17" i="8"/>
  <c r="A17" i="8"/>
  <c r="A26" i="8" s="1"/>
  <c r="C16" i="8"/>
  <c r="B16" i="8"/>
  <c r="A16" i="8"/>
  <c r="A25" i="8" s="1"/>
  <c r="A15" i="8"/>
  <c r="A24" i="8" s="1"/>
  <c r="D14" i="8"/>
  <c r="A14" i="8"/>
  <c r="A23" i="8" s="1"/>
  <c r="D9" i="8"/>
  <c r="D8" i="8"/>
  <c r="B7" i="8"/>
  <c r="C7" i="8"/>
  <c r="D16" i="8" l="1"/>
  <c r="F51" i="8"/>
  <c r="D7" i="8"/>
  <c r="D25" i="8"/>
  <c r="D5" i="8"/>
  <c r="E34" i="4" l="1"/>
  <c r="B46" i="18" s="1"/>
  <c r="E38" i="4" l="1"/>
  <c r="D26" i="2"/>
  <c r="D22" i="2"/>
  <c r="D17" i="2"/>
  <c r="M24" i="2"/>
  <c r="M19" i="2"/>
  <c r="M14" i="2"/>
  <c r="M47" i="2" s="1"/>
  <c r="O42" i="2"/>
  <c r="M42" i="2"/>
  <c r="O24" i="2"/>
  <c r="O19" i="2"/>
  <c r="M20" i="2" l="1"/>
  <c r="M25" i="2" s="1"/>
  <c r="M27" i="2" s="1"/>
  <c r="B51" i="5"/>
  <c r="C51" i="5"/>
  <c r="M30" i="2" l="1"/>
  <c r="M31" i="2"/>
  <c r="B43" i="5"/>
  <c r="B32" i="5"/>
  <c r="A41" i="5" l="1"/>
  <c r="A25" i="5"/>
  <c r="A39" i="5" s="1"/>
  <c r="A24" i="5"/>
  <c r="A38" i="5" s="1"/>
  <c r="A23" i="5"/>
  <c r="A37" i="5" s="1"/>
  <c r="A19" i="5"/>
  <c r="A33" i="5" s="1"/>
  <c r="J8" i="2"/>
  <c r="J7" i="2"/>
  <c r="H8" i="2"/>
  <c r="H7" i="2"/>
  <c r="D5" i="5" l="1"/>
  <c r="C8" i="5"/>
  <c r="D8" i="5" s="1"/>
  <c r="F60" i="5"/>
  <c r="E64" i="5" l="1"/>
  <c r="F64" i="5" l="1"/>
  <c r="F66" i="5" s="1"/>
  <c r="B21" i="1"/>
  <c r="B19" i="1"/>
  <c r="B18" i="1"/>
  <c r="C31" i="7" l="1"/>
  <c r="B31" i="7"/>
  <c r="C29" i="7" l="1"/>
  <c r="B29" i="7"/>
  <c r="D34" i="7" l="1"/>
  <c r="F34" i="7" s="1"/>
  <c r="C23" i="7"/>
  <c r="B5" i="7"/>
  <c r="J42" i="2" l="1"/>
  <c r="C15" i="18" s="1"/>
  <c r="H42" i="2"/>
  <c r="B15" i="18" s="1"/>
  <c r="G19" i="3" l="1"/>
  <c r="I19" i="3"/>
  <c r="D42" i="2"/>
  <c r="B29" i="18" s="1"/>
  <c r="F42" i="2"/>
  <c r="C29" i="18" s="1"/>
  <c r="C19" i="3" l="1"/>
  <c r="E19" i="3"/>
  <c r="B13" i="7"/>
  <c r="B21" i="7" s="1"/>
  <c r="D21" i="1"/>
  <c r="C20" i="1"/>
  <c r="B20" i="1"/>
  <c r="D18" i="1"/>
  <c r="C14" i="1"/>
  <c r="B14" i="1"/>
  <c r="B7" i="1"/>
  <c r="C7" i="1"/>
  <c r="D21" i="7" l="1"/>
  <c r="D7" i="1"/>
  <c r="D8" i="1"/>
  <c r="D14" i="1"/>
  <c r="D5" i="1"/>
  <c r="D20" i="1"/>
  <c r="D12" i="1"/>
  <c r="E14" i="3" l="1"/>
  <c r="E13" i="3"/>
  <c r="I20" i="3"/>
  <c r="G20" i="3"/>
  <c r="E20" i="3"/>
  <c r="I14" i="3"/>
  <c r="G14" i="3"/>
  <c r="I13" i="3"/>
  <c r="G13" i="3"/>
  <c r="C13" i="3"/>
  <c r="C14" i="3"/>
  <c r="C20" i="3"/>
  <c r="D19" i="2"/>
  <c r="B25" i="18" l="1"/>
  <c r="B39" i="18"/>
  <c r="D39" i="18" s="1"/>
  <c r="D39" i="13"/>
  <c r="D39" i="12"/>
  <c r="D39" i="5"/>
  <c r="B16" i="7"/>
  <c r="B24" i="7" s="1"/>
  <c r="D24" i="7" s="1"/>
  <c r="H24" i="2"/>
  <c r="F24" i="2"/>
  <c r="D24" i="2"/>
  <c r="J19" i="2"/>
  <c r="C11" i="18" s="1"/>
  <c r="H19" i="2"/>
  <c r="F19" i="2"/>
  <c r="C25" i="18" s="1"/>
  <c r="H48" i="4"/>
  <c r="E48" i="4"/>
  <c r="B48" i="18" s="1"/>
  <c r="H34" i="4"/>
  <c r="H38" i="4" s="1"/>
  <c r="H17" i="4"/>
  <c r="H23" i="4" s="1"/>
  <c r="B11" i="18" l="1"/>
  <c r="R19" i="2"/>
  <c r="S17" i="2" s="1"/>
  <c r="D11" i="18"/>
  <c r="D25" i="18"/>
  <c r="D25" i="12"/>
  <c r="D25" i="13"/>
  <c r="E23" i="4"/>
  <c r="B45" i="18" s="1"/>
  <c r="C8" i="7"/>
  <c r="B8" i="7"/>
  <c r="D25" i="5"/>
  <c r="C30" i="7"/>
  <c r="C16" i="7"/>
  <c r="D16" i="7" s="1"/>
  <c r="E49" i="4"/>
  <c r="B30" i="7"/>
  <c r="C13" i="7"/>
  <c r="D13" i="7" s="1"/>
  <c r="J14" i="2"/>
  <c r="C9" i="18" s="1"/>
  <c r="C10" i="18" s="1"/>
  <c r="C5" i="7"/>
  <c r="D5" i="7" s="1"/>
  <c r="H14" i="2"/>
  <c r="B9" i="18" s="1"/>
  <c r="F14" i="2"/>
  <c r="C23" i="18" s="1"/>
  <c r="C24" i="18" s="1"/>
  <c r="C22" i="5"/>
  <c r="D14" i="2"/>
  <c r="B22" i="5"/>
  <c r="N23" i="4"/>
  <c r="H49" i="4"/>
  <c r="D9" i="18" l="1"/>
  <c r="B10" i="18"/>
  <c r="D10" i="18" s="1"/>
  <c r="D47" i="2"/>
  <c r="B37" i="18"/>
  <c r="B23" i="18"/>
  <c r="D11" i="12"/>
  <c r="D11" i="13"/>
  <c r="J47" i="2"/>
  <c r="B10" i="5"/>
  <c r="F47" i="2"/>
  <c r="D22" i="5"/>
  <c r="D33" i="5"/>
  <c r="B36" i="5"/>
  <c r="D36" i="5" s="1"/>
  <c r="E54" i="4"/>
  <c r="E55" i="4" s="1"/>
  <c r="D11" i="5"/>
  <c r="D8" i="7"/>
  <c r="J20" i="2"/>
  <c r="J25" i="2" s="1"/>
  <c r="J27" i="2" s="1"/>
  <c r="C13" i="18" s="1"/>
  <c r="C10" i="5"/>
  <c r="B14" i="7"/>
  <c r="H47" i="2"/>
  <c r="B6" i="7"/>
  <c r="B7" i="7" s="1"/>
  <c r="C14" i="7"/>
  <c r="C15" i="7" s="1"/>
  <c r="C6" i="7"/>
  <c r="C7" i="7" s="1"/>
  <c r="F20" i="2"/>
  <c r="F25" i="2" s="1"/>
  <c r="F27" i="2" s="1"/>
  <c r="C27" i="18" s="1"/>
  <c r="H20" i="2"/>
  <c r="H25" i="2" s="1"/>
  <c r="H27" i="2" s="1"/>
  <c r="B13" i="18" s="1"/>
  <c r="D20" i="2"/>
  <c r="D25" i="2" s="1"/>
  <c r="D27" i="2" s="1"/>
  <c r="D19" i="5"/>
  <c r="C24" i="5"/>
  <c r="B38" i="5"/>
  <c r="B24" i="5"/>
  <c r="H54" i="4"/>
  <c r="H55" i="4" s="1"/>
  <c r="O14" i="2"/>
  <c r="D23" i="18" l="1"/>
  <c r="B24" i="18"/>
  <c r="D24" i="18" s="1"/>
  <c r="D37" i="18"/>
  <c r="B38" i="18"/>
  <c r="D38" i="18" s="1"/>
  <c r="C11" i="3"/>
  <c r="C17" i="3" s="1"/>
  <c r="C22" i="3" s="1"/>
  <c r="B52" i="18" s="1"/>
  <c r="B27" i="18"/>
  <c r="D27" i="18" s="1"/>
  <c r="B41" i="18"/>
  <c r="D41" i="18" s="1"/>
  <c r="D13" i="18"/>
  <c r="I11" i="3"/>
  <c r="I17" i="3" s="1"/>
  <c r="I22" i="3" s="1"/>
  <c r="E52" i="18" s="1"/>
  <c r="F30" i="2"/>
  <c r="C28" i="18" s="1"/>
  <c r="D10" i="12"/>
  <c r="D9" i="12"/>
  <c r="E58" i="4"/>
  <c r="E59" i="4" s="1"/>
  <c r="E60" i="4" s="1"/>
  <c r="D9" i="13"/>
  <c r="D10" i="13"/>
  <c r="D37" i="13"/>
  <c r="D38" i="13"/>
  <c r="D23" i="13"/>
  <c r="D24" i="13"/>
  <c r="D41" i="13"/>
  <c r="H30" i="2"/>
  <c r="B14" i="18" s="1"/>
  <c r="D41" i="12"/>
  <c r="D23" i="12"/>
  <c r="D24" i="12"/>
  <c r="D37" i="12"/>
  <c r="D38" i="12"/>
  <c r="D30" i="2"/>
  <c r="B28" i="18" s="1"/>
  <c r="D31" i="2"/>
  <c r="D13" i="5"/>
  <c r="J31" i="2"/>
  <c r="J30" i="2"/>
  <c r="C14" i="18" s="1"/>
  <c r="F31" i="2"/>
  <c r="D41" i="5"/>
  <c r="H31" i="2"/>
  <c r="D38" i="5"/>
  <c r="D37" i="5"/>
  <c r="D24" i="5"/>
  <c r="D23" i="5"/>
  <c r="D9" i="5"/>
  <c r="O20" i="2"/>
  <c r="O25" i="2" s="1"/>
  <c r="O27" i="2" s="1"/>
  <c r="O47" i="2"/>
  <c r="B9" i="7"/>
  <c r="C9" i="7"/>
  <c r="D14" i="7"/>
  <c r="B22" i="7"/>
  <c r="B15" i="7"/>
  <c r="B23" i="7" s="1"/>
  <c r="D23" i="7" s="1"/>
  <c r="B17" i="7"/>
  <c r="B25" i="7"/>
  <c r="D25" i="7" s="1"/>
  <c r="D7" i="7"/>
  <c r="C17" i="7"/>
  <c r="D10" i="5"/>
  <c r="G11" i="3"/>
  <c r="G17" i="3" s="1"/>
  <c r="G22" i="3" s="1"/>
  <c r="D52" i="18" s="1"/>
  <c r="D15" i="1"/>
  <c r="E11" i="3"/>
  <c r="E17" i="3" s="1"/>
  <c r="E22" i="3" s="1"/>
  <c r="C52" i="18" s="1"/>
  <c r="D13" i="13" l="1"/>
  <c r="D27" i="13"/>
  <c r="D27" i="12"/>
  <c r="D13" i="12"/>
  <c r="C18" i="7"/>
  <c r="O30" i="2"/>
  <c r="O31" i="2"/>
  <c r="D27" i="5"/>
  <c r="B10" i="7"/>
  <c r="B18" i="7"/>
  <c r="B26" i="7" s="1"/>
  <c r="C10" i="7"/>
  <c r="D9" i="7"/>
  <c r="D17" i="7"/>
  <c r="D1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Cheng</author>
  </authors>
  <commentList>
    <comment ref="B7" authorId="0" shapeId="0" xr:uid="{E4C288A7-1DB0-4AB2-B223-1E68257261DB}">
      <text>
        <r>
          <rPr>
            <b/>
            <sz val="9"/>
            <color indexed="81"/>
            <rFont val="Tahoma"/>
            <family val="2"/>
          </rPr>
          <t>Karen Cheng:</t>
        </r>
        <r>
          <rPr>
            <sz val="9"/>
            <color indexed="81"/>
            <rFont val="Tahoma"/>
            <family val="2"/>
          </rPr>
          <t xml:space="preserve">
Gross Profit - Product in P&amp;L Summary (P&amp;L MONT) tab in FRX Financial Statements</t>
        </r>
      </text>
    </comment>
    <comment ref="B21" authorId="0" shapeId="0" xr:uid="{ACB3D674-7056-43A9-B958-E075F827B0CF}">
      <text>
        <r>
          <rPr>
            <b/>
            <sz val="9"/>
            <color indexed="81"/>
            <rFont val="Tahoma"/>
            <family val="2"/>
          </rPr>
          <t>Karen Cheng:</t>
        </r>
        <r>
          <rPr>
            <sz val="9"/>
            <color indexed="81"/>
            <rFont val="Tahoma"/>
            <family val="2"/>
          </rPr>
          <t xml:space="preserve">
Gross Profit - Product in P&amp;L Summary (P&amp;L MONT) tab in FRX Financial Statements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Brent Stringham</author>
  </authors>
  <commentList>
    <comment ref="O8" authorId="0" shapeId="0" xr:uid="{00000000-0006-0000-0200-000001000000}">
      <text>
        <r>
          <rPr>
            <b/>
            <sz val="8"/>
            <rFont val="Tahoma"/>
            <family val="2"/>
          </rPr>
          <t>Brent Stringham:</t>
        </r>
        <r>
          <rPr>
            <sz val="8"/>
            <rFont val="Tahoma"/>
            <family val="2"/>
          </rPr>
          <t xml:space="preserve">
Enter prior quarter YTD amounts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Cheng</author>
  </authors>
  <commentList>
    <comment ref="A15" authorId="0" shapeId="0" xr:uid="{4EC0023D-7F37-4101-A456-162AD38C023B}">
      <text>
        <r>
          <rPr>
            <b/>
            <sz val="9"/>
            <color indexed="81"/>
            <rFont val="Tahoma"/>
            <family val="2"/>
          </rPr>
          <t>Karen Cheng:</t>
        </r>
        <r>
          <rPr>
            <sz val="9"/>
            <color indexed="81"/>
            <rFont val="Tahoma"/>
            <family val="2"/>
          </rPr>
          <t xml:space="preserve">
GL 7250 Depreciation in P&amp;L Detail (BS QTRC) tab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Cheng</author>
  </authors>
  <commentList>
    <comment ref="B7" authorId="0" shapeId="0" xr:uid="{2E8AA132-C7E4-4506-9922-C40AAAB5C79C}">
      <text>
        <r>
          <rPr>
            <b/>
            <sz val="9"/>
            <color indexed="81"/>
            <rFont val="Tahoma"/>
            <family val="2"/>
          </rPr>
          <t>Karen Cheng:</t>
        </r>
        <r>
          <rPr>
            <sz val="9"/>
            <color indexed="81"/>
            <rFont val="Tahoma"/>
            <family val="2"/>
          </rPr>
          <t xml:space="preserve">
Gross Profit - Product in P&amp;L Summary (P&amp;L MONT) tab in FRX Financial Statements</t>
        </r>
      </text>
    </comment>
    <comment ref="B21" authorId="0" shapeId="0" xr:uid="{94F73F98-AC3B-46F5-9E6B-5829D1939444}">
      <text>
        <r>
          <rPr>
            <b/>
            <sz val="9"/>
            <color indexed="81"/>
            <rFont val="Tahoma"/>
            <family val="2"/>
          </rPr>
          <t>Karen Cheng:</t>
        </r>
        <r>
          <rPr>
            <sz val="9"/>
            <color indexed="81"/>
            <rFont val="Tahoma"/>
            <family val="2"/>
          </rPr>
          <t xml:space="preserve">
Gross Profit - Product in P&amp;L Summary (P&amp;L MONT) tab in FRX Financial Statements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Cheng</author>
  </authors>
  <commentList>
    <comment ref="B7" authorId="0" shapeId="0" xr:uid="{1C767EC4-B8F2-4283-8BD0-2624FB5FF706}">
      <text>
        <r>
          <rPr>
            <b/>
            <sz val="9"/>
            <color indexed="81"/>
            <rFont val="Tahoma"/>
            <family val="2"/>
          </rPr>
          <t>Karen Cheng:</t>
        </r>
        <r>
          <rPr>
            <sz val="9"/>
            <color indexed="81"/>
            <rFont val="Tahoma"/>
            <family val="2"/>
          </rPr>
          <t xml:space="preserve">
Gross Profit - Product in P&amp;L Summary (P&amp;L MONT) tab in FRX Financial Statements</t>
        </r>
      </text>
    </comment>
    <comment ref="B21" authorId="0" shapeId="0" xr:uid="{6F77B9BA-8591-43BA-BF20-E3C589079846}">
      <text>
        <r>
          <rPr>
            <b/>
            <sz val="9"/>
            <color indexed="81"/>
            <rFont val="Tahoma"/>
            <family val="2"/>
          </rPr>
          <t>Karen Cheng:</t>
        </r>
        <r>
          <rPr>
            <sz val="9"/>
            <color indexed="81"/>
            <rFont val="Tahoma"/>
            <family val="2"/>
          </rPr>
          <t xml:space="preserve">
Gross Profit - Product in P&amp;L Summary (P&amp;L MONT) tab in FRX Financial Statements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Cheng</author>
    <author>Tosh Muroi</author>
  </authors>
  <commentList>
    <comment ref="B7" authorId="0" shapeId="0" xr:uid="{E7F617F5-3C40-42B8-B470-F485784250E7}">
      <text>
        <r>
          <rPr>
            <b/>
            <sz val="9"/>
            <color indexed="81"/>
            <rFont val="Tahoma"/>
            <family val="2"/>
          </rPr>
          <t>Karen Cheng:</t>
        </r>
        <r>
          <rPr>
            <sz val="9"/>
            <color indexed="81"/>
            <rFont val="Tahoma"/>
            <family val="2"/>
          </rPr>
          <t xml:space="preserve">
Gross Profit in P&amp;L Summary (P&amp;L MONT) tab in FRX Financial Statements</t>
        </r>
      </text>
    </comment>
    <comment ref="B12" authorId="1" shapeId="0" xr:uid="{2F8AB935-DCEB-4D32-9C4F-EB5E733026A1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SK hynix legal fee.</t>
        </r>
      </text>
    </comment>
    <comment ref="C12" authorId="1" shapeId="0" xr:uid="{05084FA2-0D5B-4A8D-9DFF-4403A6A2B63F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SK hynix legal fee.</t>
        </r>
      </text>
    </comment>
    <comment ref="B21" authorId="0" shapeId="0" xr:uid="{BFDB8C0C-88F0-48AE-B253-3C743EE54840}">
      <text>
        <r>
          <rPr>
            <b/>
            <sz val="9"/>
            <color indexed="81"/>
            <rFont val="Tahoma"/>
            <family val="2"/>
          </rPr>
          <t>Karen Cheng:</t>
        </r>
        <r>
          <rPr>
            <sz val="9"/>
            <color indexed="81"/>
            <rFont val="Tahoma"/>
            <family val="2"/>
          </rPr>
          <t xml:space="preserve">
Gross Profit in P&amp;L Summary (P&amp;L MONT) tab in FRX Financial Statements</t>
        </r>
      </text>
    </comment>
    <comment ref="C26" authorId="1" shapeId="0" xr:uid="{8CCA4C1B-2FCD-462E-8455-419B24F63DAF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SK hynix legal fees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Karen Cheng</author>
    <author>Tosh Muroi</author>
  </authors>
  <commentList>
    <comment ref="B7" authorId="0" shapeId="0" xr:uid="{1B4209FE-00E2-4778-BA7E-56B17E6138B1}">
      <text>
        <r>
          <rPr>
            <b/>
            <sz val="9"/>
            <color indexed="81"/>
            <rFont val="Tahoma"/>
            <family val="2"/>
          </rPr>
          <t>Karen Cheng:</t>
        </r>
        <r>
          <rPr>
            <sz val="9"/>
            <color indexed="81"/>
            <rFont val="Tahoma"/>
            <family val="2"/>
          </rPr>
          <t xml:space="preserve">
Gross Profit in P&amp;L Detail (BS QTRC) 1 tab in FRX Financial Statements</t>
        </r>
      </text>
    </comment>
    <comment ref="B12" authorId="1" shapeId="0" xr:uid="{518E691D-4C17-4F7B-8C61-0FC7A74F18AC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SK hynix legal fee.</t>
        </r>
      </text>
    </comment>
    <comment ref="C12" authorId="1" shapeId="0" xr:uid="{944FD259-9374-4330-8D01-97DC12E55010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SK hynix legal fee.</t>
        </r>
      </text>
    </comment>
    <comment ref="C21" authorId="1" shapeId="0" xr:uid="{CB51CC75-2145-4AA6-AB10-EECD2CA08230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frx financial statements, 
tab P&amp;L Summary(P&amp;L MONT),
row 26</t>
        </r>
      </text>
    </comment>
    <comment ref="C26" authorId="1" shapeId="0" xr:uid="{B6ABF8F8-F73D-4729-856C-60473815A012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SK hynix legal fees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 Muroi</author>
  </authors>
  <commentList>
    <comment ref="B12" authorId="0" shapeId="0" xr:uid="{AA63FCD0-3FED-4CA9-A1AE-6D7C0BF6CA60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SK hynix legal fee.</t>
        </r>
      </text>
    </comment>
    <comment ref="B21" authorId="0" shapeId="0" xr:uid="{19ABEA49-FDE8-4581-93D5-DFF5063609F2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frx financial statements, 
tab P&amp;L Summary(P&amp;L MONT),
row 26</t>
        </r>
      </text>
    </comment>
    <comment ref="B26" authorId="0" shapeId="0" xr:uid="{E35F550F-BFA7-4676-AA21-A661FBEEBB41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SK hynix legal fees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Tosh Muroi</author>
  </authors>
  <commentList>
    <comment ref="B17" authorId="0" shapeId="0" xr:uid="{945A4AA2-C8BD-4C25-AE15-06FC35F2E006}">
      <text>
        <r>
          <rPr>
            <b/>
            <sz val="9"/>
            <color indexed="81"/>
            <rFont val="Tahoma"/>
            <family val="2"/>
          </rPr>
          <t>Tosh Muroi:</t>
        </r>
        <r>
          <rPr>
            <sz val="9"/>
            <color indexed="81"/>
            <rFont val="Tahoma"/>
            <family val="2"/>
          </rPr>
          <t xml:space="preserve">
frx financial statements, 
tab P&amp;L Summary(P&amp;L MONT),
row 26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Laurie Manderscheid</author>
  </authors>
  <commentList>
    <comment ref="E34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Laurie Manderscheid:</t>
        </r>
        <r>
          <rPr>
            <sz val="9"/>
            <color indexed="81"/>
            <rFont val="Tahoma"/>
            <family val="2"/>
          </rPr>
          <t xml:space="preserve">
included in subsequent note in q1 10Q</t>
        </r>
      </text>
    </comment>
    <comment ref="F34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Laurie Manderscheid:</t>
        </r>
        <r>
          <rPr>
            <sz val="9"/>
            <color indexed="81"/>
            <rFont val="Tahoma"/>
            <family val="2"/>
          </rPr>
          <t xml:space="preserve">
per report provided by TRGP as of 9.30.2017</t>
        </r>
      </text>
    </comment>
  </commentList>
</comments>
</file>

<file path=xl/sharedStrings.xml><?xml version="1.0" encoding="utf-8"?>
<sst xmlns="http://schemas.openxmlformats.org/spreadsheetml/2006/main" count="682" uniqueCount="172">
  <si>
    <t xml:space="preserve">Gross profit </t>
  </si>
  <si>
    <t>Operating expenses:</t>
  </si>
  <si>
    <t>Total operating expenses</t>
  </si>
  <si>
    <t>Interest expense, net</t>
  </si>
  <si>
    <t>Net loss</t>
  </si>
  <si>
    <t>Diluted</t>
  </si>
  <si>
    <t>Weighted-average common shares outstanding:</t>
  </si>
  <si>
    <t>Cost of sales</t>
  </si>
  <si>
    <t>Research and development</t>
  </si>
  <si>
    <t>Selling, general and administrative</t>
  </si>
  <si>
    <t>(in thousands)</t>
  </si>
  <si>
    <t>Three Months Ended</t>
  </si>
  <si>
    <t>$</t>
  </si>
  <si>
    <t>Depreciation and amortization</t>
  </si>
  <si>
    <t>EBITDA (loss)</t>
  </si>
  <si>
    <t>Stock-based compensation</t>
  </si>
  <si>
    <t>Adjusted EBITDA (loss)</t>
  </si>
  <si>
    <t xml:space="preserve"> </t>
  </si>
  <si>
    <t>   </t>
  </si>
  <si>
    <t>    </t>
  </si>
  <si>
    <t>ASSETS</t>
  </si>
  <si>
    <t>Current assets:</t>
  </si>
  <si>
    <t>Cash and cash equivalents</t>
  </si>
  <si>
    <t>Restricted cash</t>
  </si>
  <si>
    <t>Investment in marketable securities</t>
  </si>
  <si>
    <t>Accounts receivable, net</t>
  </si>
  <si>
    <t>Inventories</t>
  </si>
  <si>
    <t>Prepaid expenses and other current assets</t>
  </si>
  <si>
    <t>Total current assets</t>
  </si>
  <si>
    <t>Property and equipment, net</t>
  </si>
  <si>
    <t>Long-term investments in marketable securities</t>
  </si>
  <si>
    <t>Other assets</t>
  </si>
  <si>
    <t>Total assets</t>
  </si>
  <si>
    <t>Current liabilities:</t>
  </si>
  <si>
    <t>Accounts payable</t>
  </si>
  <si>
    <t>Accrued payroll and related liabilities</t>
  </si>
  <si>
    <t>Total current liabilities</t>
  </si>
  <si>
    <t>Total liabilities</t>
  </si>
  <si>
    <t>Commitments and contingencies</t>
  </si>
  <si>
    <t>Preferred stock</t>
  </si>
  <si>
    <t>Common stock</t>
  </si>
  <si>
    <t>Additional paid-in capital</t>
  </si>
  <si>
    <t>Accumulated deficit</t>
  </si>
  <si>
    <t>Accumulated other comprehensive loss</t>
  </si>
  <si>
    <t>Balance Check:</t>
  </si>
  <si>
    <t>Intellectual property legal fees</t>
  </si>
  <si>
    <t>Revolving line of credit</t>
  </si>
  <si>
    <t>Gross profit %</t>
  </si>
  <si>
    <t>Revenue</t>
  </si>
  <si>
    <t>% change</t>
  </si>
  <si>
    <t>GP %</t>
  </si>
  <si>
    <t xml:space="preserve">GP </t>
  </si>
  <si>
    <t>12 months ended</t>
  </si>
  <si>
    <t>q4 2016</t>
  </si>
  <si>
    <t>q4 2015</t>
  </si>
  <si>
    <t>q3 2016</t>
  </si>
  <si>
    <t>Summary of Results</t>
  </si>
  <si>
    <t>Total stock-based compensation</t>
  </si>
  <si>
    <t>YTD</t>
  </si>
  <si>
    <t>TRPG</t>
  </si>
  <si>
    <t>Total Pd by TRPG</t>
  </si>
  <si>
    <t>Q2</t>
  </si>
  <si>
    <t>Q1</t>
  </si>
  <si>
    <t>q3 2017</t>
  </si>
  <si>
    <t>Q3</t>
  </si>
  <si>
    <t>Cash and Cash Equiv</t>
  </si>
  <si>
    <t>Working Capital</t>
  </si>
  <si>
    <t>Loss per share</t>
  </si>
  <si>
    <t>Total debt</t>
  </si>
  <si>
    <t>Operating Expenses</t>
  </si>
  <si>
    <t>q4 2017</t>
  </si>
  <si>
    <t>Q4</t>
  </si>
  <si>
    <t>Net sales</t>
  </si>
  <si>
    <t>Fiscal 2017</t>
  </si>
  <si>
    <t>Fiscal 2018</t>
  </si>
  <si>
    <t>Working capital</t>
  </si>
  <si>
    <t>Cash, Cash equiv &amp; Rest. cash</t>
  </si>
  <si>
    <t>Total to Date</t>
  </si>
  <si>
    <t>TRPG ITC1</t>
  </si>
  <si>
    <t>Gross profit</t>
  </si>
  <si>
    <t>Operating expenses</t>
  </si>
  <si>
    <t>q3 2018</t>
  </si>
  <si>
    <t>Net loss per share</t>
  </si>
  <si>
    <t>Stock Compensation</t>
  </si>
  <si>
    <t>Total Assets</t>
  </si>
  <si>
    <t>Stockholders Deficit</t>
  </si>
  <si>
    <t>q4 2018</t>
  </si>
  <si>
    <t>Year ended</t>
  </si>
  <si>
    <t>updated 1/30/2019 lsm</t>
  </si>
  <si>
    <t>Operating lease right-of-use assets</t>
  </si>
  <si>
    <t>Operating lease liabilities</t>
  </si>
  <si>
    <t>Other liabilities</t>
  </si>
  <si>
    <t>q3 2019</t>
  </si>
  <si>
    <t>Updated:</t>
  </si>
  <si>
    <t>Convertible promissory note and accrued interest, net of debt discounts</t>
  </si>
  <si>
    <t>updated:</t>
  </si>
  <si>
    <t>Years Ended</t>
  </si>
  <si>
    <t>q4 2019</t>
  </si>
  <si>
    <t>Provision for income taxes</t>
  </si>
  <si>
    <t>Reconciliation of GAAP Net Loss to</t>
  </si>
  <si>
    <t>Non-GAAP EBITDA and Adjusted EBITDA (Unaudited)</t>
  </si>
  <si>
    <t>Long-term debt</t>
  </si>
  <si>
    <t>Change in accumulated deficit</t>
  </si>
  <si>
    <t>YTD net loss per income statement</t>
  </si>
  <si>
    <t>Product gross profit</t>
  </si>
  <si>
    <t>Product gross profit %</t>
  </si>
  <si>
    <t>Q4 2020</t>
  </si>
  <si>
    <t>Long-term debt due within one year</t>
  </si>
  <si>
    <t>Stockholders Equity (Deficit)</t>
  </si>
  <si>
    <t>Year Months Ended</t>
  </si>
  <si>
    <t>Q4 2019</t>
  </si>
  <si>
    <t>Q3 2020</t>
  </si>
  <si>
    <t>Q2 2021</t>
  </si>
  <si>
    <t>Net product sales</t>
  </si>
  <si>
    <t>Net income (loss)</t>
  </si>
  <si>
    <t>License fee</t>
  </si>
  <si>
    <t>Operating expenses - products</t>
  </si>
  <si>
    <t>Gross profit - products</t>
  </si>
  <si>
    <t>Gross profit % - products</t>
  </si>
  <si>
    <t>Operating expenses - license</t>
  </si>
  <si>
    <t>Q3 2021</t>
  </si>
  <si>
    <t>Year Ended</t>
  </si>
  <si>
    <t>Q4 2021</t>
  </si>
  <si>
    <t>Quarter-To-Date</t>
  </si>
  <si>
    <t>QTD</t>
  </si>
  <si>
    <t>rev 2020</t>
  </si>
  <si>
    <t>change</t>
  </si>
  <si>
    <t>rev 2021</t>
  </si>
  <si>
    <t>Q1 2022</t>
  </si>
  <si>
    <t>Q2 2022</t>
  </si>
  <si>
    <t>Net income (loss) per share</t>
  </si>
  <si>
    <t>GAAP net (loss) income</t>
  </si>
  <si>
    <t>Q3 2022</t>
  </si>
  <si>
    <t>Q4 2022</t>
  </si>
  <si>
    <t>Basic and diluted</t>
  </si>
  <si>
    <t>Operating loss</t>
  </si>
  <si>
    <t xml:space="preserve">Loss before provision for income taxes </t>
  </si>
  <si>
    <t>Loss per common share:</t>
  </si>
  <si>
    <t>Q1 2023</t>
  </si>
  <si>
    <t>Q2 2023</t>
  </si>
  <si>
    <t>Interest income, net</t>
  </si>
  <si>
    <t>Q3 2023</t>
  </si>
  <si>
    <t>Other income, net:</t>
  </si>
  <si>
    <t>Total other income, net</t>
  </si>
  <si>
    <t>Twelve Months Ended</t>
  </si>
  <si>
    <t>Q4 2023</t>
  </si>
  <si>
    <t>December 30,</t>
  </si>
  <si>
    <t>Q1 2024</t>
  </si>
  <si>
    <t>Six Months Ended</t>
  </si>
  <si>
    <t>Q2 2024</t>
  </si>
  <si>
    <t>(In thousands, except per share amounts) (Unaudited)</t>
  </si>
  <si>
    <t>Deferred revenue</t>
  </si>
  <si>
    <t>Other current liabilities</t>
  </si>
  <si>
    <r>
      <t>Cost of sales</t>
    </r>
    <r>
      <rPr>
        <vertAlign val="superscript"/>
        <sz val="10"/>
        <rFont val="Arial"/>
        <family val="2"/>
      </rPr>
      <t>(1)</t>
    </r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</si>
  <si>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Amounts include stock-based compensation expense as follows:</t>
    </r>
  </si>
  <si>
    <t>Total stockholders' equity (deficit)</t>
  </si>
  <si>
    <t>LIABILITIES AND STOCKHOLDERS' EQUITY (DEFICIT)</t>
  </si>
  <si>
    <t>Total liabilities and stockholders' equity (deficit)</t>
  </si>
  <si>
    <t>CONDENSED CONSOLIDATED BALANCE SHEETS</t>
  </si>
  <si>
    <t>CONDENSED CONSOLIDATED STATEMENTS OF OPERATIONS</t>
  </si>
  <si>
    <r>
      <t>Research and development</t>
    </r>
    <r>
      <rPr>
        <vertAlign val="superscript"/>
        <sz val="10"/>
        <rFont val="Arial"/>
        <family val="2"/>
      </rPr>
      <t>(1)</t>
    </r>
  </si>
  <si>
    <r>
      <t>Selling, general and administrative</t>
    </r>
    <r>
      <rPr>
        <vertAlign val="superscript"/>
        <sz val="10"/>
        <rFont val="Arial"/>
        <family val="2"/>
      </rPr>
      <t>(1)</t>
    </r>
  </si>
  <si>
    <t>Stockholders' equity (deficit):</t>
  </si>
  <si>
    <t>(In thousands) (Unaudited)</t>
  </si>
  <si>
    <t>NETLIST, INC. AND SUBSIDIARIES</t>
  </si>
  <si>
    <t>September 30,</t>
  </si>
  <si>
    <t>Nine Months Ended</t>
  </si>
  <si>
    <t>Q3 2024</t>
  </si>
  <si>
    <t>Other income, net</t>
  </si>
  <si>
    <t>December 28,</t>
  </si>
  <si>
    <t>September 29,</t>
  </si>
  <si>
    <t>Q4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</si>
</sst>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_(* #,##0_);_(* \(#,##0\);_(* &quot;-&quot;??_);_(@_)"/>
    <numFmt numFmtId="167" formatCode="_ * #,##0.00_ ;_ * \-#,##0.00_ ;_ * &quot;-&quot;??_ ;_ @_ "/>
    <numFmt numFmtId="168" formatCode="_-[$$-409]* #,##0_ ;_-[$$-409]* \-#,##0\ ;_-[$$-409]* &quot;-&quot;??_ ;_-@_ "/>
    <numFmt numFmtId="169" formatCode="_-[$$-409]* #,##0.00_ ;_-[$$-409]* \-#,##0.00\ ;_-[$$-409]* &quot;-&quot;??_ ;_-@_ "/>
    <numFmt numFmtId="170" formatCode="mmmm\ d\,\ yyyy"/>
    <numFmt numFmtId="171" formatCode="0%_);\(0%\)"/>
    <numFmt numFmtId="172" formatCode="_-[$$-1009]* #,##0.00_-;\-[$$-1009]* #,##0.00_-;_-[$$-1009]* &quot;-&quot;??_-;_-@_-"/>
    <numFmt numFmtId="173" formatCode="#,##0_)_%;\(#,##0\)_%;"/>
    <numFmt numFmtId="174" formatCode="_._.* #,##0.0_)_%;_._.* \(#,##0.0\)_%"/>
    <numFmt numFmtId="175" formatCode="#,##0.0_)_%;\(#,##0.0\)_%;\ \ .0_)_%"/>
    <numFmt numFmtId="176" formatCode="_._.* #,##0.00_)_%;_._.* \(#,##0.00\)_%"/>
    <numFmt numFmtId="177" formatCode="#,##0.00_)_%;\(#,##0.00\)_%;\ \ .00_)_%"/>
    <numFmt numFmtId="178" formatCode="_._.* #,##0.000_)_%;_._.* \(#,##0.000\)_%"/>
    <numFmt numFmtId="179" formatCode="#,##0.000_)_%;\(#,##0.000\)_%;\ \ .000_)_%"/>
    <numFmt numFmtId="180" formatCode="_._.* \(#,##0\)_%;_._.* #,##0_)_%;_._.* 0_)_%;_._.@_)_%"/>
    <numFmt numFmtId="181" formatCode="_._.&quot;$&quot;* \(#,##0\)_%;_._.&quot;$&quot;* #,##0_)_%;_._.&quot;$&quot;* 0_)_%;_._.@_)_%"/>
    <numFmt numFmtId="182" formatCode="&quot;$&quot;* #,##0_)_%;&quot;$&quot;* \(#,##0\)_%;&quot;$&quot;* &quot;-&quot;??_)_%;@_)_%"/>
    <numFmt numFmtId="183" formatCode="_._.&quot;$&quot;* #,##0.0_)_%;_._.&quot;$&quot;* \(#,##0.0\)_%"/>
    <numFmt numFmtId="184" formatCode="&quot;$&quot;* #,##0.0_)_%;&quot;$&quot;* \(#,##0.0\)_%;&quot;$&quot;* \ .0_)_%"/>
    <numFmt numFmtId="185" formatCode="_._.&quot;$&quot;* #,##0.00_)_%;_._.&quot;$&quot;* \(#,##0.00\)_%"/>
    <numFmt numFmtId="186" formatCode="&quot;$&quot;* #,##0.00_)_%;&quot;$&quot;* \(#,##0.00\)_%;&quot;$&quot;* \ .00_)_%"/>
    <numFmt numFmtId="187" formatCode="_._.&quot;$&quot;* #,##0.000_)_%;_._.&quot;$&quot;* \(#,##0.000\)_%"/>
    <numFmt numFmtId="188" formatCode="&quot;$&quot;* #,##0.000_)_%;&quot;$&quot;* \(#,##0.000\)_%;&quot;$&quot;* \ .000_)_%"/>
    <numFmt numFmtId="189" formatCode="0.00_)"/>
    <numFmt numFmtId="190" formatCode="_(0_)%;\(0\)%"/>
    <numFmt numFmtId="191" formatCode="_._._(* 0_)%;_._.* \(0\)%"/>
    <numFmt numFmtId="192" formatCode="_(0.0_)%;\(0.0\)%"/>
    <numFmt numFmtId="193" formatCode="_._._(* 0.0_)%;_._.* \(0.0\)%"/>
    <numFmt numFmtId="194" formatCode="_(0.00_)%;\(0.00\)%"/>
    <numFmt numFmtId="195" formatCode="_._._(* 0.00_)%;_._.* \(0.00\)%"/>
    <numFmt numFmtId="196" formatCode="_(0.000_)%;\(0.000\)%"/>
    <numFmt numFmtId="197" formatCode="_._._(* 0.000_)%;_._.* \(0.000\)%"/>
    <numFmt numFmtId="198" formatCode="_(* #,##0.0_);_(* \(#,##0.0\);_(* &quot;-&quot;?_);_(@_)"/>
    <numFmt numFmtId="199" formatCode="_(* #,##0.0_);_(* \(#,##0.0\);_(* &quot;—&quot;_);_(@_)"/>
    <numFmt numFmtId="200" formatCode="_(* #,##0_);_(* \(#,##0\);_(* &quot;—&quot;_);_(@_)"/>
    <numFmt numFmtId="201" formatCode="mmm\ d\,"/>
    <numFmt numFmtId="202" formatCode="_(&quot;$&quot;* #,##0_);_(&quot;$&quot;* \(#,##0\);_(&quot;$&quot;* &quot;—&quot;_);_(@_)"/>
    <numFmt numFmtId="203" formatCode="mmmm\ d\,"/>
    <numFmt numFmtId="204" formatCode="_(&quot;$&quot;* #,##0.00_);_(&quot;$&quot;* \(#,##0.00\);_(&quot;$&quot;* &quot;-&quot;_);_(@_)"/>
    <numFmt numFmtId="205" formatCode="0.0%_);[Red]\(0.0%\)"/>
  </numFmts>
  <fonts count="76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10"/>
      <name val="Times New Roman"/>
      <family val="1"/>
    </font>
    <font>
      <b/>
      <sz val="8"/>
      <name val="Tahoma"/>
      <family val="2"/>
    </font>
    <font>
      <sz val="8"/>
      <name val="Tahoma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b/>
      <sz val="18"/>
      <color theme="3"/>
      <name val="Calibri Light"/>
      <family val="1"/>
      <scheme val="major"/>
    </font>
    <font>
      <sz val="12"/>
      <name val="Helv"/>
    </font>
    <font>
      <sz val="10"/>
      <color indexed="12"/>
      <name val="MS Sans Serif"/>
    </font>
    <font>
      <b/>
      <sz val="10"/>
      <color indexed="12"/>
      <name val="MS Sans Serif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1"/>
    </font>
    <font>
      <u/>
      <sz val="12"/>
      <color indexed="12"/>
      <name val="宋体"/>
    </font>
    <font>
      <sz val="9"/>
      <name val="Arial"/>
      <family val="2"/>
    </font>
    <font>
      <sz val="10"/>
      <color indexed="8"/>
      <name val="MS Sans Serif"/>
    </font>
    <font>
      <b/>
      <sz val="12"/>
      <color indexed="8"/>
      <name val="Times New Roman"/>
      <family val="1"/>
    </font>
    <font>
      <u/>
      <sz val="11"/>
      <color theme="10"/>
      <name val="宋体"/>
    </font>
    <font>
      <sz val="10"/>
      <color rgb="FFFF0000"/>
      <name val="Times New Roman"/>
      <family val="1"/>
    </font>
    <font>
      <sz val="12"/>
      <name val="Arial"/>
      <family val="2"/>
    </font>
    <font>
      <b/>
      <sz val="11"/>
      <name val="Arial"/>
      <family val="2"/>
    </font>
    <font>
      <sz val="11"/>
      <name val="Times New Roman"/>
      <family val="1"/>
    </font>
    <font>
      <u val="singleAccounting"/>
      <sz val="11"/>
      <name val="Times New Roman"/>
      <family val="1"/>
    </font>
    <font>
      <b/>
      <sz val="14"/>
      <name val="Arial"/>
      <family val="2"/>
    </font>
    <font>
      <sz val="11"/>
      <color indexed="12"/>
      <name val="Times New Roman"/>
      <family val="1"/>
    </font>
    <font>
      <b/>
      <i/>
      <sz val="16"/>
      <name val="Helv"/>
    </font>
    <font>
      <b/>
      <sz val="10"/>
      <color indexed="10"/>
      <name val="Arial"/>
      <family val="2"/>
    </font>
    <font>
      <u/>
      <sz val="11"/>
      <color theme="10"/>
      <name val="Calibri"/>
      <family val="2"/>
    </font>
    <font>
      <b/>
      <sz val="8"/>
      <name val="Arial"/>
      <family val="2"/>
    </font>
    <font>
      <sz val="10"/>
      <color indexed="8"/>
      <name val="MS Sans Serif"/>
      <family val="2"/>
    </font>
    <font>
      <sz val="10"/>
      <color indexed="12"/>
      <name val="MS Sans Serif"/>
      <family val="2"/>
    </font>
    <font>
      <b/>
      <sz val="10"/>
      <color indexed="12"/>
      <name val="MS Sans Serif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name val="Arial"/>
      <family val="2"/>
    </font>
  </fonts>
  <fills count="6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4" tint="0.59974974822229687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6" tint="0.5997497482222968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5997497482222968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8" tint="0.5997497482222968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9" tint="0.5997497482222968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theme="4" tint="0.4996795556505020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12"/>
      </left>
      <right style="double">
        <color indexed="12"/>
      </right>
      <top style="double">
        <color indexed="12"/>
      </top>
      <bottom style="dotted">
        <color indexed="12"/>
      </bottom>
      <diagonal/>
    </border>
    <border>
      <left style="thick">
        <color indexed="12"/>
      </left>
      <right style="thick">
        <color indexed="12"/>
      </right>
      <top style="thick">
        <color indexed="12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983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/>
    <xf numFmtId="44" fontId="2" fillId="0" borderId="0"/>
    <xf numFmtId="43" fontId="2" fillId="0" borderId="0"/>
    <xf numFmtId="0" fontId="22" fillId="0" borderId="0"/>
    <xf numFmtId="9" fontId="2" fillId="0" borderId="0"/>
    <xf numFmtId="42" fontId="2" fillId="0" borderId="0"/>
    <xf numFmtId="41" fontId="2" fillId="0" borderId="0"/>
    <xf numFmtId="0" fontId="24" fillId="3" borderId="13"/>
    <xf numFmtId="41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2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0" fontId="2" fillId="0" borderId="0"/>
    <xf numFmtId="0" fontId="2" fillId="0" borderId="0"/>
    <xf numFmtId="0" fontId="24" fillId="3" borderId="13"/>
    <xf numFmtId="0" fontId="22" fillId="0" borderId="0"/>
    <xf numFmtId="9" fontId="2" fillId="0" borderId="0"/>
    <xf numFmtId="9" fontId="2" fillId="0" borderId="0"/>
    <xf numFmtId="0" fontId="25" fillId="0" borderId="0"/>
    <xf numFmtId="0" fontId="7" fillId="0" borderId="5"/>
    <xf numFmtId="0" fontId="8" fillId="0" borderId="14"/>
    <xf numFmtId="0" fontId="9" fillId="0" borderId="6"/>
    <xf numFmtId="0" fontId="9" fillId="0" borderId="0"/>
    <xf numFmtId="0" fontId="10" fillId="4" borderId="0"/>
    <xf numFmtId="0" fontId="11" fillId="5" borderId="0"/>
    <xf numFmtId="0" fontId="12" fillId="6" borderId="0"/>
    <xf numFmtId="0" fontId="13" fillId="7" borderId="7"/>
    <xf numFmtId="0" fontId="14" fillId="8" borderId="8"/>
    <xf numFmtId="0" fontId="15" fillId="8" borderId="7"/>
    <xf numFmtId="0" fontId="16" fillId="0" borderId="9"/>
    <xf numFmtId="0" fontId="17" fillId="9" borderId="10"/>
    <xf numFmtId="0" fontId="18" fillId="0" borderId="0"/>
    <xf numFmtId="0" fontId="19" fillId="0" borderId="0"/>
    <xf numFmtId="0" fontId="20" fillId="0" borderId="12"/>
    <xf numFmtId="0" fontId="21" fillId="10" borderId="0"/>
    <xf numFmtId="0" fontId="6" fillId="11" borderId="0"/>
    <xf numFmtId="0" fontId="6" fillId="12" borderId="0"/>
    <xf numFmtId="0" fontId="21" fillId="13" borderId="0"/>
    <xf numFmtId="0" fontId="21" fillId="14" borderId="0"/>
    <xf numFmtId="0" fontId="6" fillId="15" borderId="0"/>
    <xf numFmtId="0" fontId="6" fillId="16" borderId="0"/>
    <xf numFmtId="0" fontId="21" fillId="17" borderId="0"/>
    <xf numFmtId="0" fontId="21" fillId="18" borderId="0"/>
    <xf numFmtId="0" fontId="6" fillId="19" borderId="0"/>
    <xf numFmtId="0" fontId="6" fillId="20" borderId="0"/>
    <xf numFmtId="0" fontId="21" fillId="21" borderId="0"/>
    <xf numFmtId="0" fontId="21" fillId="22" borderId="0"/>
    <xf numFmtId="0" fontId="6" fillId="23" borderId="0"/>
    <xf numFmtId="0" fontId="6" fillId="24" borderId="0"/>
    <xf numFmtId="0" fontId="21" fillId="25" borderId="0"/>
    <xf numFmtId="0" fontId="21" fillId="26" borderId="0"/>
    <xf numFmtId="0" fontId="6" fillId="27" borderId="0"/>
    <xf numFmtId="0" fontId="6" fillId="28" borderId="0"/>
    <xf numFmtId="0" fontId="21" fillId="29" borderId="0"/>
    <xf numFmtId="0" fontId="21" fillId="30" borderId="0"/>
    <xf numFmtId="0" fontId="6" fillId="31" borderId="0"/>
    <xf numFmtId="0" fontId="6" fillId="32" borderId="0"/>
    <xf numFmtId="0" fontId="21" fillId="33" borderId="0"/>
    <xf numFmtId="37" fontId="26" fillId="0" borderId="0"/>
    <xf numFmtId="0" fontId="30" fillId="34" borderId="0"/>
    <xf numFmtId="0" fontId="30" fillId="35" borderId="0"/>
    <xf numFmtId="0" fontId="30" fillId="36" borderId="0"/>
    <xf numFmtId="0" fontId="30" fillId="37" borderId="0"/>
    <xf numFmtId="0" fontId="30" fillId="38" borderId="0"/>
    <xf numFmtId="0" fontId="30" fillId="39" borderId="0"/>
    <xf numFmtId="0" fontId="30" fillId="40" borderId="0"/>
    <xf numFmtId="0" fontId="30" fillId="41" borderId="0"/>
    <xf numFmtId="0" fontId="30" fillId="42" borderId="0"/>
    <xf numFmtId="0" fontId="30" fillId="37" borderId="0"/>
    <xf numFmtId="0" fontId="30" fillId="40" borderId="0"/>
    <xf numFmtId="0" fontId="30" fillId="43" borderId="0"/>
    <xf numFmtId="0" fontId="31" fillId="44" borderId="0"/>
    <xf numFmtId="0" fontId="31" fillId="41" borderId="0"/>
    <xf numFmtId="0" fontId="31" fillId="42" borderId="0"/>
    <xf numFmtId="0" fontId="31" fillId="45" borderId="0"/>
    <xf numFmtId="0" fontId="31" fillId="46" borderId="0"/>
    <xf numFmtId="0" fontId="31" fillId="47" borderId="0"/>
    <xf numFmtId="0" fontId="31" fillId="48" borderId="0"/>
    <xf numFmtId="0" fontId="31" fillId="49" borderId="0"/>
    <xf numFmtId="0" fontId="31" fillId="50" borderId="0"/>
    <xf numFmtId="0" fontId="31" fillId="45" borderId="0"/>
    <xf numFmtId="0" fontId="31" fillId="46" borderId="0"/>
    <xf numFmtId="0" fontId="31" fillId="51" borderId="0"/>
    <xf numFmtId="0" fontId="32" fillId="35" borderId="0"/>
    <xf numFmtId="0" fontId="39" fillId="52" borderId="15"/>
    <xf numFmtId="0" fontId="39" fillId="52" borderId="15"/>
    <xf numFmtId="0" fontId="33" fillId="53" borderId="16"/>
    <xf numFmtId="43" fontId="2" fillId="0" borderId="0"/>
    <xf numFmtId="43" fontId="2" fillId="0" borderId="0"/>
    <xf numFmtId="167" fontId="2" fillId="0" borderId="0"/>
    <xf numFmtId="43" fontId="2" fillId="0" borderId="0"/>
    <xf numFmtId="43" fontId="2" fillId="0" borderId="0"/>
    <xf numFmtId="43" fontId="2" fillId="0" borderId="0"/>
    <xf numFmtId="43" fontId="6" fillId="0" borderId="0"/>
    <xf numFmtId="43" fontId="2" fillId="0" borderId="0"/>
    <xf numFmtId="43" fontId="49" fillId="0" borderId="0"/>
    <xf numFmtId="43" fontId="6" fillId="0" borderId="0"/>
    <xf numFmtId="167" fontId="30" fillId="0" borderId="0">
      <alignment vertical="center"/>
    </xf>
    <xf numFmtId="43" fontId="47" fillId="0" borderId="0"/>
    <xf numFmtId="43" fontId="2" fillId="0" borderId="0"/>
    <xf numFmtId="44" fontId="2" fillId="0" borderId="0"/>
    <xf numFmtId="44" fontId="2" fillId="0" borderId="0"/>
    <xf numFmtId="44" fontId="2" fillId="0" borderId="0"/>
    <xf numFmtId="44" fontId="47" fillId="0" borderId="0"/>
    <xf numFmtId="44" fontId="2" fillId="0" borderId="0"/>
    <xf numFmtId="44" fontId="6" fillId="0" borderId="0"/>
    <xf numFmtId="0" fontId="34" fillId="0" borderId="0"/>
    <xf numFmtId="0" fontId="35" fillId="36" borderId="0"/>
    <xf numFmtId="0" fontId="40" fillId="0" borderId="17"/>
    <xf numFmtId="0" fontId="41" fillId="0" borderId="18"/>
    <xf numFmtId="0" fontId="42" fillId="0" borderId="19"/>
    <xf numFmtId="0" fontId="42" fillId="0" borderId="0"/>
    <xf numFmtId="168" fontId="50" fillId="0" borderId="0">
      <alignment vertical="top"/>
      <protection locked="0"/>
    </xf>
    <xf numFmtId="168" fontId="46" fillId="0" borderId="0">
      <alignment vertical="top"/>
      <protection locked="0"/>
    </xf>
    <xf numFmtId="168" fontId="50" fillId="0" borderId="0">
      <alignment vertical="top"/>
      <protection locked="0"/>
    </xf>
    <xf numFmtId="0" fontId="36" fillId="39" borderId="15"/>
    <xf numFmtId="0" fontId="36" fillId="39" borderId="15"/>
    <xf numFmtId="0" fontId="43" fillId="0" borderId="20"/>
    <xf numFmtId="0" fontId="44" fillId="54" borderId="0"/>
    <xf numFmtId="0" fontId="2" fillId="0" borderId="0"/>
    <xf numFmtId="0" fontId="2" fillId="0" borderId="0"/>
    <xf numFmtId="0" fontId="6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37" fontId="26" fillId="0" borderId="0"/>
    <xf numFmtId="0" fontId="2" fillId="0" borderId="0"/>
    <xf numFmtId="0" fontId="48" fillId="0" borderId="0"/>
    <xf numFmtId="0" fontId="47" fillId="0" borderId="0"/>
    <xf numFmtId="0" fontId="2" fillId="55" borderId="21"/>
    <xf numFmtId="0" fontId="6" fillId="56" borderId="11"/>
    <xf numFmtId="0" fontId="2" fillId="55" borderId="21"/>
    <xf numFmtId="0" fontId="2" fillId="55" borderId="21"/>
    <xf numFmtId="0" fontId="2" fillId="55" borderId="21"/>
    <xf numFmtId="0" fontId="2" fillId="55" borderId="21"/>
    <xf numFmtId="0" fontId="2" fillId="55" borderId="21"/>
    <xf numFmtId="0" fontId="38" fillId="52" borderId="22"/>
    <xf numFmtId="0" fontId="38" fillId="52" borderId="22"/>
    <xf numFmtId="9" fontId="2" fillId="0" borderId="0"/>
    <xf numFmtId="9" fontId="2" fillId="0" borderId="0"/>
    <xf numFmtId="9" fontId="2" fillId="0" borderId="0"/>
    <xf numFmtId="9" fontId="6" fillId="0" borderId="0"/>
    <xf numFmtId="0" fontId="27" fillId="0" borderId="23"/>
    <xf numFmtId="0" fontId="28" fillId="0" borderId="24"/>
    <xf numFmtId="0" fontId="45" fillId="0" borderId="0"/>
    <xf numFmtId="0" fontId="29" fillId="0" borderId="25"/>
    <xf numFmtId="0" fontId="29" fillId="0" borderId="25"/>
    <xf numFmtId="0" fontId="37" fillId="0" borderId="0"/>
    <xf numFmtId="168" fontId="51" fillId="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4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4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5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3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55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38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54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35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55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21" fillId="13" borderId="0"/>
    <xf numFmtId="0" fontId="21" fillId="17" borderId="0"/>
    <xf numFmtId="0" fontId="21" fillId="21" borderId="0"/>
    <xf numFmtId="0" fontId="21" fillId="25" borderId="0"/>
    <xf numFmtId="0" fontId="21" fillId="29" borderId="0"/>
    <xf numFmtId="0" fontId="21" fillId="33" borderId="0"/>
    <xf numFmtId="0" fontId="21" fillId="10" borderId="0"/>
    <xf numFmtId="0" fontId="21" fillId="14" borderId="0"/>
    <xf numFmtId="0" fontId="21" fillId="18" borderId="0"/>
    <xf numFmtId="0" fontId="21" fillId="22" borderId="0"/>
    <xf numFmtId="0" fontId="21" fillId="30" borderId="0"/>
    <xf numFmtId="0" fontId="11" fillId="5" borderId="0"/>
    <xf numFmtId="0" fontId="15" fillId="8" borderId="7"/>
    <xf numFmtId="0" fontId="53" fillId="0" borderId="0">
      <alignment horizontal="center"/>
      <protection locked="0"/>
    </xf>
    <xf numFmtId="173" fontId="2" fillId="0" borderId="0"/>
    <xf numFmtId="174" fontId="54" fillId="0" borderId="0"/>
    <xf numFmtId="175" fontId="47" fillId="0" borderId="0"/>
    <xf numFmtId="176" fontId="55" fillId="0" borderId="0"/>
    <xf numFmtId="177" fontId="47" fillId="0" borderId="0"/>
    <xf numFmtId="178" fontId="55" fillId="0" borderId="0"/>
    <xf numFmtId="179" fontId="47" fillId="0" borderId="0"/>
    <xf numFmtId="43" fontId="6" fillId="0" borderId="0"/>
    <xf numFmtId="43" fontId="6" fillId="0" borderId="0"/>
    <xf numFmtId="43" fontId="6" fillId="0" borderId="0"/>
    <xf numFmtId="43" fontId="30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0" fontId="56" fillId="0" borderId="0">
      <protection locked="0"/>
    </xf>
    <xf numFmtId="180" fontId="57" fillId="0" borderId="0"/>
    <xf numFmtId="181" fontId="54" fillId="0" borderId="0"/>
    <xf numFmtId="182" fontId="2" fillId="0" borderId="0"/>
    <xf numFmtId="183" fontId="55" fillId="0" borderId="0"/>
    <xf numFmtId="184" fontId="47" fillId="0" borderId="0"/>
    <xf numFmtId="185" fontId="55" fillId="0" borderId="0"/>
    <xf numFmtId="186" fontId="47" fillId="0" borderId="0"/>
    <xf numFmtId="187" fontId="55" fillId="0" borderId="0"/>
    <xf numFmtId="188" fontId="47" fillId="0" borderId="0"/>
    <xf numFmtId="44" fontId="6" fillId="0" borderId="0"/>
    <xf numFmtId="44" fontId="6" fillId="0" borderId="0"/>
    <xf numFmtId="44" fontId="2" fillId="0" borderId="0"/>
    <xf numFmtId="44" fontId="30" fillId="0" borderId="0"/>
    <xf numFmtId="44" fontId="6" fillId="0" borderId="0"/>
    <xf numFmtId="44" fontId="6" fillId="0" borderId="0"/>
    <xf numFmtId="44" fontId="6" fillId="0" borderId="0"/>
    <xf numFmtId="44" fontId="2" fillId="0" borderId="0"/>
    <xf numFmtId="44" fontId="30" fillId="0" borderId="0"/>
    <xf numFmtId="44" fontId="6" fillId="0" borderId="0"/>
    <xf numFmtId="44" fontId="2" fillId="0" borderId="0"/>
    <xf numFmtId="44" fontId="6" fillId="0" borderId="0"/>
    <xf numFmtId="170" fontId="2" fillId="0" borderId="0"/>
    <xf numFmtId="0" fontId="10" fillId="4" borderId="0"/>
    <xf numFmtId="14" fontId="23" fillId="0" borderId="26">
      <alignment horizontal="center" vertical="center" wrapText="1"/>
    </xf>
    <xf numFmtId="0" fontId="7" fillId="0" borderId="5"/>
    <xf numFmtId="0" fontId="8" fillId="0" borderId="14"/>
    <xf numFmtId="0" fontId="9" fillId="0" borderId="6"/>
    <xf numFmtId="0" fontId="9" fillId="0" borderId="0"/>
    <xf numFmtId="0" fontId="53" fillId="0" borderId="0">
      <protection locked="0"/>
    </xf>
    <xf numFmtId="0" fontId="53" fillId="0" borderId="1">
      <protection locked="0"/>
    </xf>
    <xf numFmtId="0" fontId="60" fillId="0" borderId="0">
      <alignment vertical="top"/>
      <protection locked="0"/>
    </xf>
    <xf numFmtId="0" fontId="13" fillId="7" borderId="7"/>
    <xf numFmtId="0" fontId="16" fillId="0" borderId="9"/>
    <xf numFmtId="0" fontId="12" fillId="6" borderId="0"/>
    <xf numFmtId="189" fontId="5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9" fontId="2" fillId="0" borderId="0"/>
    <xf numFmtId="0" fontId="2" fillId="0" borderId="0"/>
    <xf numFmtId="172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56" borderId="11"/>
    <xf numFmtId="0" fontId="6" fillId="56" borderId="11"/>
    <xf numFmtId="0" fontId="6" fillId="56" borderId="11"/>
    <xf numFmtId="0" fontId="30" fillId="56" borderId="11"/>
    <xf numFmtId="0" fontId="6" fillId="56" borderId="11"/>
    <xf numFmtId="0" fontId="2" fillId="55" borderId="2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30" fillId="56" borderId="11"/>
    <xf numFmtId="0" fontId="6" fillId="56" borderId="11"/>
    <xf numFmtId="0" fontId="2" fillId="55" borderId="21"/>
    <xf numFmtId="0" fontId="14" fillId="8" borderId="8"/>
    <xf numFmtId="190" fontId="55" fillId="0" borderId="0"/>
    <xf numFmtId="191" fontId="54" fillId="0" borderId="0"/>
    <xf numFmtId="171" fontId="2" fillId="0" borderId="0"/>
    <xf numFmtId="192" fontId="55" fillId="0" borderId="0"/>
    <xf numFmtId="193" fontId="54" fillId="0" borderId="0"/>
    <xf numFmtId="194" fontId="55" fillId="0" borderId="0"/>
    <xf numFmtId="195" fontId="54" fillId="0" borderId="0"/>
    <xf numFmtId="196" fontId="55" fillId="0" borderId="0"/>
    <xf numFmtId="197" fontId="5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9" fillId="0" borderId="0">
      <alignment horizontal="left" vertical="top"/>
    </xf>
    <xf numFmtId="0" fontId="25" fillId="0" borderId="0"/>
    <xf numFmtId="0" fontId="20" fillId="0" borderId="12"/>
    <xf numFmtId="9" fontId="2" fillId="0" borderId="0"/>
    <xf numFmtId="44" fontId="2" fillId="0" borderId="0"/>
    <xf numFmtId="42" fontId="2" fillId="0" borderId="0"/>
    <xf numFmtId="43" fontId="2" fillId="0" borderId="0"/>
    <xf numFmtId="41" fontId="2" fillId="0" borderId="0"/>
    <xf numFmtId="43" fontId="2" fillId="0" borderId="0"/>
    <xf numFmtId="44" fontId="2" fillId="0" borderId="0"/>
    <xf numFmtId="0" fontId="2" fillId="0" borderId="0"/>
    <xf numFmtId="0" fontId="24" fillId="3" borderId="13"/>
    <xf numFmtId="9" fontId="2" fillId="0" borderId="0"/>
    <xf numFmtId="0" fontId="2" fillId="0" borderId="0"/>
    <xf numFmtId="9" fontId="2" fillId="0" borderId="0"/>
    <xf numFmtId="44" fontId="2" fillId="0" borderId="0"/>
    <xf numFmtId="42" fontId="2" fillId="0" borderId="0"/>
    <xf numFmtId="43" fontId="2" fillId="0" borderId="0"/>
    <xf numFmtId="41" fontId="2" fillId="0" borderId="0"/>
    <xf numFmtId="43" fontId="2" fillId="0" borderId="0"/>
    <xf numFmtId="44" fontId="2" fillId="0" borderId="0"/>
    <xf numFmtId="0" fontId="2" fillId="0" borderId="0"/>
    <xf numFmtId="0" fontId="24" fillId="3" borderId="13"/>
    <xf numFmtId="9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4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4" fontId="2" fillId="0" borderId="0"/>
    <xf numFmtId="43" fontId="2" fillId="0" borderId="0"/>
    <xf numFmtId="0" fontId="2" fillId="55" borderId="21"/>
    <xf numFmtId="43" fontId="2" fillId="0" borderId="0"/>
    <xf numFmtId="0" fontId="25" fillId="0" borderId="0"/>
    <xf numFmtId="0" fontId="7" fillId="0" borderId="5"/>
    <xf numFmtId="0" fontId="8" fillId="0" borderId="14"/>
    <xf numFmtId="0" fontId="9" fillId="0" borderId="6"/>
    <xf numFmtId="0" fontId="9" fillId="0" borderId="0"/>
    <xf numFmtId="0" fontId="10" fillId="4" borderId="0"/>
    <xf numFmtId="0" fontId="11" fillId="5" borderId="0"/>
    <xf numFmtId="0" fontId="12" fillId="6" borderId="0"/>
    <xf numFmtId="0" fontId="13" fillId="7" borderId="7"/>
    <xf numFmtId="0" fontId="14" fillId="8" borderId="8"/>
    <xf numFmtId="0" fontId="15" fillId="8" borderId="7"/>
    <xf numFmtId="0" fontId="16" fillId="0" borderId="9"/>
    <xf numFmtId="0" fontId="17" fillId="9" borderId="10"/>
    <xf numFmtId="0" fontId="18" fillId="0" borderId="0"/>
    <xf numFmtId="0" fontId="19" fillId="0" borderId="0"/>
    <xf numFmtId="0" fontId="20" fillId="0" borderId="12"/>
    <xf numFmtId="0" fontId="21" fillId="10" borderId="0"/>
    <xf numFmtId="0" fontId="6" fillId="11" borderId="0"/>
    <xf numFmtId="0" fontId="6" fillId="12" borderId="0"/>
    <xf numFmtId="0" fontId="21" fillId="13" borderId="0"/>
    <xf numFmtId="0" fontId="21" fillId="14" borderId="0"/>
    <xf numFmtId="0" fontId="6" fillId="15" borderId="0"/>
    <xf numFmtId="0" fontId="6" fillId="16" borderId="0"/>
    <xf numFmtId="0" fontId="21" fillId="17" borderId="0"/>
    <xf numFmtId="0" fontId="21" fillId="18" borderId="0"/>
    <xf numFmtId="0" fontId="6" fillId="19" borderId="0"/>
    <xf numFmtId="0" fontId="6" fillId="20" borderId="0"/>
    <xf numFmtId="0" fontId="21" fillId="21" borderId="0"/>
    <xf numFmtId="0" fontId="21" fillId="22" borderId="0"/>
    <xf numFmtId="0" fontId="6" fillId="23" borderId="0"/>
    <xf numFmtId="0" fontId="6" fillId="24" borderId="0"/>
    <xf numFmtId="0" fontId="21" fillId="25" borderId="0"/>
    <xf numFmtId="0" fontId="21" fillId="26" borderId="0"/>
    <xf numFmtId="0" fontId="6" fillId="27" borderId="0"/>
    <xf numFmtId="0" fontId="6" fillId="28" borderId="0"/>
    <xf numFmtId="0" fontId="21" fillId="29" borderId="0"/>
    <xf numFmtId="0" fontId="21" fillId="30" borderId="0"/>
    <xf numFmtId="0" fontId="6" fillId="31" borderId="0"/>
    <xf numFmtId="0" fontId="6" fillId="32" borderId="0"/>
    <xf numFmtId="0" fontId="21" fillId="33" borderId="0"/>
    <xf numFmtId="0" fontId="30" fillId="34" borderId="0"/>
    <xf numFmtId="0" fontId="30" fillId="35" borderId="0"/>
    <xf numFmtId="0" fontId="30" fillId="36" borderId="0"/>
    <xf numFmtId="0" fontId="30" fillId="37" borderId="0"/>
    <xf numFmtId="0" fontId="30" fillId="38" borderId="0"/>
    <xf numFmtId="0" fontId="30" fillId="39" borderId="0"/>
    <xf numFmtId="0" fontId="30" fillId="40" borderId="0"/>
    <xf numFmtId="0" fontId="30" fillId="41" borderId="0"/>
    <xf numFmtId="0" fontId="30" fillId="42" borderId="0"/>
    <xf numFmtId="0" fontId="30" fillId="37" borderId="0"/>
    <xf numFmtId="0" fontId="30" fillId="40" borderId="0"/>
    <xf numFmtId="0" fontId="30" fillId="43" borderId="0"/>
    <xf numFmtId="0" fontId="31" fillId="44" borderId="0"/>
    <xf numFmtId="0" fontId="31" fillId="41" borderId="0"/>
    <xf numFmtId="0" fontId="31" fillId="42" borderId="0"/>
    <xf numFmtId="0" fontId="31" fillId="45" borderId="0"/>
    <xf numFmtId="0" fontId="31" fillId="46" borderId="0"/>
    <xf numFmtId="0" fontId="31" fillId="47" borderId="0"/>
    <xf numFmtId="0" fontId="31" fillId="48" borderId="0"/>
    <xf numFmtId="0" fontId="31" fillId="49" borderId="0"/>
    <xf numFmtId="0" fontId="31" fillId="50" borderId="0"/>
    <xf numFmtId="0" fontId="31" fillId="45" borderId="0"/>
    <xf numFmtId="0" fontId="31" fillId="46" borderId="0"/>
    <xf numFmtId="0" fontId="31" fillId="51" borderId="0"/>
    <xf numFmtId="0" fontId="32" fillId="35" borderId="0"/>
    <xf numFmtId="0" fontId="39" fillId="52" borderId="15"/>
    <xf numFmtId="0" fontId="39" fillId="52" borderId="15"/>
    <xf numFmtId="0" fontId="33" fillId="53" borderId="16"/>
    <xf numFmtId="43" fontId="2" fillId="0" borderId="0"/>
    <xf numFmtId="43" fontId="2" fillId="0" borderId="0"/>
    <xf numFmtId="167" fontId="2" fillId="0" borderId="0"/>
    <xf numFmtId="43" fontId="2" fillId="0" borderId="0"/>
    <xf numFmtId="43" fontId="2" fillId="0" borderId="0"/>
    <xf numFmtId="43" fontId="2" fillId="0" borderId="0"/>
    <xf numFmtId="43" fontId="6" fillId="0" borderId="0"/>
    <xf numFmtId="43" fontId="2" fillId="0" borderId="0"/>
    <xf numFmtId="43" fontId="49" fillId="0" borderId="0"/>
    <xf numFmtId="43" fontId="6" fillId="0" borderId="0"/>
    <xf numFmtId="167" fontId="30" fillId="0" borderId="0">
      <alignment vertical="center"/>
    </xf>
    <xf numFmtId="43" fontId="47" fillId="0" borderId="0"/>
    <xf numFmtId="43" fontId="2" fillId="0" borderId="0"/>
    <xf numFmtId="44" fontId="2" fillId="0" borderId="0"/>
    <xf numFmtId="44" fontId="2" fillId="0" borderId="0"/>
    <xf numFmtId="44" fontId="2" fillId="0" borderId="0"/>
    <xf numFmtId="44" fontId="47" fillId="0" borderId="0"/>
    <xf numFmtId="44" fontId="2" fillId="0" borderId="0"/>
    <xf numFmtId="44" fontId="6" fillId="0" borderId="0"/>
    <xf numFmtId="0" fontId="34" fillId="0" borderId="0"/>
    <xf numFmtId="0" fontId="35" fillId="36" borderId="0"/>
    <xf numFmtId="0" fontId="40" fillId="0" borderId="17"/>
    <xf numFmtId="0" fontId="41" fillId="0" borderId="18"/>
    <xf numFmtId="0" fontId="42" fillId="0" borderId="19"/>
    <xf numFmtId="0" fontId="42" fillId="0" borderId="0"/>
    <xf numFmtId="0" fontId="36" fillId="39" borderId="15"/>
    <xf numFmtId="0" fontId="36" fillId="39" borderId="15"/>
    <xf numFmtId="0" fontId="43" fillId="0" borderId="20"/>
    <xf numFmtId="0" fontId="44" fillId="54" borderId="0"/>
    <xf numFmtId="0" fontId="2" fillId="0" borderId="0"/>
    <xf numFmtId="0" fontId="2" fillId="0" borderId="0"/>
    <xf numFmtId="0" fontId="6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47" fillId="0" borderId="0"/>
    <xf numFmtId="0" fontId="2" fillId="55" borderId="21"/>
    <xf numFmtId="0" fontId="6" fillId="56" borderId="11"/>
    <xf numFmtId="0" fontId="2" fillId="55" borderId="21"/>
    <xf numFmtId="0" fontId="2" fillId="55" borderId="21"/>
    <xf numFmtId="0" fontId="2" fillId="55" borderId="21"/>
    <xf numFmtId="0" fontId="2" fillId="55" borderId="21"/>
    <xf numFmtId="0" fontId="2" fillId="55" borderId="21"/>
    <xf numFmtId="0" fontId="38" fillId="52" borderId="22"/>
    <xf numFmtId="0" fontId="38" fillId="52" borderId="22"/>
    <xf numFmtId="9" fontId="2" fillId="0" borderId="0"/>
    <xf numFmtId="9" fontId="2" fillId="0" borderId="0"/>
    <xf numFmtId="9" fontId="2" fillId="0" borderId="0"/>
    <xf numFmtId="9" fontId="6" fillId="0" borderId="0"/>
    <xf numFmtId="0" fontId="27" fillId="0" borderId="23"/>
    <xf numFmtId="0" fontId="28" fillId="0" borderId="24"/>
    <xf numFmtId="0" fontId="45" fillId="0" borderId="0"/>
    <xf numFmtId="0" fontId="29" fillId="0" borderId="25"/>
    <xf numFmtId="0" fontId="29" fillId="0" borderId="25"/>
    <xf numFmtId="0" fontId="37" fillId="0" borderId="0"/>
    <xf numFmtId="168" fontId="51" fillId="0" borderId="0"/>
    <xf numFmtId="0" fontId="2" fillId="0" borderId="0"/>
    <xf numFmtId="9" fontId="2" fillId="0" borderId="0"/>
    <xf numFmtId="44" fontId="2" fillId="0" borderId="0"/>
    <xf numFmtId="42" fontId="2" fillId="0" borderId="0"/>
    <xf numFmtId="43" fontId="2" fillId="0" borderId="0"/>
    <xf numFmtId="41" fontId="2" fillId="0" borderId="0"/>
    <xf numFmtId="0" fontId="24" fillId="3" borderId="13"/>
    <xf numFmtId="0" fontId="2" fillId="0" borderId="0"/>
    <xf numFmtId="41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3" fontId="2" fillId="0" borderId="0"/>
    <xf numFmtId="42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44" fontId="2" fillId="0" borderId="0"/>
    <xf numFmtId="0" fontId="2" fillId="0" borderId="0"/>
    <xf numFmtId="0" fontId="2" fillId="0" borderId="0"/>
    <xf numFmtId="0" fontId="24" fillId="3" borderId="13"/>
    <xf numFmtId="9" fontId="2" fillId="0" borderId="0"/>
    <xf numFmtId="9" fontId="2" fillId="0" borderId="0"/>
    <xf numFmtId="9" fontId="2" fillId="0" borderId="0"/>
    <xf numFmtId="0" fontId="25" fillId="0" borderId="0"/>
    <xf numFmtId="0" fontId="7" fillId="0" borderId="5"/>
    <xf numFmtId="0" fontId="8" fillId="0" borderId="14"/>
    <xf numFmtId="0" fontId="9" fillId="0" borderId="6"/>
    <xf numFmtId="0" fontId="9" fillId="0" borderId="0"/>
    <xf numFmtId="0" fontId="10" fillId="4" borderId="0"/>
    <xf numFmtId="0" fontId="11" fillId="5" borderId="0"/>
    <xf numFmtId="0" fontId="12" fillId="6" borderId="0"/>
    <xf numFmtId="0" fontId="13" fillId="7" borderId="7"/>
    <xf numFmtId="0" fontId="14" fillId="8" borderId="8"/>
    <xf numFmtId="0" fontId="15" fillId="8" borderId="7"/>
    <xf numFmtId="0" fontId="16" fillId="0" borderId="9"/>
    <xf numFmtId="0" fontId="17" fillId="9" borderId="10"/>
    <xf numFmtId="0" fontId="18" fillId="0" borderId="0"/>
    <xf numFmtId="0" fontId="19" fillId="0" borderId="0"/>
    <xf numFmtId="0" fontId="20" fillId="0" borderId="12"/>
    <xf numFmtId="0" fontId="21" fillId="10" borderId="0"/>
    <xf numFmtId="0" fontId="6" fillId="11" borderId="0"/>
    <xf numFmtId="0" fontId="6" fillId="12" borderId="0"/>
    <xf numFmtId="0" fontId="21" fillId="13" borderId="0"/>
    <xf numFmtId="0" fontId="21" fillId="14" borderId="0"/>
    <xf numFmtId="0" fontId="6" fillId="15" borderId="0"/>
    <xf numFmtId="0" fontId="6" fillId="16" borderId="0"/>
    <xf numFmtId="0" fontId="21" fillId="17" borderId="0"/>
    <xf numFmtId="0" fontId="21" fillId="18" borderId="0"/>
    <xf numFmtId="0" fontId="6" fillId="19" borderId="0"/>
    <xf numFmtId="0" fontId="6" fillId="20" borderId="0"/>
    <xf numFmtId="0" fontId="21" fillId="21" borderId="0"/>
    <xf numFmtId="0" fontId="21" fillId="22" borderId="0"/>
    <xf numFmtId="0" fontId="6" fillId="23" borderId="0"/>
    <xf numFmtId="0" fontId="6" fillId="24" borderId="0"/>
    <xf numFmtId="0" fontId="21" fillId="25" borderId="0"/>
    <xf numFmtId="0" fontId="21" fillId="26" borderId="0"/>
    <xf numFmtId="0" fontId="6" fillId="27" borderId="0"/>
    <xf numFmtId="0" fontId="6" fillId="28" borderId="0"/>
    <xf numFmtId="0" fontId="21" fillId="29" borderId="0"/>
    <xf numFmtId="0" fontId="21" fillId="30" borderId="0"/>
    <xf numFmtId="0" fontId="6" fillId="31" borderId="0"/>
    <xf numFmtId="0" fontId="6" fillId="32" borderId="0"/>
    <xf numFmtId="0" fontId="21" fillId="33" borderId="0"/>
    <xf numFmtId="0" fontId="30" fillId="34" borderId="0"/>
    <xf numFmtId="0" fontId="30" fillId="35" borderId="0"/>
    <xf numFmtId="0" fontId="30" fillId="36" borderId="0"/>
    <xf numFmtId="0" fontId="30" fillId="37" borderId="0"/>
    <xf numFmtId="0" fontId="30" fillId="38" borderId="0"/>
    <xf numFmtId="0" fontId="30" fillId="39" borderId="0"/>
    <xf numFmtId="0" fontId="30" fillId="40" borderId="0"/>
    <xf numFmtId="0" fontId="30" fillId="41" borderId="0"/>
    <xf numFmtId="0" fontId="30" fillId="42" borderId="0"/>
    <xf numFmtId="0" fontId="30" fillId="37" borderId="0"/>
    <xf numFmtId="0" fontId="30" fillId="40" borderId="0"/>
    <xf numFmtId="0" fontId="30" fillId="43" borderId="0"/>
    <xf numFmtId="0" fontId="31" fillId="44" borderId="0"/>
    <xf numFmtId="0" fontId="31" fillId="41" borderId="0"/>
    <xf numFmtId="0" fontId="31" fillId="42" borderId="0"/>
    <xf numFmtId="0" fontId="31" fillId="45" borderId="0"/>
    <xf numFmtId="0" fontId="31" fillId="46" borderId="0"/>
    <xf numFmtId="0" fontId="31" fillId="47" borderId="0"/>
    <xf numFmtId="0" fontId="31" fillId="48" borderId="0"/>
    <xf numFmtId="0" fontId="31" fillId="49" borderId="0"/>
    <xf numFmtId="0" fontId="31" fillId="50" borderId="0"/>
    <xf numFmtId="0" fontId="31" fillId="45" borderId="0"/>
    <xf numFmtId="0" fontId="31" fillId="46" borderId="0"/>
    <xf numFmtId="0" fontId="31" fillId="51" borderId="0"/>
    <xf numFmtId="0" fontId="32" fillId="35" borderId="0"/>
    <xf numFmtId="0" fontId="39" fillId="52" borderId="15"/>
    <xf numFmtId="0" fontId="39" fillId="52" borderId="15"/>
    <xf numFmtId="0" fontId="33" fillId="53" borderId="16"/>
    <xf numFmtId="43" fontId="2" fillId="0" borderId="0"/>
    <xf numFmtId="43" fontId="2" fillId="0" borderId="0"/>
    <xf numFmtId="167" fontId="2" fillId="0" borderId="0"/>
    <xf numFmtId="43" fontId="2" fillId="0" borderId="0"/>
    <xf numFmtId="43" fontId="2" fillId="0" borderId="0"/>
    <xf numFmtId="43" fontId="2" fillId="0" borderId="0"/>
    <xf numFmtId="43" fontId="6" fillId="0" borderId="0"/>
    <xf numFmtId="43" fontId="2" fillId="0" borderId="0"/>
    <xf numFmtId="43" fontId="49" fillId="0" borderId="0"/>
    <xf numFmtId="43" fontId="6" fillId="0" borderId="0"/>
    <xf numFmtId="167" fontId="30" fillId="0" borderId="0">
      <alignment vertical="center"/>
    </xf>
    <xf numFmtId="43" fontId="47" fillId="0" borderId="0"/>
    <xf numFmtId="43" fontId="2" fillId="0" borderId="0"/>
    <xf numFmtId="44" fontId="2" fillId="0" borderId="0"/>
    <xf numFmtId="44" fontId="2" fillId="0" borderId="0"/>
    <xf numFmtId="44" fontId="2" fillId="0" borderId="0"/>
    <xf numFmtId="44" fontId="47" fillId="0" borderId="0"/>
    <xf numFmtId="44" fontId="2" fillId="0" borderId="0"/>
    <xf numFmtId="44" fontId="6" fillId="0" borderId="0"/>
    <xf numFmtId="0" fontId="34" fillId="0" borderId="0"/>
    <xf numFmtId="0" fontId="35" fillId="36" borderId="0"/>
    <xf numFmtId="0" fontId="40" fillId="0" borderId="17"/>
    <xf numFmtId="0" fontId="41" fillId="0" borderId="18"/>
    <xf numFmtId="0" fontId="42" fillId="0" borderId="19"/>
    <xf numFmtId="0" fontId="42" fillId="0" borderId="0"/>
    <xf numFmtId="44" fontId="2" fillId="0" borderId="0"/>
    <xf numFmtId="0" fontId="36" fillId="39" borderId="15"/>
    <xf numFmtId="0" fontId="36" fillId="39" borderId="15"/>
    <xf numFmtId="0" fontId="43" fillId="0" borderId="20"/>
    <xf numFmtId="0" fontId="44" fillId="54" borderId="0"/>
    <xf numFmtId="0" fontId="2" fillId="0" borderId="0"/>
    <xf numFmtId="0" fontId="2" fillId="0" borderId="0"/>
    <xf numFmtId="0" fontId="6" fillId="0" borderId="0"/>
    <xf numFmtId="169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8" fillId="0" borderId="0"/>
    <xf numFmtId="0" fontId="47" fillId="0" borderId="0"/>
    <xf numFmtId="0" fontId="2" fillId="55" borderId="21"/>
    <xf numFmtId="0" fontId="6" fillId="56" borderId="11"/>
    <xf numFmtId="0" fontId="2" fillId="55" borderId="21"/>
    <xf numFmtId="0" fontId="2" fillId="55" borderId="21"/>
    <xf numFmtId="0" fontId="2" fillId="55" borderId="21"/>
    <xf numFmtId="0" fontId="2" fillId="55" borderId="21"/>
    <xf numFmtId="0" fontId="2" fillId="55" borderId="21"/>
    <xf numFmtId="0" fontId="38" fillId="52" borderId="22"/>
    <xf numFmtId="0" fontId="38" fillId="52" borderId="22"/>
    <xf numFmtId="9" fontId="2" fillId="0" borderId="0"/>
    <xf numFmtId="9" fontId="2" fillId="0" borderId="0"/>
    <xf numFmtId="9" fontId="2" fillId="0" borderId="0"/>
    <xf numFmtId="9" fontId="6" fillId="0" borderId="0"/>
    <xf numFmtId="0" fontId="27" fillId="0" borderId="23"/>
    <xf numFmtId="0" fontId="28" fillId="0" borderId="24"/>
    <xf numFmtId="0" fontId="45" fillId="0" borderId="0"/>
    <xf numFmtId="0" fontId="29" fillId="0" borderId="25"/>
    <xf numFmtId="0" fontId="29" fillId="0" borderId="25"/>
    <xf numFmtId="0" fontId="37" fillId="0" borderId="0"/>
    <xf numFmtId="168" fontId="51" fillId="0" borderId="0"/>
    <xf numFmtId="43" fontId="2" fillId="0" borderId="0"/>
    <xf numFmtId="43" fontId="2" fillId="0" borderId="0"/>
    <xf numFmtId="44" fontId="2" fillId="0" borderId="0"/>
    <xf numFmtId="44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4" fontId="2" fillId="0" borderId="0"/>
    <xf numFmtId="0" fontId="38" fillId="52" borderId="22"/>
    <xf numFmtId="0" fontId="38" fillId="52" borderId="22"/>
    <xf numFmtId="0" fontId="29" fillId="0" borderId="25"/>
    <xf numFmtId="0" fontId="39" fillId="52" borderId="15"/>
    <xf numFmtId="0" fontId="38" fillId="52" borderId="22"/>
    <xf numFmtId="43" fontId="2" fillId="0" borderId="0"/>
    <xf numFmtId="0" fontId="29" fillId="0" borderId="25"/>
    <xf numFmtId="0" fontId="2" fillId="55" borderId="21"/>
    <xf numFmtId="0" fontId="2" fillId="55" borderId="21"/>
    <xf numFmtId="44" fontId="2" fillId="0" borderId="0"/>
    <xf numFmtId="44" fontId="2" fillId="0" borderId="0"/>
    <xf numFmtId="0" fontId="36" fillId="39" borderId="15"/>
    <xf numFmtId="0" fontId="39" fillId="52" borderId="15"/>
    <xf numFmtId="44" fontId="2" fillId="0" borderId="0"/>
    <xf numFmtId="43" fontId="2" fillId="0" borderId="0"/>
    <xf numFmtId="0" fontId="2" fillId="55" borderId="21"/>
    <xf numFmtId="0" fontId="29" fillId="0" borderId="25"/>
    <xf numFmtId="0" fontId="2" fillId="55" borderId="21"/>
    <xf numFmtId="0" fontId="36" fillId="39" borderId="15"/>
    <xf numFmtId="44" fontId="2" fillId="0" borderId="0"/>
    <xf numFmtId="0" fontId="29" fillId="0" borderId="25"/>
    <xf numFmtId="43" fontId="2" fillId="0" borderId="0"/>
    <xf numFmtId="0" fontId="39" fillId="52" borderId="15"/>
    <xf numFmtId="0" fontId="2" fillId="55" borderId="21"/>
    <xf numFmtId="43" fontId="2" fillId="0" borderId="0"/>
    <xf numFmtId="44" fontId="2" fillId="0" borderId="0"/>
    <xf numFmtId="0" fontId="2" fillId="55" borderId="21"/>
    <xf numFmtId="0" fontId="39" fillId="52" borderId="15"/>
    <xf numFmtId="0" fontId="2" fillId="55" borderId="21"/>
    <xf numFmtId="0" fontId="36" fillId="39" borderId="15"/>
    <xf numFmtId="0" fontId="38" fillId="52" borderId="22"/>
    <xf numFmtId="0" fontId="36" fillId="39" borderId="15"/>
    <xf numFmtId="0" fontId="2" fillId="55" borderId="21"/>
    <xf numFmtId="0" fontId="2" fillId="55" borderId="21"/>
    <xf numFmtId="0" fontId="2" fillId="55" borderId="21"/>
    <xf numFmtId="0" fontId="2" fillId="55" borderId="21"/>
    <xf numFmtId="44" fontId="2" fillId="0" borderId="0"/>
    <xf numFmtId="44" fontId="2" fillId="0" borderId="0"/>
    <xf numFmtId="0" fontId="2" fillId="0" borderId="0"/>
    <xf numFmtId="9" fontId="2" fillId="0" borderId="0"/>
    <xf numFmtId="44" fontId="2" fillId="0" borderId="0"/>
    <xf numFmtId="42" fontId="2" fillId="0" borderId="0"/>
    <xf numFmtId="43" fontId="2" fillId="0" borderId="0"/>
    <xf numFmtId="41" fontId="2" fillId="0" borderId="0"/>
    <xf numFmtId="43" fontId="2" fillId="0" borderId="0"/>
    <xf numFmtId="44" fontId="2" fillId="0" borderId="0"/>
    <xf numFmtId="0" fontId="2" fillId="0" borderId="0"/>
    <xf numFmtId="0" fontId="24" fillId="3" borderId="13"/>
    <xf numFmtId="9" fontId="2" fillId="0" borderId="0"/>
    <xf numFmtId="43" fontId="2" fillId="0" borderId="0"/>
    <xf numFmtId="44" fontId="2" fillId="0" borderId="0"/>
    <xf numFmtId="43" fontId="2" fillId="0" borderId="0"/>
    <xf numFmtId="43" fontId="2" fillId="0" borderId="0"/>
    <xf numFmtId="44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3" fontId="2" fillId="0" borderId="0"/>
    <xf numFmtId="44" fontId="2" fillId="0" borderId="0"/>
    <xf numFmtId="44" fontId="2" fillId="0" borderId="0"/>
    <xf numFmtId="43" fontId="2" fillId="0" borderId="0"/>
    <xf numFmtId="43" fontId="2" fillId="0" borderId="0"/>
    <xf numFmtId="43" fontId="2" fillId="0" borderId="0"/>
    <xf numFmtId="44" fontId="2" fillId="0" borderId="0"/>
    <xf numFmtId="44" fontId="2" fillId="0" borderId="0"/>
    <xf numFmtId="43" fontId="2" fillId="0" borderId="0"/>
    <xf numFmtId="43" fontId="2" fillId="0" borderId="0"/>
    <xf numFmtId="0" fontId="60" fillId="0" borderId="0">
      <alignment vertical="top"/>
      <protection locked="0"/>
    </xf>
    <xf numFmtId="0" fontId="6" fillId="0" borderId="0"/>
    <xf numFmtId="0" fontId="6" fillId="11" borderId="0"/>
    <xf numFmtId="0" fontId="6" fillId="15" borderId="0"/>
    <xf numFmtId="0" fontId="6" fillId="19" borderId="0"/>
    <xf numFmtId="0" fontId="6" fillId="23" borderId="0"/>
    <xf numFmtId="0" fontId="6" fillId="27" borderId="0"/>
    <xf numFmtId="0" fontId="6" fillId="31" borderId="0"/>
    <xf numFmtId="0" fontId="6" fillId="12" borderId="0"/>
    <xf numFmtId="0" fontId="6" fillId="16" borderId="0"/>
    <xf numFmtId="0" fontId="6" fillId="20" borderId="0"/>
    <xf numFmtId="0" fontId="6" fillId="24" borderId="0"/>
    <xf numFmtId="0" fontId="6" fillId="28" borderId="0"/>
    <xf numFmtId="0" fontId="6" fillId="32" borderId="0"/>
    <xf numFmtId="0" fontId="61" fillId="0" borderId="27">
      <alignment horizontal="center"/>
    </xf>
    <xf numFmtId="0" fontId="2" fillId="0" borderId="0"/>
    <xf numFmtId="0" fontId="6" fillId="0" borderId="0"/>
    <xf numFmtId="0" fontId="6" fillId="0" borderId="0"/>
    <xf numFmtId="0" fontId="2" fillId="0" borderId="0"/>
    <xf numFmtId="43" fontId="2" fillId="0" borderId="0"/>
    <xf numFmtId="44" fontId="2" fillId="0" borderId="0"/>
    <xf numFmtId="0" fontId="6" fillId="24" borderId="0"/>
    <xf numFmtId="0" fontId="8" fillId="0" borderId="14"/>
    <xf numFmtId="0" fontId="6" fillId="32" borderId="0"/>
    <xf numFmtId="0" fontId="6" fillId="20" borderId="0"/>
    <xf numFmtId="0" fontId="8" fillId="0" borderId="14"/>
    <xf numFmtId="0" fontId="6" fillId="12" borderId="0"/>
    <xf numFmtId="0" fontId="6" fillId="16" borderId="0"/>
    <xf numFmtId="0" fontId="6" fillId="20" borderId="0"/>
    <xf numFmtId="0" fontId="6" fillId="28" borderId="0"/>
    <xf numFmtId="0" fontId="6" fillId="32" borderId="0"/>
    <xf numFmtId="0" fontId="6" fillId="12" borderId="0"/>
    <xf numFmtId="0" fontId="6" fillId="16" borderId="0"/>
    <xf numFmtId="0" fontId="6" fillId="28" borderId="0"/>
    <xf numFmtId="0" fontId="6" fillId="24" borderId="0"/>
    <xf numFmtId="0" fontId="6" fillId="12" borderId="0"/>
    <xf numFmtId="0" fontId="6" fillId="16" borderId="0"/>
    <xf numFmtId="0" fontId="6" fillId="20" borderId="0"/>
    <xf numFmtId="0" fontId="6" fillId="24" borderId="0"/>
    <xf numFmtId="0" fontId="6" fillId="28" borderId="0"/>
    <xf numFmtId="0" fontId="6" fillId="32" borderId="0"/>
    <xf numFmtId="0" fontId="6" fillId="12" borderId="0"/>
    <xf numFmtId="0" fontId="6" fillId="16" borderId="0"/>
    <xf numFmtId="0" fontId="6" fillId="20" borderId="0"/>
    <xf numFmtId="0" fontId="6" fillId="24" borderId="0"/>
    <xf numFmtId="0" fontId="6" fillId="28" borderId="0"/>
    <xf numFmtId="0" fontId="6" fillId="32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4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4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5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3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55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38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54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35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55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43" fontId="2" fillId="0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0" borderId="0"/>
    <xf numFmtId="0" fontId="6" fillId="24" borderId="0"/>
    <xf numFmtId="0" fontId="6" fillId="32" borderId="0"/>
    <xf numFmtId="0" fontId="6" fillId="20" borderId="0"/>
    <xf numFmtId="0" fontId="6" fillId="12" borderId="0"/>
    <xf numFmtId="0" fontId="6" fillId="16" borderId="0"/>
    <xf numFmtId="0" fontId="6" fillId="20" borderId="0"/>
    <xf numFmtId="0" fontId="6" fillId="28" borderId="0"/>
    <xf numFmtId="0" fontId="6" fillId="32" borderId="0"/>
    <xf numFmtId="0" fontId="6" fillId="12" borderId="0"/>
    <xf numFmtId="0" fontId="6" fillId="16" borderId="0"/>
    <xf numFmtId="0" fontId="6" fillId="28" borderId="0"/>
    <xf numFmtId="0" fontId="6" fillId="24" borderId="0"/>
    <xf numFmtId="0" fontId="6" fillId="12" borderId="0"/>
    <xf numFmtId="0" fontId="6" fillId="16" borderId="0"/>
    <xf numFmtId="0" fontId="6" fillId="20" borderId="0"/>
    <xf numFmtId="0" fontId="6" fillId="24" borderId="0"/>
    <xf numFmtId="0" fontId="6" fillId="28" borderId="0"/>
    <xf numFmtId="0" fontId="6" fillId="32" borderId="0"/>
    <xf numFmtId="0" fontId="6" fillId="12" borderId="0"/>
    <xf numFmtId="0" fontId="6" fillId="16" borderId="0"/>
    <xf numFmtId="0" fontId="6" fillId="20" borderId="0"/>
    <xf numFmtId="0" fontId="6" fillId="24" borderId="0"/>
    <xf numFmtId="0" fontId="6" fillId="28" borderId="0"/>
    <xf numFmtId="0" fontId="6" fillId="32" borderId="0"/>
    <xf numFmtId="44" fontId="2" fillId="0" borderId="0"/>
    <xf numFmtId="0" fontId="24" fillId="3" borderId="13"/>
    <xf numFmtId="0" fontId="24" fillId="3" borderId="13"/>
    <xf numFmtId="0" fontId="25" fillId="0" borderId="0"/>
    <xf numFmtId="0" fontId="7" fillId="0" borderId="5"/>
    <xf numFmtId="0" fontId="8" fillId="0" borderId="14"/>
    <xf numFmtId="0" fontId="9" fillId="0" borderId="6"/>
    <xf numFmtId="0" fontId="9" fillId="0" borderId="0"/>
    <xf numFmtId="0" fontId="10" fillId="4" borderId="0"/>
    <xf numFmtId="0" fontId="11" fillId="5" borderId="0"/>
    <xf numFmtId="0" fontId="12" fillId="6" borderId="0"/>
    <xf numFmtId="0" fontId="13" fillId="7" borderId="7"/>
    <xf numFmtId="0" fontId="14" fillId="8" borderId="8"/>
    <xf numFmtId="0" fontId="15" fillId="8" borderId="7"/>
    <xf numFmtId="0" fontId="16" fillId="0" borderId="9"/>
    <xf numFmtId="0" fontId="17" fillId="9" borderId="10"/>
    <xf numFmtId="0" fontId="18" fillId="0" borderId="0"/>
    <xf numFmtId="0" fontId="19" fillId="0" borderId="0"/>
    <xf numFmtId="0" fontId="20" fillId="0" borderId="12"/>
    <xf numFmtId="0" fontId="21" fillId="10" borderId="0"/>
    <xf numFmtId="0" fontId="6" fillId="11" borderId="0"/>
    <xf numFmtId="0" fontId="6" fillId="12" borderId="0"/>
    <xf numFmtId="0" fontId="21" fillId="13" borderId="0"/>
    <xf numFmtId="0" fontId="21" fillId="14" borderId="0"/>
    <xf numFmtId="0" fontId="6" fillId="15" borderId="0"/>
    <xf numFmtId="0" fontId="6" fillId="16" borderId="0"/>
    <xf numFmtId="0" fontId="21" fillId="17" borderId="0"/>
    <xf numFmtId="0" fontId="21" fillId="18" borderId="0"/>
    <xf numFmtId="0" fontId="6" fillId="19" borderId="0"/>
    <xf numFmtId="0" fontId="6" fillId="20" borderId="0"/>
    <xf numFmtId="0" fontId="21" fillId="21" borderId="0"/>
    <xf numFmtId="0" fontId="21" fillId="22" borderId="0"/>
    <xf numFmtId="0" fontId="6" fillId="23" borderId="0"/>
    <xf numFmtId="0" fontId="6" fillId="24" borderId="0"/>
    <xf numFmtId="0" fontId="21" fillId="25" borderId="0"/>
    <xf numFmtId="0" fontId="21" fillId="26" borderId="0"/>
    <xf numFmtId="0" fontId="6" fillId="27" borderId="0"/>
    <xf numFmtId="0" fontId="6" fillId="28" borderId="0"/>
    <xf numFmtId="0" fontId="21" fillId="29" borderId="0"/>
    <xf numFmtId="0" fontId="21" fillId="30" borderId="0"/>
    <xf numFmtId="0" fontId="6" fillId="31" borderId="0"/>
    <xf numFmtId="0" fontId="6" fillId="32" borderId="0"/>
    <xf numFmtId="0" fontId="21" fillId="33" borderId="0"/>
    <xf numFmtId="0" fontId="30" fillId="34" borderId="0"/>
    <xf numFmtId="0" fontId="30" fillId="35" borderId="0"/>
    <xf numFmtId="0" fontId="30" fillId="36" borderId="0"/>
    <xf numFmtId="0" fontId="30" fillId="37" borderId="0"/>
    <xf numFmtId="0" fontId="30" fillId="38" borderId="0"/>
    <xf numFmtId="0" fontId="30" fillId="39" borderId="0"/>
    <xf numFmtId="0" fontId="30" fillId="40" borderId="0"/>
    <xf numFmtId="0" fontId="30" fillId="41" borderId="0"/>
    <xf numFmtId="0" fontId="30" fillId="42" borderId="0"/>
    <xf numFmtId="0" fontId="30" fillId="37" borderId="0"/>
    <xf numFmtId="0" fontId="30" fillId="40" borderId="0"/>
    <xf numFmtId="0" fontId="30" fillId="43" borderId="0"/>
    <xf numFmtId="0" fontId="31" fillId="44" borderId="0"/>
    <xf numFmtId="0" fontId="31" fillId="41" borderId="0"/>
    <xf numFmtId="0" fontId="31" fillId="42" borderId="0"/>
    <xf numFmtId="0" fontId="31" fillId="45" borderId="0"/>
    <xf numFmtId="0" fontId="31" fillId="46" borderId="0"/>
    <xf numFmtId="0" fontId="31" fillId="47" borderId="0"/>
    <xf numFmtId="0" fontId="31" fillId="48" borderId="0"/>
    <xf numFmtId="0" fontId="31" fillId="49" borderId="0"/>
    <xf numFmtId="0" fontId="31" fillId="50" borderId="0"/>
    <xf numFmtId="0" fontId="31" fillId="45" borderId="0"/>
    <xf numFmtId="0" fontId="31" fillId="46" borderId="0"/>
    <xf numFmtId="0" fontId="31" fillId="51" borderId="0"/>
    <xf numFmtId="0" fontId="32" fillId="35" borderId="0"/>
    <xf numFmtId="0" fontId="39" fillId="52" borderId="15"/>
    <xf numFmtId="0" fontId="39" fillId="52" borderId="15"/>
    <xf numFmtId="0" fontId="33" fillId="53" borderId="16"/>
    <xf numFmtId="43" fontId="6" fillId="0" borderId="0"/>
    <xf numFmtId="43" fontId="49" fillId="0" borderId="0"/>
    <xf numFmtId="43" fontId="6" fillId="0" borderId="0"/>
    <xf numFmtId="167" fontId="30" fillId="0" borderId="0">
      <alignment vertical="center"/>
    </xf>
    <xf numFmtId="43" fontId="47" fillId="0" borderId="0"/>
    <xf numFmtId="44" fontId="47" fillId="0" borderId="0"/>
    <xf numFmtId="44" fontId="6" fillId="0" borderId="0"/>
    <xf numFmtId="0" fontId="34" fillId="0" borderId="0"/>
    <xf numFmtId="0" fontId="35" fillId="36" borderId="0"/>
    <xf numFmtId="0" fontId="40" fillId="0" borderId="17"/>
    <xf numFmtId="0" fontId="41" fillId="0" borderId="18"/>
    <xf numFmtId="0" fontId="42" fillId="0" borderId="19"/>
    <xf numFmtId="0" fontId="42" fillId="0" borderId="0"/>
    <xf numFmtId="0" fontId="36" fillId="39" borderId="15"/>
    <xf numFmtId="0" fontId="36" fillId="39" borderId="15"/>
    <xf numFmtId="0" fontId="43" fillId="0" borderId="20"/>
    <xf numFmtId="0" fontId="44" fillId="54" borderId="0"/>
    <xf numFmtId="0" fontId="6" fillId="0" borderId="0"/>
    <xf numFmtId="0" fontId="48" fillId="0" borderId="0"/>
    <xf numFmtId="0" fontId="47" fillId="0" borderId="0"/>
    <xf numFmtId="0" fontId="6" fillId="56" borderId="11"/>
    <xf numFmtId="0" fontId="38" fillId="52" borderId="22"/>
    <xf numFmtId="0" fontId="38" fillId="52" borderId="22"/>
    <xf numFmtId="9" fontId="6" fillId="0" borderId="0"/>
    <xf numFmtId="0" fontId="27" fillId="0" borderId="23"/>
    <xf numFmtId="0" fontId="28" fillId="0" borderId="24"/>
    <xf numFmtId="0" fontId="45" fillId="0" borderId="0"/>
    <xf numFmtId="0" fontId="29" fillId="0" borderId="25"/>
    <xf numFmtId="0" fontId="29" fillId="0" borderId="25"/>
    <xf numFmtId="0" fontId="37" fillId="0" borderId="0"/>
    <xf numFmtId="168" fontId="51" fillId="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4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4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5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3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55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38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54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35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55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21" fillId="13" borderId="0"/>
    <xf numFmtId="0" fontId="21" fillId="17" borderId="0"/>
    <xf numFmtId="0" fontId="21" fillId="21" borderId="0"/>
    <xf numFmtId="0" fontId="21" fillId="25" borderId="0"/>
    <xf numFmtId="0" fontId="21" fillId="29" borderId="0"/>
    <xf numFmtId="0" fontId="21" fillId="33" borderId="0"/>
    <xf numFmtId="0" fontId="21" fillId="10" borderId="0"/>
    <xf numFmtId="0" fontId="21" fillId="14" borderId="0"/>
    <xf numFmtId="0" fontId="21" fillId="18" borderId="0"/>
    <xf numFmtId="0" fontId="21" fillId="22" borderId="0"/>
    <xf numFmtId="0" fontId="21" fillId="30" borderId="0"/>
    <xf numFmtId="0" fontId="11" fillId="5" borderId="0"/>
    <xf numFmtId="0" fontId="15" fillId="8" borderId="7"/>
    <xf numFmtId="0" fontId="53" fillId="0" borderId="0">
      <alignment horizontal="center"/>
      <protection locked="0"/>
    </xf>
    <xf numFmtId="174" fontId="54" fillId="0" borderId="0"/>
    <xf numFmtId="175" fontId="47" fillId="0" borderId="0"/>
    <xf numFmtId="176" fontId="55" fillId="0" borderId="0"/>
    <xf numFmtId="177" fontId="47" fillId="0" borderId="0"/>
    <xf numFmtId="178" fontId="55" fillId="0" borderId="0"/>
    <xf numFmtId="179" fontId="47" fillId="0" borderId="0"/>
    <xf numFmtId="43" fontId="6" fillId="0" borderId="0"/>
    <xf numFmtId="43" fontId="6" fillId="0" borderId="0"/>
    <xf numFmtId="43" fontId="6" fillId="0" borderId="0"/>
    <xf numFmtId="43" fontId="30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0" fontId="56" fillId="0" borderId="0">
      <protection locked="0"/>
    </xf>
    <xf numFmtId="180" fontId="57" fillId="0" borderId="0"/>
    <xf numFmtId="181" fontId="54" fillId="0" borderId="0"/>
    <xf numFmtId="183" fontId="55" fillId="0" borderId="0"/>
    <xf numFmtId="184" fontId="47" fillId="0" borderId="0"/>
    <xf numFmtId="185" fontId="55" fillId="0" borderId="0"/>
    <xf numFmtId="186" fontId="47" fillId="0" borderId="0"/>
    <xf numFmtId="187" fontId="55" fillId="0" borderId="0"/>
    <xf numFmtId="188" fontId="47" fillId="0" borderId="0"/>
    <xf numFmtId="44" fontId="6" fillId="0" borderId="0"/>
    <xf numFmtId="44" fontId="6" fillId="0" borderId="0"/>
    <xf numFmtId="44" fontId="30" fillId="0" borderId="0"/>
    <xf numFmtId="44" fontId="6" fillId="0" borderId="0"/>
    <xf numFmtId="44" fontId="6" fillId="0" borderId="0"/>
    <xf numFmtId="44" fontId="6" fillId="0" borderId="0"/>
    <xf numFmtId="44" fontId="30" fillId="0" borderId="0"/>
    <xf numFmtId="44" fontId="6" fillId="0" borderId="0"/>
    <xf numFmtId="44" fontId="6" fillId="0" borderId="0"/>
    <xf numFmtId="0" fontId="10" fillId="4" borderId="0"/>
    <xf numFmtId="14" fontId="23" fillId="0" borderId="26">
      <alignment horizontal="center" vertical="center" wrapText="1"/>
    </xf>
    <xf numFmtId="0" fontId="7" fillId="0" borderId="5"/>
    <xf numFmtId="0" fontId="8" fillId="0" borderId="14"/>
    <xf numFmtId="0" fontId="9" fillId="0" borderId="6"/>
    <xf numFmtId="0" fontId="9" fillId="0" borderId="0"/>
    <xf numFmtId="0" fontId="53" fillId="0" borderId="0">
      <protection locked="0"/>
    </xf>
    <xf numFmtId="0" fontId="53" fillId="0" borderId="1">
      <protection locked="0"/>
    </xf>
    <xf numFmtId="0" fontId="60" fillId="0" borderId="0">
      <alignment vertical="top"/>
      <protection locked="0"/>
    </xf>
    <xf numFmtId="0" fontId="13" fillId="7" borderId="7"/>
    <xf numFmtId="0" fontId="16" fillId="0" borderId="9"/>
    <xf numFmtId="0" fontId="12" fillId="6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7" fillId="0" borderId="0"/>
    <xf numFmtId="0" fontId="6" fillId="56" borderId="11"/>
    <xf numFmtId="0" fontId="6" fillId="56" borderId="11"/>
    <xf numFmtId="0" fontId="6" fillId="56" borderId="11"/>
    <xf numFmtId="0" fontId="30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30" fillId="56" borderId="11"/>
    <xf numFmtId="0" fontId="6" fillId="56" borderId="11"/>
    <xf numFmtId="0" fontId="14" fillId="8" borderId="8"/>
    <xf numFmtId="190" fontId="55" fillId="0" borderId="0"/>
    <xf numFmtId="191" fontId="54" fillId="0" borderId="0"/>
    <xf numFmtId="192" fontId="55" fillId="0" borderId="0"/>
    <xf numFmtId="193" fontId="54" fillId="0" borderId="0"/>
    <xf numFmtId="194" fontId="55" fillId="0" borderId="0"/>
    <xf numFmtId="195" fontId="54" fillId="0" borderId="0"/>
    <xf numFmtId="196" fontId="55" fillId="0" borderId="0"/>
    <xf numFmtId="197" fontId="54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9" fillId="0" borderId="0">
      <alignment horizontal="left" vertical="top"/>
    </xf>
    <xf numFmtId="0" fontId="25" fillId="0" borderId="0"/>
    <xf numFmtId="0" fontId="20" fillId="0" borderId="12"/>
    <xf numFmtId="0" fontId="24" fillId="3" borderId="13"/>
    <xf numFmtId="0" fontId="24" fillId="3" borderId="13"/>
    <xf numFmtId="0" fontId="25" fillId="0" borderId="0"/>
    <xf numFmtId="0" fontId="7" fillId="0" borderId="5"/>
    <xf numFmtId="0" fontId="8" fillId="0" borderId="14"/>
    <xf numFmtId="0" fontId="9" fillId="0" borderId="6"/>
    <xf numFmtId="0" fontId="9" fillId="0" borderId="0"/>
    <xf numFmtId="0" fontId="10" fillId="4" borderId="0"/>
    <xf numFmtId="0" fontId="11" fillId="5" borderId="0"/>
    <xf numFmtId="0" fontId="12" fillId="6" borderId="0"/>
    <xf numFmtId="0" fontId="13" fillId="7" borderId="7"/>
    <xf numFmtId="0" fontId="14" fillId="8" borderId="8"/>
    <xf numFmtId="0" fontId="15" fillId="8" borderId="7"/>
    <xf numFmtId="0" fontId="16" fillId="0" borderId="9"/>
    <xf numFmtId="0" fontId="17" fillId="9" borderId="10"/>
    <xf numFmtId="0" fontId="18" fillId="0" borderId="0"/>
    <xf numFmtId="0" fontId="19" fillId="0" borderId="0"/>
    <xf numFmtId="0" fontId="20" fillId="0" borderId="12"/>
    <xf numFmtId="0" fontId="21" fillId="10" borderId="0"/>
    <xf numFmtId="0" fontId="6" fillId="11" borderId="0"/>
    <xf numFmtId="0" fontId="6" fillId="12" borderId="0"/>
    <xf numFmtId="0" fontId="21" fillId="13" borderId="0"/>
    <xf numFmtId="0" fontId="21" fillId="14" borderId="0"/>
    <xf numFmtId="0" fontId="6" fillId="15" borderId="0"/>
    <xf numFmtId="0" fontId="6" fillId="16" borderId="0"/>
    <xf numFmtId="0" fontId="21" fillId="17" borderId="0"/>
    <xf numFmtId="0" fontId="21" fillId="18" borderId="0"/>
    <xf numFmtId="0" fontId="6" fillId="19" borderId="0"/>
    <xf numFmtId="0" fontId="6" fillId="20" borderId="0"/>
    <xf numFmtId="0" fontId="21" fillId="21" borderId="0"/>
    <xf numFmtId="0" fontId="21" fillId="22" borderId="0"/>
    <xf numFmtId="0" fontId="6" fillId="23" borderId="0"/>
    <xf numFmtId="0" fontId="6" fillId="24" borderId="0"/>
    <xf numFmtId="0" fontId="21" fillId="25" borderId="0"/>
    <xf numFmtId="0" fontId="21" fillId="26" borderId="0"/>
    <xf numFmtId="0" fontId="6" fillId="27" borderId="0"/>
    <xf numFmtId="0" fontId="6" fillId="28" borderId="0"/>
    <xf numFmtId="0" fontId="21" fillId="29" borderId="0"/>
    <xf numFmtId="0" fontId="21" fillId="30" borderId="0"/>
    <xf numFmtId="0" fontId="6" fillId="31" borderId="0"/>
    <xf numFmtId="0" fontId="6" fillId="32" borderId="0"/>
    <xf numFmtId="0" fontId="21" fillId="33" borderId="0"/>
    <xf numFmtId="0" fontId="30" fillId="34" borderId="0"/>
    <xf numFmtId="0" fontId="30" fillId="35" borderId="0"/>
    <xf numFmtId="0" fontId="30" fillId="36" borderId="0"/>
    <xf numFmtId="0" fontId="30" fillId="37" borderId="0"/>
    <xf numFmtId="0" fontId="30" fillId="38" borderId="0"/>
    <xf numFmtId="0" fontId="30" fillId="39" borderId="0"/>
    <xf numFmtId="0" fontId="30" fillId="40" borderId="0"/>
    <xf numFmtId="0" fontId="30" fillId="41" borderId="0"/>
    <xf numFmtId="0" fontId="30" fillId="42" borderId="0"/>
    <xf numFmtId="0" fontId="30" fillId="37" borderId="0"/>
    <xf numFmtId="0" fontId="30" fillId="40" borderId="0"/>
    <xf numFmtId="0" fontId="30" fillId="43" borderId="0"/>
    <xf numFmtId="0" fontId="31" fillId="44" borderId="0"/>
    <xf numFmtId="0" fontId="31" fillId="41" borderId="0"/>
    <xf numFmtId="0" fontId="31" fillId="42" borderId="0"/>
    <xf numFmtId="0" fontId="31" fillId="45" borderId="0"/>
    <xf numFmtId="0" fontId="31" fillId="46" borderId="0"/>
    <xf numFmtId="0" fontId="31" fillId="47" borderId="0"/>
    <xf numFmtId="0" fontId="31" fillId="48" borderId="0"/>
    <xf numFmtId="0" fontId="31" fillId="49" borderId="0"/>
    <xf numFmtId="0" fontId="31" fillId="50" borderId="0"/>
    <xf numFmtId="0" fontId="31" fillId="45" borderId="0"/>
    <xf numFmtId="0" fontId="31" fillId="46" borderId="0"/>
    <xf numFmtId="0" fontId="31" fillId="51" borderId="0"/>
    <xf numFmtId="0" fontId="32" fillId="35" borderId="0"/>
    <xf numFmtId="0" fontId="39" fillId="52" borderId="15"/>
    <xf numFmtId="0" fontId="39" fillId="52" borderId="15"/>
    <xf numFmtId="0" fontId="33" fillId="53" borderId="16"/>
    <xf numFmtId="43" fontId="6" fillId="0" borderId="0"/>
    <xf numFmtId="43" fontId="49" fillId="0" borderId="0"/>
    <xf numFmtId="43" fontId="6" fillId="0" borderId="0"/>
    <xf numFmtId="167" fontId="30" fillId="0" borderId="0">
      <alignment vertical="center"/>
    </xf>
    <xf numFmtId="43" fontId="47" fillId="0" borderId="0"/>
    <xf numFmtId="44" fontId="47" fillId="0" borderId="0"/>
    <xf numFmtId="44" fontId="6" fillId="0" borderId="0"/>
    <xf numFmtId="0" fontId="34" fillId="0" borderId="0"/>
    <xf numFmtId="0" fontId="35" fillId="36" borderId="0"/>
    <xf numFmtId="0" fontId="40" fillId="0" borderId="17"/>
    <xf numFmtId="0" fontId="41" fillId="0" borderId="18"/>
    <xf numFmtId="0" fontId="42" fillId="0" borderId="19"/>
    <xf numFmtId="0" fontId="42" fillId="0" borderId="0"/>
    <xf numFmtId="0" fontId="36" fillId="39" borderId="15"/>
    <xf numFmtId="0" fontId="36" fillId="39" borderId="15"/>
    <xf numFmtId="0" fontId="43" fillId="0" borderId="20"/>
    <xf numFmtId="0" fontId="44" fillId="54" borderId="0"/>
    <xf numFmtId="0" fontId="6" fillId="0" borderId="0"/>
    <xf numFmtId="0" fontId="48" fillId="0" borderId="0"/>
    <xf numFmtId="0" fontId="47" fillId="0" borderId="0"/>
    <xf numFmtId="0" fontId="6" fillId="56" borderId="11"/>
    <xf numFmtId="0" fontId="38" fillId="52" borderId="22"/>
    <xf numFmtId="0" fontId="38" fillId="52" borderId="22"/>
    <xf numFmtId="9" fontId="6" fillId="0" borderId="0"/>
    <xf numFmtId="0" fontId="27" fillId="0" borderId="23"/>
    <xf numFmtId="0" fontId="28" fillId="0" borderId="24"/>
    <xf numFmtId="0" fontId="45" fillId="0" borderId="0"/>
    <xf numFmtId="0" fontId="29" fillId="0" borderId="25"/>
    <xf numFmtId="0" fontId="29" fillId="0" borderId="25"/>
    <xf numFmtId="0" fontId="37" fillId="0" borderId="0"/>
    <xf numFmtId="168" fontId="51" fillId="0" borderId="0"/>
    <xf numFmtId="0" fontId="24" fillId="3" borderId="13"/>
    <xf numFmtId="0" fontId="24" fillId="3" borderId="13"/>
    <xf numFmtId="0" fontId="25" fillId="0" borderId="0"/>
    <xf numFmtId="0" fontId="7" fillId="0" borderId="5"/>
    <xf numFmtId="0" fontId="8" fillId="0" borderId="14"/>
    <xf numFmtId="0" fontId="9" fillId="0" borderId="6"/>
    <xf numFmtId="0" fontId="9" fillId="0" borderId="0"/>
    <xf numFmtId="0" fontId="10" fillId="4" borderId="0"/>
    <xf numFmtId="0" fontId="11" fillId="5" borderId="0"/>
    <xf numFmtId="0" fontId="12" fillId="6" borderId="0"/>
    <xf numFmtId="0" fontId="13" fillId="7" borderId="7"/>
    <xf numFmtId="0" fontId="14" fillId="8" borderId="8"/>
    <xf numFmtId="0" fontId="15" fillId="8" borderId="7"/>
    <xf numFmtId="0" fontId="16" fillId="0" borderId="9"/>
    <xf numFmtId="0" fontId="17" fillId="9" borderId="10"/>
    <xf numFmtId="0" fontId="18" fillId="0" borderId="0"/>
    <xf numFmtId="0" fontId="19" fillId="0" borderId="0"/>
    <xf numFmtId="0" fontId="20" fillId="0" borderId="12"/>
    <xf numFmtId="0" fontId="21" fillId="10" borderId="0"/>
    <xf numFmtId="0" fontId="6" fillId="11" borderId="0"/>
    <xf numFmtId="0" fontId="6" fillId="12" borderId="0"/>
    <xf numFmtId="0" fontId="21" fillId="13" borderId="0"/>
    <xf numFmtId="0" fontId="21" fillId="14" borderId="0"/>
    <xf numFmtId="0" fontId="6" fillId="15" borderId="0"/>
    <xf numFmtId="0" fontId="6" fillId="16" borderId="0"/>
    <xf numFmtId="0" fontId="21" fillId="17" borderId="0"/>
    <xf numFmtId="0" fontId="21" fillId="18" borderId="0"/>
    <xf numFmtId="0" fontId="6" fillId="19" borderId="0"/>
    <xf numFmtId="0" fontId="6" fillId="20" borderId="0"/>
    <xf numFmtId="0" fontId="21" fillId="21" borderId="0"/>
    <xf numFmtId="0" fontId="21" fillId="22" borderId="0"/>
    <xf numFmtId="0" fontId="6" fillId="23" borderId="0"/>
    <xf numFmtId="0" fontId="6" fillId="24" borderId="0"/>
    <xf numFmtId="0" fontId="21" fillId="25" borderId="0"/>
    <xf numFmtId="0" fontId="21" fillId="26" borderId="0"/>
    <xf numFmtId="0" fontId="6" fillId="27" borderId="0"/>
    <xf numFmtId="0" fontId="6" fillId="28" borderId="0"/>
    <xf numFmtId="0" fontId="21" fillId="29" borderId="0"/>
    <xf numFmtId="0" fontId="21" fillId="30" borderId="0"/>
    <xf numFmtId="0" fontId="6" fillId="31" borderId="0"/>
    <xf numFmtId="0" fontId="6" fillId="32" borderId="0"/>
    <xf numFmtId="0" fontId="21" fillId="33" borderId="0"/>
    <xf numFmtId="0" fontId="30" fillId="34" borderId="0"/>
    <xf numFmtId="0" fontId="30" fillId="35" borderId="0"/>
    <xf numFmtId="0" fontId="30" fillId="36" borderId="0"/>
    <xf numFmtId="0" fontId="30" fillId="37" borderId="0"/>
    <xf numFmtId="0" fontId="30" fillId="38" borderId="0"/>
    <xf numFmtId="0" fontId="30" fillId="39" borderId="0"/>
    <xf numFmtId="0" fontId="30" fillId="40" borderId="0"/>
    <xf numFmtId="0" fontId="30" fillId="41" borderId="0"/>
    <xf numFmtId="0" fontId="30" fillId="42" borderId="0"/>
    <xf numFmtId="0" fontId="30" fillId="37" borderId="0"/>
    <xf numFmtId="0" fontId="30" fillId="40" borderId="0"/>
    <xf numFmtId="0" fontId="30" fillId="43" borderId="0"/>
    <xf numFmtId="0" fontId="31" fillId="44" borderId="0"/>
    <xf numFmtId="0" fontId="31" fillId="41" borderId="0"/>
    <xf numFmtId="0" fontId="31" fillId="42" borderId="0"/>
    <xf numFmtId="0" fontId="31" fillId="45" borderId="0"/>
    <xf numFmtId="0" fontId="31" fillId="46" borderId="0"/>
    <xf numFmtId="0" fontId="31" fillId="47" borderId="0"/>
    <xf numFmtId="0" fontId="31" fillId="48" borderId="0"/>
    <xf numFmtId="0" fontId="31" fillId="49" borderId="0"/>
    <xf numFmtId="0" fontId="31" fillId="50" borderId="0"/>
    <xf numFmtId="0" fontId="31" fillId="45" borderId="0"/>
    <xf numFmtId="0" fontId="31" fillId="46" borderId="0"/>
    <xf numFmtId="0" fontId="31" fillId="51" borderId="0"/>
    <xf numFmtId="0" fontId="32" fillId="35" borderId="0"/>
    <xf numFmtId="0" fontId="39" fillId="52" borderId="15"/>
    <xf numFmtId="0" fontId="39" fillId="52" borderId="15"/>
    <xf numFmtId="0" fontId="33" fillId="53" borderId="16"/>
    <xf numFmtId="43" fontId="6" fillId="0" borderId="0"/>
    <xf numFmtId="43" fontId="49" fillId="0" borderId="0"/>
    <xf numFmtId="43" fontId="6" fillId="0" borderId="0"/>
    <xf numFmtId="167" fontId="30" fillId="0" borderId="0">
      <alignment vertical="center"/>
    </xf>
    <xf numFmtId="43" fontId="47" fillId="0" borderId="0"/>
    <xf numFmtId="44" fontId="47" fillId="0" borderId="0"/>
    <xf numFmtId="44" fontId="6" fillId="0" borderId="0"/>
    <xf numFmtId="0" fontId="34" fillId="0" borderId="0"/>
    <xf numFmtId="0" fontId="35" fillId="36" borderId="0"/>
    <xf numFmtId="0" fontId="40" fillId="0" borderId="17"/>
    <xf numFmtId="0" fontId="41" fillId="0" borderId="18"/>
    <xf numFmtId="0" fontId="42" fillId="0" borderId="19"/>
    <xf numFmtId="0" fontId="42" fillId="0" borderId="0"/>
    <xf numFmtId="0" fontId="36" fillId="39" borderId="15"/>
    <xf numFmtId="0" fontId="36" fillId="39" borderId="15"/>
    <xf numFmtId="0" fontId="43" fillId="0" borderId="20"/>
    <xf numFmtId="0" fontId="44" fillId="54" borderId="0"/>
    <xf numFmtId="0" fontId="6" fillId="0" borderId="0"/>
    <xf numFmtId="0" fontId="48" fillId="0" borderId="0"/>
    <xf numFmtId="0" fontId="47" fillId="0" borderId="0"/>
    <xf numFmtId="0" fontId="6" fillId="56" borderId="11"/>
    <xf numFmtId="0" fontId="38" fillId="52" borderId="22"/>
    <xf numFmtId="0" fontId="38" fillId="52" borderId="22"/>
    <xf numFmtId="9" fontId="6" fillId="0" borderId="0"/>
    <xf numFmtId="0" fontId="27" fillId="0" borderId="23"/>
    <xf numFmtId="0" fontId="28" fillId="0" borderId="24"/>
    <xf numFmtId="0" fontId="45" fillId="0" borderId="0"/>
    <xf numFmtId="0" fontId="29" fillId="0" borderId="25"/>
    <xf numFmtId="0" fontId="29" fillId="0" borderId="25"/>
    <xf numFmtId="0" fontId="37" fillId="0" borderId="0"/>
    <xf numFmtId="168" fontId="51" fillId="0" borderId="0"/>
    <xf numFmtId="0" fontId="38" fillId="52" borderId="22"/>
    <xf numFmtId="0" fontId="38" fillId="52" borderId="22"/>
    <xf numFmtId="0" fontId="29" fillId="0" borderId="25"/>
    <xf numFmtId="0" fontId="39" fillId="52" borderId="15"/>
    <xf numFmtId="0" fontId="38" fillId="52" borderId="22"/>
    <xf numFmtId="0" fontId="29" fillId="0" borderId="25"/>
    <xf numFmtId="0" fontId="36" fillId="39" borderId="15"/>
    <xf numFmtId="0" fontId="39" fillId="52" borderId="15"/>
    <xf numFmtId="0" fontId="29" fillId="0" borderId="25"/>
    <xf numFmtId="0" fontId="36" fillId="39" borderId="15"/>
    <xf numFmtId="0" fontId="29" fillId="0" borderId="25"/>
    <xf numFmtId="0" fontId="39" fillId="52" borderId="15"/>
    <xf numFmtId="0" fontId="39" fillId="52" borderId="15"/>
    <xf numFmtId="0" fontId="36" fillId="39" borderId="15"/>
    <xf numFmtId="0" fontId="38" fillId="52" borderId="22"/>
    <xf numFmtId="0" fontId="36" fillId="39" borderId="15"/>
    <xf numFmtId="0" fontId="24" fillId="3" borderId="13"/>
    <xf numFmtId="0" fontId="60" fillId="0" borderId="0">
      <alignment vertical="top"/>
      <protection locked="0"/>
    </xf>
    <xf numFmtId="0" fontId="6" fillId="0" borderId="0"/>
    <xf numFmtId="0" fontId="6" fillId="24" borderId="0"/>
    <xf numFmtId="0" fontId="8" fillId="0" borderId="14"/>
    <xf numFmtId="0" fontId="6" fillId="32" borderId="0"/>
    <xf numFmtId="0" fontId="6" fillId="20" borderId="0"/>
    <xf numFmtId="0" fontId="8" fillId="0" borderId="14"/>
    <xf numFmtId="0" fontId="6" fillId="12" borderId="0"/>
    <xf numFmtId="0" fontId="6" fillId="16" borderId="0"/>
    <xf numFmtId="0" fontId="6" fillId="20" borderId="0"/>
    <xf numFmtId="0" fontId="6" fillId="28" borderId="0"/>
    <xf numFmtId="0" fontId="6" fillId="32" borderId="0"/>
    <xf numFmtId="0" fontId="6" fillId="12" borderId="0"/>
    <xf numFmtId="0" fontId="6" fillId="16" borderId="0"/>
    <xf numFmtId="0" fontId="6" fillId="28" borderId="0"/>
    <xf numFmtId="0" fontId="6" fillId="24" borderId="0"/>
    <xf numFmtId="0" fontId="2" fillId="0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4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4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5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3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55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38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54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35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55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0" borderId="0"/>
    <xf numFmtId="0" fontId="6" fillId="24" borderId="0"/>
    <xf numFmtId="0" fontId="6" fillId="32" borderId="0"/>
    <xf numFmtId="0" fontId="6" fillId="20" borderId="0"/>
    <xf numFmtId="0" fontId="6" fillId="12" borderId="0"/>
    <xf numFmtId="0" fontId="6" fillId="16" borderId="0"/>
    <xf numFmtId="0" fontId="6" fillId="20" borderId="0"/>
    <xf numFmtId="0" fontId="6" fillId="28" borderId="0"/>
    <xf numFmtId="0" fontId="6" fillId="32" borderId="0"/>
    <xf numFmtId="0" fontId="6" fillId="12" borderId="0"/>
    <xf numFmtId="0" fontId="6" fillId="16" borderId="0"/>
    <xf numFmtId="0" fontId="6" fillId="28" borderId="0"/>
    <xf numFmtId="0" fontId="6" fillId="24" borderId="0"/>
    <xf numFmtId="0" fontId="6" fillId="12" borderId="0"/>
    <xf numFmtId="0" fontId="6" fillId="16" borderId="0"/>
    <xf numFmtId="0" fontId="6" fillId="20" borderId="0"/>
    <xf numFmtId="0" fontId="6" fillId="24" borderId="0"/>
    <xf numFmtId="0" fontId="6" fillId="28" borderId="0"/>
    <xf numFmtId="0" fontId="6" fillId="32" borderId="0"/>
    <xf numFmtId="0" fontId="6" fillId="12" borderId="0"/>
    <xf numFmtId="0" fontId="6" fillId="16" borderId="0"/>
    <xf numFmtId="0" fontId="6" fillId="20" borderId="0"/>
    <xf numFmtId="0" fontId="6" fillId="24" borderId="0"/>
    <xf numFmtId="0" fontId="6" fillId="28" borderId="0"/>
    <xf numFmtId="0" fontId="6" fillId="32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4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4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5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3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55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38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54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35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55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0" borderId="0"/>
    <xf numFmtId="0" fontId="6" fillId="24" borderId="0"/>
    <xf numFmtId="0" fontId="6" fillId="32" borderId="0"/>
    <xf numFmtId="0" fontId="6" fillId="20" borderId="0"/>
    <xf numFmtId="0" fontId="6" fillId="12" borderId="0"/>
    <xf numFmtId="0" fontId="6" fillId="16" borderId="0"/>
    <xf numFmtId="0" fontId="6" fillId="20" borderId="0"/>
    <xf numFmtId="0" fontId="6" fillId="28" borderId="0"/>
    <xf numFmtId="0" fontId="6" fillId="32" borderId="0"/>
    <xf numFmtId="0" fontId="6" fillId="12" borderId="0"/>
    <xf numFmtId="0" fontId="6" fillId="16" borderId="0"/>
    <xf numFmtId="0" fontId="6" fillId="28" borderId="0"/>
    <xf numFmtId="0" fontId="6" fillId="24" borderId="0"/>
    <xf numFmtId="0" fontId="6" fillId="12" borderId="0"/>
    <xf numFmtId="0" fontId="6" fillId="16" borderId="0"/>
    <xf numFmtId="0" fontId="6" fillId="20" borderId="0"/>
    <xf numFmtId="0" fontId="6" fillId="24" borderId="0"/>
    <xf numFmtId="0" fontId="6" fillId="28" borderId="0"/>
    <xf numFmtId="0" fontId="6" fillId="32" borderId="0"/>
    <xf numFmtId="0" fontId="6" fillId="12" borderId="0"/>
    <xf numFmtId="0" fontId="6" fillId="16" borderId="0"/>
    <xf numFmtId="0" fontId="6" fillId="20" borderId="0"/>
    <xf numFmtId="0" fontId="6" fillId="24" borderId="0"/>
    <xf numFmtId="0" fontId="6" fillId="28" borderId="0"/>
    <xf numFmtId="0" fontId="6" fillId="32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4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4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5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3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55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38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54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35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55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11" borderId="0"/>
    <xf numFmtId="0" fontId="6" fillId="12" borderId="0"/>
    <xf numFmtId="0" fontId="6" fillId="15" borderId="0"/>
    <xf numFmtId="0" fontId="6" fillId="16" borderId="0"/>
    <xf numFmtId="0" fontId="6" fillId="19" borderId="0"/>
    <xf numFmtId="0" fontId="6" fillId="20" borderId="0"/>
    <xf numFmtId="0" fontId="6" fillId="23" borderId="0"/>
    <xf numFmtId="0" fontId="6" fillId="24" borderId="0"/>
    <xf numFmtId="0" fontId="6" fillId="27" borderId="0"/>
    <xf numFmtId="0" fontId="6" fillId="28" borderId="0"/>
    <xf numFmtId="0" fontId="6" fillId="31" borderId="0"/>
    <xf numFmtId="0" fontId="6" fillId="32" borderId="0"/>
    <xf numFmtId="43" fontId="6" fillId="0" borderId="0"/>
    <xf numFmtId="43" fontId="6" fillId="0" borderId="0"/>
    <xf numFmtId="44" fontId="6" fillId="0" borderId="0"/>
    <xf numFmtId="0" fontId="6" fillId="0" borderId="0"/>
    <xf numFmtId="0" fontId="6" fillId="56" borderId="11"/>
    <xf numFmtId="9" fontId="6" fillId="0" borderId="0"/>
    <xf numFmtId="0" fontId="6" fillId="0" borderId="0"/>
    <xf numFmtId="0" fontId="6" fillId="24" borderId="0"/>
    <xf numFmtId="0" fontId="6" fillId="32" borderId="0"/>
    <xf numFmtId="0" fontId="6" fillId="20" borderId="0"/>
    <xf numFmtId="0" fontId="6" fillId="12" borderId="0"/>
    <xf numFmtId="0" fontId="6" fillId="16" borderId="0"/>
    <xf numFmtId="0" fontId="6" fillId="20" borderId="0"/>
    <xf numFmtId="0" fontId="6" fillId="28" borderId="0"/>
    <xf numFmtId="0" fontId="6" fillId="32" borderId="0"/>
    <xf numFmtId="0" fontId="6" fillId="12" borderId="0"/>
    <xf numFmtId="0" fontId="6" fillId="16" borderId="0"/>
    <xf numFmtId="0" fontId="6" fillId="28" borderId="0"/>
    <xf numFmtId="0" fontId="6" fillId="24" borderId="0"/>
    <xf numFmtId="0" fontId="2" fillId="0" borderId="0"/>
    <xf numFmtId="43" fontId="2" fillId="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40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41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55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1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39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3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27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55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31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38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2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16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54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0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35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4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28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55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0" fontId="6" fillId="32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3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44" fontId="6" fillId="0" borderId="0"/>
    <xf numFmtId="0" fontId="8" fillId="0" borderId="14"/>
    <xf numFmtId="0" fontId="8" fillId="0" borderId="14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8" fillId="0" borderId="0"/>
    <xf numFmtId="0" fontId="48" fillId="0" borderId="0"/>
    <xf numFmtId="0" fontId="48" fillId="0" borderId="0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0" fontId="6" fillId="56" borderId="11"/>
    <xf numFmtId="9" fontId="6" fillId="0" borderId="0"/>
    <xf numFmtId="9" fontId="6" fillId="0" borderId="0"/>
    <xf numFmtId="9" fontId="6" fillId="0" borderId="0"/>
    <xf numFmtId="0" fontId="27" fillId="0" borderId="23"/>
    <xf numFmtId="0" fontId="27" fillId="0" borderId="23"/>
    <xf numFmtId="0" fontId="27" fillId="0" borderId="23"/>
    <xf numFmtId="0" fontId="28" fillId="0" borderId="24"/>
    <xf numFmtId="0" fontId="28" fillId="0" borderId="24"/>
    <xf numFmtId="0" fontId="28" fillId="0" borderId="24"/>
    <xf numFmtId="43" fontId="2" fillId="0" borderId="0"/>
    <xf numFmtId="0" fontId="2" fillId="0" borderId="0"/>
    <xf numFmtId="0" fontId="2" fillId="0" borderId="0"/>
    <xf numFmtId="9" fontId="2" fillId="0" borderId="0"/>
    <xf numFmtId="44" fontId="2" fillId="0" borderId="0"/>
    <xf numFmtId="43" fontId="2" fillId="0" borderId="0"/>
    <xf numFmtId="9" fontId="2" fillId="0" borderId="0"/>
    <xf numFmtId="43" fontId="2" fillId="0" borderId="0"/>
    <xf numFmtId="44" fontId="2" fillId="0" borderId="0"/>
    <xf numFmtId="0" fontId="2" fillId="0" borderId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62" fillId="0" borderId="0"/>
    <xf numFmtId="43" fontId="2" fillId="0" borderId="0"/>
    <xf numFmtId="0" fontId="64" fillId="0" borderId="24"/>
    <xf numFmtId="0" fontId="63" fillId="0" borderId="23"/>
    <xf numFmtId="0" fontId="62" fillId="0" borderId="0"/>
    <xf numFmtId="0" fontId="64" fillId="0" borderId="24"/>
    <xf numFmtId="0" fontId="2" fillId="0" borderId="0"/>
    <xf numFmtId="0" fontId="63" fillId="0" borderId="23"/>
    <xf numFmtId="0" fontId="64" fillId="0" borderId="24"/>
    <xf numFmtId="0" fontId="62" fillId="0" borderId="0"/>
    <xf numFmtId="0" fontId="63" fillId="0" borderId="23"/>
    <xf numFmtId="0" fontId="64" fillId="0" borderId="24"/>
    <xf numFmtId="0" fontId="62" fillId="0" borderId="0"/>
    <xf numFmtId="0" fontId="63" fillId="0" borderId="23"/>
    <xf numFmtId="0" fontId="64" fillId="0" borderId="24"/>
    <xf numFmtId="0" fontId="62" fillId="0" borderId="0"/>
    <xf numFmtId="0" fontId="63" fillId="0" borderId="23"/>
    <xf numFmtId="9" fontId="2" fillId="0" borderId="0" applyFont="0" applyFill="0" applyBorder="0" applyAlignment="0" applyProtection="0"/>
    <xf numFmtId="0" fontId="64" fillId="0" borderId="24"/>
    <xf numFmtId="0" fontId="63" fillId="0" borderId="23"/>
    <xf numFmtId="0" fontId="62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265">
    <xf numFmtId="0" fontId="0" fillId="0" borderId="0" xfId="0"/>
    <xf numFmtId="0" fontId="20" fillId="0" borderId="0" xfId="0" applyFont="1"/>
    <xf numFmtId="42" fontId="0" fillId="0" borderId="0" xfId="0" applyNumberFormat="1"/>
    <xf numFmtId="9" fontId="0" fillId="0" borderId="0" xfId="3957" applyFont="1"/>
    <xf numFmtId="41" fontId="0" fillId="0" borderId="0" xfId="0" applyNumberFormat="1"/>
    <xf numFmtId="165" fontId="0" fillId="0" borderId="0" xfId="3981" applyNumberFormat="1" applyFont="1"/>
    <xf numFmtId="0" fontId="20" fillId="58" borderId="0" xfId="0" applyFont="1" applyFill="1"/>
    <xf numFmtId="0" fontId="20" fillId="58" borderId="0" xfId="0" applyFont="1" applyFill="1" applyAlignment="1">
      <alignment horizontal="center"/>
    </xf>
    <xf numFmtId="10" fontId="0" fillId="0" borderId="0" xfId="3957" applyNumberFormat="1" applyFont="1"/>
    <xf numFmtId="10" fontId="0" fillId="0" borderId="0" xfId="0" applyNumberFormat="1"/>
    <xf numFmtId="0" fontId="68" fillId="0" borderId="0" xfId="0" applyFont="1"/>
    <xf numFmtId="0" fontId="67" fillId="0" borderId="0" xfId="0" applyFont="1"/>
    <xf numFmtId="0" fontId="67" fillId="58" borderId="29" xfId="0" applyFont="1" applyFill="1" applyBorder="1" applyAlignment="1">
      <alignment horizontal="center"/>
    </xf>
    <xf numFmtId="0" fontId="67" fillId="58" borderId="33" xfId="0" applyFont="1" applyFill="1" applyBorder="1"/>
    <xf numFmtId="42" fontId="68" fillId="0" borderId="34" xfId="0" applyNumberFormat="1" applyFont="1" applyBorder="1"/>
    <xf numFmtId="9" fontId="68" fillId="0" borderId="34" xfId="3957" applyFont="1" applyBorder="1"/>
    <xf numFmtId="41" fontId="68" fillId="0" borderId="35" xfId="0" applyNumberFormat="1" applyFont="1" applyBorder="1"/>
    <xf numFmtId="9" fontId="68" fillId="0" borderId="35" xfId="3957" applyFont="1" applyBorder="1"/>
    <xf numFmtId="10" fontId="68" fillId="0" borderId="35" xfId="3957" applyNumberFormat="1" applyFont="1" applyBorder="1"/>
    <xf numFmtId="10" fontId="68" fillId="0" borderId="37" xfId="3957" applyNumberFormat="1" applyFont="1" applyBorder="1"/>
    <xf numFmtId="10" fontId="68" fillId="0" borderId="13" xfId="3957" applyNumberFormat="1" applyFont="1" applyBorder="1"/>
    <xf numFmtId="41" fontId="68" fillId="0" borderId="35" xfId="3957" applyNumberFormat="1" applyFont="1" applyBorder="1"/>
    <xf numFmtId="165" fontId="68" fillId="0" borderId="36" xfId="3981" applyNumberFormat="1" applyFont="1" applyBorder="1"/>
    <xf numFmtId="9" fontId="68" fillId="0" borderId="36" xfId="3957" applyFont="1" applyBorder="1"/>
    <xf numFmtId="44" fontId="68" fillId="0" borderId="29" xfId="0" applyNumberFormat="1" applyFont="1" applyBorder="1"/>
    <xf numFmtId="0" fontId="68" fillId="0" borderId="32" xfId="0" applyFont="1" applyBorder="1"/>
    <xf numFmtId="0" fontId="67" fillId="58" borderId="29" xfId="0" applyFont="1" applyFill="1" applyBorder="1"/>
    <xf numFmtId="9" fontId="68" fillId="0" borderId="13" xfId="3957" applyFont="1" applyBorder="1"/>
    <xf numFmtId="10" fontId="68" fillId="0" borderId="13" xfId="0" applyNumberFormat="1" applyFont="1" applyBorder="1"/>
    <xf numFmtId="44" fontId="68" fillId="0" borderId="29" xfId="3981" applyFont="1" applyBorder="1"/>
    <xf numFmtId="9" fontId="68" fillId="0" borderId="29" xfId="3957" applyFont="1" applyBorder="1"/>
    <xf numFmtId="0" fontId="67" fillId="58" borderId="32" xfId="0" applyFont="1" applyFill="1" applyBorder="1"/>
    <xf numFmtId="9" fontId="68" fillId="0" borderId="38" xfId="3957" applyFont="1" applyBorder="1"/>
    <xf numFmtId="165" fontId="68" fillId="0" borderId="35" xfId="3981" applyNumberFormat="1" applyFont="1" applyBorder="1"/>
    <xf numFmtId="166" fontId="68" fillId="0" borderId="35" xfId="3982" applyNumberFormat="1" applyFont="1" applyBorder="1"/>
    <xf numFmtId="9" fontId="68" fillId="0" borderId="33" xfId="3957" applyFont="1" applyBorder="1"/>
    <xf numFmtId="9" fontId="68" fillId="0" borderId="0" xfId="3957" applyFont="1"/>
    <xf numFmtId="41" fontId="68" fillId="0" borderId="0" xfId="0" applyNumberFormat="1" applyFont="1"/>
    <xf numFmtId="0" fontId="67" fillId="58" borderId="29" xfId="0" applyFont="1" applyFill="1" applyBorder="1" applyAlignment="1">
      <alignment wrapText="1"/>
    </xf>
    <xf numFmtId="0" fontId="68" fillId="0" borderId="29" xfId="0" applyFont="1" applyBorder="1"/>
    <xf numFmtId="42" fontId="68" fillId="0" borderId="0" xfId="0" applyNumberFormat="1" applyFont="1"/>
    <xf numFmtId="0" fontId="68" fillId="58" borderId="0" xfId="0" applyFont="1" applyFill="1"/>
    <xf numFmtId="0" fontId="70" fillId="0" borderId="0" xfId="0" applyFont="1"/>
    <xf numFmtId="0" fontId="69" fillId="21" borderId="0" xfId="0" applyFont="1" applyFill="1"/>
    <xf numFmtId="0" fontId="69" fillId="0" borderId="0" xfId="0" applyFont="1"/>
    <xf numFmtId="42" fontId="70" fillId="0" borderId="0" xfId="0" applyNumberFormat="1" applyFont="1"/>
    <xf numFmtId="164" fontId="70" fillId="0" borderId="0" xfId="3957" applyNumberFormat="1" applyFont="1"/>
    <xf numFmtId="41" fontId="70" fillId="0" borderId="0" xfId="0" applyNumberFormat="1" applyFont="1"/>
    <xf numFmtId="10" fontId="70" fillId="0" borderId="0" xfId="3957" applyNumberFormat="1" applyFont="1"/>
    <xf numFmtId="164" fontId="70" fillId="0" borderId="0" xfId="0" applyNumberFormat="1" applyFont="1"/>
    <xf numFmtId="41" fontId="70" fillId="0" borderId="0" xfId="3957" applyNumberFormat="1" applyFont="1"/>
    <xf numFmtId="165" fontId="70" fillId="0" borderId="0" xfId="3981" applyNumberFormat="1" applyFont="1"/>
    <xf numFmtId="9" fontId="70" fillId="0" borderId="0" xfId="3957" applyFont="1"/>
    <xf numFmtId="0" fontId="70" fillId="21" borderId="0" xfId="0" applyFont="1" applyFill="1" applyAlignment="1">
      <alignment horizontal="center" wrapText="1"/>
    </xf>
    <xf numFmtId="198" fontId="70" fillId="0" borderId="0" xfId="0" applyNumberFormat="1" applyFont="1"/>
    <xf numFmtId="198" fontId="69" fillId="0" borderId="28" xfId="0" applyNumberFormat="1" applyFont="1" applyBorder="1"/>
    <xf numFmtId="44" fontId="70" fillId="0" borderId="0" xfId="3981" applyFont="1"/>
    <xf numFmtId="44" fontId="70" fillId="0" borderId="0" xfId="0" applyNumberFormat="1" applyFont="1"/>
    <xf numFmtId="165" fontId="70" fillId="0" borderId="0" xfId="0" applyNumberFormat="1" applyFont="1"/>
    <xf numFmtId="0" fontId="69" fillId="61" borderId="0" xfId="0" applyFont="1" applyFill="1" applyAlignment="1">
      <alignment horizontal="center"/>
    </xf>
    <xf numFmtId="41" fontId="69" fillId="61" borderId="0" xfId="0" applyNumberFormat="1" applyFont="1" applyFill="1" applyAlignment="1">
      <alignment horizontal="center"/>
    </xf>
    <xf numFmtId="10" fontId="70" fillId="0" borderId="0" xfId="3957" applyNumberFormat="1" applyFont="1" applyFill="1"/>
    <xf numFmtId="41" fontId="70" fillId="0" borderId="0" xfId="3957" applyNumberFormat="1" applyFont="1" applyFill="1"/>
    <xf numFmtId="165" fontId="70" fillId="0" borderId="0" xfId="3981" applyNumberFormat="1" applyFont="1" applyFill="1"/>
    <xf numFmtId="0" fontId="69" fillId="59" borderId="0" xfId="0" applyFont="1" applyFill="1" applyAlignment="1">
      <alignment horizontal="center"/>
    </xf>
    <xf numFmtId="198" fontId="70" fillId="60" borderId="0" xfId="0" applyNumberFormat="1" applyFont="1" applyFill="1"/>
    <xf numFmtId="0" fontId="69" fillId="21" borderId="0" xfId="0" applyFont="1" applyFill="1" applyAlignment="1">
      <alignment horizontal="center"/>
    </xf>
    <xf numFmtId="44" fontId="70" fillId="0" borderId="0" xfId="3981" applyFont="1" applyFill="1"/>
    <xf numFmtId="0" fontId="71" fillId="60" borderId="0" xfId="0" applyFont="1" applyFill="1"/>
    <xf numFmtId="14" fontId="71" fillId="60" borderId="0" xfId="0" applyNumberFormat="1" applyFont="1" applyFill="1"/>
    <xf numFmtId="164" fontId="70" fillId="0" borderId="0" xfId="3957" applyNumberFormat="1" applyFont="1" applyFill="1"/>
    <xf numFmtId="0" fontId="69" fillId="21" borderId="29" xfId="0" applyFont="1" applyFill="1" applyBorder="1" applyAlignment="1">
      <alignment horizontal="center"/>
    </xf>
    <xf numFmtId="0" fontId="69" fillId="61" borderId="29" xfId="0" applyFont="1" applyFill="1" applyBorder="1" applyAlignment="1">
      <alignment horizontal="center"/>
    </xf>
    <xf numFmtId="41" fontId="69" fillId="61" borderId="29" xfId="0" applyNumberFormat="1" applyFont="1" applyFill="1" applyBorder="1" applyAlignment="1">
      <alignment horizontal="center"/>
    </xf>
    <xf numFmtId="0" fontId="71" fillId="62" borderId="0" xfId="0" applyFont="1" applyFill="1"/>
    <xf numFmtId="9" fontId="70" fillId="0" borderId="0" xfId="3957" applyFont="1" applyFill="1"/>
    <xf numFmtId="9" fontId="70" fillId="0" borderId="0" xfId="0" applyNumberFormat="1" applyFont="1"/>
    <xf numFmtId="0" fontId="70" fillId="0" borderId="0" xfId="0" applyFont="1" applyAlignment="1">
      <alignment horizontal="center"/>
    </xf>
    <xf numFmtId="204" fontId="70" fillId="0" borderId="0" xfId="0" applyNumberFormat="1" applyFont="1"/>
    <xf numFmtId="41" fontId="70" fillId="0" borderId="0" xfId="3981" applyNumberFormat="1" applyFont="1" applyFill="1"/>
    <xf numFmtId="6" fontId="70" fillId="0" borderId="0" xfId="0" applyNumberFormat="1" applyFont="1"/>
    <xf numFmtId="8" fontId="70" fillId="0" borderId="0" xfId="0" applyNumberFormat="1" applyFont="1"/>
    <xf numFmtId="0" fontId="23" fillId="0" borderId="0" xfId="1" applyFont="1" applyAlignment="1">
      <alignment horizontal="center"/>
    </xf>
    <xf numFmtId="0" fontId="2" fillId="0" borderId="0" xfId="1"/>
    <xf numFmtId="0" fontId="2" fillId="0" borderId="0" xfId="1" applyAlignment="1">
      <alignment horizontal="center"/>
    </xf>
    <xf numFmtId="0" fontId="23" fillId="62" borderId="0" xfId="1" applyFont="1" applyFill="1"/>
    <xf numFmtId="14" fontId="2" fillId="0" borderId="0" xfId="1" applyNumberFormat="1"/>
    <xf numFmtId="14" fontId="23" fillId="60" borderId="0" xfId="1" applyNumberFormat="1" applyFont="1" applyFill="1"/>
    <xf numFmtId="0" fontId="2" fillId="0" borderId="0" xfId="1" applyAlignment="1">
      <alignment horizontal="left"/>
    </xf>
    <xf numFmtId="0" fontId="2" fillId="0" borderId="0" xfId="1" applyAlignment="1">
      <alignment wrapText="1"/>
    </xf>
    <xf numFmtId="0" fontId="23" fillId="0" borderId="1" xfId="1" applyFont="1" applyBorder="1" applyAlignment="1">
      <alignment horizontal="center"/>
    </xf>
    <xf numFmtId="0" fontId="2" fillId="0" borderId="0" xfId="1" applyAlignment="1">
      <alignment horizontal="center" wrapText="1"/>
    </xf>
    <xf numFmtId="41" fontId="2" fillId="0" borderId="0" xfId="1" applyNumberFormat="1" applyAlignment="1">
      <alignment horizontal="right"/>
    </xf>
    <xf numFmtId="0" fontId="2" fillId="0" borderId="0" xfId="1" applyAlignment="1">
      <alignment horizontal="left" indent="1"/>
    </xf>
    <xf numFmtId="41" fontId="2" fillId="0" borderId="0" xfId="8" applyNumberFormat="1" applyAlignment="1">
      <alignment horizontal="right"/>
    </xf>
    <xf numFmtId="42" fontId="2" fillId="0" borderId="0" xfId="1" applyNumberFormat="1"/>
    <xf numFmtId="41" fontId="2" fillId="0" borderId="0" xfId="1" applyNumberFormat="1"/>
    <xf numFmtId="0" fontId="2" fillId="0" borderId="1" xfId="1" applyBorder="1" applyAlignment="1">
      <alignment horizontal="left"/>
    </xf>
    <xf numFmtId="0" fontId="2" fillId="0" borderId="0" xfId="1" applyAlignment="1">
      <alignment horizontal="left" indent="2"/>
    </xf>
    <xf numFmtId="41" fontId="2" fillId="0" borderId="0" xfId="1" applyNumberFormat="1" applyAlignment="1">
      <alignment horizontal="center"/>
    </xf>
    <xf numFmtId="200" fontId="2" fillId="0" borderId="0" xfId="0" applyNumberFormat="1" applyFont="1" applyAlignment="1">
      <alignment horizontal="right"/>
    </xf>
    <xf numFmtId="0" fontId="2" fillId="0" borderId="4" xfId="1" applyBorder="1" applyAlignment="1">
      <alignment horizontal="left"/>
    </xf>
    <xf numFmtId="41" fontId="2" fillId="0" borderId="0" xfId="1" applyNumberFormat="1" applyAlignment="1">
      <alignment horizontal="left"/>
    </xf>
    <xf numFmtId="199" fontId="2" fillId="0" borderId="0" xfId="0" applyNumberFormat="1" applyFont="1" applyAlignment="1">
      <alignment horizontal="right"/>
    </xf>
    <xf numFmtId="41" fontId="2" fillId="0" borderId="1" xfId="1" applyNumberFormat="1" applyBorder="1" applyAlignment="1">
      <alignment horizontal="left"/>
    </xf>
    <xf numFmtId="41" fontId="2" fillId="0" borderId="3" xfId="1" applyNumberFormat="1" applyBorder="1" applyAlignment="1">
      <alignment horizontal="center"/>
    </xf>
    <xf numFmtId="41" fontId="2" fillId="0" borderId="4" xfId="1" applyNumberFormat="1" applyBorder="1" applyAlignment="1">
      <alignment horizontal="center"/>
    </xf>
    <xf numFmtId="42" fontId="2" fillId="0" borderId="0" xfId="1" applyNumberFormat="1" applyAlignment="1">
      <alignment horizontal="center"/>
    </xf>
    <xf numFmtId="0" fontId="2" fillId="0" borderId="0" xfId="1" applyAlignment="1">
      <alignment horizontal="right"/>
    </xf>
    <xf numFmtId="43" fontId="2" fillId="0" borderId="0" xfId="8" applyAlignment="1">
      <alignment horizontal="center"/>
    </xf>
    <xf numFmtId="43" fontId="2" fillId="0" borderId="0" xfId="8" applyAlignment="1">
      <alignment horizontal="left"/>
    </xf>
    <xf numFmtId="0" fontId="23" fillId="0" borderId="0" xfId="1" applyFont="1"/>
    <xf numFmtId="14" fontId="23" fillId="0" borderId="0" xfId="1" applyNumberFormat="1" applyFont="1"/>
    <xf numFmtId="0" fontId="2" fillId="2" borderId="0" xfId="1" applyFill="1"/>
    <xf numFmtId="0" fontId="2" fillId="0" borderId="1" xfId="1" applyBorder="1"/>
    <xf numFmtId="0" fontId="23" fillId="0" borderId="1" xfId="1" applyFont="1" applyBorder="1"/>
    <xf numFmtId="0" fontId="23" fillId="0" borderId="0" xfId="3949" applyFont="1" applyAlignment="1">
      <alignment horizontal="center"/>
    </xf>
    <xf numFmtId="0" fontId="23" fillId="0" borderId="0" xfId="3949" applyFont="1"/>
    <xf numFmtId="203" fontId="23" fillId="0" borderId="2" xfId="2" applyNumberFormat="1" applyFont="1" applyBorder="1" applyAlignment="1">
      <alignment horizontal="center"/>
    </xf>
    <xf numFmtId="203" fontId="23" fillId="0" borderId="2" xfId="2" applyNumberFormat="1" applyFont="1" applyBorder="1"/>
    <xf numFmtId="203" fontId="23" fillId="0" borderId="0" xfId="2" applyNumberFormat="1" applyFont="1"/>
    <xf numFmtId="0" fontId="23" fillId="0" borderId="1" xfId="2" applyFont="1" applyBorder="1" applyAlignment="1">
      <alignment horizontal="center"/>
    </xf>
    <xf numFmtId="0" fontId="23" fillId="0" borderId="0" xfId="2" applyFont="1"/>
    <xf numFmtId="0" fontId="23" fillId="0" borderId="1" xfId="3" applyFont="1" applyBorder="1" applyAlignment="1">
      <alignment horizontal="center"/>
    </xf>
    <xf numFmtId="0" fontId="23" fillId="0" borderId="0" xfId="3" applyFont="1"/>
    <xf numFmtId="0" fontId="23" fillId="0" borderId="0" xfId="1" applyFont="1" applyAlignment="1">
      <alignment horizontal="right"/>
    </xf>
    <xf numFmtId="0" fontId="1" fillId="0" borderId="0" xfId="0" applyFont="1"/>
    <xf numFmtId="202" fontId="2" fillId="0" borderId="0" xfId="3981" applyNumberFormat="1" applyFont="1" applyFill="1"/>
    <xf numFmtId="202" fontId="2" fillId="0" borderId="0" xfId="7" applyNumberFormat="1"/>
    <xf numFmtId="164" fontId="2" fillId="0" borderId="0" xfId="6" applyNumberFormat="1"/>
    <xf numFmtId="200" fontId="2" fillId="0" borderId="1" xfId="1" applyNumberFormat="1" applyBorder="1"/>
    <xf numFmtId="200" fontId="2" fillId="0" borderId="1" xfId="0" applyNumberFormat="1" applyFont="1" applyBorder="1" applyAlignment="1">
      <alignment horizontal="right"/>
    </xf>
    <xf numFmtId="9" fontId="2" fillId="0" borderId="0" xfId="3957" applyFont="1"/>
    <xf numFmtId="0" fontId="2" fillId="0" borderId="0" xfId="1" applyAlignment="1">
      <alignment horizontal="left" wrapText="1"/>
    </xf>
    <xf numFmtId="200" fontId="2" fillId="0" borderId="0" xfId="4" applyNumberFormat="1"/>
    <xf numFmtId="200" fontId="2" fillId="0" borderId="0" xfId="1" applyNumberFormat="1"/>
    <xf numFmtId="200" fontId="2" fillId="0" borderId="0" xfId="5" applyNumberFormat="1"/>
    <xf numFmtId="202" fontId="2" fillId="0" borderId="0" xfId="3957" applyNumberFormat="1" applyFont="1" applyFill="1" applyBorder="1" applyAlignment="1"/>
    <xf numFmtId="164" fontId="2" fillId="0" borderId="0" xfId="3957" applyNumberFormat="1" applyFont="1" applyFill="1" applyBorder="1" applyAlignment="1"/>
    <xf numFmtId="44" fontId="2" fillId="0" borderId="0" xfId="1" applyNumberFormat="1"/>
    <xf numFmtId="0" fontId="2" fillId="0" borderId="0" xfId="1" applyAlignment="1">
      <alignment horizontal="left" wrapText="1" indent="1"/>
    </xf>
    <xf numFmtId="200" fontId="2" fillId="0" borderId="1" xfId="4" applyNumberFormat="1" applyBorder="1"/>
    <xf numFmtId="200" fontId="2" fillId="0" borderId="1" xfId="5" applyNumberFormat="1" applyBorder="1"/>
    <xf numFmtId="164" fontId="2" fillId="0" borderId="0" xfId="3957" applyNumberFormat="1" applyFont="1" applyBorder="1" applyAlignment="1"/>
    <xf numFmtId="0" fontId="2" fillId="0" borderId="0" xfId="1" applyAlignment="1">
      <alignment horizontal="left" wrapText="1" indent="2"/>
    </xf>
    <xf numFmtId="200" fontId="2" fillId="0" borderId="3" xfId="1" applyNumberFormat="1" applyBorder="1"/>
    <xf numFmtId="200" fontId="2" fillId="0" borderId="3" xfId="4" applyNumberFormat="1" applyBorder="1"/>
    <xf numFmtId="200" fontId="2" fillId="0" borderId="3" xfId="5" applyNumberFormat="1" applyBorder="1"/>
    <xf numFmtId="9" fontId="2" fillId="0" borderId="0" xfId="3957" applyFont="1" applyBorder="1" applyAlignment="1"/>
    <xf numFmtId="200" fontId="2" fillId="63" borderId="0" xfId="0" applyNumberFormat="1" applyFont="1" applyFill="1" applyAlignment="1">
      <alignment horizontal="right"/>
    </xf>
    <xf numFmtId="202" fontId="2" fillId="0" borderId="28" xfId="7" applyNumberFormat="1" applyBorder="1"/>
    <xf numFmtId="165" fontId="2" fillId="0" borderId="0" xfId="7" applyNumberFormat="1"/>
    <xf numFmtId="41" fontId="2" fillId="0" borderId="0" xfId="4" applyNumberFormat="1"/>
    <xf numFmtId="41" fontId="2" fillId="0" borderId="0" xfId="5" applyNumberFormat="1"/>
    <xf numFmtId="44" fontId="2" fillId="0" borderId="26" xfId="3955" applyBorder="1"/>
    <xf numFmtId="44" fontId="2" fillId="0" borderId="0" xfId="3955"/>
    <xf numFmtId="44" fontId="2" fillId="0" borderId="26" xfId="7" applyBorder="1"/>
    <xf numFmtId="44" fontId="2" fillId="0" borderId="0" xfId="7"/>
    <xf numFmtId="41" fontId="2" fillId="0" borderId="26" xfId="1" applyNumberFormat="1" applyBorder="1"/>
    <xf numFmtId="43" fontId="2" fillId="0" borderId="0" xfId="8"/>
    <xf numFmtId="0" fontId="2" fillId="0" borderId="0" xfId="1" quotePrefix="1"/>
    <xf numFmtId="42" fontId="2" fillId="0" borderId="0" xfId="7" applyNumberFormat="1"/>
    <xf numFmtId="166" fontId="2" fillId="0" borderId="0" xfId="8" applyNumberFormat="1"/>
    <xf numFmtId="0" fontId="2" fillId="0" borderId="0" xfId="1" applyAlignment="1">
      <alignment horizontal="centerContinuous"/>
    </xf>
    <xf numFmtId="0" fontId="2" fillId="2" borderId="0" xfId="1" applyFill="1" applyAlignment="1">
      <alignment horizontal="centerContinuous"/>
    </xf>
    <xf numFmtId="166" fontId="2" fillId="0" borderId="0" xfId="1" applyNumberFormat="1"/>
    <xf numFmtId="0" fontId="2" fillId="57" borderId="0" xfId="1" applyFill="1"/>
    <xf numFmtId="0" fontId="2" fillId="0" borderId="0" xfId="3966"/>
    <xf numFmtId="164" fontId="2" fillId="0" borderId="0" xfId="3957" applyNumberFormat="1" applyFont="1" applyFill="1"/>
    <xf numFmtId="0" fontId="23" fillId="2" borderId="0" xfId="1" applyFont="1" applyFill="1" applyAlignment="1">
      <alignment horizontal="center"/>
    </xf>
    <xf numFmtId="0" fontId="23" fillId="2" borderId="0" xfId="1" applyFont="1" applyFill="1"/>
    <xf numFmtId="0" fontId="23" fillId="2" borderId="1" xfId="8" applyNumberFormat="1" applyFont="1" applyFill="1" applyBorder="1"/>
    <xf numFmtId="0" fontId="23" fillId="2" borderId="1" xfId="8" applyNumberFormat="1" applyFont="1" applyFill="1" applyBorder="1" applyAlignment="1">
      <alignment horizontal="center"/>
    </xf>
    <xf numFmtId="0" fontId="2" fillId="2" borderId="0" xfId="8" applyNumberFormat="1" applyFill="1"/>
    <xf numFmtId="0" fontId="23" fillId="2" borderId="1" xfId="1" applyFont="1" applyFill="1" applyBorder="1"/>
    <xf numFmtId="0" fontId="23" fillId="2" borderId="1" xfId="1" applyFont="1" applyFill="1" applyBorder="1" applyAlignment="1">
      <alignment horizontal="center"/>
    </xf>
    <xf numFmtId="0" fontId="23" fillId="0" borderId="0" xfId="8" applyNumberFormat="1" applyFont="1" applyAlignment="1">
      <alignment horizontal="center"/>
    </xf>
    <xf numFmtId="0" fontId="2" fillId="0" borderId="0" xfId="8" applyNumberFormat="1"/>
    <xf numFmtId="201" fontId="23" fillId="0" borderId="0" xfId="1" applyNumberFormat="1" applyFont="1" applyAlignment="1">
      <alignment horizontal="center"/>
    </xf>
    <xf numFmtId="0" fontId="23" fillId="0" borderId="1" xfId="8" quotePrefix="1" applyNumberFormat="1" applyFont="1" applyBorder="1" applyAlignment="1">
      <alignment horizontal="center"/>
    </xf>
    <xf numFmtId="0" fontId="1" fillId="2" borderId="0" xfId="0" applyFont="1" applyFill="1"/>
    <xf numFmtId="202" fontId="2" fillId="2" borderId="0" xfId="3981" applyNumberFormat="1" applyFont="1" applyFill="1"/>
    <xf numFmtId="165" fontId="2" fillId="2" borderId="0" xfId="7" applyNumberFormat="1" applyFill="1"/>
    <xf numFmtId="166" fontId="2" fillId="2" borderId="0" xfId="3982" applyNumberFormat="1" applyFont="1" applyFill="1"/>
    <xf numFmtId="41" fontId="2" fillId="2" borderId="0" xfId="7" applyNumberFormat="1" applyFill="1"/>
    <xf numFmtId="200" fontId="2" fillId="2" borderId="0" xfId="0" applyNumberFormat="1" applyFont="1" applyFill="1" applyAlignment="1">
      <alignment horizontal="right"/>
    </xf>
    <xf numFmtId="166" fontId="2" fillId="2" borderId="0" xfId="8" applyNumberFormat="1" applyFill="1"/>
    <xf numFmtId="166" fontId="2" fillId="0" borderId="0" xfId="3982" applyNumberFormat="1" applyFont="1"/>
    <xf numFmtId="41" fontId="2" fillId="2" borderId="0" xfId="8" applyNumberFormat="1" applyFill="1"/>
    <xf numFmtId="166" fontId="2" fillId="2" borderId="1" xfId="3982" applyNumberFormat="1" applyFont="1" applyFill="1" applyBorder="1"/>
    <xf numFmtId="41" fontId="2" fillId="2" borderId="2" xfId="8" applyNumberFormat="1" applyFill="1" applyBorder="1"/>
    <xf numFmtId="41" fontId="2" fillId="63" borderId="2" xfId="8" applyNumberFormat="1" applyFill="1" applyBorder="1"/>
    <xf numFmtId="166" fontId="2" fillId="2" borderId="2" xfId="3982" applyNumberFormat="1" applyFont="1" applyFill="1" applyBorder="1"/>
    <xf numFmtId="166" fontId="1" fillId="2" borderId="0" xfId="3982" applyNumberFormat="1" applyFont="1" applyFill="1"/>
    <xf numFmtId="166" fontId="2" fillId="2" borderId="0" xfId="3982" applyNumberFormat="1" applyFont="1" applyFill="1" applyAlignment="1">
      <alignment horizontal="right"/>
    </xf>
    <xf numFmtId="0" fontId="2" fillId="2" borderId="0" xfId="7" applyNumberFormat="1" applyFill="1"/>
    <xf numFmtId="202" fontId="2" fillId="2" borderId="4" xfId="7" applyNumberFormat="1" applyFill="1" applyBorder="1"/>
    <xf numFmtId="202" fontId="2" fillId="63" borderId="4" xfId="7" applyNumberFormat="1" applyFill="1" applyBorder="1"/>
    <xf numFmtId="166" fontId="2" fillId="2" borderId="4" xfId="3982" applyNumberFormat="1" applyFont="1" applyFill="1" applyBorder="1"/>
    <xf numFmtId="14" fontId="72" fillId="60" borderId="0" xfId="0" applyNumberFormat="1" applyFont="1" applyFill="1" applyAlignment="1">
      <alignment horizontal="center"/>
    </xf>
    <xf numFmtId="166" fontId="2" fillId="2" borderId="0" xfId="1" applyNumberFormat="1" applyFill="1"/>
    <xf numFmtId="41" fontId="2" fillId="2" borderId="0" xfId="1" applyNumberFormat="1" applyFill="1"/>
    <xf numFmtId="41" fontId="1" fillId="2" borderId="0" xfId="0" applyNumberFormat="1" applyFont="1" applyFill="1"/>
    <xf numFmtId="0" fontId="73" fillId="62" borderId="0" xfId="0" applyFont="1" applyFill="1"/>
    <xf numFmtId="14" fontId="73" fillId="60" borderId="0" xfId="0" applyNumberFormat="1" applyFont="1" applyFill="1"/>
    <xf numFmtId="0" fontId="74" fillId="0" borderId="0" xfId="0" applyFont="1"/>
    <xf numFmtId="0" fontId="73" fillId="21" borderId="29" xfId="0" applyFont="1" applyFill="1" applyBorder="1" applyAlignment="1">
      <alignment horizontal="center"/>
    </xf>
    <xf numFmtId="0" fontId="74" fillId="0" borderId="0" xfId="0" applyFont="1" applyAlignment="1">
      <alignment horizontal="center"/>
    </xf>
    <xf numFmtId="0" fontId="73" fillId="0" borderId="0" xfId="0" applyFont="1"/>
    <xf numFmtId="42" fontId="74" fillId="0" borderId="0" xfId="0" applyNumberFormat="1" applyFont="1"/>
    <xf numFmtId="164" fontId="74" fillId="0" borderId="0" xfId="3957" applyNumberFormat="1" applyFont="1"/>
    <xf numFmtId="9" fontId="74" fillId="0" borderId="0" xfId="3957" applyFont="1"/>
    <xf numFmtId="42" fontId="74" fillId="63" borderId="0" xfId="0" applyNumberFormat="1" applyFont="1" applyFill="1"/>
    <xf numFmtId="164" fontId="74" fillId="0" borderId="0" xfId="0" applyNumberFormat="1" applyFont="1"/>
    <xf numFmtId="164" fontId="74" fillId="0" borderId="0" xfId="3957" applyNumberFormat="1" applyFont="1" applyFill="1"/>
    <xf numFmtId="165" fontId="74" fillId="0" borderId="0" xfId="3981" applyNumberFormat="1" applyFont="1" applyFill="1"/>
    <xf numFmtId="204" fontId="74" fillId="0" borderId="0" xfId="0" applyNumberFormat="1" applyFont="1"/>
    <xf numFmtId="44" fontId="74" fillId="0" borderId="0" xfId="0" applyNumberFormat="1" applyFont="1"/>
    <xf numFmtId="165" fontId="74" fillId="0" borderId="0" xfId="0" applyNumberFormat="1" applyFont="1"/>
    <xf numFmtId="9" fontId="74" fillId="0" borderId="0" xfId="3957" applyFont="1" applyFill="1"/>
    <xf numFmtId="9" fontId="74" fillId="0" borderId="0" xfId="0" applyNumberFormat="1" applyFont="1"/>
    <xf numFmtId="44" fontId="74" fillId="0" borderId="0" xfId="3981" applyFont="1" applyFill="1"/>
    <xf numFmtId="41" fontId="74" fillId="63" borderId="0" xfId="3981" applyNumberFormat="1" applyFont="1" applyFill="1"/>
    <xf numFmtId="41" fontId="74" fillId="0" borderId="0" xfId="3981" applyNumberFormat="1" applyFont="1" applyFill="1"/>
    <xf numFmtId="41" fontId="74" fillId="0" borderId="0" xfId="0" applyNumberFormat="1" applyFont="1"/>
    <xf numFmtId="41" fontId="73" fillId="61" borderId="29" xfId="0" applyNumberFormat="1" applyFont="1" applyFill="1" applyBorder="1" applyAlignment="1">
      <alignment horizontal="center"/>
    </xf>
    <xf numFmtId="0" fontId="73" fillId="61" borderId="29" xfId="0" applyFont="1" applyFill="1" applyBorder="1" applyAlignment="1">
      <alignment horizontal="center"/>
    </xf>
    <xf numFmtId="0" fontId="2" fillId="0" borderId="0" xfId="0" applyFont="1" applyAlignment="1">
      <alignment horizontal="left" wrapText="1" indent="2"/>
    </xf>
    <xf numFmtId="41" fontId="2" fillId="0" borderId="0" xfId="7" applyNumberFormat="1"/>
    <xf numFmtId="41" fontId="2" fillId="0" borderId="1" xfId="8" applyNumberFormat="1" applyBorder="1" applyAlignment="1">
      <alignment horizontal="right"/>
    </xf>
    <xf numFmtId="41" fontId="2" fillId="0" borderId="0" xfId="8" applyNumberFormat="1" applyAlignment="1">
      <alignment horizontal="center"/>
    </xf>
    <xf numFmtId="41" fontId="2" fillId="0" borderId="4" xfId="8" applyNumberFormat="1" applyBorder="1" applyAlignment="1">
      <alignment horizontal="right"/>
    </xf>
    <xf numFmtId="0" fontId="2" fillId="0" borderId="0" xfId="9" applyFont="1" applyAlignment="1">
      <alignment horizontal="left" indent="1"/>
    </xf>
    <xf numFmtId="41" fontId="2" fillId="0" borderId="2" xfId="8" applyNumberFormat="1" applyBorder="1" applyAlignment="1">
      <alignment horizontal="center"/>
    </xf>
    <xf numFmtId="0" fontId="2" fillId="0" borderId="0" xfId="0" applyFont="1"/>
    <xf numFmtId="0" fontId="2" fillId="0" borderId="3" xfId="1" applyBorder="1" applyAlignment="1">
      <alignment horizontal="left"/>
    </xf>
    <xf numFmtId="164" fontId="2" fillId="0" borderId="0" xfId="3957" applyNumberFormat="1" applyFont="1"/>
    <xf numFmtId="205" fontId="74" fillId="0" borderId="0" xfId="3957" applyNumberFormat="1" applyFont="1"/>
    <xf numFmtId="0" fontId="73" fillId="0" borderId="0" xfId="0" applyFont="1" applyAlignment="1">
      <alignment horizontal="center"/>
    </xf>
    <xf numFmtId="0" fontId="23" fillId="21" borderId="30" xfId="0" applyFont="1" applyFill="1" applyBorder="1" applyAlignment="1">
      <alignment horizontal="center"/>
    </xf>
    <xf numFmtId="0" fontId="23" fillId="21" borderId="31" xfId="0" applyFont="1" applyFill="1" applyBorder="1" applyAlignment="1">
      <alignment horizontal="center"/>
    </xf>
    <xf numFmtId="0" fontId="23" fillId="21" borderId="32" xfId="0" applyFont="1" applyFill="1" applyBorder="1" applyAlignment="1">
      <alignment horizontal="center"/>
    </xf>
    <xf numFmtId="41" fontId="73" fillId="61" borderId="29" xfId="0" applyNumberFormat="1" applyFont="1" applyFill="1" applyBorder="1" applyAlignment="1">
      <alignment horizontal="center"/>
    </xf>
    <xf numFmtId="41" fontId="73" fillId="61" borderId="30" xfId="0" applyNumberFormat="1" applyFont="1" applyFill="1" applyBorder="1" applyAlignment="1">
      <alignment horizontal="center"/>
    </xf>
    <xf numFmtId="0" fontId="73" fillId="61" borderId="29" xfId="0" applyFont="1" applyFill="1" applyBorder="1" applyAlignment="1">
      <alignment horizontal="center"/>
    </xf>
    <xf numFmtId="0" fontId="23" fillId="0" borderId="1" xfId="1" applyFont="1" applyBorder="1" applyAlignment="1">
      <alignment horizontal="center"/>
    </xf>
    <xf numFmtId="0" fontId="2" fillId="0" borderId="0" xfId="1" applyAlignment="1">
      <alignment horizontal="center"/>
    </xf>
    <xf numFmtId="0" fontId="23" fillId="0" borderId="0" xfId="1" applyFont="1" applyAlignment="1">
      <alignment horizontal="center"/>
    </xf>
    <xf numFmtId="0" fontId="23" fillId="2" borderId="0" xfId="1" applyFont="1" applyFill="1" applyAlignment="1">
      <alignment horizontal="center"/>
    </xf>
    <xf numFmtId="0" fontId="23" fillId="2" borderId="1" xfId="1" applyFont="1" applyFill="1" applyBorder="1" applyAlignment="1">
      <alignment horizontal="center"/>
    </xf>
    <xf numFmtId="0" fontId="69" fillId="0" borderId="0" xfId="0" applyFont="1" applyAlignment="1">
      <alignment horizontal="center"/>
    </xf>
    <xf numFmtId="0" fontId="3" fillId="21" borderId="30" xfId="0" applyFont="1" applyFill="1" applyBorder="1" applyAlignment="1">
      <alignment horizontal="center"/>
    </xf>
    <xf numFmtId="0" fontId="3" fillId="21" borderId="31" xfId="0" applyFont="1" applyFill="1" applyBorder="1" applyAlignment="1">
      <alignment horizontal="center"/>
    </xf>
    <xf numFmtId="0" fontId="3" fillId="21" borderId="32" xfId="0" applyFont="1" applyFill="1" applyBorder="1" applyAlignment="1">
      <alignment horizontal="center"/>
    </xf>
    <xf numFmtId="41" fontId="69" fillId="61" borderId="29" xfId="0" applyNumberFormat="1" applyFont="1" applyFill="1" applyBorder="1" applyAlignment="1">
      <alignment horizontal="center"/>
    </xf>
    <xf numFmtId="41" fontId="69" fillId="61" borderId="30" xfId="0" applyNumberFormat="1" applyFont="1" applyFill="1" applyBorder="1" applyAlignment="1">
      <alignment horizontal="center"/>
    </xf>
    <xf numFmtId="0" fontId="69" fillId="61" borderId="29" xfId="0" applyFont="1" applyFill="1" applyBorder="1" applyAlignment="1">
      <alignment horizontal="center"/>
    </xf>
    <xf numFmtId="0" fontId="69" fillId="21" borderId="0" xfId="0" applyFont="1" applyFill="1" applyAlignment="1">
      <alignment horizontal="center"/>
    </xf>
    <xf numFmtId="0" fontId="3" fillId="21" borderId="0" xfId="0" applyFont="1" applyFill="1" applyAlignment="1">
      <alignment horizontal="center"/>
    </xf>
    <xf numFmtId="0" fontId="67" fillId="59" borderId="0" xfId="0" applyFont="1" applyFill="1" applyAlignment="1">
      <alignment horizontal="center"/>
    </xf>
    <xf numFmtId="0" fontId="67" fillId="58" borderId="30" xfId="0" applyFont="1" applyFill="1" applyBorder="1" applyAlignment="1">
      <alignment horizontal="center"/>
    </xf>
    <xf numFmtId="0" fontId="67" fillId="58" borderId="31" xfId="0" applyFont="1" applyFill="1" applyBorder="1" applyAlignment="1">
      <alignment horizontal="center"/>
    </xf>
    <xf numFmtId="0" fontId="67" fillId="58" borderId="32" xfId="0" applyFont="1" applyFill="1" applyBorder="1" applyAlignment="1">
      <alignment horizontal="center"/>
    </xf>
    <xf numFmtId="0" fontId="20" fillId="58" borderId="0" xfId="0" applyFont="1" applyFill="1" applyAlignment="1">
      <alignment horizontal="center"/>
    </xf>
    <xf numFmtId="0" fontId="20" fillId="0" borderId="0" xfId="0" applyFont="1" applyAlignment="1">
      <alignment horizontal="center"/>
    </xf>
  </cellXfs>
  <cellStyles count="3983">
    <cellStyle name="20% - Accent1 2" xfId="91" xr:uid="{00000000-0005-0000-0000-000000000000}"/>
    <cellStyle name="20% - Accent1 2 2" xfId="186" xr:uid="{00000000-0005-0000-0000-000001000000}"/>
    <cellStyle name="20% - Accent1 2 2 2" xfId="187" xr:uid="{00000000-0005-0000-0000-000002000000}"/>
    <cellStyle name="20% - Accent1 2 2 2 2" xfId="188" xr:uid="{00000000-0005-0000-0000-000003000000}"/>
    <cellStyle name="20% - Accent1 2 2 2 2 2" xfId="1921" xr:uid="{00000000-0005-0000-0000-000004000000}"/>
    <cellStyle name="20% - Accent1 2 2 2 2 2 2" xfId="3129" xr:uid="{00000000-0005-0000-0000-000005000000}"/>
    <cellStyle name="20% - Accent1 2 2 2 2 3" xfId="2289" xr:uid="{00000000-0005-0000-0000-000006000000}"/>
    <cellStyle name="20% - Accent1 2 2 2 2 3 2" xfId="3412" xr:uid="{00000000-0005-0000-0000-000007000000}"/>
    <cellStyle name="20% - Accent1 2 2 2 2 4" xfId="2810" xr:uid="{00000000-0005-0000-0000-000008000000}"/>
    <cellStyle name="20% - Accent1 2 2 2 2 5" xfId="3667" xr:uid="{00000000-0005-0000-0000-000009000000}"/>
    <cellStyle name="20% - Accent1 2 2 2 3" xfId="1920" xr:uid="{00000000-0005-0000-0000-00000A000000}"/>
    <cellStyle name="20% - Accent1 2 2 2 3 2" xfId="3128" xr:uid="{00000000-0005-0000-0000-00000B000000}"/>
    <cellStyle name="20% - Accent1 2 2 2 4" xfId="2288" xr:uid="{00000000-0005-0000-0000-00000C000000}"/>
    <cellStyle name="20% - Accent1 2 2 2 4 2" xfId="3411" xr:uid="{00000000-0005-0000-0000-00000D000000}"/>
    <cellStyle name="20% - Accent1 2 2 2 5" xfId="2809" xr:uid="{00000000-0005-0000-0000-00000E000000}"/>
    <cellStyle name="20% - Accent1 2 2 2 6" xfId="3666" xr:uid="{00000000-0005-0000-0000-00000F000000}"/>
    <cellStyle name="20% - Accent1 2 2 3" xfId="189" xr:uid="{00000000-0005-0000-0000-000010000000}"/>
    <cellStyle name="20% - Accent1 2 2 3 2" xfId="1922" xr:uid="{00000000-0005-0000-0000-000011000000}"/>
    <cellStyle name="20% - Accent1 2 2 3 2 2" xfId="3130" xr:uid="{00000000-0005-0000-0000-000012000000}"/>
    <cellStyle name="20% - Accent1 2 2 3 3" xfId="2290" xr:uid="{00000000-0005-0000-0000-000013000000}"/>
    <cellStyle name="20% - Accent1 2 2 3 3 2" xfId="3413" xr:uid="{00000000-0005-0000-0000-000014000000}"/>
    <cellStyle name="20% - Accent1 2 2 3 4" xfId="2811" xr:uid="{00000000-0005-0000-0000-000015000000}"/>
    <cellStyle name="20% - Accent1 2 2 3 5" xfId="3668" xr:uid="{00000000-0005-0000-0000-000016000000}"/>
    <cellStyle name="20% - Accent1 2 2 4" xfId="1630" xr:uid="{00000000-0005-0000-0000-000017000000}"/>
    <cellStyle name="20% - Accent1 2 2 4 2" xfId="2697" xr:uid="{00000000-0005-0000-0000-000018000000}"/>
    <cellStyle name="20% - Accent1 2 2 5" xfId="1919" xr:uid="{00000000-0005-0000-0000-000019000000}"/>
    <cellStyle name="20% - Accent1 2 2 5 2" xfId="3127" xr:uid="{00000000-0005-0000-0000-00001A000000}"/>
    <cellStyle name="20% - Accent1 2 2 6" xfId="2287" xr:uid="{00000000-0005-0000-0000-00001B000000}"/>
    <cellStyle name="20% - Accent1 2 2 6 2" xfId="3410" xr:uid="{00000000-0005-0000-0000-00001C000000}"/>
    <cellStyle name="20% - Accent1 2 2 7" xfId="2808" xr:uid="{00000000-0005-0000-0000-00001D000000}"/>
    <cellStyle name="20% - Accent1 2 2 8" xfId="3665" xr:uid="{00000000-0005-0000-0000-00001E000000}"/>
    <cellStyle name="20% - Accent1 2 3" xfId="190" xr:uid="{00000000-0005-0000-0000-00001F000000}"/>
    <cellStyle name="20% - Accent1 2 3 2" xfId="191" xr:uid="{00000000-0005-0000-0000-000020000000}"/>
    <cellStyle name="20% - Accent1 2 3 2 2" xfId="1924" xr:uid="{00000000-0005-0000-0000-000021000000}"/>
    <cellStyle name="20% - Accent1 2 3 2 2 2" xfId="3132" xr:uid="{00000000-0005-0000-0000-000022000000}"/>
    <cellStyle name="20% - Accent1 2 3 2 3" xfId="2292" xr:uid="{00000000-0005-0000-0000-000023000000}"/>
    <cellStyle name="20% - Accent1 2 3 2 3 2" xfId="3415" xr:uid="{00000000-0005-0000-0000-000024000000}"/>
    <cellStyle name="20% - Accent1 2 3 2 4" xfId="2813" xr:uid="{00000000-0005-0000-0000-000025000000}"/>
    <cellStyle name="20% - Accent1 2 3 2 5" xfId="3670" xr:uid="{00000000-0005-0000-0000-000026000000}"/>
    <cellStyle name="20% - Accent1 2 3 3" xfId="1923" xr:uid="{00000000-0005-0000-0000-000027000000}"/>
    <cellStyle name="20% - Accent1 2 3 3 2" xfId="3131" xr:uid="{00000000-0005-0000-0000-000028000000}"/>
    <cellStyle name="20% - Accent1 2 3 4" xfId="2291" xr:uid="{00000000-0005-0000-0000-000029000000}"/>
    <cellStyle name="20% - Accent1 2 3 4 2" xfId="3414" xr:uid="{00000000-0005-0000-0000-00002A000000}"/>
    <cellStyle name="20% - Accent1 2 3 5" xfId="2812" xr:uid="{00000000-0005-0000-0000-00002B000000}"/>
    <cellStyle name="20% - Accent1 2 3 6" xfId="3669" xr:uid="{00000000-0005-0000-0000-00002C000000}"/>
    <cellStyle name="20% - Accent1 2 4" xfId="192" xr:uid="{00000000-0005-0000-0000-00002D000000}"/>
    <cellStyle name="20% - Accent1 2 4 2" xfId="1925" xr:uid="{00000000-0005-0000-0000-00002E000000}"/>
    <cellStyle name="20% - Accent1 2 4 2 2" xfId="3133" xr:uid="{00000000-0005-0000-0000-00002F000000}"/>
    <cellStyle name="20% - Accent1 2 4 3" xfId="2293" xr:uid="{00000000-0005-0000-0000-000030000000}"/>
    <cellStyle name="20% - Accent1 2 4 3 2" xfId="3416" xr:uid="{00000000-0005-0000-0000-000031000000}"/>
    <cellStyle name="20% - Accent1 2 4 4" xfId="2814" xr:uid="{00000000-0005-0000-0000-000032000000}"/>
    <cellStyle name="20% - Accent1 2 4 5" xfId="3671" xr:uid="{00000000-0005-0000-0000-000033000000}"/>
    <cellStyle name="20% - Accent1 2 5" xfId="193" xr:uid="{00000000-0005-0000-0000-000034000000}"/>
    <cellStyle name="20% - Accent1 2 5 2" xfId="1926" xr:uid="{00000000-0005-0000-0000-000035000000}"/>
    <cellStyle name="20% - Accent1 2 5 2 2" xfId="3134" xr:uid="{00000000-0005-0000-0000-000036000000}"/>
    <cellStyle name="20% - Accent1 2 5 3" xfId="2294" xr:uid="{00000000-0005-0000-0000-000037000000}"/>
    <cellStyle name="20% - Accent1 2 5 3 2" xfId="3417" xr:uid="{00000000-0005-0000-0000-000038000000}"/>
    <cellStyle name="20% - Accent1 2 5 4" xfId="2815" xr:uid="{00000000-0005-0000-0000-000039000000}"/>
    <cellStyle name="20% - Accent1 2 5 5" xfId="3672" xr:uid="{00000000-0005-0000-0000-00003A000000}"/>
    <cellStyle name="20% - Accent1 2 6" xfId="1453" xr:uid="{00000000-0005-0000-0000-00003B000000}"/>
    <cellStyle name="20% - Accent1 2 6 2" xfId="2596" xr:uid="{00000000-0005-0000-0000-00003C000000}"/>
    <cellStyle name="20% - Accent1 2 7" xfId="2228" xr:uid="{00000000-0005-0000-0000-00003D000000}"/>
    <cellStyle name="20% - Accent1 2_Comp ex 03.2014" xfId="1820" xr:uid="{00000000-0005-0000-0000-00003E000000}"/>
    <cellStyle name="20% - Accent1 3" xfId="194" xr:uid="{00000000-0005-0000-0000-00003F000000}"/>
    <cellStyle name="20% - Accent1 3 2" xfId="195" xr:uid="{00000000-0005-0000-0000-000040000000}"/>
    <cellStyle name="20% - Accent1 3 2 2" xfId="196" xr:uid="{00000000-0005-0000-0000-000041000000}"/>
    <cellStyle name="20% - Accent1 3 2 2 2" xfId="1929" xr:uid="{00000000-0005-0000-0000-000042000000}"/>
    <cellStyle name="20% - Accent1 3 2 2 2 2" xfId="3137" xr:uid="{00000000-0005-0000-0000-000043000000}"/>
    <cellStyle name="20% - Accent1 3 2 2 3" xfId="2297" xr:uid="{00000000-0005-0000-0000-000044000000}"/>
    <cellStyle name="20% - Accent1 3 2 2 3 2" xfId="3420" xr:uid="{00000000-0005-0000-0000-000045000000}"/>
    <cellStyle name="20% - Accent1 3 2 2 4" xfId="2818" xr:uid="{00000000-0005-0000-0000-000046000000}"/>
    <cellStyle name="20% - Accent1 3 2 2 5" xfId="3675" xr:uid="{00000000-0005-0000-0000-000047000000}"/>
    <cellStyle name="20% - Accent1 3 2 3" xfId="1928" xr:uid="{00000000-0005-0000-0000-000048000000}"/>
    <cellStyle name="20% - Accent1 3 2 3 2" xfId="3136" xr:uid="{00000000-0005-0000-0000-000049000000}"/>
    <cellStyle name="20% - Accent1 3 2 4" xfId="2296" xr:uid="{00000000-0005-0000-0000-00004A000000}"/>
    <cellStyle name="20% - Accent1 3 2 4 2" xfId="3419" xr:uid="{00000000-0005-0000-0000-00004B000000}"/>
    <cellStyle name="20% - Accent1 3 2 5" xfId="2817" xr:uid="{00000000-0005-0000-0000-00004C000000}"/>
    <cellStyle name="20% - Accent1 3 2 6" xfId="3674" xr:uid="{00000000-0005-0000-0000-00004D000000}"/>
    <cellStyle name="20% - Accent1 3 3" xfId="197" xr:uid="{00000000-0005-0000-0000-00004E000000}"/>
    <cellStyle name="20% - Accent1 3 3 2" xfId="1930" xr:uid="{00000000-0005-0000-0000-00004F000000}"/>
    <cellStyle name="20% - Accent1 3 3 2 2" xfId="3138" xr:uid="{00000000-0005-0000-0000-000050000000}"/>
    <cellStyle name="20% - Accent1 3 3 3" xfId="2298" xr:uid="{00000000-0005-0000-0000-000051000000}"/>
    <cellStyle name="20% - Accent1 3 3 3 2" xfId="3421" xr:uid="{00000000-0005-0000-0000-000052000000}"/>
    <cellStyle name="20% - Accent1 3 3 4" xfId="2819" xr:uid="{00000000-0005-0000-0000-000053000000}"/>
    <cellStyle name="20% - Accent1 3 3 5" xfId="3676" xr:uid="{00000000-0005-0000-0000-000054000000}"/>
    <cellStyle name="20% - Accent1 3 4" xfId="1607" xr:uid="{00000000-0005-0000-0000-000055000000}"/>
    <cellStyle name="20% - Accent1 3 4 2" xfId="2142" xr:uid="{00000000-0005-0000-0000-000056000000}"/>
    <cellStyle name="20% - Accent1 3 4 2 2" xfId="3349" xr:uid="{00000000-0005-0000-0000-000057000000}"/>
    <cellStyle name="20% - Accent1 3 4 3" xfId="2674" xr:uid="{00000000-0005-0000-0000-000058000000}"/>
    <cellStyle name="20% - Accent1 3 4 3 2" xfId="3632" xr:uid="{00000000-0005-0000-0000-000059000000}"/>
    <cellStyle name="20% - Accent1 3 4 4" xfId="3030" xr:uid="{00000000-0005-0000-0000-00005A000000}"/>
    <cellStyle name="20% - Accent1 3 4 5" xfId="3677" xr:uid="{00000000-0005-0000-0000-00005B000000}"/>
    <cellStyle name="20% - Accent1 3 5" xfId="1883" xr:uid="{00000000-0005-0000-0000-00005C000000}"/>
    <cellStyle name="20% - Accent1 3 5 2" xfId="3091" xr:uid="{00000000-0005-0000-0000-00005D000000}"/>
    <cellStyle name="20% - Accent1 3 6" xfId="1927" xr:uid="{00000000-0005-0000-0000-00005E000000}"/>
    <cellStyle name="20% - Accent1 3 6 2" xfId="3135" xr:uid="{00000000-0005-0000-0000-00005F000000}"/>
    <cellStyle name="20% - Accent1 3 7" xfId="2295" xr:uid="{00000000-0005-0000-0000-000060000000}"/>
    <cellStyle name="20% - Accent1 3 7 2" xfId="3418" xr:uid="{00000000-0005-0000-0000-000061000000}"/>
    <cellStyle name="20% - Accent1 3 8" xfId="2816" xr:uid="{00000000-0005-0000-0000-000062000000}"/>
    <cellStyle name="20% - Accent1 3 9" xfId="3673" xr:uid="{00000000-0005-0000-0000-000063000000}"/>
    <cellStyle name="20% - Accent1 4" xfId="198" xr:uid="{00000000-0005-0000-0000-000064000000}"/>
    <cellStyle name="20% - Accent1 4 2" xfId="199" xr:uid="{00000000-0005-0000-0000-000065000000}"/>
    <cellStyle name="20% - Accent1 4 2 2" xfId="1932" xr:uid="{00000000-0005-0000-0000-000066000000}"/>
    <cellStyle name="20% - Accent1 4 2 2 2" xfId="3140" xr:uid="{00000000-0005-0000-0000-000067000000}"/>
    <cellStyle name="20% - Accent1 4 2 3" xfId="2300" xr:uid="{00000000-0005-0000-0000-000068000000}"/>
    <cellStyle name="20% - Accent1 4 2 3 2" xfId="3423" xr:uid="{00000000-0005-0000-0000-000069000000}"/>
    <cellStyle name="20% - Accent1 4 2 4" xfId="2821" xr:uid="{00000000-0005-0000-0000-00006A000000}"/>
    <cellStyle name="20% - Accent1 4 2 5" xfId="3679" xr:uid="{00000000-0005-0000-0000-00006B000000}"/>
    <cellStyle name="20% - Accent1 4 3" xfId="1430" xr:uid="{00000000-0005-0000-0000-00006C000000}"/>
    <cellStyle name="20% - Accent1 4 3 2" xfId="2124" xr:uid="{00000000-0005-0000-0000-00006D000000}"/>
    <cellStyle name="20% - Accent1 4 3 2 2" xfId="3331" xr:uid="{00000000-0005-0000-0000-00006E000000}"/>
    <cellStyle name="20% - Accent1 4 3 3" xfId="2573" xr:uid="{00000000-0005-0000-0000-00006F000000}"/>
    <cellStyle name="20% - Accent1 4 3 3 2" xfId="3614" xr:uid="{00000000-0005-0000-0000-000070000000}"/>
    <cellStyle name="20% - Accent1 4 3 4" xfId="3012" xr:uid="{00000000-0005-0000-0000-000071000000}"/>
    <cellStyle name="20% - Accent1 4 3 5" xfId="3680" xr:uid="{00000000-0005-0000-0000-000072000000}"/>
    <cellStyle name="20% - Accent1 4 4" xfId="1865" xr:uid="{00000000-0005-0000-0000-000073000000}"/>
    <cellStyle name="20% - Accent1 4 4 2" xfId="3073" xr:uid="{00000000-0005-0000-0000-000074000000}"/>
    <cellStyle name="20% - Accent1 4 5" xfId="1931" xr:uid="{00000000-0005-0000-0000-000075000000}"/>
    <cellStyle name="20% - Accent1 4 5 2" xfId="3139" xr:uid="{00000000-0005-0000-0000-000076000000}"/>
    <cellStyle name="20% - Accent1 4 6" xfId="2299" xr:uid="{00000000-0005-0000-0000-000077000000}"/>
    <cellStyle name="20% - Accent1 4 6 2" xfId="3422" xr:uid="{00000000-0005-0000-0000-000078000000}"/>
    <cellStyle name="20% - Accent1 4 7" xfId="2820" xr:uid="{00000000-0005-0000-0000-000079000000}"/>
    <cellStyle name="20% - Accent1 4 8" xfId="3678" xr:uid="{00000000-0005-0000-0000-00007A000000}"/>
    <cellStyle name="20% - Accent1 5" xfId="200" xr:uid="{00000000-0005-0000-0000-00007B000000}"/>
    <cellStyle name="20% - Accent1 5 2" xfId="1933" xr:uid="{00000000-0005-0000-0000-00007C000000}"/>
    <cellStyle name="20% - Accent1 5 2 2" xfId="3141" xr:uid="{00000000-0005-0000-0000-00007D000000}"/>
    <cellStyle name="20% - Accent1 5 3" xfId="2301" xr:uid="{00000000-0005-0000-0000-00007E000000}"/>
    <cellStyle name="20% - Accent1 5 3 2" xfId="3424" xr:uid="{00000000-0005-0000-0000-00007F000000}"/>
    <cellStyle name="20% - Accent1 5 4" xfId="2822" xr:uid="{00000000-0005-0000-0000-000080000000}"/>
    <cellStyle name="20% - Accent1 5 5" xfId="3681" xr:uid="{00000000-0005-0000-0000-000081000000}"/>
    <cellStyle name="20% - Accent1 6" xfId="1901" xr:uid="{00000000-0005-0000-0000-000082000000}"/>
    <cellStyle name="20% - Accent1 6 2" xfId="3109" xr:uid="{00000000-0005-0000-0000-000083000000}"/>
    <cellStyle name="20% - Accent1 7" xfId="2205" xr:uid="{00000000-0005-0000-0000-000084000000}"/>
    <cellStyle name="20% - Accent1 7 2" xfId="3392" xr:uid="{00000000-0005-0000-0000-000085000000}"/>
    <cellStyle name="20% - Accent1 8" xfId="2790" xr:uid="{00000000-0005-0000-0000-000086000000}"/>
    <cellStyle name="20% - Accent1 9" xfId="67" xr:uid="{00000000-0005-0000-0000-000087000000}"/>
    <cellStyle name="20% - Accent2 2" xfId="92" xr:uid="{00000000-0005-0000-0000-000088000000}"/>
    <cellStyle name="20% - Accent2 2 2" xfId="201" xr:uid="{00000000-0005-0000-0000-000089000000}"/>
    <cellStyle name="20% - Accent2 2 2 2" xfId="202" xr:uid="{00000000-0005-0000-0000-00008A000000}"/>
    <cellStyle name="20% - Accent2 2 2 2 2" xfId="203" xr:uid="{00000000-0005-0000-0000-00008B000000}"/>
    <cellStyle name="20% - Accent2 2 2 2 2 2" xfId="1936" xr:uid="{00000000-0005-0000-0000-00008C000000}"/>
    <cellStyle name="20% - Accent2 2 2 2 2 2 2" xfId="3144" xr:uid="{00000000-0005-0000-0000-00008D000000}"/>
    <cellStyle name="20% - Accent2 2 2 2 2 3" xfId="2304" xr:uid="{00000000-0005-0000-0000-00008E000000}"/>
    <cellStyle name="20% - Accent2 2 2 2 2 3 2" xfId="3427" xr:uid="{00000000-0005-0000-0000-00008F000000}"/>
    <cellStyle name="20% - Accent2 2 2 2 2 4" xfId="2825" xr:uid="{00000000-0005-0000-0000-000090000000}"/>
    <cellStyle name="20% - Accent2 2 2 2 2 5" xfId="3684" xr:uid="{00000000-0005-0000-0000-000091000000}"/>
    <cellStyle name="20% - Accent2 2 2 2 3" xfId="1935" xr:uid="{00000000-0005-0000-0000-000092000000}"/>
    <cellStyle name="20% - Accent2 2 2 2 3 2" xfId="3143" xr:uid="{00000000-0005-0000-0000-000093000000}"/>
    <cellStyle name="20% - Accent2 2 2 2 4" xfId="2303" xr:uid="{00000000-0005-0000-0000-000094000000}"/>
    <cellStyle name="20% - Accent2 2 2 2 4 2" xfId="3426" xr:uid="{00000000-0005-0000-0000-000095000000}"/>
    <cellStyle name="20% - Accent2 2 2 2 5" xfId="2824" xr:uid="{00000000-0005-0000-0000-000096000000}"/>
    <cellStyle name="20% - Accent2 2 2 2 6" xfId="3683" xr:uid="{00000000-0005-0000-0000-000097000000}"/>
    <cellStyle name="20% - Accent2 2 2 3" xfId="204" xr:uid="{00000000-0005-0000-0000-000098000000}"/>
    <cellStyle name="20% - Accent2 2 2 3 2" xfId="1937" xr:uid="{00000000-0005-0000-0000-000099000000}"/>
    <cellStyle name="20% - Accent2 2 2 3 2 2" xfId="3145" xr:uid="{00000000-0005-0000-0000-00009A000000}"/>
    <cellStyle name="20% - Accent2 2 2 3 3" xfId="2305" xr:uid="{00000000-0005-0000-0000-00009B000000}"/>
    <cellStyle name="20% - Accent2 2 2 3 3 2" xfId="3428" xr:uid="{00000000-0005-0000-0000-00009C000000}"/>
    <cellStyle name="20% - Accent2 2 2 3 4" xfId="2826" xr:uid="{00000000-0005-0000-0000-00009D000000}"/>
    <cellStyle name="20% - Accent2 2 2 3 5" xfId="3685" xr:uid="{00000000-0005-0000-0000-00009E000000}"/>
    <cellStyle name="20% - Accent2 2 2 4" xfId="1631" xr:uid="{00000000-0005-0000-0000-00009F000000}"/>
    <cellStyle name="20% - Accent2 2 2 4 2" xfId="2698" xr:uid="{00000000-0005-0000-0000-0000A0000000}"/>
    <cellStyle name="20% - Accent2 2 2 5" xfId="1934" xr:uid="{00000000-0005-0000-0000-0000A1000000}"/>
    <cellStyle name="20% - Accent2 2 2 5 2" xfId="3142" xr:uid="{00000000-0005-0000-0000-0000A2000000}"/>
    <cellStyle name="20% - Accent2 2 2 6" xfId="2302" xr:uid="{00000000-0005-0000-0000-0000A3000000}"/>
    <cellStyle name="20% - Accent2 2 2 6 2" xfId="3425" xr:uid="{00000000-0005-0000-0000-0000A4000000}"/>
    <cellStyle name="20% - Accent2 2 2 7" xfId="2823" xr:uid="{00000000-0005-0000-0000-0000A5000000}"/>
    <cellStyle name="20% - Accent2 2 2 8" xfId="3682" xr:uid="{00000000-0005-0000-0000-0000A6000000}"/>
    <cellStyle name="20% - Accent2 2 3" xfId="205" xr:uid="{00000000-0005-0000-0000-0000A7000000}"/>
    <cellStyle name="20% - Accent2 2 3 2" xfId="206" xr:uid="{00000000-0005-0000-0000-0000A8000000}"/>
    <cellStyle name="20% - Accent2 2 3 2 2" xfId="1939" xr:uid="{00000000-0005-0000-0000-0000A9000000}"/>
    <cellStyle name="20% - Accent2 2 3 2 2 2" xfId="3147" xr:uid="{00000000-0005-0000-0000-0000AA000000}"/>
    <cellStyle name="20% - Accent2 2 3 2 3" xfId="2307" xr:uid="{00000000-0005-0000-0000-0000AB000000}"/>
    <cellStyle name="20% - Accent2 2 3 2 3 2" xfId="3430" xr:uid="{00000000-0005-0000-0000-0000AC000000}"/>
    <cellStyle name="20% - Accent2 2 3 2 4" xfId="2828" xr:uid="{00000000-0005-0000-0000-0000AD000000}"/>
    <cellStyle name="20% - Accent2 2 3 2 5" xfId="3687" xr:uid="{00000000-0005-0000-0000-0000AE000000}"/>
    <cellStyle name="20% - Accent2 2 3 3" xfId="1938" xr:uid="{00000000-0005-0000-0000-0000AF000000}"/>
    <cellStyle name="20% - Accent2 2 3 3 2" xfId="3146" xr:uid="{00000000-0005-0000-0000-0000B0000000}"/>
    <cellStyle name="20% - Accent2 2 3 4" xfId="2306" xr:uid="{00000000-0005-0000-0000-0000B1000000}"/>
    <cellStyle name="20% - Accent2 2 3 4 2" xfId="3429" xr:uid="{00000000-0005-0000-0000-0000B2000000}"/>
    <cellStyle name="20% - Accent2 2 3 5" xfId="2827" xr:uid="{00000000-0005-0000-0000-0000B3000000}"/>
    <cellStyle name="20% - Accent2 2 3 6" xfId="3686" xr:uid="{00000000-0005-0000-0000-0000B4000000}"/>
    <cellStyle name="20% - Accent2 2 4" xfId="207" xr:uid="{00000000-0005-0000-0000-0000B5000000}"/>
    <cellStyle name="20% - Accent2 2 4 2" xfId="1940" xr:uid="{00000000-0005-0000-0000-0000B6000000}"/>
    <cellStyle name="20% - Accent2 2 4 2 2" xfId="3148" xr:uid="{00000000-0005-0000-0000-0000B7000000}"/>
    <cellStyle name="20% - Accent2 2 4 3" xfId="2308" xr:uid="{00000000-0005-0000-0000-0000B8000000}"/>
    <cellStyle name="20% - Accent2 2 4 3 2" xfId="3431" xr:uid="{00000000-0005-0000-0000-0000B9000000}"/>
    <cellStyle name="20% - Accent2 2 4 4" xfId="2829" xr:uid="{00000000-0005-0000-0000-0000BA000000}"/>
    <cellStyle name="20% - Accent2 2 4 5" xfId="3688" xr:uid="{00000000-0005-0000-0000-0000BB000000}"/>
    <cellStyle name="20% - Accent2 2 5" xfId="208" xr:uid="{00000000-0005-0000-0000-0000BC000000}"/>
    <cellStyle name="20% - Accent2 2 5 2" xfId="1941" xr:uid="{00000000-0005-0000-0000-0000BD000000}"/>
    <cellStyle name="20% - Accent2 2 5 2 2" xfId="3149" xr:uid="{00000000-0005-0000-0000-0000BE000000}"/>
    <cellStyle name="20% - Accent2 2 5 3" xfId="2309" xr:uid="{00000000-0005-0000-0000-0000BF000000}"/>
    <cellStyle name="20% - Accent2 2 5 3 2" xfId="3432" xr:uid="{00000000-0005-0000-0000-0000C0000000}"/>
    <cellStyle name="20% - Accent2 2 5 4" xfId="2830" xr:uid="{00000000-0005-0000-0000-0000C1000000}"/>
    <cellStyle name="20% - Accent2 2 5 5" xfId="3689" xr:uid="{00000000-0005-0000-0000-0000C2000000}"/>
    <cellStyle name="20% - Accent2 2 6" xfId="1454" xr:uid="{00000000-0005-0000-0000-0000C3000000}"/>
    <cellStyle name="20% - Accent2 2 6 2" xfId="2597" xr:uid="{00000000-0005-0000-0000-0000C4000000}"/>
    <cellStyle name="20% - Accent2 2 7" xfId="2229" xr:uid="{00000000-0005-0000-0000-0000C5000000}"/>
    <cellStyle name="20% - Accent2 2_Comp ex 03.2014" xfId="1821" xr:uid="{00000000-0005-0000-0000-0000C6000000}"/>
    <cellStyle name="20% - Accent2 3" xfId="209" xr:uid="{00000000-0005-0000-0000-0000C7000000}"/>
    <cellStyle name="20% - Accent2 3 2" xfId="210" xr:uid="{00000000-0005-0000-0000-0000C8000000}"/>
    <cellStyle name="20% - Accent2 3 2 2" xfId="211" xr:uid="{00000000-0005-0000-0000-0000C9000000}"/>
    <cellStyle name="20% - Accent2 3 2 2 2" xfId="1944" xr:uid="{00000000-0005-0000-0000-0000CA000000}"/>
    <cellStyle name="20% - Accent2 3 2 2 2 2" xfId="3152" xr:uid="{00000000-0005-0000-0000-0000CB000000}"/>
    <cellStyle name="20% - Accent2 3 2 2 3" xfId="2312" xr:uid="{00000000-0005-0000-0000-0000CC000000}"/>
    <cellStyle name="20% - Accent2 3 2 2 3 2" xfId="3435" xr:uid="{00000000-0005-0000-0000-0000CD000000}"/>
    <cellStyle name="20% - Accent2 3 2 2 4" xfId="2833" xr:uid="{00000000-0005-0000-0000-0000CE000000}"/>
    <cellStyle name="20% - Accent2 3 2 2 5" xfId="3692" xr:uid="{00000000-0005-0000-0000-0000CF000000}"/>
    <cellStyle name="20% - Accent2 3 2 3" xfId="1943" xr:uid="{00000000-0005-0000-0000-0000D0000000}"/>
    <cellStyle name="20% - Accent2 3 2 3 2" xfId="3151" xr:uid="{00000000-0005-0000-0000-0000D1000000}"/>
    <cellStyle name="20% - Accent2 3 2 4" xfId="2311" xr:uid="{00000000-0005-0000-0000-0000D2000000}"/>
    <cellStyle name="20% - Accent2 3 2 4 2" xfId="3434" xr:uid="{00000000-0005-0000-0000-0000D3000000}"/>
    <cellStyle name="20% - Accent2 3 2 5" xfId="2832" xr:uid="{00000000-0005-0000-0000-0000D4000000}"/>
    <cellStyle name="20% - Accent2 3 2 6" xfId="3691" xr:uid="{00000000-0005-0000-0000-0000D5000000}"/>
    <cellStyle name="20% - Accent2 3 3" xfId="212" xr:uid="{00000000-0005-0000-0000-0000D6000000}"/>
    <cellStyle name="20% - Accent2 3 3 2" xfId="1945" xr:uid="{00000000-0005-0000-0000-0000D7000000}"/>
    <cellStyle name="20% - Accent2 3 3 2 2" xfId="3153" xr:uid="{00000000-0005-0000-0000-0000D8000000}"/>
    <cellStyle name="20% - Accent2 3 3 3" xfId="2313" xr:uid="{00000000-0005-0000-0000-0000D9000000}"/>
    <cellStyle name="20% - Accent2 3 3 3 2" xfId="3436" xr:uid="{00000000-0005-0000-0000-0000DA000000}"/>
    <cellStyle name="20% - Accent2 3 3 4" xfId="2834" xr:uid="{00000000-0005-0000-0000-0000DB000000}"/>
    <cellStyle name="20% - Accent2 3 3 5" xfId="3693" xr:uid="{00000000-0005-0000-0000-0000DC000000}"/>
    <cellStyle name="20% - Accent2 3 4" xfId="1611" xr:uid="{00000000-0005-0000-0000-0000DD000000}"/>
    <cellStyle name="20% - Accent2 3 4 2" xfId="2144" xr:uid="{00000000-0005-0000-0000-0000DE000000}"/>
    <cellStyle name="20% - Accent2 3 4 2 2" xfId="3351" xr:uid="{00000000-0005-0000-0000-0000DF000000}"/>
    <cellStyle name="20% - Accent2 3 4 3" xfId="2678" xr:uid="{00000000-0005-0000-0000-0000E0000000}"/>
    <cellStyle name="20% - Accent2 3 4 3 2" xfId="3634" xr:uid="{00000000-0005-0000-0000-0000E1000000}"/>
    <cellStyle name="20% - Accent2 3 4 4" xfId="3032" xr:uid="{00000000-0005-0000-0000-0000E2000000}"/>
    <cellStyle name="20% - Accent2 3 4 5" xfId="3694" xr:uid="{00000000-0005-0000-0000-0000E3000000}"/>
    <cellStyle name="20% - Accent2 3 5" xfId="1885" xr:uid="{00000000-0005-0000-0000-0000E4000000}"/>
    <cellStyle name="20% - Accent2 3 5 2" xfId="3093" xr:uid="{00000000-0005-0000-0000-0000E5000000}"/>
    <cellStyle name="20% - Accent2 3 6" xfId="1942" xr:uid="{00000000-0005-0000-0000-0000E6000000}"/>
    <cellStyle name="20% - Accent2 3 6 2" xfId="3150" xr:uid="{00000000-0005-0000-0000-0000E7000000}"/>
    <cellStyle name="20% - Accent2 3 7" xfId="2310" xr:uid="{00000000-0005-0000-0000-0000E8000000}"/>
    <cellStyle name="20% - Accent2 3 7 2" xfId="3433" xr:uid="{00000000-0005-0000-0000-0000E9000000}"/>
    <cellStyle name="20% - Accent2 3 8" xfId="2831" xr:uid="{00000000-0005-0000-0000-0000EA000000}"/>
    <cellStyle name="20% - Accent2 3 9" xfId="3690" xr:uid="{00000000-0005-0000-0000-0000EB000000}"/>
    <cellStyle name="20% - Accent2 4" xfId="213" xr:uid="{00000000-0005-0000-0000-0000EC000000}"/>
    <cellStyle name="20% - Accent2 4 2" xfId="214" xr:uid="{00000000-0005-0000-0000-0000ED000000}"/>
    <cellStyle name="20% - Accent2 4 2 2" xfId="1947" xr:uid="{00000000-0005-0000-0000-0000EE000000}"/>
    <cellStyle name="20% - Accent2 4 2 2 2" xfId="3155" xr:uid="{00000000-0005-0000-0000-0000EF000000}"/>
    <cellStyle name="20% - Accent2 4 2 3" xfId="2315" xr:uid="{00000000-0005-0000-0000-0000F0000000}"/>
    <cellStyle name="20% - Accent2 4 2 3 2" xfId="3438" xr:uid="{00000000-0005-0000-0000-0000F1000000}"/>
    <cellStyle name="20% - Accent2 4 2 4" xfId="2836" xr:uid="{00000000-0005-0000-0000-0000F2000000}"/>
    <cellStyle name="20% - Accent2 4 2 5" xfId="3696" xr:uid="{00000000-0005-0000-0000-0000F3000000}"/>
    <cellStyle name="20% - Accent2 4 3" xfId="1434" xr:uid="{00000000-0005-0000-0000-0000F4000000}"/>
    <cellStyle name="20% - Accent2 4 3 2" xfId="2126" xr:uid="{00000000-0005-0000-0000-0000F5000000}"/>
    <cellStyle name="20% - Accent2 4 3 2 2" xfId="3333" xr:uid="{00000000-0005-0000-0000-0000F6000000}"/>
    <cellStyle name="20% - Accent2 4 3 3" xfId="2577" xr:uid="{00000000-0005-0000-0000-0000F7000000}"/>
    <cellStyle name="20% - Accent2 4 3 3 2" xfId="3616" xr:uid="{00000000-0005-0000-0000-0000F8000000}"/>
    <cellStyle name="20% - Accent2 4 3 4" xfId="3014" xr:uid="{00000000-0005-0000-0000-0000F9000000}"/>
    <cellStyle name="20% - Accent2 4 3 5" xfId="3697" xr:uid="{00000000-0005-0000-0000-0000FA000000}"/>
    <cellStyle name="20% - Accent2 4 4" xfId="1867" xr:uid="{00000000-0005-0000-0000-0000FB000000}"/>
    <cellStyle name="20% - Accent2 4 4 2" xfId="3075" xr:uid="{00000000-0005-0000-0000-0000FC000000}"/>
    <cellStyle name="20% - Accent2 4 5" xfId="1946" xr:uid="{00000000-0005-0000-0000-0000FD000000}"/>
    <cellStyle name="20% - Accent2 4 5 2" xfId="3154" xr:uid="{00000000-0005-0000-0000-0000FE000000}"/>
    <cellStyle name="20% - Accent2 4 6" xfId="2314" xr:uid="{00000000-0005-0000-0000-0000FF000000}"/>
    <cellStyle name="20% - Accent2 4 6 2" xfId="3437" xr:uid="{00000000-0005-0000-0000-000000010000}"/>
    <cellStyle name="20% - Accent2 4 7" xfId="2835" xr:uid="{00000000-0005-0000-0000-000001010000}"/>
    <cellStyle name="20% - Accent2 4 8" xfId="3695" xr:uid="{00000000-0005-0000-0000-000002010000}"/>
    <cellStyle name="20% - Accent2 5" xfId="215" xr:uid="{00000000-0005-0000-0000-000003010000}"/>
    <cellStyle name="20% - Accent2 5 2" xfId="1948" xr:uid="{00000000-0005-0000-0000-000004010000}"/>
    <cellStyle name="20% - Accent2 5 2 2" xfId="3156" xr:uid="{00000000-0005-0000-0000-000005010000}"/>
    <cellStyle name="20% - Accent2 5 3" xfId="2316" xr:uid="{00000000-0005-0000-0000-000006010000}"/>
    <cellStyle name="20% - Accent2 5 3 2" xfId="3439" xr:uid="{00000000-0005-0000-0000-000007010000}"/>
    <cellStyle name="20% - Accent2 5 4" xfId="2837" xr:uid="{00000000-0005-0000-0000-000008010000}"/>
    <cellStyle name="20% - Accent2 5 5" xfId="3698" xr:uid="{00000000-0005-0000-0000-000009010000}"/>
    <cellStyle name="20% - Accent2 6" xfId="1903" xr:uid="{00000000-0005-0000-0000-00000A010000}"/>
    <cellStyle name="20% - Accent2 6 2" xfId="3111" xr:uid="{00000000-0005-0000-0000-00000B010000}"/>
    <cellStyle name="20% - Accent2 7" xfId="2209" xr:uid="{00000000-0005-0000-0000-00000C010000}"/>
    <cellStyle name="20% - Accent2 7 2" xfId="3394" xr:uid="{00000000-0005-0000-0000-00000D010000}"/>
    <cellStyle name="20% - Accent2 8" xfId="2792" xr:uid="{00000000-0005-0000-0000-00000E010000}"/>
    <cellStyle name="20% - Accent2 9" xfId="71" xr:uid="{00000000-0005-0000-0000-00000F010000}"/>
    <cellStyle name="20% - Accent3 2" xfId="93" xr:uid="{00000000-0005-0000-0000-000010010000}"/>
    <cellStyle name="20% - Accent3 2 2" xfId="216" xr:uid="{00000000-0005-0000-0000-000011010000}"/>
    <cellStyle name="20% - Accent3 2 2 2" xfId="217" xr:uid="{00000000-0005-0000-0000-000012010000}"/>
    <cellStyle name="20% - Accent3 2 2 2 2" xfId="218" xr:uid="{00000000-0005-0000-0000-000013010000}"/>
    <cellStyle name="20% - Accent3 2 2 2 2 2" xfId="1951" xr:uid="{00000000-0005-0000-0000-000014010000}"/>
    <cellStyle name="20% - Accent3 2 2 2 2 2 2" xfId="3159" xr:uid="{00000000-0005-0000-0000-000015010000}"/>
    <cellStyle name="20% - Accent3 2 2 2 2 3" xfId="2319" xr:uid="{00000000-0005-0000-0000-000016010000}"/>
    <cellStyle name="20% - Accent3 2 2 2 2 3 2" xfId="3442" xr:uid="{00000000-0005-0000-0000-000017010000}"/>
    <cellStyle name="20% - Accent3 2 2 2 2 4" xfId="2840" xr:uid="{00000000-0005-0000-0000-000018010000}"/>
    <cellStyle name="20% - Accent3 2 2 2 2 5" xfId="3701" xr:uid="{00000000-0005-0000-0000-000019010000}"/>
    <cellStyle name="20% - Accent3 2 2 2 3" xfId="1950" xr:uid="{00000000-0005-0000-0000-00001A010000}"/>
    <cellStyle name="20% - Accent3 2 2 2 3 2" xfId="3158" xr:uid="{00000000-0005-0000-0000-00001B010000}"/>
    <cellStyle name="20% - Accent3 2 2 2 4" xfId="2318" xr:uid="{00000000-0005-0000-0000-00001C010000}"/>
    <cellStyle name="20% - Accent3 2 2 2 4 2" xfId="3441" xr:uid="{00000000-0005-0000-0000-00001D010000}"/>
    <cellStyle name="20% - Accent3 2 2 2 5" xfId="2839" xr:uid="{00000000-0005-0000-0000-00001E010000}"/>
    <cellStyle name="20% - Accent3 2 2 2 6" xfId="3700" xr:uid="{00000000-0005-0000-0000-00001F010000}"/>
    <cellStyle name="20% - Accent3 2 2 3" xfId="219" xr:uid="{00000000-0005-0000-0000-000020010000}"/>
    <cellStyle name="20% - Accent3 2 2 3 2" xfId="1952" xr:uid="{00000000-0005-0000-0000-000021010000}"/>
    <cellStyle name="20% - Accent3 2 2 3 2 2" xfId="3160" xr:uid="{00000000-0005-0000-0000-000022010000}"/>
    <cellStyle name="20% - Accent3 2 2 3 3" xfId="2320" xr:uid="{00000000-0005-0000-0000-000023010000}"/>
    <cellStyle name="20% - Accent3 2 2 3 3 2" xfId="3443" xr:uid="{00000000-0005-0000-0000-000024010000}"/>
    <cellStyle name="20% - Accent3 2 2 3 4" xfId="2841" xr:uid="{00000000-0005-0000-0000-000025010000}"/>
    <cellStyle name="20% - Accent3 2 2 3 5" xfId="3702" xr:uid="{00000000-0005-0000-0000-000026010000}"/>
    <cellStyle name="20% - Accent3 2 2 4" xfId="1632" xr:uid="{00000000-0005-0000-0000-000027010000}"/>
    <cellStyle name="20% - Accent3 2 2 4 2" xfId="2699" xr:uid="{00000000-0005-0000-0000-000028010000}"/>
    <cellStyle name="20% - Accent3 2 2 5" xfId="1949" xr:uid="{00000000-0005-0000-0000-000029010000}"/>
    <cellStyle name="20% - Accent3 2 2 5 2" xfId="3157" xr:uid="{00000000-0005-0000-0000-00002A010000}"/>
    <cellStyle name="20% - Accent3 2 2 6" xfId="2317" xr:uid="{00000000-0005-0000-0000-00002B010000}"/>
    <cellStyle name="20% - Accent3 2 2 6 2" xfId="3440" xr:uid="{00000000-0005-0000-0000-00002C010000}"/>
    <cellStyle name="20% - Accent3 2 2 7" xfId="2838" xr:uid="{00000000-0005-0000-0000-00002D010000}"/>
    <cellStyle name="20% - Accent3 2 2 8" xfId="3699" xr:uid="{00000000-0005-0000-0000-00002E010000}"/>
    <cellStyle name="20% - Accent3 2 3" xfId="220" xr:uid="{00000000-0005-0000-0000-00002F010000}"/>
    <cellStyle name="20% - Accent3 2 3 2" xfId="221" xr:uid="{00000000-0005-0000-0000-000030010000}"/>
    <cellStyle name="20% - Accent3 2 3 2 2" xfId="1954" xr:uid="{00000000-0005-0000-0000-000031010000}"/>
    <cellStyle name="20% - Accent3 2 3 2 2 2" xfId="3162" xr:uid="{00000000-0005-0000-0000-000032010000}"/>
    <cellStyle name="20% - Accent3 2 3 2 3" xfId="2322" xr:uid="{00000000-0005-0000-0000-000033010000}"/>
    <cellStyle name="20% - Accent3 2 3 2 3 2" xfId="3445" xr:uid="{00000000-0005-0000-0000-000034010000}"/>
    <cellStyle name="20% - Accent3 2 3 2 4" xfId="2843" xr:uid="{00000000-0005-0000-0000-000035010000}"/>
    <cellStyle name="20% - Accent3 2 3 2 5" xfId="3704" xr:uid="{00000000-0005-0000-0000-000036010000}"/>
    <cellStyle name="20% - Accent3 2 3 3" xfId="1953" xr:uid="{00000000-0005-0000-0000-000037010000}"/>
    <cellStyle name="20% - Accent3 2 3 3 2" xfId="3161" xr:uid="{00000000-0005-0000-0000-000038010000}"/>
    <cellStyle name="20% - Accent3 2 3 4" xfId="2321" xr:uid="{00000000-0005-0000-0000-000039010000}"/>
    <cellStyle name="20% - Accent3 2 3 4 2" xfId="3444" xr:uid="{00000000-0005-0000-0000-00003A010000}"/>
    <cellStyle name="20% - Accent3 2 3 5" xfId="2842" xr:uid="{00000000-0005-0000-0000-00003B010000}"/>
    <cellStyle name="20% - Accent3 2 3 6" xfId="3703" xr:uid="{00000000-0005-0000-0000-00003C010000}"/>
    <cellStyle name="20% - Accent3 2 4" xfId="222" xr:uid="{00000000-0005-0000-0000-00003D010000}"/>
    <cellStyle name="20% - Accent3 2 4 2" xfId="1955" xr:uid="{00000000-0005-0000-0000-00003E010000}"/>
    <cellStyle name="20% - Accent3 2 4 2 2" xfId="3163" xr:uid="{00000000-0005-0000-0000-00003F010000}"/>
    <cellStyle name="20% - Accent3 2 4 3" xfId="2323" xr:uid="{00000000-0005-0000-0000-000040010000}"/>
    <cellStyle name="20% - Accent3 2 4 3 2" xfId="3446" xr:uid="{00000000-0005-0000-0000-000041010000}"/>
    <cellStyle name="20% - Accent3 2 4 4" xfId="2844" xr:uid="{00000000-0005-0000-0000-000042010000}"/>
    <cellStyle name="20% - Accent3 2 4 5" xfId="3705" xr:uid="{00000000-0005-0000-0000-000043010000}"/>
    <cellStyle name="20% - Accent3 2 5" xfId="223" xr:uid="{00000000-0005-0000-0000-000044010000}"/>
    <cellStyle name="20% - Accent3 2 5 2" xfId="1956" xr:uid="{00000000-0005-0000-0000-000045010000}"/>
    <cellStyle name="20% - Accent3 2 5 2 2" xfId="3164" xr:uid="{00000000-0005-0000-0000-000046010000}"/>
    <cellStyle name="20% - Accent3 2 5 3" xfId="2324" xr:uid="{00000000-0005-0000-0000-000047010000}"/>
    <cellStyle name="20% - Accent3 2 5 3 2" xfId="3447" xr:uid="{00000000-0005-0000-0000-000048010000}"/>
    <cellStyle name="20% - Accent3 2 5 4" xfId="2845" xr:uid="{00000000-0005-0000-0000-000049010000}"/>
    <cellStyle name="20% - Accent3 2 5 5" xfId="3706" xr:uid="{00000000-0005-0000-0000-00004A010000}"/>
    <cellStyle name="20% - Accent3 2 6" xfId="1455" xr:uid="{00000000-0005-0000-0000-00004B010000}"/>
    <cellStyle name="20% - Accent3 2 6 2" xfId="2598" xr:uid="{00000000-0005-0000-0000-00004C010000}"/>
    <cellStyle name="20% - Accent3 2 7" xfId="2230" xr:uid="{00000000-0005-0000-0000-00004D010000}"/>
    <cellStyle name="20% - Accent3 2_Comp ex 03.2014" xfId="1822" xr:uid="{00000000-0005-0000-0000-00004E010000}"/>
    <cellStyle name="20% - Accent3 3" xfId="224" xr:uid="{00000000-0005-0000-0000-00004F010000}"/>
    <cellStyle name="20% - Accent3 3 2" xfId="225" xr:uid="{00000000-0005-0000-0000-000050010000}"/>
    <cellStyle name="20% - Accent3 3 2 2" xfId="226" xr:uid="{00000000-0005-0000-0000-000051010000}"/>
    <cellStyle name="20% - Accent3 3 2 2 2" xfId="1959" xr:uid="{00000000-0005-0000-0000-000052010000}"/>
    <cellStyle name="20% - Accent3 3 2 2 2 2" xfId="3167" xr:uid="{00000000-0005-0000-0000-000053010000}"/>
    <cellStyle name="20% - Accent3 3 2 2 3" xfId="2327" xr:uid="{00000000-0005-0000-0000-000054010000}"/>
    <cellStyle name="20% - Accent3 3 2 2 3 2" xfId="3450" xr:uid="{00000000-0005-0000-0000-000055010000}"/>
    <cellStyle name="20% - Accent3 3 2 2 4" xfId="2848" xr:uid="{00000000-0005-0000-0000-000056010000}"/>
    <cellStyle name="20% - Accent3 3 2 2 5" xfId="3709" xr:uid="{00000000-0005-0000-0000-000057010000}"/>
    <cellStyle name="20% - Accent3 3 2 3" xfId="1958" xr:uid="{00000000-0005-0000-0000-000058010000}"/>
    <cellStyle name="20% - Accent3 3 2 3 2" xfId="3166" xr:uid="{00000000-0005-0000-0000-000059010000}"/>
    <cellStyle name="20% - Accent3 3 2 4" xfId="2326" xr:uid="{00000000-0005-0000-0000-00005A010000}"/>
    <cellStyle name="20% - Accent3 3 2 4 2" xfId="3449" xr:uid="{00000000-0005-0000-0000-00005B010000}"/>
    <cellStyle name="20% - Accent3 3 2 5" xfId="2847" xr:uid="{00000000-0005-0000-0000-00005C010000}"/>
    <cellStyle name="20% - Accent3 3 2 6" xfId="3708" xr:uid="{00000000-0005-0000-0000-00005D010000}"/>
    <cellStyle name="20% - Accent3 3 3" xfId="227" xr:uid="{00000000-0005-0000-0000-00005E010000}"/>
    <cellStyle name="20% - Accent3 3 3 2" xfId="1960" xr:uid="{00000000-0005-0000-0000-00005F010000}"/>
    <cellStyle name="20% - Accent3 3 3 2 2" xfId="3168" xr:uid="{00000000-0005-0000-0000-000060010000}"/>
    <cellStyle name="20% - Accent3 3 3 3" xfId="2328" xr:uid="{00000000-0005-0000-0000-000061010000}"/>
    <cellStyle name="20% - Accent3 3 3 3 2" xfId="3451" xr:uid="{00000000-0005-0000-0000-000062010000}"/>
    <cellStyle name="20% - Accent3 3 3 4" xfId="2849" xr:uid="{00000000-0005-0000-0000-000063010000}"/>
    <cellStyle name="20% - Accent3 3 3 5" xfId="3710" xr:uid="{00000000-0005-0000-0000-000064010000}"/>
    <cellStyle name="20% - Accent3 3 4" xfId="1615" xr:uid="{00000000-0005-0000-0000-000065010000}"/>
    <cellStyle name="20% - Accent3 3 4 2" xfId="2146" xr:uid="{00000000-0005-0000-0000-000066010000}"/>
    <cellStyle name="20% - Accent3 3 4 2 2" xfId="3353" xr:uid="{00000000-0005-0000-0000-000067010000}"/>
    <cellStyle name="20% - Accent3 3 4 3" xfId="2682" xr:uid="{00000000-0005-0000-0000-000068010000}"/>
    <cellStyle name="20% - Accent3 3 4 3 2" xfId="3636" xr:uid="{00000000-0005-0000-0000-000069010000}"/>
    <cellStyle name="20% - Accent3 3 4 4" xfId="3034" xr:uid="{00000000-0005-0000-0000-00006A010000}"/>
    <cellStyle name="20% - Accent3 3 4 5" xfId="3711" xr:uid="{00000000-0005-0000-0000-00006B010000}"/>
    <cellStyle name="20% - Accent3 3 5" xfId="1887" xr:uid="{00000000-0005-0000-0000-00006C010000}"/>
    <cellStyle name="20% - Accent3 3 5 2" xfId="3095" xr:uid="{00000000-0005-0000-0000-00006D010000}"/>
    <cellStyle name="20% - Accent3 3 6" xfId="1957" xr:uid="{00000000-0005-0000-0000-00006E010000}"/>
    <cellStyle name="20% - Accent3 3 6 2" xfId="3165" xr:uid="{00000000-0005-0000-0000-00006F010000}"/>
    <cellStyle name="20% - Accent3 3 7" xfId="2325" xr:uid="{00000000-0005-0000-0000-000070010000}"/>
    <cellStyle name="20% - Accent3 3 7 2" xfId="3448" xr:uid="{00000000-0005-0000-0000-000071010000}"/>
    <cellStyle name="20% - Accent3 3 8" xfId="2846" xr:uid="{00000000-0005-0000-0000-000072010000}"/>
    <cellStyle name="20% - Accent3 3 9" xfId="3707" xr:uid="{00000000-0005-0000-0000-000073010000}"/>
    <cellStyle name="20% - Accent3 4" xfId="228" xr:uid="{00000000-0005-0000-0000-000074010000}"/>
    <cellStyle name="20% - Accent3 4 2" xfId="229" xr:uid="{00000000-0005-0000-0000-000075010000}"/>
    <cellStyle name="20% - Accent3 4 2 2" xfId="1962" xr:uid="{00000000-0005-0000-0000-000076010000}"/>
    <cellStyle name="20% - Accent3 4 2 2 2" xfId="3170" xr:uid="{00000000-0005-0000-0000-000077010000}"/>
    <cellStyle name="20% - Accent3 4 2 3" xfId="2330" xr:uid="{00000000-0005-0000-0000-000078010000}"/>
    <cellStyle name="20% - Accent3 4 2 3 2" xfId="3453" xr:uid="{00000000-0005-0000-0000-000079010000}"/>
    <cellStyle name="20% - Accent3 4 2 4" xfId="2851" xr:uid="{00000000-0005-0000-0000-00007A010000}"/>
    <cellStyle name="20% - Accent3 4 2 5" xfId="3713" xr:uid="{00000000-0005-0000-0000-00007B010000}"/>
    <cellStyle name="20% - Accent3 4 3" xfId="1438" xr:uid="{00000000-0005-0000-0000-00007C010000}"/>
    <cellStyle name="20% - Accent3 4 3 2" xfId="2128" xr:uid="{00000000-0005-0000-0000-00007D010000}"/>
    <cellStyle name="20% - Accent3 4 3 2 2" xfId="3335" xr:uid="{00000000-0005-0000-0000-00007E010000}"/>
    <cellStyle name="20% - Accent3 4 3 3" xfId="2581" xr:uid="{00000000-0005-0000-0000-00007F010000}"/>
    <cellStyle name="20% - Accent3 4 3 3 2" xfId="3618" xr:uid="{00000000-0005-0000-0000-000080010000}"/>
    <cellStyle name="20% - Accent3 4 3 4" xfId="3016" xr:uid="{00000000-0005-0000-0000-000081010000}"/>
    <cellStyle name="20% - Accent3 4 3 5" xfId="3714" xr:uid="{00000000-0005-0000-0000-000082010000}"/>
    <cellStyle name="20% - Accent3 4 4" xfId="1869" xr:uid="{00000000-0005-0000-0000-000083010000}"/>
    <cellStyle name="20% - Accent3 4 4 2" xfId="3077" xr:uid="{00000000-0005-0000-0000-000084010000}"/>
    <cellStyle name="20% - Accent3 4 5" xfId="1961" xr:uid="{00000000-0005-0000-0000-000085010000}"/>
    <cellStyle name="20% - Accent3 4 5 2" xfId="3169" xr:uid="{00000000-0005-0000-0000-000086010000}"/>
    <cellStyle name="20% - Accent3 4 6" xfId="2329" xr:uid="{00000000-0005-0000-0000-000087010000}"/>
    <cellStyle name="20% - Accent3 4 6 2" xfId="3452" xr:uid="{00000000-0005-0000-0000-000088010000}"/>
    <cellStyle name="20% - Accent3 4 7" xfId="2850" xr:uid="{00000000-0005-0000-0000-000089010000}"/>
    <cellStyle name="20% - Accent3 4 8" xfId="3712" xr:uid="{00000000-0005-0000-0000-00008A010000}"/>
    <cellStyle name="20% - Accent3 5" xfId="230" xr:uid="{00000000-0005-0000-0000-00008B010000}"/>
    <cellStyle name="20% - Accent3 5 2" xfId="1963" xr:uid="{00000000-0005-0000-0000-00008C010000}"/>
    <cellStyle name="20% - Accent3 5 2 2" xfId="3171" xr:uid="{00000000-0005-0000-0000-00008D010000}"/>
    <cellStyle name="20% - Accent3 5 3" xfId="2331" xr:uid="{00000000-0005-0000-0000-00008E010000}"/>
    <cellStyle name="20% - Accent3 5 3 2" xfId="3454" xr:uid="{00000000-0005-0000-0000-00008F010000}"/>
    <cellStyle name="20% - Accent3 5 4" xfId="2852" xr:uid="{00000000-0005-0000-0000-000090010000}"/>
    <cellStyle name="20% - Accent3 5 5" xfId="3715" xr:uid="{00000000-0005-0000-0000-000091010000}"/>
    <cellStyle name="20% - Accent3 6" xfId="1905" xr:uid="{00000000-0005-0000-0000-000092010000}"/>
    <cellStyle name="20% - Accent3 6 2" xfId="3113" xr:uid="{00000000-0005-0000-0000-000093010000}"/>
    <cellStyle name="20% - Accent3 7" xfId="2213" xr:uid="{00000000-0005-0000-0000-000094010000}"/>
    <cellStyle name="20% - Accent3 7 2" xfId="3396" xr:uid="{00000000-0005-0000-0000-000095010000}"/>
    <cellStyle name="20% - Accent3 8" xfId="2794" xr:uid="{00000000-0005-0000-0000-000096010000}"/>
    <cellStyle name="20% - Accent3 9" xfId="75" xr:uid="{00000000-0005-0000-0000-000097010000}"/>
    <cellStyle name="20% - Accent4 2" xfId="94" xr:uid="{00000000-0005-0000-0000-000098010000}"/>
    <cellStyle name="20% - Accent4 2 2" xfId="231" xr:uid="{00000000-0005-0000-0000-000099010000}"/>
    <cellStyle name="20% - Accent4 2 2 2" xfId="232" xr:uid="{00000000-0005-0000-0000-00009A010000}"/>
    <cellStyle name="20% - Accent4 2 2 2 2" xfId="233" xr:uid="{00000000-0005-0000-0000-00009B010000}"/>
    <cellStyle name="20% - Accent4 2 2 2 2 2" xfId="1966" xr:uid="{00000000-0005-0000-0000-00009C010000}"/>
    <cellStyle name="20% - Accent4 2 2 2 2 2 2" xfId="3174" xr:uid="{00000000-0005-0000-0000-00009D010000}"/>
    <cellStyle name="20% - Accent4 2 2 2 2 3" xfId="2334" xr:uid="{00000000-0005-0000-0000-00009E010000}"/>
    <cellStyle name="20% - Accent4 2 2 2 2 3 2" xfId="3457" xr:uid="{00000000-0005-0000-0000-00009F010000}"/>
    <cellStyle name="20% - Accent4 2 2 2 2 4" xfId="2855" xr:uid="{00000000-0005-0000-0000-0000A0010000}"/>
    <cellStyle name="20% - Accent4 2 2 2 2 5" xfId="3718" xr:uid="{00000000-0005-0000-0000-0000A1010000}"/>
    <cellStyle name="20% - Accent4 2 2 2 3" xfId="1965" xr:uid="{00000000-0005-0000-0000-0000A2010000}"/>
    <cellStyle name="20% - Accent4 2 2 2 3 2" xfId="3173" xr:uid="{00000000-0005-0000-0000-0000A3010000}"/>
    <cellStyle name="20% - Accent4 2 2 2 4" xfId="2333" xr:uid="{00000000-0005-0000-0000-0000A4010000}"/>
    <cellStyle name="20% - Accent4 2 2 2 4 2" xfId="3456" xr:uid="{00000000-0005-0000-0000-0000A5010000}"/>
    <cellStyle name="20% - Accent4 2 2 2 5" xfId="2854" xr:uid="{00000000-0005-0000-0000-0000A6010000}"/>
    <cellStyle name="20% - Accent4 2 2 2 6" xfId="3717" xr:uid="{00000000-0005-0000-0000-0000A7010000}"/>
    <cellStyle name="20% - Accent4 2 2 3" xfId="234" xr:uid="{00000000-0005-0000-0000-0000A8010000}"/>
    <cellStyle name="20% - Accent4 2 2 3 2" xfId="1967" xr:uid="{00000000-0005-0000-0000-0000A9010000}"/>
    <cellStyle name="20% - Accent4 2 2 3 2 2" xfId="3175" xr:uid="{00000000-0005-0000-0000-0000AA010000}"/>
    <cellStyle name="20% - Accent4 2 2 3 3" xfId="2335" xr:uid="{00000000-0005-0000-0000-0000AB010000}"/>
    <cellStyle name="20% - Accent4 2 2 3 3 2" xfId="3458" xr:uid="{00000000-0005-0000-0000-0000AC010000}"/>
    <cellStyle name="20% - Accent4 2 2 3 4" xfId="2856" xr:uid="{00000000-0005-0000-0000-0000AD010000}"/>
    <cellStyle name="20% - Accent4 2 2 3 5" xfId="3719" xr:uid="{00000000-0005-0000-0000-0000AE010000}"/>
    <cellStyle name="20% - Accent4 2 2 4" xfId="1633" xr:uid="{00000000-0005-0000-0000-0000AF010000}"/>
    <cellStyle name="20% - Accent4 2 2 4 2" xfId="2700" xr:uid="{00000000-0005-0000-0000-0000B0010000}"/>
    <cellStyle name="20% - Accent4 2 2 5" xfId="1964" xr:uid="{00000000-0005-0000-0000-0000B1010000}"/>
    <cellStyle name="20% - Accent4 2 2 5 2" xfId="3172" xr:uid="{00000000-0005-0000-0000-0000B2010000}"/>
    <cellStyle name="20% - Accent4 2 2 6" xfId="2332" xr:uid="{00000000-0005-0000-0000-0000B3010000}"/>
    <cellStyle name="20% - Accent4 2 2 6 2" xfId="3455" xr:uid="{00000000-0005-0000-0000-0000B4010000}"/>
    <cellStyle name="20% - Accent4 2 2 7" xfId="2853" xr:uid="{00000000-0005-0000-0000-0000B5010000}"/>
    <cellStyle name="20% - Accent4 2 2 8" xfId="3716" xr:uid="{00000000-0005-0000-0000-0000B6010000}"/>
    <cellStyle name="20% - Accent4 2 3" xfId="235" xr:uid="{00000000-0005-0000-0000-0000B7010000}"/>
    <cellStyle name="20% - Accent4 2 3 2" xfId="236" xr:uid="{00000000-0005-0000-0000-0000B8010000}"/>
    <cellStyle name="20% - Accent4 2 3 2 2" xfId="1969" xr:uid="{00000000-0005-0000-0000-0000B9010000}"/>
    <cellStyle name="20% - Accent4 2 3 2 2 2" xfId="3177" xr:uid="{00000000-0005-0000-0000-0000BA010000}"/>
    <cellStyle name="20% - Accent4 2 3 2 3" xfId="2337" xr:uid="{00000000-0005-0000-0000-0000BB010000}"/>
    <cellStyle name="20% - Accent4 2 3 2 3 2" xfId="3460" xr:uid="{00000000-0005-0000-0000-0000BC010000}"/>
    <cellStyle name="20% - Accent4 2 3 2 4" xfId="2858" xr:uid="{00000000-0005-0000-0000-0000BD010000}"/>
    <cellStyle name="20% - Accent4 2 3 2 5" xfId="3721" xr:uid="{00000000-0005-0000-0000-0000BE010000}"/>
    <cellStyle name="20% - Accent4 2 3 3" xfId="1968" xr:uid="{00000000-0005-0000-0000-0000BF010000}"/>
    <cellStyle name="20% - Accent4 2 3 3 2" xfId="3176" xr:uid="{00000000-0005-0000-0000-0000C0010000}"/>
    <cellStyle name="20% - Accent4 2 3 4" xfId="2336" xr:uid="{00000000-0005-0000-0000-0000C1010000}"/>
    <cellStyle name="20% - Accent4 2 3 4 2" xfId="3459" xr:uid="{00000000-0005-0000-0000-0000C2010000}"/>
    <cellStyle name="20% - Accent4 2 3 5" xfId="2857" xr:uid="{00000000-0005-0000-0000-0000C3010000}"/>
    <cellStyle name="20% - Accent4 2 3 6" xfId="3720" xr:uid="{00000000-0005-0000-0000-0000C4010000}"/>
    <cellStyle name="20% - Accent4 2 4" xfId="237" xr:uid="{00000000-0005-0000-0000-0000C5010000}"/>
    <cellStyle name="20% - Accent4 2 4 2" xfId="1970" xr:uid="{00000000-0005-0000-0000-0000C6010000}"/>
    <cellStyle name="20% - Accent4 2 4 2 2" xfId="3178" xr:uid="{00000000-0005-0000-0000-0000C7010000}"/>
    <cellStyle name="20% - Accent4 2 4 3" xfId="2338" xr:uid="{00000000-0005-0000-0000-0000C8010000}"/>
    <cellStyle name="20% - Accent4 2 4 3 2" xfId="3461" xr:uid="{00000000-0005-0000-0000-0000C9010000}"/>
    <cellStyle name="20% - Accent4 2 4 4" xfId="2859" xr:uid="{00000000-0005-0000-0000-0000CA010000}"/>
    <cellStyle name="20% - Accent4 2 4 5" xfId="3722" xr:uid="{00000000-0005-0000-0000-0000CB010000}"/>
    <cellStyle name="20% - Accent4 2 5" xfId="238" xr:uid="{00000000-0005-0000-0000-0000CC010000}"/>
    <cellStyle name="20% - Accent4 2 5 2" xfId="1971" xr:uid="{00000000-0005-0000-0000-0000CD010000}"/>
    <cellStyle name="20% - Accent4 2 5 2 2" xfId="3179" xr:uid="{00000000-0005-0000-0000-0000CE010000}"/>
    <cellStyle name="20% - Accent4 2 5 3" xfId="2339" xr:uid="{00000000-0005-0000-0000-0000CF010000}"/>
    <cellStyle name="20% - Accent4 2 5 3 2" xfId="3462" xr:uid="{00000000-0005-0000-0000-0000D0010000}"/>
    <cellStyle name="20% - Accent4 2 5 4" xfId="2860" xr:uid="{00000000-0005-0000-0000-0000D1010000}"/>
    <cellStyle name="20% - Accent4 2 5 5" xfId="3723" xr:uid="{00000000-0005-0000-0000-0000D2010000}"/>
    <cellStyle name="20% - Accent4 2 6" xfId="1456" xr:uid="{00000000-0005-0000-0000-0000D3010000}"/>
    <cellStyle name="20% - Accent4 2 6 2" xfId="2599" xr:uid="{00000000-0005-0000-0000-0000D4010000}"/>
    <cellStyle name="20% - Accent4 2 7" xfId="2231" xr:uid="{00000000-0005-0000-0000-0000D5010000}"/>
    <cellStyle name="20% - Accent4 2_Comp ex 03.2014" xfId="1823" xr:uid="{00000000-0005-0000-0000-0000D6010000}"/>
    <cellStyle name="20% - Accent4 3" xfId="239" xr:uid="{00000000-0005-0000-0000-0000D7010000}"/>
    <cellStyle name="20% - Accent4 3 2" xfId="240" xr:uid="{00000000-0005-0000-0000-0000D8010000}"/>
    <cellStyle name="20% - Accent4 3 2 2" xfId="241" xr:uid="{00000000-0005-0000-0000-0000D9010000}"/>
    <cellStyle name="20% - Accent4 3 2 2 2" xfId="1974" xr:uid="{00000000-0005-0000-0000-0000DA010000}"/>
    <cellStyle name="20% - Accent4 3 2 2 2 2" xfId="3182" xr:uid="{00000000-0005-0000-0000-0000DB010000}"/>
    <cellStyle name="20% - Accent4 3 2 2 3" xfId="2342" xr:uid="{00000000-0005-0000-0000-0000DC010000}"/>
    <cellStyle name="20% - Accent4 3 2 2 3 2" xfId="3465" xr:uid="{00000000-0005-0000-0000-0000DD010000}"/>
    <cellStyle name="20% - Accent4 3 2 2 4" xfId="2863" xr:uid="{00000000-0005-0000-0000-0000DE010000}"/>
    <cellStyle name="20% - Accent4 3 2 2 5" xfId="3726" xr:uid="{00000000-0005-0000-0000-0000DF010000}"/>
    <cellStyle name="20% - Accent4 3 2 3" xfId="1973" xr:uid="{00000000-0005-0000-0000-0000E0010000}"/>
    <cellStyle name="20% - Accent4 3 2 3 2" xfId="3181" xr:uid="{00000000-0005-0000-0000-0000E1010000}"/>
    <cellStyle name="20% - Accent4 3 2 4" xfId="2341" xr:uid="{00000000-0005-0000-0000-0000E2010000}"/>
    <cellStyle name="20% - Accent4 3 2 4 2" xfId="3464" xr:uid="{00000000-0005-0000-0000-0000E3010000}"/>
    <cellStyle name="20% - Accent4 3 2 5" xfId="2862" xr:uid="{00000000-0005-0000-0000-0000E4010000}"/>
    <cellStyle name="20% - Accent4 3 2 6" xfId="3725" xr:uid="{00000000-0005-0000-0000-0000E5010000}"/>
    <cellStyle name="20% - Accent4 3 3" xfId="242" xr:uid="{00000000-0005-0000-0000-0000E6010000}"/>
    <cellStyle name="20% - Accent4 3 3 2" xfId="1975" xr:uid="{00000000-0005-0000-0000-0000E7010000}"/>
    <cellStyle name="20% - Accent4 3 3 2 2" xfId="3183" xr:uid="{00000000-0005-0000-0000-0000E8010000}"/>
    <cellStyle name="20% - Accent4 3 3 3" xfId="2343" xr:uid="{00000000-0005-0000-0000-0000E9010000}"/>
    <cellStyle name="20% - Accent4 3 3 3 2" xfId="3466" xr:uid="{00000000-0005-0000-0000-0000EA010000}"/>
    <cellStyle name="20% - Accent4 3 3 4" xfId="2864" xr:uid="{00000000-0005-0000-0000-0000EB010000}"/>
    <cellStyle name="20% - Accent4 3 3 5" xfId="3727" xr:uid="{00000000-0005-0000-0000-0000EC010000}"/>
    <cellStyle name="20% - Accent4 3 4" xfId="1619" xr:uid="{00000000-0005-0000-0000-0000ED010000}"/>
    <cellStyle name="20% - Accent4 3 4 2" xfId="2148" xr:uid="{00000000-0005-0000-0000-0000EE010000}"/>
    <cellStyle name="20% - Accent4 3 4 2 2" xfId="3355" xr:uid="{00000000-0005-0000-0000-0000EF010000}"/>
    <cellStyle name="20% - Accent4 3 4 3" xfId="2686" xr:uid="{00000000-0005-0000-0000-0000F0010000}"/>
    <cellStyle name="20% - Accent4 3 4 3 2" xfId="3638" xr:uid="{00000000-0005-0000-0000-0000F1010000}"/>
    <cellStyle name="20% - Accent4 3 4 4" xfId="3036" xr:uid="{00000000-0005-0000-0000-0000F2010000}"/>
    <cellStyle name="20% - Accent4 3 4 5" xfId="3728" xr:uid="{00000000-0005-0000-0000-0000F3010000}"/>
    <cellStyle name="20% - Accent4 3 5" xfId="1889" xr:uid="{00000000-0005-0000-0000-0000F4010000}"/>
    <cellStyle name="20% - Accent4 3 5 2" xfId="3097" xr:uid="{00000000-0005-0000-0000-0000F5010000}"/>
    <cellStyle name="20% - Accent4 3 6" xfId="1972" xr:uid="{00000000-0005-0000-0000-0000F6010000}"/>
    <cellStyle name="20% - Accent4 3 6 2" xfId="3180" xr:uid="{00000000-0005-0000-0000-0000F7010000}"/>
    <cellStyle name="20% - Accent4 3 7" xfId="2340" xr:uid="{00000000-0005-0000-0000-0000F8010000}"/>
    <cellStyle name="20% - Accent4 3 7 2" xfId="3463" xr:uid="{00000000-0005-0000-0000-0000F9010000}"/>
    <cellStyle name="20% - Accent4 3 8" xfId="2861" xr:uid="{00000000-0005-0000-0000-0000FA010000}"/>
    <cellStyle name="20% - Accent4 3 9" xfId="3724" xr:uid="{00000000-0005-0000-0000-0000FB010000}"/>
    <cellStyle name="20% - Accent4 4" xfId="243" xr:uid="{00000000-0005-0000-0000-0000FC010000}"/>
    <cellStyle name="20% - Accent4 4 2" xfId="244" xr:uid="{00000000-0005-0000-0000-0000FD010000}"/>
    <cellStyle name="20% - Accent4 4 2 2" xfId="1977" xr:uid="{00000000-0005-0000-0000-0000FE010000}"/>
    <cellStyle name="20% - Accent4 4 2 2 2" xfId="3185" xr:uid="{00000000-0005-0000-0000-0000FF010000}"/>
    <cellStyle name="20% - Accent4 4 2 3" xfId="2345" xr:uid="{00000000-0005-0000-0000-000000020000}"/>
    <cellStyle name="20% - Accent4 4 2 3 2" xfId="3468" xr:uid="{00000000-0005-0000-0000-000001020000}"/>
    <cellStyle name="20% - Accent4 4 2 4" xfId="2866" xr:uid="{00000000-0005-0000-0000-000002020000}"/>
    <cellStyle name="20% - Accent4 4 2 5" xfId="3730" xr:uid="{00000000-0005-0000-0000-000003020000}"/>
    <cellStyle name="20% - Accent4 4 3" xfId="1442" xr:uid="{00000000-0005-0000-0000-000004020000}"/>
    <cellStyle name="20% - Accent4 4 3 2" xfId="2130" xr:uid="{00000000-0005-0000-0000-000005020000}"/>
    <cellStyle name="20% - Accent4 4 3 2 2" xfId="3337" xr:uid="{00000000-0005-0000-0000-000006020000}"/>
    <cellStyle name="20% - Accent4 4 3 3" xfId="2585" xr:uid="{00000000-0005-0000-0000-000007020000}"/>
    <cellStyle name="20% - Accent4 4 3 3 2" xfId="3620" xr:uid="{00000000-0005-0000-0000-000008020000}"/>
    <cellStyle name="20% - Accent4 4 3 4" xfId="3018" xr:uid="{00000000-0005-0000-0000-000009020000}"/>
    <cellStyle name="20% - Accent4 4 3 5" xfId="3731" xr:uid="{00000000-0005-0000-0000-00000A020000}"/>
    <cellStyle name="20% - Accent4 4 4" xfId="1871" xr:uid="{00000000-0005-0000-0000-00000B020000}"/>
    <cellStyle name="20% - Accent4 4 4 2" xfId="3079" xr:uid="{00000000-0005-0000-0000-00000C020000}"/>
    <cellStyle name="20% - Accent4 4 5" xfId="1976" xr:uid="{00000000-0005-0000-0000-00000D020000}"/>
    <cellStyle name="20% - Accent4 4 5 2" xfId="3184" xr:uid="{00000000-0005-0000-0000-00000E020000}"/>
    <cellStyle name="20% - Accent4 4 6" xfId="2344" xr:uid="{00000000-0005-0000-0000-00000F020000}"/>
    <cellStyle name="20% - Accent4 4 6 2" xfId="3467" xr:uid="{00000000-0005-0000-0000-000010020000}"/>
    <cellStyle name="20% - Accent4 4 7" xfId="2865" xr:uid="{00000000-0005-0000-0000-000011020000}"/>
    <cellStyle name="20% - Accent4 4 8" xfId="3729" xr:uid="{00000000-0005-0000-0000-000012020000}"/>
    <cellStyle name="20% - Accent4 5" xfId="245" xr:uid="{00000000-0005-0000-0000-000013020000}"/>
    <cellStyle name="20% - Accent4 5 2" xfId="1978" xr:uid="{00000000-0005-0000-0000-000014020000}"/>
    <cellStyle name="20% - Accent4 5 2 2" xfId="3186" xr:uid="{00000000-0005-0000-0000-000015020000}"/>
    <cellStyle name="20% - Accent4 5 3" xfId="2346" xr:uid="{00000000-0005-0000-0000-000016020000}"/>
    <cellStyle name="20% - Accent4 5 3 2" xfId="3469" xr:uid="{00000000-0005-0000-0000-000017020000}"/>
    <cellStyle name="20% - Accent4 5 4" xfId="2867" xr:uid="{00000000-0005-0000-0000-000018020000}"/>
    <cellStyle name="20% - Accent4 5 5" xfId="3732" xr:uid="{00000000-0005-0000-0000-000019020000}"/>
    <cellStyle name="20% - Accent4 6" xfId="1907" xr:uid="{00000000-0005-0000-0000-00001A020000}"/>
    <cellStyle name="20% - Accent4 6 2" xfId="3115" xr:uid="{00000000-0005-0000-0000-00001B020000}"/>
    <cellStyle name="20% - Accent4 7" xfId="2217" xr:uid="{00000000-0005-0000-0000-00001C020000}"/>
    <cellStyle name="20% - Accent4 7 2" xfId="3398" xr:uid="{00000000-0005-0000-0000-00001D020000}"/>
    <cellStyle name="20% - Accent4 8" xfId="2796" xr:uid="{00000000-0005-0000-0000-00001E020000}"/>
    <cellStyle name="20% - Accent4 9" xfId="79" xr:uid="{00000000-0005-0000-0000-00001F020000}"/>
    <cellStyle name="20% - Accent5 2" xfId="95" xr:uid="{00000000-0005-0000-0000-000020020000}"/>
    <cellStyle name="20% - Accent5 2 2" xfId="246" xr:uid="{00000000-0005-0000-0000-000021020000}"/>
    <cellStyle name="20% - Accent5 2 2 2" xfId="247" xr:uid="{00000000-0005-0000-0000-000022020000}"/>
    <cellStyle name="20% - Accent5 2 2 2 2" xfId="1980" xr:uid="{00000000-0005-0000-0000-000023020000}"/>
    <cellStyle name="20% - Accent5 2 2 2 2 2" xfId="3188" xr:uid="{00000000-0005-0000-0000-000024020000}"/>
    <cellStyle name="20% - Accent5 2 2 2 3" xfId="2348" xr:uid="{00000000-0005-0000-0000-000025020000}"/>
    <cellStyle name="20% - Accent5 2 2 2 3 2" xfId="3471" xr:uid="{00000000-0005-0000-0000-000026020000}"/>
    <cellStyle name="20% - Accent5 2 2 2 4" xfId="2869" xr:uid="{00000000-0005-0000-0000-000027020000}"/>
    <cellStyle name="20% - Accent5 2 2 2 5" xfId="3734" xr:uid="{00000000-0005-0000-0000-000028020000}"/>
    <cellStyle name="20% - Accent5 2 2 3" xfId="1634" xr:uid="{00000000-0005-0000-0000-000029020000}"/>
    <cellStyle name="20% - Accent5 2 2 3 2" xfId="2701" xr:uid="{00000000-0005-0000-0000-00002A020000}"/>
    <cellStyle name="20% - Accent5 2 2 4" xfId="1979" xr:uid="{00000000-0005-0000-0000-00002B020000}"/>
    <cellStyle name="20% - Accent5 2 2 4 2" xfId="3187" xr:uid="{00000000-0005-0000-0000-00002C020000}"/>
    <cellStyle name="20% - Accent5 2 2 5" xfId="2347" xr:uid="{00000000-0005-0000-0000-00002D020000}"/>
    <cellStyle name="20% - Accent5 2 2 5 2" xfId="3470" xr:uid="{00000000-0005-0000-0000-00002E020000}"/>
    <cellStyle name="20% - Accent5 2 2 6" xfId="2868" xr:uid="{00000000-0005-0000-0000-00002F020000}"/>
    <cellStyle name="20% - Accent5 2 2 7" xfId="3733" xr:uid="{00000000-0005-0000-0000-000030020000}"/>
    <cellStyle name="20% - Accent5 2 3" xfId="248" xr:uid="{00000000-0005-0000-0000-000031020000}"/>
    <cellStyle name="20% - Accent5 2 3 2" xfId="1981" xr:uid="{00000000-0005-0000-0000-000032020000}"/>
    <cellStyle name="20% - Accent5 2 3 2 2" xfId="3189" xr:uid="{00000000-0005-0000-0000-000033020000}"/>
    <cellStyle name="20% - Accent5 2 3 3" xfId="2349" xr:uid="{00000000-0005-0000-0000-000034020000}"/>
    <cellStyle name="20% - Accent5 2 3 3 2" xfId="3472" xr:uid="{00000000-0005-0000-0000-000035020000}"/>
    <cellStyle name="20% - Accent5 2 3 4" xfId="2870" xr:uid="{00000000-0005-0000-0000-000036020000}"/>
    <cellStyle name="20% - Accent5 2 3 5" xfId="3735" xr:uid="{00000000-0005-0000-0000-000037020000}"/>
    <cellStyle name="20% - Accent5 2 4" xfId="249" xr:uid="{00000000-0005-0000-0000-000038020000}"/>
    <cellStyle name="20% - Accent5 2 4 2" xfId="1982" xr:uid="{00000000-0005-0000-0000-000039020000}"/>
    <cellStyle name="20% - Accent5 2 4 2 2" xfId="3190" xr:uid="{00000000-0005-0000-0000-00003A020000}"/>
    <cellStyle name="20% - Accent5 2 4 3" xfId="2350" xr:uid="{00000000-0005-0000-0000-00003B020000}"/>
    <cellStyle name="20% - Accent5 2 4 3 2" xfId="3473" xr:uid="{00000000-0005-0000-0000-00003C020000}"/>
    <cellStyle name="20% - Accent5 2 4 4" xfId="2871" xr:uid="{00000000-0005-0000-0000-00003D020000}"/>
    <cellStyle name="20% - Accent5 2 4 5" xfId="3736" xr:uid="{00000000-0005-0000-0000-00003E020000}"/>
    <cellStyle name="20% - Accent5 2 5" xfId="1457" xr:uid="{00000000-0005-0000-0000-00003F020000}"/>
    <cellStyle name="20% - Accent5 2 5 2" xfId="2600" xr:uid="{00000000-0005-0000-0000-000040020000}"/>
    <cellStyle name="20% - Accent5 2 6" xfId="2232" xr:uid="{00000000-0005-0000-0000-000041020000}"/>
    <cellStyle name="20% - Accent5 2_Comp ex 03.2014" xfId="1824" xr:uid="{00000000-0005-0000-0000-000042020000}"/>
    <cellStyle name="20% - Accent5 3" xfId="250" xr:uid="{00000000-0005-0000-0000-000043020000}"/>
    <cellStyle name="20% - Accent5 3 2" xfId="251" xr:uid="{00000000-0005-0000-0000-000044020000}"/>
    <cellStyle name="20% - Accent5 3 2 2" xfId="1984" xr:uid="{00000000-0005-0000-0000-000045020000}"/>
    <cellStyle name="20% - Accent5 3 2 2 2" xfId="3192" xr:uid="{00000000-0005-0000-0000-000046020000}"/>
    <cellStyle name="20% - Accent5 3 2 3" xfId="2352" xr:uid="{00000000-0005-0000-0000-000047020000}"/>
    <cellStyle name="20% - Accent5 3 2 3 2" xfId="3475" xr:uid="{00000000-0005-0000-0000-000048020000}"/>
    <cellStyle name="20% - Accent5 3 2 4" xfId="2873" xr:uid="{00000000-0005-0000-0000-000049020000}"/>
    <cellStyle name="20% - Accent5 3 2 5" xfId="3738" xr:uid="{00000000-0005-0000-0000-00004A020000}"/>
    <cellStyle name="20% - Accent5 3 3" xfId="1623" xr:uid="{00000000-0005-0000-0000-00004B020000}"/>
    <cellStyle name="20% - Accent5 3 3 2" xfId="2150" xr:uid="{00000000-0005-0000-0000-00004C020000}"/>
    <cellStyle name="20% - Accent5 3 3 2 2" xfId="3357" xr:uid="{00000000-0005-0000-0000-00004D020000}"/>
    <cellStyle name="20% - Accent5 3 3 3" xfId="2690" xr:uid="{00000000-0005-0000-0000-00004E020000}"/>
    <cellStyle name="20% - Accent5 3 3 3 2" xfId="3640" xr:uid="{00000000-0005-0000-0000-00004F020000}"/>
    <cellStyle name="20% - Accent5 3 3 4" xfId="3038" xr:uid="{00000000-0005-0000-0000-000050020000}"/>
    <cellStyle name="20% - Accent5 3 3 5" xfId="3739" xr:uid="{00000000-0005-0000-0000-000051020000}"/>
    <cellStyle name="20% - Accent5 3 4" xfId="1891" xr:uid="{00000000-0005-0000-0000-000052020000}"/>
    <cellStyle name="20% - Accent5 3 4 2" xfId="3099" xr:uid="{00000000-0005-0000-0000-000053020000}"/>
    <cellStyle name="20% - Accent5 3 5" xfId="1983" xr:uid="{00000000-0005-0000-0000-000054020000}"/>
    <cellStyle name="20% - Accent5 3 5 2" xfId="3191" xr:uid="{00000000-0005-0000-0000-000055020000}"/>
    <cellStyle name="20% - Accent5 3 6" xfId="2351" xr:uid="{00000000-0005-0000-0000-000056020000}"/>
    <cellStyle name="20% - Accent5 3 6 2" xfId="3474" xr:uid="{00000000-0005-0000-0000-000057020000}"/>
    <cellStyle name="20% - Accent5 3 7" xfId="2872" xr:uid="{00000000-0005-0000-0000-000058020000}"/>
    <cellStyle name="20% - Accent5 3 8" xfId="3737" xr:uid="{00000000-0005-0000-0000-000059020000}"/>
    <cellStyle name="20% - Accent5 4" xfId="252" xr:uid="{00000000-0005-0000-0000-00005A020000}"/>
    <cellStyle name="20% - Accent5 4 2" xfId="1446" xr:uid="{00000000-0005-0000-0000-00005B020000}"/>
    <cellStyle name="20% - Accent5 4 2 2" xfId="2132" xr:uid="{00000000-0005-0000-0000-00005C020000}"/>
    <cellStyle name="20% - Accent5 4 2 2 2" xfId="3339" xr:uid="{00000000-0005-0000-0000-00005D020000}"/>
    <cellStyle name="20% - Accent5 4 2 3" xfId="2589" xr:uid="{00000000-0005-0000-0000-00005E020000}"/>
    <cellStyle name="20% - Accent5 4 2 3 2" xfId="3622" xr:uid="{00000000-0005-0000-0000-00005F020000}"/>
    <cellStyle name="20% - Accent5 4 2 4" xfId="3020" xr:uid="{00000000-0005-0000-0000-000060020000}"/>
    <cellStyle name="20% - Accent5 4 2 5" xfId="3741" xr:uid="{00000000-0005-0000-0000-000061020000}"/>
    <cellStyle name="20% - Accent5 4 3" xfId="1873" xr:uid="{00000000-0005-0000-0000-000062020000}"/>
    <cellStyle name="20% - Accent5 4 3 2" xfId="3081" xr:uid="{00000000-0005-0000-0000-000063020000}"/>
    <cellStyle name="20% - Accent5 4 4" xfId="1985" xr:uid="{00000000-0005-0000-0000-000064020000}"/>
    <cellStyle name="20% - Accent5 4 4 2" xfId="3193" xr:uid="{00000000-0005-0000-0000-000065020000}"/>
    <cellStyle name="20% - Accent5 4 5" xfId="2353" xr:uid="{00000000-0005-0000-0000-000066020000}"/>
    <cellStyle name="20% - Accent5 4 5 2" xfId="3476" xr:uid="{00000000-0005-0000-0000-000067020000}"/>
    <cellStyle name="20% - Accent5 4 6" xfId="2874" xr:uid="{00000000-0005-0000-0000-000068020000}"/>
    <cellStyle name="20% - Accent5 4 7" xfId="3740" xr:uid="{00000000-0005-0000-0000-000069020000}"/>
    <cellStyle name="20% - Accent5 5" xfId="1909" xr:uid="{00000000-0005-0000-0000-00006A020000}"/>
    <cellStyle name="20% - Accent5 5 2" xfId="3117" xr:uid="{00000000-0005-0000-0000-00006B020000}"/>
    <cellStyle name="20% - Accent5 6" xfId="2221" xr:uid="{00000000-0005-0000-0000-00006C020000}"/>
    <cellStyle name="20% - Accent5 6 2" xfId="3400" xr:uid="{00000000-0005-0000-0000-00006D020000}"/>
    <cellStyle name="20% - Accent5 7" xfId="2798" xr:uid="{00000000-0005-0000-0000-00006E020000}"/>
    <cellStyle name="20% - Accent5 8" xfId="83" xr:uid="{00000000-0005-0000-0000-00006F020000}"/>
    <cellStyle name="20% - Accent6 2" xfId="96" xr:uid="{00000000-0005-0000-0000-000070020000}"/>
    <cellStyle name="20% - Accent6 2 2" xfId="253" xr:uid="{00000000-0005-0000-0000-000071020000}"/>
    <cellStyle name="20% - Accent6 2 2 2" xfId="254" xr:uid="{00000000-0005-0000-0000-000072020000}"/>
    <cellStyle name="20% - Accent6 2 2 2 2" xfId="255" xr:uid="{00000000-0005-0000-0000-000073020000}"/>
    <cellStyle name="20% - Accent6 2 2 2 2 2" xfId="1988" xr:uid="{00000000-0005-0000-0000-000074020000}"/>
    <cellStyle name="20% - Accent6 2 2 2 2 2 2" xfId="3196" xr:uid="{00000000-0005-0000-0000-000075020000}"/>
    <cellStyle name="20% - Accent6 2 2 2 2 3" xfId="2356" xr:uid="{00000000-0005-0000-0000-000076020000}"/>
    <cellStyle name="20% - Accent6 2 2 2 2 3 2" xfId="3479" xr:uid="{00000000-0005-0000-0000-000077020000}"/>
    <cellStyle name="20% - Accent6 2 2 2 2 4" xfId="2877" xr:uid="{00000000-0005-0000-0000-000078020000}"/>
    <cellStyle name="20% - Accent6 2 2 2 2 5" xfId="3744" xr:uid="{00000000-0005-0000-0000-000079020000}"/>
    <cellStyle name="20% - Accent6 2 2 2 3" xfId="1987" xr:uid="{00000000-0005-0000-0000-00007A020000}"/>
    <cellStyle name="20% - Accent6 2 2 2 3 2" xfId="3195" xr:uid="{00000000-0005-0000-0000-00007B020000}"/>
    <cellStyle name="20% - Accent6 2 2 2 4" xfId="2355" xr:uid="{00000000-0005-0000-0000-00007C020000}"/>
    <cellStyle name="20% - Accent6 2 2 2 4 2" xfId="3478" xr:uid="{00000000-0005-0000-0000-00007D020000}"/>
    <cellStyle name="20% - Accent6 2 2 2 5" xfId="2876" xr:uid="{00000000-0005-0000-0000-00007E020000}"/>
    <cellStyle name="20% - Accent6 2 2 2 6" xfId="3743" xr:uid="{00000000-0005-0000-0000-00007F020000}"/>
    <cellStyle name="20% - Accent6 2 2 3" xfId="256" xr:uid="{00000000-0005-0000-0000-000080020000}"/>
    <cellStyle name="20% - Accent6 2 2 3 2" xfId="1989" xr:uid="{00000000-0005-0000-0000-000081020000}"/>
    <cellStyle name="20% - Accent6 2 2 3 2 2" xfId="3197" xr:uid="{00000000-0005-0000-0000-000082020000}"/>
    <cellStyle name="20% - Accent6 2 2 3 3" xfId="2357" xr:uid="{00000000-0005-0000-0000-000083020000}"/>
    <cellStyle name="20% - Accent6 2 2 3 3 2" xfId="3480" xr:uid="{00000000-0005-0000-0000-000084020000}"/>
    <cellStyle name="20% - Accent6 2 2 3 4" xfId="2878" xr:uid="{00000000-0005-0000-0000-000085020000}"/>
    <cellStyle name="20% - Accent6 2 2 3 5" xfId="3745" xr:uid="{00000000-0005-0000-0000-000086020000}"/>
    <cellStyle name="20% - Accent6 2 2 4" xfId="1635" xr:uid="{00000000-0005-0000-0000-000087020000}"/>
    <cellStyle name="20% - Accent6 2 2 4 2" xfId="2702" xr:uid="{00000000-0005-0000-0000-000088020000}"/>
    <cellStyle name="20% - Accent6 2 2 5" xfId="1986" xr:uid="{00000000-0005-0000-0000-000089020000}"/>
    <cellStyle name="20% - Accent6 2 2 5 2" xfId="3194" xr:uid="{00000000-0005-0000-0000-00008A020000}"/>
    <cellStyle name="20% - Accent6 2 2 6" xfId="2354" xr:uid="{00000000-0005-0000-0000-00008B020000}"/>
    <cellStyle name="20% - Accent6 2 2 6 2" xfId="3477" xr:uid="{00000000-0005-0000-0000-00008C020000}"/>
    <cellStyle name="20% - Accent6 2 2 7" xfId="2875" xr:uid="{00000000-0005-0000-0000-00008D020000}"/>
    <cellStyle name="20% - Accent6 2 2 8" xfId="3742" xr:uid="{00000000-0005-0000-0000-00008E020000}"/>
    <cellStyle name="20% - Accent6 2 3" xfId="257" xr:uid="{00000000-0005-0000-0000-00008F020000}"/>
    <cellStyle name="20% - Accent6 2 3 2" xfId="258" xr:uid="{00000000-0005-0000-0000-000090020000}"/>
    <cellStyle name="20% - Accent6 2 3 2 2" xfId="1991" xr:uid="{00000000-0005-0000-0000-000091020000}"/>
    <cellStyle name="20% - Accent6 2 3 2 2 2" xfId="3199" xr:uid="{00000000-0005-0000-0000-000092020000}"/>
    <cellStyle name="20% - Accent6 2 3 2 3" xfId="2359" xr:uid="{00000000-0005-0000-0000-000093020000}"/>
    <cellStyle name="20% - Accent6 2 3 2 3 2" xfId="3482" xr:uid="{00000000-0005-0000-0000-000094020000}"/>
    <cellStyle name="20% - Accent6 2 3 2 4" xfId="2880" xr:uid="{00000000-0005-0000-0000-000095020000}"/>
    <cellStyle name="20% - Accent6 2 3 2 5" xfId="3747" xr:uid="{00000000-0005-0000-0000-000096020000}"/>
    <cellStyle name="20% - Accent6 2 3 3" xfId="1990" xr:uid="{00000000-0005-0000-0000-000097020000}"/>
    <cellStyle name="20% - Accent6 2 3 3 2" xfId="3198" xr:uid="{00000000-0005-0000-0000-000098020000}"/>
    <cellStyle name="20% - Accent6 2 3 4" xfId="2358" xr:uid="{00000000-0005-0000-0000-000099020000}"/>
    <cellStyle name="20% - Accent6 2 3 4 2" xfId="3481" xr:uid="{00000000-0005-0000-0000-00009A020000}"/>
    <cellStyle name="20% - Accent6 2 3 5" xfId="2879" xr:uid="{00000000-0005-0000-0000-00009B020000}"/>
    <cellStyle name="20% - Accent6 2 3 6" xfId="3746" xr:uid="{00000000-0005-0000-0000-00009C020000}"/>
    <cellStyle name="20% - Accent6 2 4" xfId="259" xr:uid="{00000000-0005-0000-0000-00009D020000}"/>
    <cellStyle name="20% - Accent6 2 4 2" xfId="1992" xr:uid="{00000000-0005-0000-0000-00009E020000}"/>
    <cellStyle name="20% - Accent6 2 4 2 2" xfId="3200" xr:uid="{00000000-0005-0000-0000-00009F020000}"/>
    <cellStyle name="20% - Accent6 2 4 3" xfId="2360" xr:uid="{00000000-0005-0000-0000-0000A0020000}"/>
    <cellStyle name="20% - Accent6 2 4 3 2" xfId="3483" xr:uid="{00000000-0005-0000-0000-0000A1020000}"/>
    <cellStyle name="20% - Accent6 2 4 4" xfId="2881" xr:uid="{00000000-0005-0000-0000-0000A2020000}"/>
    <cellStyle name="20% - Accent6 2 4 5" xfId="3748" xr:uid="{00000000-0005-0000-0000-0000A3020000}"/>
    <cellStyle name="20% - Accent6 2 5" xfId="260" xr:uid="{00000000-0005-0000-0000-0000A4020000}"/>
    <cellStyle name="20% - Accent6 2 5 2" xfId="1993" xr:uid="{00000000-0005-0000-0000-0000A5020000}"/>
    <cellStyle name="20% - Accent6 2 5 2 2" xfId="3201" xr:uid="{00000000-0005-0000-0000-0000A6020000}"/>
    <cellStyle name="20% - Accent6 2 5 3" xfId="2361" xr:uid="{00000000-0005-0000-0000-0000A7020000}"/>
    <cellStyle name="20% - Accent6 2 5 3 2" xfId="3484" xr:uid="{00000000-0005-0000-0000-0000A8020000}"/>
    <cellStyle name="20% - Accent6 2 5 4" xfId="2882" xr:uid="{00000000-0005-0000-0000-0000A9020000}"/>
    <cellStyle name="20% - Accent6 2 5 5" xfId="3749" xr:uid="{00000000-0005-0000-0000-0000AA020000}"/>
    <cellStyle name="20% - Accent6 2 6" xfId="1458" xr:uid="{00000000-0005-0000-0000-0000AB020000}"/>
    <cellStyle name="20% - Accent6 2 6 2" xfId="2601" xr:uid="{00000000-0005-0000-0000-0000AC020000}"/>
    <cellStyle name="20% - Accent6 2 7" xfId="2233" xr:uid="{00000000-0005-0000-0000-0000AD020000}"/>
    <cellStyle name="20% - Accent6 2_Comp ex 03.2014" xfId="1825" xr:uid="{00000000-0005-0000-0000-0000AE020000}"/>
    <cellStyle name="20% - Accent6 3" xfId="261" xr:uid="{00000000-0005-0000-0000-0000AF020000}"/>
    <cellStyle name="20% - Accent6 3 2" xfId="262" xr:uid="{00000000-0005-0000-0000-0000B0020000}"/>
    <cellStyle name="20% - Accent6 3 2 2" xfId="263" xr:uid="{00000000-0005-0000-0000-0000B1020000}"/>
    <cellStyle name="20% - Accent6 3 2 2 2" xfId="1996" xr:uid="{00000000-0005-0000-0000-0000B2020000}"/>
    <cellStyle name="20% - Accent6 3 2 2 2 2" xfId="3204" xr:uid="{00000000-0005-0000-0000-0000B3020000}"/>
    <cellStyle name="20% - Accent6 3 2 2 3" xfId="2364" xr:uid="{00000000-0005-0000-0000-0000B4020000}"/>
    <cellStyle name="20% - Accent6 3 2 2 3 2" xfId="3487" xr:uid="{00000000-0005-0000-0000-0000B5020000}"/>
    <cellStyle name="20% - Accent6 3 2 2 4" xfId="2885" xr:uid="{00000000-0005-0000-0000-0000B6020000}"/>
    <cellStyle name="20% - Accent6 3 2 2 5" xfId="3752" xr:uid="{00000000-0005-0000-0000-0000B7020000}"/>
    <cellStyle name="20% - Accent6 3 2 3" xfId="1995" xr:uid="{00000000-0005-0000-0000-0000B8020000}"/>
    <cellStyle name="20% - Accent6 3 2 3 2" xfId="3203" xr:uid="{00000000-0005-0000-0000-0000B9020000}"/>
    <cellStyle name="20% - Accent6 3 2 4" xfId="2363" xr:uid="{00000000-0005-0000-0000-0000BA020000}"/>
    <cellStyle name="20% - Accent6 3 2 4 2" xfId="3486" xr:uid="{00000000-0005-0000-0000-0000BB020000}"/>
    <cellStyle name="20% - Accent6 3 2 5" xfId="2884" xr:uid="{00000000-0005-0000-0000-0000BC020000}"/>
    <cellStyle name="20% - Accent6 3 2 6" xfId="3751" xr:uid="{00000000-0005-0000-0000-0000BD020000}"/>
    <cellStyle name="20% - Accent6 3 3" xfId="264" xr:uid="{00000000-0005-0000-0000-0000BE020000}"/>
    <cellStyle name="20% - Accent6 3 3 2" xfId="1997" xr:uid="{00000000-0005-0000-0000-0000BF020000}"/>
    <cellStyle name="20% - Accent6 3 3 2 2" xfId="3205" xr:uid="{00000000-0005-0000-0000-0000C0020000}"/>
    <cellStyle name="20% - Accent6 3 3 3" xfId="2365" xr:uid="{00000000-0005-0000-0000-0000C1020000}"/>
    <cellStyle name="20% - Accent6 3 3 3 2" xfId="3488" xr:uid="{00000000-0005-0000-0000-0000C2020000}"/>
    <cellStyle name="20% - Accent6 3 3 4" xfId="2886" xr:uid="{00000000-0005-0000-0000-0000C3020000}"/>
    <cellStyle name="20% - Accent6 3 3 5" xfId="3753" xr:uid="{00000000-0005-0000-0000-0000C4020000}"/>
    <cellStyle name="20% - Accent6 3 4" xfId="1627" xr:uid="{00000000-0005-0000-0000-0000C5020000}"/>
    <cellStyle name="20% - Accent6 3 4 2" xfId="2152" xr:uid="{00000000-0005-0000-0000-0000C6020000}"/>
    <cellStyle name="20% - Accent6 3 4 2 2" xfId="3359" xr:uid="{00000000-0005-0000-0000-0000C7020000}"/>
    <cellStyle name="20% - Accent6 3 4 3" xfId="2694" xr:uid="{00000000-0005-0000-0000-0000C8020000}"/>
    <cellStyle name="20% - Accent6 3 4 3 2" xfId="3642" xr:uid="{00000000-0005-0000-0000-0000C9020000}"/>
    <cellStyle name="20% - Accent6 3 4 4" xfId="3040" xr:uid="{00000000-0005-0000-0000-0000CA020000}"/>
    <cellStyle name="20% - Accent6 3 4 5" xfId="3754" xr:uid="{00000000-0005-0000-0000-0000CB020000}"/>
    <cellStyle name="20% - Accent6 3 5" xfId="1893" xr:uid="{00000000-0005-0000-0000-0000CC020000}"/>
    <cellStyle name="20% - Accent6 3 5 2" xfId="3101" xr:uid="{00000000-0005-0000-0000-0000CD020000}"/>
    <cellStyle name="20% - Accent6 3 6" xfId="1994" xr:uid="{00000000-0005-0000-0000-0000CE020000}"/>
    <cellStyle name="20% - Accent6 3 6 2" xfId="3202" xr:uid="{00000000-0005-0000-0000-0000CF020000}"/>
    <cellStyle name="20% - Accent6 3 7" xfId="2362" xr:uid="{00000000-0005-0000-0000-0000D0020000}"/>
    <cellStyle name="20% - Accent6 3 7 2" xfId="3485" xr:uid="{00000000-0005-0000-0000-0000D1020000}"/>
    <cellStyle name="20% - Accent6 3 8" xfId="2883" xr:uid="{00000000-0005-0000-0000-0000D2020000}"/>
    <cellStyle name="20% - Accent6 3 9" xfId="3750" xr:uid="{00000000-0005-0000-0000-0000D3020000}"/>
    <cellStyle name="20% - Accent6 4" xfId="265" xr:uid="{00000000-0005-0000-0000-0000D4020000}"/>
    <cellStyle name="20% - Accent6 4 2" xfId="266" xr:uid="{00000000-0005-0000-0000-0000D5020000}"/>
    <cellStyle name="20% - Accent6 4 2 2" xfId="1999" xr:uid="{00000000-0005-0000-0000-0000D6020000}"/>
    <cellStyle name="20% - Accent6 4 2 2 2" xfId="3207" xr:uid="{00000000-0005-0000-0000-0000D7020000}"/>
    <cellStyle name="20% - Accent6 4 2 3" xfId="2367" xr:uid="{00000000-0005-0000-0000-0000D8020000}"/>
    <cellStyle name="20% - Accent6 4 2 3 2" xfId="3490" xr:uid="{00000000-0005-0000-0000-0000D9020000}"/>
    <cellStyle name="20% - Accent6 4 2 4" xfId="2888" xr:uid="{00000000-0005-0000-0000-0000DA020000}"/>
    <cellStyle name="20% - Accent6 4 2 5" xfId="3756" xr:uid="{00000000-0005-0000-0000-0000DB020000}"/>
    <cellStyle name="20% - Accent6 4 3" xfId="1450" xr:uid="{00000000-0005-0000-0000-0000DC020000}"/>
    <cellStyle name="20% - Accent6 4 3 2" xfId="2134" xr:uid="{00000000-0005-0000-0000-0000DD020000}"/>
    <cellStyle name="20% - Accent6 4 3 2 2" xfId="3341" xr:uid="{00000000-0005-0000-0000-0000DE020000}"/>
    <cellStyle name="20% - Accent6 4 3 3" xfId="2593" xr:uid="{00000000-0005-0000-0000-0000DF020000}"/>
    <cellStyle name="20% - Accent6 4 3 3 2" xfId="3624" xr:uid="{00000000-0005-0000-0000-0000E0020000}"/>
    <cellStyle name="20% - Accent6 4 3 4" xfId="3022" xr:uid="{00000000-0005-0000-0000-0000E1020000}"/>
    <cellStyle name="20% - Accent6 4 3 5" xfId="3757" xr:uid="{00000000-0005-0000-0000-0000E2020000}"/>
    <cellStyle name="20% - Accent6 4 4" xfId="1875" xr:uid="{00000000-0005-0000-0000-0000E3020000}"/>
    <cellStyle name="20% - Accent6 4 4 2" xfId="3083" xr:uid="{00000000-0005-0000-0000-0000E4020000}"/>
    <cellStyle name="20% - Accent6 4 5" xfId="1998" xr:uid="{00000000-0005-0000-0000-0000E5020000}"/>
    <cellStyle name="20% - Accent6 4 5 2" xfId="3206" xr:uid="{00000000-0005-0000-0000-0000E6020000}"/>
    <cellStyle name="20% - Accent6 4 6" xfId="2366" xr:uid="{00000000-0005-0000-0000-0000E7020000}"/>
    <cellStyle name="20% - Accent6 4 6 2" xfId="3489" xr:uid="{00000000-0005-0000-0000-0000E8020000}"/>
    <cellStyle name="20% - Accent6 4 7" xfId="2887" xr:uid="{00000000-0005-0000-0000-0000E9020000}"/>
    <cellStyle name="20% - Accent6 4 8" xfId="3755" xr:uid="{00000000-0005-0000-0000-0000EA020000}"/>
    <cellStyle name="20% - Accent6 5" xfId="267" xr:uid="{00000000-0005-0000-0000-0000EB020000}"/>
    <cellStyle name="20% - Accent6 5 2" xfId="2000" xr:uid="{00000000-0005-0000-0000-0000EC020000}"/>
    <cellStyle name="20% - Accent6 5 2 2" xfId="3208" xr:uid="{00000000-0005-0000-0000-0000ED020000}"/>
    <cellStyle name="20% - Accent6 5 3" xfId="2368" xr:uid="{00000000-0005-0000-0000-0000EE020000}"/>
    <cellStyle name="20% - Accent6 5 3 2" xfId="3491" xr:uid="{00000000-0005-0000-0000-0000EF020000}"/>
    <cellStyle name="20% - Accent6 5 4" xfId="2889" xr:uid="{00000000-0005-0000-0000-0000F0020000}"/>
    <cellStyle name="20% - Accent6 5 5" xfId="3758" xr:uid="{00000000-0005-0000-0000-0000F1020000}"/>
    <cellStyle name="20% - Accent6 6" xfId="1911" xr:uid="{00000000-0005-0000-0000-0000F2020000}"/>
    <cellStyle name="20% - Accent6 6 2" xfId="3119" xr:uid="{00000000-0005-0000-0000-0000F3020000}"/>
    <cellStyle name="20% - Accent6 7" xfId="2225" xr:uid="{00000000-0005-0000-0000-0000F4020000}"/>
    <cellStyle name="20% - Accent6 7 2" xfId="3402" xr:uid="{00000000-0005-0000-0000-0000F5020000}"/>
    <cellStyle name="20% - Accent6 8" xfId="2800" xr:uid="{00000000-0005-0000-0000-0000F6020000}"/>
    <cellStyle name="20% - Accent6 9" xfId="87" xr:uid="{00000000-0005-0000-0000-0000F7020000}"/>
    <cellStyle name="40% - Accent1 2" xfId="97" xr:uid="{00000000-0005-0000-0000-0000F8020000}"/>
    <cellStyle name="40% - Accent1 2 2" xfId="268" xr:uid="{00000000-0005-0000-0000-0000F9020000}"/>
    <cellStyle name="40% - Accent1 2 2 2" xfId="269" xr:uid="{00000000-0005-0000-0000-0000FA020000}"/>
    <cellStyle name="40% - Accent1 2 2 2 2" xfId="270" xr:uid="{00000000-0005-0000-0000-0000FB020000}"/>
    <cellStyle name="40% - Accent1 2 2 2 2 2" xfId="2003" xr:uid="{00000000-0005-0000-0000-0000FC020000}"/>
    <cellStyle name="40% - Accent1 2 2 2 2 2 2" xfId="3211" xr:uid="{00000000-0005-0000-0000-0000FD020000}"/>
    <cellStyle name="40% - Accent1 2 2 2 2 3" xfId="2371" xr:uid="{00000000-0005-0000-0000-0000FE020000}"/>
    <cellStyle name="40% - Accent1 2 2 2 2 3 2" xfId="3494" xr:uid="{00000000-0005-0000-0000-0000FF020000}"/>
    <cellStyle name="40% - Accent1 2 2 2 2 4" xfId="2892" xr:uid="{00000000-0005-0000-0000-000000030000}"/>
    <cellStyle name="40% - Accent1 2 2 2 2 5" xfId="3761" xr:uid="{00000000-0005-0000-0000-000001030000}"/>
    <cellStyle name="40% - Accent1 2 2 2 3" xfId="2002" xr:uid="{00000000-0005-0000-0000-000002030000}"/>
    <cellStyle name="40% - Accent1 2 2 2 3 2" xfId="3210" xr:uid="{00000000-0005-0000-0000-000003030000}"/>
    <cellStyle name="40% - Accent1 2 2 2 4" xfId="2370" xr:uid="{00000000-0005-0000-0000-000004030000}"/>
    <cellStyle name="40% - Accent1 2 2 2 4 2" xfId="3493" xr:uid="{00000000-0005-0000-0000-000005030000}"/>
    <cellStyle name="40% - Accent1 2 2 2 5" xfId="2891" xr:uid="{00000000-0005-0000-0000-000006030000}"/>
    <cellStyle name="40% - Accent1 2 2 2 6" xfId="3760" xr:uid="{00000000-0005-0000-0000-000007030000}"/>
    <cellStyle name="40% - Accent1 2 2 3" xfId="271" xr:uid="{00000000-0005-0000-0000-000008030000}"/>
    <cellStyle name="40% - Accent1 2 2 3 2" xfId="2004" xr:uid="{00000000-0005-0000-0000-000009030000}"/>
    <cellStyle name="40% - Accent1 2 2 3 2 2" xfId="3212" xr:uid="{00000000-0005-0000-0000-00000A030000}"/>
    <cellStyle name="40% - Accent1 2 2 3 3" xfId="2372" xr:uid="{00000000-0005-0000-0000-00000B030000}"/>
    <cellStyle name="40% - Accent1 2 2 3 3 2" xfId="3495" xr:uid="{00000000-0005-0000-0000-00000C030000}"/>
    <cellStyle name="40% - Accent1 2 2 3 4" xfId="2893" xr:uid="{00000000-0005-0000-0000-00000D030000}"/>
    <cellStyle name="40% - Accent1 2 2 3 5" xfId="3762" xr:uid="{00000000-0005-0000-0000-00000E030000}"/>
    <cellStyle name="40% - Accent1 2 2 4" xfId="1636" xr:uid="{00000000-0005-0000-0000-00000F030000}"/>
    <cellStyle name="40% - Accent1 2 2 4 2" xfId="2703" xr:uid="{00000000-0005-0000-0000-000010030000}"/>
    <cellStyle name="40% - Accent1 2 2 5" xfId="2001" xr:uid="{00000000-0005-0000-0000-000011030000}"/>
    <cellStyle name="40% - Accent1 2 2 5 2" xfId="3209" xr:uid="{00000000-0005-0000-0000-000012030000}"/>
    <cellStyle name="40% - Accent1 2 2 6" xfId="2369" xr:uid="{00000000-0005-0000-0000-000013030000}"/>
    <cellStyle name="40% - Accent1 2 2 6 2" xfId="3492" xr:uid="{00000000-0005-0000-0000-000014030000}"/>
    <cellStyle name="40% - Accent1 2 2 7" xfId="2890" xr:uid="{00000000-0005-0000-0000-000015030000}"/>
    <cellStyle name="40% - Accent1 2 2 8" xfId="3759" xr:uid="{00000000-0005-0000-0000-000016030000}"/>
    <cellStyle name="40% - Accent1 2 3" xfId="272" xr:uid="{00000000-0005-0000-0000-000017030000}"/>
    <cellStyle name="40% - Accent1 2 3 2" xfId="273" xr:uid="{00000000-0005-0000-0000-000018030000}"/>
    <cellStyle name="40% - Accent1 2 3 2 2" xfId="2006" xr:uid="{00000000-0005-0000-0000-000019030000}"/>
    <cellStyle name="40% - Accent1 2 3 2 2 2" xfId="3214" xr:uid="{00000000-0005-0000-0000-00001A030000}"/>
    <cellStyle name="40% - Accent1 2 3 2 3" xfId="2374" xr:uid="{00000000-0005-0000-0000-00001B030000}"/>
    <cellStyle name="40% - Accent1 2 3 2 3 2" xfId="3497" xr:uid="{00000000-0005-0000-0000-00001C030000}"/>
    <cellStyle name="40% - Accent1 2 3 2 4" xfId="2895" xr:uid="{00000000-0005-0000-0000-00001D030000}"/>
    <cellStyle name="40% - Accent1 2 3 2 5" xfId="3764" xr:uid="{00000000-0005-0000-0000-00001E030000}"/>
    <cellStyle name="40% - Accent1 2 3 3" xfId="2005" xr:uid="{00000000-0005-0000-0000-00001F030000}"/>
    <cellStyle name="40% - Accent1 2 3 3 2" xfId="3213" xr:uid="{00000000-0005-0000-0000-000020030000}"/>
    <cellStyle name="40% - Accent1 2 3 4" xfId="2373" xr:uid="{00000000-0005-0000-0000-000021030000}"/>
    <cellStyle name="40% - Accent1 2 3 4 2" xfId="3496" xr:uid="{00000000-0005-0000-0000-000022030000}"/>
    <cellStyle name="40% - Accent1 2 3 5" xfId="2894" xr:uid="{00000000-0005-0000-0000-000023030000}"/>
    <cellStyle name="40% - Accent1 2 3 6" xfId="3763" xr:uid="{00000000-0005-0000-0000-000024030000}"/>
    <cellStyle name="40% - Accent1 2 4" xfId="274" xr:uid="{00000000-0005-0000-0000-000025030000}"/>
    <cellStyle name="40% - Accent1 2 4 2" xfId="2007" xr:uid="{00000000-0005-0000-0000-000026030000}"/>
    <cellStyle name="40% - Accent1 2 4 2 2" xfId="3215" xr:uid="{00000000-0005-0000-0000-000027030000}"/>
    <cellStyle name="40% - Accent1 2 4 3" xfId="2375" xr:uid="{00000000-0005-0000-0000-000028030000}"/>
    <cellStyle name="40% - Accent1 2 4 3 2" xfId="3498" xr:uid="{00000000-0005-0000-0000-000029030000}"/>
    <cellStyle name="40% - Accent1 2 4 4" xfId="2896" xr:uid="{00000000-0005-0000-0000-00002A030000}"/>
    <cellStyle name="40% - Accent1 2 4 5" xfId="3765" xr:uid="{00000000-0005-0000-0000-00002B030000}"/>
    <cellStyle name="40% - Accent1 2 5" xfId="275" xr:uid="{00000000-0005-0000-0000-00002C030000}"/>
    <cellStyle name="40% - Accent1 2 5 2" xfId="2008" xr:uid="{00000000-0005-0000-0000-00002D030000}"/>
    <cellStyle name="40% - Accent1 2 5 2 2" xfId="3216" xr:uid="{00000000-0005-0000-0000-00002E030000}"/>
    <cellStyle name="40% - Accent1 2 5 3" xfId="2376" xr:uid="{00000000-0005-0000-0000-00002F030000}"/>
    <cellStyle name="40% - Accent1 2 5 3 2" xfId="3499" xr:uid="{00000000-0005-0000-0000-000030030000}"/>
    <cellStyle name="40% - Accent1 2 5 4" xfId="2897" xr:uid="{00000000-0005-0000-0000-000031030000}"/>
    <cellStyle name="40% - Accent1 2 5 5" xfId="3766" xr:uid="{00000000-0005-0000-0000-000032030000}"/>
    <cellStyle name="40% - Accent1 2 6" xfId="1459" xr:uid="{00000000-0005-0000-0000-000033030000}"/>
    <cellStyle name="40% - Accent1 2 6 2" xfId="2602" xr:uid="{00000000-0005-0000-0000-000034030000}"/>
    <cellStyle name="40% - Accent1 2 7" xfId="2234" xr:uid="{00000000-0005-0000-0000-000035030000}"/>
    <cellStyle name="40% - Accent1 2_Comp ex 03.2014" xfId="1826" xr:uid="{00000000-0005-0000-0000-000036030000}"/>
    <cellStyle name="40% - Accent1 3" xfId="276" xr:uid="{00000000-0005-0000-0000-000037030000}"/>
    <cellStyle name="40% - Accent1 3 10" xfId="2898" xr:uid="{00000000-0005-0000-0000-000038030000}"/>
    <cellStyle name="40% - Accent1 3 11" xfId="3767" xr:uid="{00000000-0005-0000-0000-000039030000}"/>
    <cellStyle name="40% - Accent1 3 2" xfId="277" xr:uid="{00000000-0005-0000-0000-00003A030000}"/>
    <cellStyle name="40% - Accent1 3 2 2" xfId="278" xr:uid="{00000000-0005-0000-0000-00003B030000}"/>
    <cellStyle name="40% - Accent1 3 2 2 2" xfId="2011" xr:uid="{00000000-0005-0000-0000-00003C030000}"/>
    <cellStyle name="40% - Accent1 3 2 2 2 2" xfId="3219" xr:uid="{00000000-0005-0000-0000-00003D030000}"/>
    <cellStyle name="40% - Accent1 3 2 2 3" xfId="2379" xr:uid="{00000000-0005-0000-0000-00003E030000}"/>
    <cellStyle name="40% - Accent1 3 2 2 3 2" xfId="3502" xr:uid="{00000000-0005-0000-0000-00003F030000}"/>
    <cellStyle name="40% - Accent1 3 2 2 4" xfId="2900" xr:uid="{00000000-0005-0000-0000-000040030000}"/>
    <cellStyle name="40% - Accent1 3 2 2 5" xfId="3769" xr:uid="{00000000-0005-0000-0000-000041030000}"/>
    <cellStyle name="40% - Accent1 3 2 3" xfId="2010" xr:uid="{00000000-0005-0000-0000-000042030000}"/>
    <cellStyle name="40% - Accent1 3 2 3 2" xfId="3218" xr:uid="{00000000-0005-0000-0000-000043030000}"/>
    <cellStyle name="40% - Accent1 3 2 4" xfId="2378" xr:uid="{00000000-0005-0000-0000-000044030000}"/>
    <cellStyle name="40% - Accent1 3 2 4 2" xfId="3501" xr:uid="{00000000-0005-0000-0000-000045030000}"/>
    <cellStyle name="40% - Accent1 3 2 5" xfId="2899" xr:uid="{00000000-0005-0000-0000-000046030000}"/>
    <cellStyle name="40% - Accent1 3 2 6" xfId="3768" xr:uid="{00000000-0005-0000-0000-000047030000}"/>
    <cellStyle name="40% - Accent1 3 3" xfId="279" xr:uid="{00000000-0005-0000-0000-000048030000}"/>
    <cellStyle name="40% - Accent1 3 3 2" xfId="2012" xr:uid="{00000000-0005-0000-0000-000049030000}"/>
    <cellStyle name="40% - Accent1 3 3 2 2" xfId="3220" xr:uid="{00000000-0005-0000-0000-00004A030000}"/>
    <cellStyle name="40% - Accent1 3 3 3" xfId="2380" xr:uid="{00000000-0005-0000-0000-00004B030000}"/>
    <cellStyle name="40% - Accent1 3 3 3 2" xfId="3503" xr:uid="{00000000-0005-0000-0000-00004C030000}"/>
    <cellStyle name="40% - Accent1 3 3 4" xfId="2901" xr:uid="{00000000-0005-0000-0000-00004D030000}"/>
    <cellStyle name="40% - Accent1 3 3 5" xfId="3770" xr:uid="{00000000-0005-0000-0000-00004E030000}"/>
    <cellStyle name="40% - Accent1 3 4" xfId="1608" xr:uid="{00000000-0005-0000-0000-00004F030000}"/>
    <cellStyle name="40% - Accent1 3 4 2" xfId="2143" xr:uid="{00000000-0005-0000-0000-000050030000}"/>
    <cellStyle name="40% - Accent1 3 4 2 2" xfId="3350" xr:uid="{00000000-0005-0000-0000-000051030000}"/>
    <cellStyle name="40% - Accent1 3 4 3" xfId="2675" xr:uid="{00000000-0005-0000-0000-000052030000}"/>
    <cellStyle name="40% - Accent1 3 4 3 2" xfId="3633" xr:uid="{00000000-0005-0000-0000-000053030000}"/>
    <cellStyle name="40% - Accent1 3 4 4" xfId="3031" xr:uid="{00000000-0005-0000-0000-000054030000}"/>
    <cellStyle name="40% - Accent1 3 4 5" xfId="3771" xr:uid="{00000000-0005-0000-0000-000055030000}"/>
    <cellStyle name="40% - Accent1 3 5" xfId="1849" xr:uid="{00000000-0005-0000-0000-000056030000}"/>
    <cellStyle name="40% - Accent1 3 5 2" xfId="2169" xr:uid="{00000000-0005-0000-0000-000057030000}"/>
    <cellStyle name="40% - Accent1 3 5 2 2" xfId="3376" xr:uid="{00000000-0005-0000-0000-000058030000}"/>
    <cellStyle name="40% - Accent1 3 5 3" xfId="2785" xr:uid="{00000000-0005-0000-0000-000059030000}"/>
    <cellStyle name="40% - Accent1 3 5 3 2" xfId="3659" xr:uid="{00000000-0005-0000-0000-00005A030000}"/>
    <cellStyle name="40% - Accent1 3 5 4" xfId="3057" xr:uid="{00000000-0005-0000-0000-00005B030000}"/>
    <cellStyle name="40% - Accent1 3 5 5" xfId="3772" xr:uid="{00000000-0005-0000-0000-00005C030000}"/>
    <cellStyle name="40% - Accent1 3 6" xfId="1859" xr:uid="{00000000-0005-0000-0000-00005D030000}"/>
    <cellStyle name="40% - Accent1 3 6 2" xfId="2179" xr:uid="{00000000-0005-0000-0000-00005E030000}"/>
    <cellStyle name="40% - Accent1 3 6 2 2" xfId="3386" xr:uid="{00000000-0005-0000-0000-00005F030000}"/>
    <cellStyle name="40% - Accent1 3 6 3" xfId="3067" xr:uid="{00000000-0005-0000-0000-000060030000}"/>
    <cellStyle name="40% - Accent1 3 6 4" xfId="3773" xr:uid="{00000000-0005-0000-0000-000061030000}"/>
    <cellStyle name="40% - Accent1 3 7" xfId="1884" xr:uid="{00000000-0005-0000-0000-000062030000}"/>
    <cellStyle name="40% - Accent1 3 7 2" xfId="3092" xr:uid="{00000000-0005-0000-0000-000063030000}"/>
    <cellStyle name="40% - Accent1 3 8" xfId="2009" xr:uid="{00000000-0005-0000-0000-000064030000}"/>
    <cellStyle name="40% - Accent1 3 8 2" xfId="3217" xr:uid="{00000000-0005-0000-0000-000065030000}"/>
    <cellStyle name="40% - Accent1 3 9" xfId="2377" xr:uid="{00000000-0005-0000-0000-000066030000}"/>
    <cellStyle name="40% - Accent1 3 9 2" xfId="3500" xr:uid="{00000000-0005-0000-0000-000067030000}"/>
    <cellStyle name="40% - Accent1 4" xfId="280" xr:uid="{00000000-0005-0000-0000-000068030000}"/>
    <cellStyle name="40% - Accent1 4 10" xfId="3774" xr:uid="{00000000-0005-0000-0000-000069030000}"/>
    <cellStyle name="40% - Accent1 4 2" xfId="281" xr:uid="{00000000-0005-0000-0000-00006A030000}"/>
    <cellStyle name="40% - Accent1 4 2 2" xfId="2014" xr:uid="{00000000-0005-0000-0000-00006B030000}"/>
    <cellStyle name="40% - Accent1 4 2 2 2" xfId="3222" xr:uid="{00000000-0005-0000-0000-00006C030000}"/>
    <cellStyle name="40% - Accent1 4 2 3" xfId="2382" xr:uid="{00000000-0005-0000-0000-00006D030000}"/>
    <cellStyle name="40% - Accent1 4 2 3 2" xfId="3505" xr:uid="{00000000-0005-0000-0000-00006E030000}"/>
    <cellStyle name="40% - Accent1 4 2 4" xfId="2903" xr:uid="{00000000-0005-0000-0000-00006F030000}"/>
    <cellStyle name="40% - Accent1 4 2 5" xfId="3775" xr:uid="{00000000-0005-0000-0000-000070030000}"/>
    <cellStyle name="40% - Accent1 4 3" xfId="1431" xr:uid="{00000000-0005-0000-0000-000071030000}"/>
    <cellStyle name="40% - Accent1 4 3 2" xfId="2125" xr:uid="{00000000-0005-0000-0000-000072030000}"/>
    <cellStyle name="40% - Accent1 4 3 2 2" xfId="3332" xr:uid="{00000000-0005-0000-0000-000073030000}"/>
    <cellStyle name="40% - Accent1 4 3 3" xfId="2574" xr:uid="{00000000-0005-0000-0000-000074030000}"/>
    <cellStyle name="40% - Accent1 4 3 3 2" xfId="3615" xr:uid="{00000000-0005-0000-0000-000075030000}"/>
    <cellStyle name="40% - Accent1 4 3 4" xfId="3013" xr:uid="{00000000-0005-0000-0000-000076030000}"/>
    <cellStyle name="40% - Accent1 4 3 5" xfId="3776" xr:uid="{00000000-0005-0000-0000-000077030000}"/>
    <cellStyle name="40% - Accent1 4 4" xfId="1844" xr:uid="{00000000-0005-0000-0000-000078030000}"/>
    <cellStyle name="40% - Accent1 4 4 2" xfId="2164" xr:uid="{00000000-0005-0000-0000-000079030000}"/>
    <cellStyle name="40% - Accent1 4 4 2 2" xfId="3371" xr:uid="{00000000-0005-0000-0000-00007A030000}"/>
    <cellStyle name="40% - Accent1 4 4 3" xfId="2780" xr:uid="{00000000-0005-0000-0000-00007B030000}"/>
    <cellStyle name="40% - Accent1 4 4 3 2" xfId="3654" xr:uid="{00000000-0005-0000-0000-00007C030000}"/>
    <cellStyle name="40% - Accent1 4 4 4" xfId="3052" xr:uid="{00000000-0005-0000-0000-00007D030000}"/>
    <cellStyle name="40% - Accent1 4 4 5" xfId="3777" xr:uid="{00000000-0005-0000-0000-00007E030000}"/>
    <cellStyle name="40% - Accent1 4 5" xfId="1853" xr:uid="{00000000-0005-0000-0000-00007F030000}"/>
    <cellStyle name="40% - Accent1 4 5 2" xfId="2173" xr:uid="{00000000-0005-0000-0000-000080030000}"/>
    <cellStyle name="40% - Accent1 4 5 2 2" xfId="3380" xr:uid="{00000000-0005-0000-0000-000081030000}"/>
    <cellStyle name="40% - Accent1 4 5 3" xfId="3061" xr:uid="{00000000-0005-0000-0000-000082030000}"/>
    <cellStyle name="40% - Accent1 4 5 4" xfId="3778" xr:uid="{00000000-0005-0000-0000-000083030000}"/>
    <cellStyle name="40% - Accent1 4 6" xfId="1866" xr:uid="{00000000-0005-0000-0000-000084030000}"/>
    <cellStyle name="40% - Accent1 4 6 2" xfId="3074" xr:uid="{00000000-0005-0000-0000-000085030000}"/>
    <cellStyle name="40% - Accent1 4 7" xfId="2013" xr:uid="{00000000-0005-0000-0000-000086030000}"/>
    <cellStyle name="40% - Accent1 4 7 2" xfId="3221" xr:uid="{00000000-0005-0000-0000-000087030000}"/>
    <cellStyle name="40% - Accent1 4 8" xfId="2381" xr:uid="{00000000-0005-0000-0000-000088030000}"/>
    <cellStyle name="40% - Accent1 4 8 2" xfId="3504" xr:uid="{00000000-0005-0000-0000-000089030000}"/>
    <cellStyle name="40% - Accent1 4 9" xfId="2902" xr:uid="{00000000-0005-0000-0000-00008A030000}"/>
    <cellStyle name="40% - Accent1 5" xfId="282" xr:uid="{00000000-0005-0000-0000-00008B030000}"/>
    <cellStyle name="40% - Accent1 5 2" xfId="2015" xr:uid="{00000000-0005-0000-0000-00008C030000}"/>
    <cellStyle name="40% - Accent1 5 2 2" xfId="3223" xr:uid="{00000000-0005-0000-0000-00008D030000}"/>
    <cellStyle name="40% - Accent1 5 3" xfId="2383" xr:uid="{00000000-0005-0000-0000-00008E030000}"/>
    <cellStyle name="40% - Accent1 5 3 2" xfId="3506" xr:uid="{00000000-0005-0000-0000-00008F030000}"/>
    <cellStyle name="40% - Accent1 5 4" xfId="2904" xr:uid="{00000000-0005-0000-0000-000090030000}"/>
    <cellStyle name="40% - Accent1 5 5" xfId="3779" xr:uid="{00000000-0005-0000-0000-000091030000}"/>
    <cellStyle name="40% - Accent1 6" xfId="1902" xr:uid="{00000000-0005-0000-0000-000092030000}"/>
    <cellStyle name="40% - Accent1 6 2" xfId="3110" xr:uid="{00000000-0005-0000-0000-000093030000}"/>
    <cellStyle name="40% - Accent1 7" xfId="2206" xr:uid="{00000000-0005-0000-0000-000094030000}"/>
    <cellStyle name="40% - Accent1 7 2" xfId="3393" xr:uid="{00000000-0005-0000-0000-000095030000}"/>
    <cellStyle name="40% - Accent1 8" xfId="2791" xr:uid="{00000000-0005-0000-0000-000096030000}"/>
    <cellStyle name="40% - Accent1 9" xfId="68" xr:uid="{00000000-0005-0000-0000-000097030000}"/>
    <cellStyle name="40% - Accent2 2" xfId="98" xr:uid="{00000000-0005-0000-0000-000098030000}"/>
    <cellStyle name="40% - Accent2 2 2" xfId="283" xr:uid="{00000000-0005-0000-0000-000099030000}"/>
    <cellStyle name="40% - Accent2 2 2 2" xfId="284" xr:uid="{00000000-0005-0000-0000-00009A030000}"/>
    <cellStyle name="40% - Accent2 2 2 2 2" xfId="2017" xr:uid="{00000000-0005-0000-0000-00009B030000}"/>
    <cellStyle name="40% - Accent2 2 2 2 2 2" xfId="3225" xr:uid="{00000000-0005-0000-0000-00009C030000}"/>
    <cellStyle name="40% - Accent2 2 2 2 3" xfId="2385" xr:uid="{00000000-0005-0000-0000-00009D030000}"/>
    <cellStyle name="40% - Accent2 2 2 2 3 2" xfId="3508" xr:uid="{00000000-0005-0000-0000-00009E030000}"/>
    <cellStyle name="40% - Accent2 2 2 2 4" xfId="2906" xr:uid="{00000000-0005-0000-0000-00009F030000}"/>
    <cellStyle name="40% - Accent2 2 2 2 5" xfId="3781" xr:uid="{00000000-0005-0000-0000-0000A0030000}"/>
    <cellStyle name="40% - Accent2 2 2 3" xfId="1637" xr:uid="{00000000-0005-0000-0000-0000A1030000}"/>
    <cellStyle name="40% - Accent2 2 2 3 2" xfId="2704" xr:uid="{00000000-0005-0000-0000-0000A2030000}"/>
    <cellStyle name="40% - Accent2 2 2 4" xfId="2016" xr:uid="{00000000-0005-0000-0000-0000A3030000}"/>
    <cellStyle name="40% - Accent2 2 2 4 2" xfId="3224" xr:uid="{00000000-0005-0000-0000-0000A4030000}"/>
    <cellStyle name="40% - Accent2 2 2 5" xfId="2384" xr:uid="{00000000-0005-0000-0000-0000A5030000}"/>
    <cellStyle name="40% - Accent2 2 2 5 2" xfId="3507" xr:uid="{00000000-0005-0000-0000-0000A6030000}"/>
    <cellStyle name="40% - Accent2 2 2 6" xfId="2905" xr:uid="{00000000-0005-0000-0000-0000A7030000}"/>
    <cellStyle name="40% - Accent2 2 2 7" xfId="3780" xr:uid="{00000000-0005-0000-0000-0000A8030000}"/>
    <cellStyle name="40% - Accent2 2 3" xfId="285" xr:uid="{00000000-0005-0000-0000-0000A9030000}"/>
    <cellStyle name="40% - Accent2 2 3 2" xfId="2018" xr:uid="{00000000-0005-0000-0000-0000AA030000}"/>
    <cellStyle name="40% - Accent2 2 3 2 2" xfId="3226" xr:uid="{00000000-0005-0000-0000-0000AB030000}"/>
    <cellStyle name="40% - Accent2 2 3 3" xfId="2386" xr:uid="{00000000-0005-0000-0000-0000AC030000}"/>
    <cellStyle name="40% - Accent2 2 3 3 2" xfId="3509" xr:uid="{00000000-0005-0000-0000-0000AD030000}"/>
    <cellStyle name="40% - Accent2 2 3 4" xfId="2907" xr:uid="{00000000-0005-0000-0000-0000AE030000}"/>
    <cellStyle name="40% - Accent2 2 3 5" xfId="3782" xr:uid="{00000000-0005-0000-0000-0000AF030000}"/>
    <cellStyle name="40% - Accent2 2 4" xfId="286" xr:uid="{00000000-0005-0000-0000-0000B0030000}"/>
    <cellStyle name="40% - Accent2 2 4 2" xfId="2019" xr:uid="{00000000-0005-0000-0000-0000B1030000}"/>
    <cellStyle name="40% - Accent2 2 4 2 2" xfId="3227" xr:uid="{00000000-0005-0000-0000-0000B2030000}"/>
    <cellStyle name="40% - Accent2 2 4 3" xfId="2387" xr:uid="{00000000-0005-0000-0000-0000B3030000}"/>
    <cellStyle name="40% - Accent2 2 4 3 2" xfId="3510" xr:uid="{00000000-0005-0000-0000-0000B4030000}"/>
    <cellStyle name="40% - Accent2 2 4 4" xfId="2908" xr:uid="{00000000-0005-0000-0000-0000B5030000}"/>
    <cellStyle name="40% - Accent2 2 4 5" xfId="3783" xr:uid="{00000000-0005-0000-0000-0000B6030000}"/>
    <cellStyle name="40% - Accent2 2 5" xfId="1460" xr:uid="{00000000-0005-0000-0000-0000B7030000}"/>
    <cellStyle name="40% - Accent2 2 5 2" xfId="2603" xr:uid="{00000000-0005-0000-0000-0000B8030000}"/>
    <cellStyle name="40% - Accent2 2 6" xfId="2235" xr:uid="{00000000-0005-0000-0000-0000B9030000}"/>
    <cellStyle name="40% - Accent2 2_Comp ex 03.2014" xfId="1827" xr:uid="{00000000-0005-0000-0000-0000BA030000}"/>
    <cellStyle name="40% - Accent2 3" xfId="287" xr:uid="{00000000-0005-0000-0000-0000BB030000}"/>
    <cellStyle name="40% - Accent2 3 10" xfId="3784" xr:uid="{00000000-0005-0000-0000-0000BC030000}"/>
    <cellStyle name="40% - Accent2 3 2" xfId="288" xr:uid="{00000000-0005-0000-0000-0000BD030000}"/>
    <cellStyle name="40% - Accent2 3 2 2" xfId="2021" xr:uid="{00000000-0005-0000-0000-0000BE030000}"/>
    <cellStyle name="40% - Accent2 3 2 2 2" xfId="3229" xr:uid="{00000000-0005-0000-0000-0000BF030000}"/>
    <cellStyle name="40% - Accent2 3 2 3" xfId="2389" xr:uid="{00000000-0005-0000-0000-0000C0030000}"/>
    <cellStyle name="40% - Accent2 3 2 3 2" xfId="3512" xr:uid="{00000000-0005-0000-0000-0000C1030000}"/>
    <cellStyle name="40% - Accent2 3 2 4" xfId="2910" xr:uid="{00000000-0005-0000-0000-0000C2030000}"/>
    <cellStyle name="40% - Accent2 3 2 5" xfId="3785" xr:uid="{00000000-0005-0000-0000-0000C3030000}"/>
    <cellStyle name="40% - Accent2 3 3" xfId="1612" xr:uid="{00000000-0005-0000-0000-0000C4030000}"/>
    <cellStyle name="40% - Accent2 3 3 2" xfId="2145" xr:uid="{00000000-0005-0000-0000-0000C5030000}"/>
    <cellStyle name="40% - Accent2 3 3 2 2" xfId="3352" xr:uid="{00000000-0005-0000-0000-0000C6030000}"/>
    <cellStyle name="40% - Accent2 3 3 3" xfId="2679" xr:uid="{00000000-0005-0000-0000-0000C7030000}"/>
    <cellStyle name="40% - Accent2 3 3 3 2" xfId="3635" xr:uid="{00000000-0005-0000-0000-0000C8030000}"/>
    <cellStyle name="40% - Accent2 3 3 4" xfId="3033" xr:uid="{00000000-0005-0000-0000-0000C9030000}"/>
    <cellStyle name="40% - Accent2 3 3 5" xfId="3786" xr:uid="{00000000-0005-0000-0000-0000CA030000}"/>
    <cellStyle name="40% - Accent2 3 4" xfId="1850" xr:uid="{00000000-0005-0000-0000-0000CB030000}"/>
    <cellStyle name="40% - Accent2 3 4 2" xfId="2170" xr:uid="{00000000-0005-0000-0000-0000CC030000}"/>
    <cellStyle name="40% - Accent2 3 4 2 2" xfId="3377" xr:uid="{00000000-0005-0000-0000-0000CD030000}"/>
    <cellStyle name="40% - Accent2 3 4 3" xfId="2786" xr:uid="{00000000-0005-0000-0000-0000CE030000}"/>
    <cellStyle name="40% - Accent2 3 4 3 2" xfId="3660" xr:uid="{00000000-0005-0000-0000-0000CF030000}"/>
    <cellStyle name="40% - Accent2 3 4 4" xfId="3058" xr:uid="{00000000-0005-0000-0000-0000D0030000}"/>
    <cellStyle name="40% - Accent2 3 4 5" xfId="3787" xr:uid="{00000000-0005-0000-0000-0000D1030000}"/>
    <cellStyle name="40% - Accent2 3 5" xfId="1860" xr:uid="{00000000-0005-0000-0000-0000D2030000}"/>
    <cellStyle name="40% - Accent2 3 5 2" xfId="2180" xr:uid="{00000000-0005-0000-0000-0000D3030000}"/>
    <cellStyle name="40% - Accent2 3 5 2 2" xfId="3387" xr:uid="{00000000-0005-0000-0000-0000D4030000}"/>
    <cellStyle name="40% - Accent2 3 5 3" xfId="3068" xr:uid="{00000000-0005-0000-0000-0000D5030000}"/>
    <cellStyle name="40% - Accent2 3 5 4" xfId="3788" xr:uid="{00000000-0005-0000-0000-0000D6030000}"/>
    <cellStyle name="40% - Accent2 3 6" xfId="1886" xr:uid="{00000000-0005-0000-0000-0000D7030000}"/>
    <cellStyle name="40% - Accent2 3 6 2" xfId="3094" xr:uid="{00000000-0005-0000-0000-0000D8030000}"/>
    <cellStyle name="40% - Accent2 3 7" xfId="2020" xr:uid="{00000000-0005-0000-0000-0000D9030000}"/>
    <cellStyle name="40% - Accent2 3 7 2" xfId="3228" xr:uid="{00000000-0005-0000-0000-0000DA030000}"/>
    <cellStyle name="40% - Accent2 3 8" xfId="2388" xr:uid="{00000000-0005-0000-0000-0000DB030000}"/>
    <cellStyle name="40% - Accent2 3 8 2" xfId="3511" xr:uid="{00000000-0005-0000-0000-0000DC030000}"/>
    <cellStyle name="40% - Accent2 3 9" xfId="2909" xr:uid="{00000000-0005-0000-0000-0000DD030000}"/>
    <cellStyle name="40% - Accent2 4" xfId="289" xr:uid="{00000000-0005-0000-0000-0000DE030000}"/>
    <cellStyle name="40% - Accent2 4 2" xfId="1435" xr:uid="{00000000-0005-0000-0000-0000DF030000}"/>
    <cellStyle name="40% - Accent2 4 2 2" xfId="2127" xr:uid="{00000000-0005-0000-0000-0000E0030000}"/>
    <cellStyle name="40% - Accent2 4 2 2 2" xfId="3334" xr:uid="{00000000-0005-0000-0000-0000E1030000}"/>
    <cellStyle name="40% - Accent2 4 2 3" xfId="2578" xr:uid="{00000000-0005-0000-0000-0000E2030000}"/>
    <cellStyle name="40% - Accent2 4 2 3 2" xfId="3617" xr:uid="{00000000-0005-0000-0000-0000E3030000}"/>
    <cellStyle name="40% - Accent2 4 2 4" xfId="3015" xr:uid="{00000000-0005-0000-0000-0000E4030000}"/>
    <cellStyle name="40% - Accent2 4 2 5" xfId="3790" xr:uid="{00000000-0005-0000-0000-0000E5030000}"/>
    <cellStyle name="40% - Accent2 4 3" xfId="1845" xr:uid="{00000000-0005-0000-0000-0000E6030000}"/>
    <cellStyle name="40% - Accent2 4 3 2" xfId="2165" xr:uid="{00000000-0005-0000-0000-0000E7030000}"/>
    <cellStyle name="40% - Accent2 4 3 2 2" xfId="3372" xr:uid="{00000000-0005-0000-0000-0000E8030000}"/>
    <cellStyle name="40% - Accent2 4 3 3" xfId="2781" xr:uid="{00000000-0005-0000-0000-0000E9030000}"/>
    <cellStyle name="40% - Accent2 4 3 3 2" xfId="3655" xr:uid="{00000000-0005-0000-0000-0000EA030000}"/>
    <cellStyle name="40% - Accent2 4 3 4" xfId="3053" xr:uid="{00000000-0005-0000-0000-0000EB030000}"/>
    <cellStyle name="40% - Accent2 4 3 5" xfId="3791" xr:uid="{00000000-0005-0000-0000-0000EC030000}"/>
    <cellStyle name="40% - Accent2 4 4" xfId="1854" xr:uid="{00000000-0005-0000-0000-0000ED030000}"/>
    <cellStyle name="40% - Accent2 4 4 2" xfId="2174" xr:uid="{00000000-0005-0000-0000-0000EE030000}"/>
    <cellStyle name="40% - Accent2 4 4 2 2" xfId="3381" xr:uid="{00000000-0005-0000-0000-0000EF030000}"/>
    <cellStyle name="40% - Accent2 4 4 3" xfId="3062" xr:uid="{00000000-0005-0000-0000-0000F0030000}"/>
    <cellStyle name="40% - Accent2 4 4 4" xfId="3792" xr:uid="{00000000-0005-0000-0000-0000F1030000}"/>
    <cellStyle name="40% - Accent2 4 5" xfId="1868" xr:uid="{00000000-0005-0000-0000-0000F2030000}"/>
    <cellStyle name="40% - Accent2 4 5 2" xfId="3076" xr:uid="{00000000-0005-0000-0000-0000F3030000}"/>
    <cellStyle name="40% - Accent2 4 6" xfId="2022" xr:uid="{00000000-0005-0000-0000-0000F4030000}"/>
    <cellStyle name="40% - Accent2 4 6 2" xfId="3230" xr:uid="{00000000-0005-0000-0000-0000F5030000}"/>
    <cellStyle name="40% - Accent2 4 7" xfId="2390" xr:uid="{00000000-0005-0000-0000-0000F6030000}"/>
    <cellStyle name="40% - Accent2 4 7 2" xfId="3513" xr:uid="{00000000-0005-0000-0000-0000F7030000}"/>
    <cellStyle name="40% - Accent2 4 8" xfId="2911" xr:uid="{00000000-0005-0000-0000-0000F8030000}"/>
    <cellStyle name="40% - Accent2 4 9" xfId="3789" xr:uid="{00000000-0005-0000-0000-0000F9030000}"/>
    <cellStyle name="40% - Accent2 5" xfId="1904" xr:uid="{00000000-0005-0000-0000-0000FA030000}"/>
    <cellStyle name="40% - Accent2 5 2" xfId="3112" xr:uid="{00000000-0005-0000-0000-0000FB030000}"/>
    <cellStyle name="40% - Accent2 6" xfId="2210" xr:uid="{00000000-0005-0000-0000-0000FC030000}"/>
    <cellStyle name="40% - Accent2 6 2" xfId="3395" xr:uid="{00000000-0005-0000-0000-0000FD030000}"/>
    <cellStyle name="40% - Accent2 7" xfId="2793" xr:uid="{00000000-0005-0000-0000-0000FE030000}"/>
    <cellStyle name="40% - Accent2 8" xfId="72" xr:uid="{00000000-0005-0000-0000-0000FF030000}"/>
    <cellStyle name="40% - Accent3 2" xfId="99" xr:uid="{00000000-0005-0000-0000-000000040000}"/>
    <cellStyle name="40% - Accent3 2 2" xfId="290" xr:uid="{00000000-0005-0000-0000-000001040000}"/>
    <cellStyle name="40% - Accent3 2 2 2" xfId="291" xr:uid="{00000000-0005-0000-0000-000002040000}"/>
    <cellStyle name="40% - Accent3 2 2 2 2" xfId="292" xr:uid="{00000000-0005-0000-0000-000003040000}"/>
    <cellStyle name="40% - Accent3 2 2 2 2 2" xfId="2025" xr:uid="{00000000-0005-0000-0000-000004040000}"/>
    <cellStyle name="40% - Accent3 2 2 2 2 2 2" xfId="3233" xr:uid="{00000000-0005-0000-0000-000005040000}"/>
    <cellStyle name="40% - Accent3 2 2 2 2 3" xfId="2393" xr:uid="{00000000-0005-0000-0000-000006040000}"/>
    <cellStyle name="40% - Accent3 2 2 2 2 3 2" xfId="3516" xr:uid="{00000000-0005-0000-0000-000007040000}"/>
    <cellStyle name="40% - Accent3 2 2 2 2 4" xfId="2914" xr:uid="{00000000-0005-0000-0000-000008040000}"/>
    <cellStyle name="40% - Accent3 2 2 2 2 5" xfId="3795" xr:uid="{00000000-0005-0000-0000-000009040000}"/>
    <cellStyle name="40% - Accent3 2 2 2 3" xfId="2024" xr:uid="{00000000-0005-0000-0000-00000A040000}"/>
    <cellStyle name="40% - Accent3 2 2 2 3 2" xfId="3232" xr:uid="{00000000-0005-0000-0000-00000B040000}"/>
    <cellStyle name="40% - Accent3 2 2 2 4" xfId="2392" xr:uid="{00000000-0005-0000-0000-00000C040000}"/>
    <cellStyle name="40% - Accent3 2 2 2 4 2" xfId="3515" xr:uid="{00000000-0005-0000-0000-00000D040000}"/>
    <cellStyle name="40% - Accent3 2 2 2 5" xfId="2913" xr:uid="{00000000-0005-0000-0000-00000E040000}"/>
    <cellStyle name="40% - Accent3 2 2 2 6" xfId="3794" xr:uid="{00000000-0005-0000-0000-00000F040000}"/>
    <cellStyle name="40% - Accent3 2 2 3" xfId="293" xr:uid="{00000000-0005-0000-0000-000010040000}"/>
    <cellStyle name="40% - Accent3 2 2 3 2" xfId="2026" xr:uid="{00000000-0005-0000-0000-000011040000}"/>
    <cellStyle name="40% - Accent3 2 2 3 2 2" xfId="3234" xr:uid="{00000000-0005-0000-0000-000012040000}"/>
    <cellStyle name="40% - Accent3 2 2 3 3" xfId="2394" xr:uid="{00000000-0005-0000-0000-000013040000}"/>
    <cellStyle name="40% - Accent3 2 2 3 3 2" xfId="3517" xr:uid="{00000000-0005-0000-0000-000014040000}"/>
    <cellStyle name="40% - Accent3 2 2 3 4" xfId="2915" xr:uid="{00000000-0005-0000-0000-000015040000}"/>
    <cellStyle name="40% - Accent3 2 2 3 5" xfId="3796" xr:uid="{00000000-0005-0000-0000-000016040000}"/>
    <cellStyle name="40% - Accent3 2 2 4" xfId="1638" xr:uid="{00000000-0005-0000-0000-000017040000}"/>
    <cellStyle name="40% - Accent3 2 2 4 2" xfId="2705" xr:uid="{00000000-0005-0000-0000-000018040000}"/>
    <cellStyle name="40% - Accent3 2 2 5" xfId="2023" xr:uid="{00000000-0005-0000-0000-000019040000}"/>
    <cellStyle name="40% - Accent3 2 2 5 2" xfId="3231" xr:uid="{00000000-0005-0000-0000-00001A040000}"/>
    <cellStyle name="40% - Accent3 2 2 6" xfId="2391" xr:uid="{00000000-0005-0000-0000-00001B040000}"/>
    <cellStyle name="40% - Accent3 2 2 6 2" xfId="3514" xr:uid="{00000000-0005-0000-0000-00001C040000}"/>
    <cellStyle name="40% - Accent3 2 2 7" xfId="2912" xr:uid="{00000000-0005-0000-0000-00001D040000}"/>
    <cellStyle name="40% - Accent3 2 2 8" xfId="3793" xr:uid="{00000000-0005-0000-0000-00001E040000}"/>
    <cellStyle name="40% - Accent3 2 3" xfId="294" xr:uid="{00000000-0005-0000-0000-00001F040000}"/>
    <cellStyle name="40% - Accent3 2 3 2" xfId="295" xr:uid="{00000000-0005-0000-0000-000020040000}"/>
    <cellStyle name="40% - Accent3 2 3 2 2" xfId="2028" xr:uid="{00000000-0005-0000-0000-000021040000}"/>
    <cellStyle name="40% - Accent3 2 3 2 2 2" xfId="3236" xr:uid="{00000000-0005-0000-0000-000022040000}"/>
    <cellStyle name="40% - Accent3 2 3 2 3" xfId="2396" xr:uid="{00000000-0005-0000-0000-000023040000}"/>
    <cellStyle name="40% - Accent3 2 3 2 3 2" xfId="3519" xr:uid="{00000000-0005-0000-0000-000024040000}"/>
    <cellStyle name="40% - Accent3 2 3 2 4" xfId="2917" xr:uid="{00000000-0005-0000-0000-000025040000}"/>
    <cellStyle name="40% - Accent3 2 3 2 5" xfId="3798" xr:uid="{00000000-0005-0000-0000-000026040000}"/>
    <cellStyle name="40% - Accent3 2 3 3" xfId="2027" xr:uid="{00000000-0005-0000-0000-000027040000}"/>
    <cellStyle name="40% - Accent3 2 3 3 2" xfId="3235" xr:uid="{00000000-0005-0000-0000-000028040000}"/>
    <cellStyle name="40% - Accent3 2 3 4" xfId="2395" xr:uid="{00000000-0005-0000-0000-000029040000}"/>
    <cellStyle name="40% - Accent3 2 3 4 2" xfId="3518" xr:uid="{00000000-0005-0000-0000-00002A040000}"/>
    <cellStyle name="40% - Accent3 2 3 5" xfId="2916" xr:uid="{00000000-0005-0000-0000-00002B040000}"/>
    <cellStyle name="40% - Accent3 2 3 6" xfId="3797" xr:uid="{00000000-0005-0000-0000-00002C040000}"/>
    <cellStyle name="40% - Accent3 2 4" xfId="296" xr:uid="{00000000-0005-0000-0000-00002D040000}"/>
    <cellStyle name="40% - Accent3 2 4 2" xfId="2029" xr:uid="{00000000-0005-0000-0000-00002E040000}"/>
    <cellStyle name="40% - Accent3 2 4 2 2" xfId="3237" xr:uid="{00000000-0005-0000-0000-00002F040000}"/>
    <cellStyle name="40% - Accent3 2 4 3" xfId="2397" xr:uid="{00000000-0005-0000-0000-000030040000}"/>
    <cellStyle name="40% - Accent3 2 4 3 2" xfId="3520" xr:uid="{00000000-0005-0000-0000-000031040000}"/>
    <cellStyle name="40% - Accent3 2 4 4" xfId="2918" xr:uid="{00000000-0005-0000-0000-000032040000}"/>
    <cellStyle name="40% - Accent3 2 4 5" xfId="3799" xr:uid="{00000000-0005-0000-0000-000033040000}"/>
    <cellStyle name="40% - Accent3 2 5" xfId="297" xr:uid="{00000000-0005-0000-0000-000034040000}"/>
    <cellStyle name="40% - Accent3 2 5 2" xfId="2030" xr:uid="{00000000-0005-0000-0000-000035040000}"/>
    <cellStyle name="40% - Accent3 2 5 2 2" xfId="3238" xr:uid="{00000000-0005-0000-0000-000036040000}"/>
    <cellStyle name="40% - Accent3 2 5 3" xfId="2398" xr:uid="{00000000-0005-0000-0000-000037040000}"/>
    <cellStyle name="40% - Accent3 2 5 3 2" xfId="3521" xr:uid="{00000000-0005-0000-0000-000038040000}"/>
    <cellStyle name="40% - Accent3 2 5 4" xfId="2919" xr:uid="{00000000-0005-0000-0000-000039040000}"/>
    <cellStyle name="40% - Accent3 2 5 5" xfId="3800" xr:uid="{00000000-0005-0000-0000-00003A040000}"/>
    <cellStyle name="40% - Accent3 2 6" xfId="1461" xr:uid="{00000000-0005-0000-0000-00003B040000}"/>
    <cellStyle name="40% - Accent3 2 6 2" xfId="2604" xr:uid="{00000000-0005-0000-0000-00003C040000}"/>
    <cellStyle name="40% - Accent3 2 7" xfId="2236" xr:uid="{00000000-0005-0000-0000-00003D040000}"/>
    <cellStyle name="40% - Accent3 2_Comp ex 03.2014" xfId="1828" xr:uid="{00000000-0005-0000-0000-00003E040000}"/>
    <cellStyle name="40% - Accent3 3" xfId="298" xr:uid="{00000000-0005-0000-0000-00003F040000}"/>
    <cellStyle name="40% - Accent3 3 10" xfId="2920" xr:uid="{00000000-0005-0000-0000-000040040000}"/>
    <cellStyle name="40% - Accent3 3 11" xfId="3801" xr:uid="{00000000-0005-0000-0000-000041040000}"/>
    <cellStyle name="40% - Accent3 3 2" xfId="299" xr:uid="{00000000-0005-0000-0000-000042040000}"/>
    <cellStyle name="40% - Accent3 3 2 2" xfId="300" xr:uid="{00000000-0005-0000-0000-000043040000}"/>
    <cellStyle name="40% - Accent3 3 2 2 2" xfId="2033" xr:uid="{00000000-0005-0000-0000-000044040000}"/>
    <cellStyle name="40% - Accent3 3 2 2 2 2" xfId="3241" xr:uid="{00000000-0005-0000-0000-000045040000}"/>
    <cellStyle name="40% - Accent3 3 2 2 3" xfId="2401" xr:uid="{00000000-0005-0000-0000-000046040000}"/>
    <cellStyle name="40% - Accent3 3 2 2 3 2" xfId="3524" xr:uid="{00000000-0005-0000-0000-000047040000}"/>
    <cellStyle name="40% - Accent3 3 2 2 4" xfId="2922" xr:uid="{00000000-0005-0000-0000-000048040000}"/>
    <cellStyle name="40% - Accent3 3 2 2 5" xfId="3803" xr:uid="{00000000-0005-0000-0000-000049040000}"/>
    <cellStyle name="40% - Accent3 3 2 3" xfId="2032" xr:uid="{00000000-0005-0000-0000-00004A040000}"/>
    <cellStyle name="40% - Accent3 3 2 3 2" xfId="3240" xr:uid="{00000000-0005-0000-0000-00004B040000}"/>
    <cellStyle name="40% - Accent3 3 2 4" xfId="2400" xr:uid="{00000000-0005-0000-0000-00004C040000}"/>
    <cellStyle name="40% - Accent3 3 2 4 2" xfId="3523" xr:uid="{00000000-0005-0000-0000-00004D040000}"/>
    <cellStyle name="40% - Accent3 3 2 5" xfId="2921" xr:uid="{00000000-0005-0000-0000-00004E040000}"/>
    <cellStyle name="40% - Accent3 3 2 6" xfId="3802" xr:uid="{00000000-0005-0000-0000-00004F040000}"/>
    <cellStyle name="40% - Accent3 3 3" xfId="301" xr:uid="{00000000-0005-0000-0000-000050040000}"/>
    <cellStyle name="40% - Accent3 3 3 2" xfId="2034" xr:uid="{00000000-0005-0000-0000-000051040000}"/>
    <cellStyle name="40% - Accent3 3 3 2 2" xfId="3242" xr:uid="{00000000-0005-0000-0000-000052040000}"/>
    <cellStyle name="40% - Accent3 3 3 3" xfId="2402" xr:uid="{00000000-0005-0000-0000-000053040000}"/>
    <cellStyle name="40% - Accent3 3 3 3 2" xfId="3525" xr:uid="{00000000-0005-0000-0000-000054040000}"/>
    <cellStyle name="40% - Accent3 3 3 4" xfId="2923" xr:uid="{00000000-0005-0000-0000-000055040000}"/>
    <cellStyle name="40% - Accent3 3 3 5" xfId="3804" xr:uid="{00000000-0005-0000-0000-000056040000}"/>
    <cellStyle name="40% - Accent3 3 4" xfId="1616" xr:uid="{00000000-0005-0000-0000-000057040000}"/>
    <cellStyle name="40% - Accent3 3 4 2" xfId="2147" xr:uid="{00000000-0005-0000-0000-000058040000}"/>
    <cellStyle name="40% - Accent3 3 4 2 2" xfId="3354" xr:uid="{00000000-0005-0000-0000-000059040000}"/>
    <cellStyle name="40% - Accent3 3 4 3" xfId="2683" xr:uid="{00000000-0005-0000-0000-00005A040000}"/>
    <cellStyle name="40% - Accent3 3 4 3 2" xfId="3637" xr:uid="{00000000-0005-0000-0000-00005B040000}"/>
    <cellStyle name="40% - Accent3 3 4 4" xfId="3035" xr:uid="{00000000-0005-0000-0000-00005C040000}"/>
    <cellStyle name="40% - Accent3 3 4 5" xfId="3805" xr:uid="{00000000-0005-0000-0000-00005D040000}"/>
    <cellStyle name="40% - Accent3 3 5" xfId="1842" xr:uid="{00000000-0005-0000-0000-00005E040000}"/>
    <cellStyle name="40% - Accent3 3 5 2" xfId="2163" xr:uid="{00000000-0005-0000-0000-00005F040000}"/>
    <cellStyle name="40% - Accent3 3 5 2 2" xfId="3370" xr:uid="{00000000-0005-0000-0000-000060040000}"/>
    <cellStyle name="40% - Accent3 3 5 3" xfId="2778" xr:uid="{00000000-0005-0000-0000-000061040000}"/>
    <cellStyle name="40% - Accent3 3 5 3 2" xfId="3653" xr:uid="{00000000-0005-0000-0000-000062040000}"/>
    <cellStyle name="40% - Accent3 3 5 4" xfId="3051" xr:uid="{00000000-0005-0000-0000-000063040000}"/>
    <cellStyle name="40% - Accent3 3 5 5" xfId="3806" xr:uid="{00000000-0005-0000-0000-000064040000}"/>
    <cellStyle name="40% - Accent3 3 6" xfId="1861" xr:uid="{00000000-0005-0000-0000-000065040000}"/>
    <cellStyle name="40% - Accent3 3 6 2" xfId="2181" xr:uid="{00000000-0005-0000-0000-000066040000}"/>
    <cellStyle name="40% - Accent3 3 6 2 2" xfId="3388" xr:uid="{00000000-0005-0000-0000-000067040000}"/>
    <cellStyle name="40% - Accent3 3 6 3" xfId="3069" xr:uid="{00000000-0005-0000-0000-000068040000}"/>
    <cellStyle name="40% - Accent3 3 6 4" xfId="3807" xr:uid="{00000000-0005-0000-0000-000069040000}"/>
    <cellStyle name="40% - Accent3 3 7" xfId="1888" xr:uid="{00000000-0005-0000-0000-00006A040000}"/>
    <cellStyle name="40% - Accent3 3 7 2" xfId="3096" xr:uid="{00000000-0005-0000-0000-00006B040000}"/>
    <cellStyle name="40% - Accent3 3 8" xfId="2031" xr:uid="{00000000-0005-0000-0000-00006C040000}"/>
    <cellStyle name="40% - Accent3 3 8 2" xfId="3239" xr:uid="{00000000-0005-0000-0000-00006D040000}"/>
    <cellStyle name="40% - Accent3 3 9" xfId="2399" xr:uid="{00000000-0005-0000-0000-00006E040000}"/>
    <cellStyle name="40% - Accent3 3 9 2" xfId="3522" xr:uid="{00000000-0005-0000-0000-00006F040000}"/>
    <cellStyle name="40% - Accent3 4" xfId="302" xr:uid="{00000000-0005-0000-0000-000070040000}"/>
    <cellStyle name="40% - Accent3 4 10" xfId="3808" xr:uid="{00000000-0005-0000-0000-000071040000}"/>
    <cellStyle name="40% - Accent3 4 2" xfId="303" xr:uid="{00000000-0005-0000-0000-000072040000}"/>
    <cellStyle name="40% - Accent3 4 2 2" xfId="2036" xr:uid="{00000000-0005-0000-0000-000073040000}"/>
    <cellStyle name="40% - Accent3 4 2 2 2" xfId="3244" xr:uid="{00000000-0005-0000-0000-000074040000}"/>
    <cellStyle name="40% - Accent3 4 2 3" xfId="2404" xr:uid="{00000000-0005-0000-0000-000075040000}"/>
    <cellStyle name="40% - Accent3 4 2 3 2" xfId="3527" xr:uid="{00000000-0005-0000-0000-000076040000}"/>
    <cellStyle name="40% - Accent3 4 2 4" xfId="2925" xr:uid="{00000000-0005-0000-0000-000077040000}"/>
    <cellStyle name="40% - Accent3 4 2 5" xfId="3809" xr:uid="{00000000-0005-0000-0000-000078040000}"/>
    <cellStyle name="40% - Accent3 4 3" xfId="1439" xr:uid="{00000000-0005-0000-0000-000079040000}"/>
    <cellStyle name="40% - Accent3 4 3 2" xfId="2129" xr:uid="{00000000-0005-0000-0000-00007A040000}"/>
    <cellStyle name="40% - Accent3 4 3 2 2" xfId="3336" xr:uid="{00000000-0005-0000-0000-00007B040000}"/>
    <cellStyle name="40% - Accent3 4 3 3" xfId="2582" xr:uid="{00000000-0005-0000-0000-00007C040000}"/>
    <cellStyle name="40% - Accent3 4 3 3 2" xfId="3619" xr:uid="{00000000-0005-0000-0000-00007D040000}"/>
    <cellStyle name="40% - Accent3 4 3 4" xfId="3017" xr:uid="{00000000-0005-0000-0000-00007E040000}"/>
    <cellStyle name="40% - Accent3 4 3 5" xfId="3810" xr:uid="{00000000-0005-0000-0000-00007F040000}"/>
    <cellStyle name="40% - Accent3 4 4" xfId="1846" xr:uid="{00000000-0005-0000-0000-000080040000}"/>
    <cellStyle name="40% - Accent3 4 4 2" xfId="2166" xr:uid="{00000000-0005-0000-0000-000081040000}"/>
    <cellStyle name="40% - Accent3 4 4 2 2" xfId="3373" xr:uid="{00000000-0005-0000-0000-000082040000}"/>
    <cellStyle name="40% - Accent3 4 4 3" xfId="2782" xr:uid="{00000000-0005-0000-0000-000083040000}"/>
    <cellStyle name="40% - Accent3 4 4 3 2" xfId="3656" xr:uid="{00000000-0005-0000-0000-000084040000}"/>
    <cellStyle name="40% - Accent3 4 4 4" xfId="3054" xr:uid="{00000000-0005-0000-0000-000085040000}"/>
    <cellStyle name="40% - Accent3 4 4 5" xfId="3811" xr:uid="{00000000-0005-0000-0000-000086040000}"/>
    <cellStyle name="40% - Accent3 4 5" xfId="1855" xr:uid="{00000000-0005-0000-0000-000087040000}"/>
    <cellStyle name="40% - Accent3 4 5 2" xfId="2175" xr:uid="{00000000-0005-0000-0000-000088040000}"/>
    <cellStyle name="40% - Accent3 4 5 2 2" xfId="3382" xr:uid="{00000000-0005-0000-0000-000089040000}"/>
    <cellStyle name="40% - Accent3 4 5 3" xfId="3063" xr:uid="{00000000-0005-0000-0000-00008A040000}"/>
    <cellStyle name="40% - Accent3 4 5 4" xfId="3812" xr:uid="{00000000-0005-0000-0000-00008B040000}"/>
    <cellStyle name="40% - Accent3 4 6" xfId="1870" xr:uid="{00000000-0005-0000-0000-00008C040000}"/>
    <cellStyle name="40% - Accent3 4 6 2" xfId="3078" xr:uid="{00000000-0005-0000-0000-00008D040000}"/>
    <cellStyle name="40% - Accent3 4 7" xfId="2035" xr:uid="{00000000-0005-0000-0000-00008E040000}"/>
    <cellStyle name="40% - Accent3 4 7 2" xfId="3243" xr:uid="{00000000-0005-0000-0000-00008F040000}"/>
    <cellStyle name="40% - Accent3 4 8" xfId="2403" xr:uid="{00000000-0005-0000-0000-000090040000}"/>
    <cellStyle name="40% - Accent3 4 8 2" xfId="3526" xr:uid="{00000000-0005-0000-0000-000091040000}"/>
    <cellStyle name="40% - Accent3 4 9" xfId="2924" xr:uid="{00000000-0005-0000-0000-000092040000}"/>
    <cellStyle name="40% - Accent3 5" xfId="304" xr:uid="{00000000-0005-0000-0000-000093040000}"/>
    <cellStyle name="40% - Accent3 5 2" xfId="2037" xr:uid="{00000000-0005-0000-0000-000094040000}"/>
    <cellStyle name="40% - Accent3 5 2 2" xfId="3245" xr:uid="{00000000-0005-0000-0000-000095040000}"/>
    <cellStyle name="40% - Accent3 5 3" xfId="2405" xr:uid="{00000000-0005-0000-0000-000096040000}"/>
    <cellStyle name="40% - Accent3 5 3 2" xfId="3528" xr:uid="{00000000-0005-0000-0000-000097040000}"/>
    <cellStyle name="40% - Accent3 5 4" xfId="2926" xr:uid="{00000000-0005-0000-0000-000098040000}"/>
    <cellStyle name="40% - Accent3 5 5" xfId="3813" xr:uid="{00000000-0005-0000-0000-000099040000}"/>
    <cellStyle name="40% - Accent3 6" xfId="1906" xr:uid="{00000000-0005-0000-0000-00009A040000}"/>
    <cellStyle name="40% - Accent3 6 2" xfId="3114" xr:uid="{00000000-0005-0000-0000-00009B040000}"/>
    <cellStyle name="40% - Accent3 7" xfId="2214" xr:uid="{00000000-0005-0000-0000-00009C040000}"/>
    <cellStyle name="40% - Accent3 7 2" xfId="3397" xr:uid="{00000000-0005-0000-0000-00009D040000}"/>
    <cellStyle name="40% - Accent3 8" xfId="2795" xr:uid="{00000000-0005-0000-0000-00009E040000}"/>
    <cellStyle name="40% - Accent3 9" xfId="76" xr:uid="{00000000-0005-0000-0000-00009F040000}"/>
    <cellStyle name="40% - Accent4 2" xfId="100" xr:uid="{00000000-0005-0000-0000-0000A0040000}"/>
    <cellStyle name="40% - Accent4 2 2" xfId="305" xr:uid="{00000000-0005-0000-0000-0000A1040000}"/>
    <cellStyle name="40% - Accent4 2 2 2" xfId="306" xr:uid="{00000000-0005-0000-0000-0000A2040000}"/>
    <cellStyle name="40% - Accent4 2 2 2 2" xfId="307" xr:uid="{00000000-0005-0000-0000-0000A3040000}"/>
    <cellStyle name="40% - Accent4 2 2 2 2 2" xfId="2040" xr:uid="{00000000-0005-0000-0000-0000A4040000}"/>
    <cellStyle name="40% - Accent4 2 2 2 2 2 2" xfId="3248" xr:uid="{00000000-0005-0000-0000-0000A5040000}"/>
    <cellStyle name="40% - Accent4 2 2 2 2 3" xfId="2408" xr:uid="{00000000-0005-0000-0000-0000A6040000}"/>
    <cellStyle name="40% - Accent4 2 2 2 2 3 2" xfId="3531" xr:uid="{00000000-0005-0000-0000-0000A7040000}"/>
    <cellStyle name="40% - Accent4 2 2 2 2 4" xfId="2929" xr:uid="{00000000-0005-0000-0000-0000A8040000}"/>
    <cellStyle name="40% - Accent4 2 2 2 2 5" xfId="3816" xr:uid="{00000000-0005-0000-0000-0000A9040000}"/>
    <cellStyle name="40% - Accent4 2 2 2 3" xfId="2039" xr:uid="{00000000-0005-0000-0000-0000AA040000}"/>
    <cellStyle name="40% - Accent4 2 2 2 3 2" xfId="3247" xr:uid="{00000000-0005-0000-0000-0000AB040000}"/>
    <cellStyle name="40% - Accent4 2 2 2 4" xfId="2407" xr:uid="{00000000-0005-0000-0000-0000AC040000}"/>
    <cellStyle name="40% - Accent4 2 2 2 4 2" xfId="3530" xr:uid="{00000000-0005-0000-0000-0000AD040000}"/>
    <cellStyle name="40% - Accent4 2 2 2 5" xfId="2928" xr:uid="{00000000-0005-0000-0000-0000AE040000}"/>
    <cellStyle name="40% - Accent4 2 2 2 6" xfId="3815" xr:uid="{00000000-0005-0000-0000-0000AF040000}"/>
    <cellStyle name="40% - Accent4 2 2 3" xfId="308" xr:uid="{00000000-0005-0000-0000-0000B0040000}"/>
    <cellStyle name="40% - Accent4 2 2 3 2" xfId="2041" xr:uid="{00000000-0005-0000-0000-0000B1040000}"/>
    <cellStyle name="40% - Accent4 2 2 3 2 2" xfId="3249" xr:uid="{00000000-0005-0000-0000-0000B2040000}"/>
    <cellStyle name="40% - Accent4 2 2 3 3" xfId="2409" xr:uid="{00000000-0005-0000-0000-0000B3040000}"/>
    <cellStyle name="40% - Accent4 2 2 3 3 2" xfId="3532" xr:uid="{00000000-0005-0000-0000-0000B4040000}"/>
    <cellStyle name="40% - Accent4 2 2 3 4" xfId="2930" xr:uid="{00000000-0005-0000-0000-0000B5040000}"/>
    <cellStyle name="40% - Accent4 2 2 3 5" xfId="3817" xr:uid="{00000000-0005-0000-0000-0000B6040000}"/>
    <cellStyle name="40% - Accent4 2 2 4" xfId="1639" xr:uid="{00000000-0005-0000-0000-0000B7040000}"/>
    <cellStyle name="40% - Accent4 2 2 4 2" xfId="2706" xr:uid="{00000000-0005-0000-0000-0000B8040000}"/>
    <cellStyle name="40% - Accent4 2 2 5" xfId="2038" xr:uid="{00000000-0005-0000-0000-0000B9040000}"/>
    <cellStyle name="40% - Accent4 2 2 5 2" xfId="3246" xr:uid="{00000000-0005-0000-0000-0000BA040000}"/>
    <cellStyle name="40% - Accent4 2 2 6" xfId="2406" xr:uid="{00000000-0005-0000-0000-0000BB040000}"/>
    <cellStyle name="40% - Accent4 2 2 6 2" xfId="3529" xr:uid="{00000000-0005-0000-0000-0000BC040000}"/>
    <cellStyle name="40% - Accent4 2 2 7" xfId="2927" xr:uid="{00000000-0005-0000-0000-0000BD040000}"/>
    <cellStyle name="40% - Accent4 2 2 8" xfId="3814" xr:uid="{00000000-0005-0000-0000-0000BE040000}"/>
    <cellStyle name="40% - Accent4 2 3" xfId="309" xr:uid="{00000000-0005-0000-0000-0000BF040000}"/>
    <cellStyle name="40% - Accent4 2 3 2" xfId="310" xr:uid="{00000000-0005-0000-0000-0000C0040000}"/>
    <cellStyle name="40% - Accent4 2 3 2 2" xfId="2043" xr:uid="{00000000-0005-0000-0000-0000C1040000}"/>
    <cellStyle name="40% - Accent4 2 3 2 2 2" xfId="3251" xr:uid="{00000000-0005-0000-0000-0000C2040000}"/>
    <cellStyle name="40% - Accent4 2 3 2 3" xfId="2411" xr:uid="{00000000-0005-0000-0000-0000C3040000}"/>
    <cellStyle name="40% - Accent4 2 3 2 3 2" xfId="3534" xr:uid="{00000000-0005-0000-0000-0000C4040000}"/>
    <cellStyle name="40% - Accent4 2 3 2 4" xfId="2932" xr:uid="{00000000-0005-0000-0000-0000C5040000}"/>
    <cellStyle name="40% - Accent4 2 3 2 5" xfId="3819" xr:uid="{00000000-0005-0000-0000-0000C6040000}"/>
    <cellStyle name="40% - Accent4 2 3 3" xfId="2042" xr:uid="{00000000-0005-0000-0000-0000C7040000}"/>
    <cellStyle name="40% - Accent4 2 3 3 2" xfId="3250" xr:uid="{00000000-0005-0000-0000-0000C8040000}"/>
    <cellStyle name="40% - Accent4 2 3 4" xfId="2410" xr:uid="{00000000-0005-0000-0000-0000C9040000}"/>
    <cellStyle name="40% - Accent4 2 3 4 2" xfId="3533" xr:uid="{00000000-0005-0000-0000-0000CA040000}"/>
    <cellStyle name="40% - Accent4 2 3 5" xfId="2931" xr:uid="{00000000-0005-0000-0000-0000CB040000}"/>
    <cellStyle name="40% - Accent4 2 3 6" xfId="3818" xr:uid="{00000000-0005-0000-0000-0000CC040000}"/>
    <cellStyle name="40% - Accent4 2 4" xfId="311" xr:uid="{00000000-0005-0000-0000-0000CD040000}"/>
    <cellStyle name="40% - Accent4 2 4 2" xfId="2044" xr:uid="{00000000-0005-0000-0000-0000CE040000}"/>
    <cellStyle name="40% - Accent4 2 4 2 2" xfId="3252" xr:uid="{00000000-0005-0000-0000-0000CF040000}"/>
    <cellStyle name="40% - Accent4 2 4 3" xfId="2412" xr:uid="{00000000-0005-0000-0000-0000D0040000}"/>
    <cellStyle name="40% - Accent4 2 4 3 2" xfId="3535" xr:uid="{00000000-0005-0000-0000-0000D1040000}"/>
    <cellStyle name="40% - Accent4 2 4 4" xfId="2933" xr:uid="{00000000-0005-0000-0000-0000D2040000}"/>
    <cellStyle name="40% - Accent4 2 4 5" xfId="3820" xr:uid="{00000000-0005-0000-0000-0000D3040000}"/>
    <cellStyle name="40% - Accent4 2 5" xfId="312" xr:uid="{00000000-0005-0000-0000-0000D4040000}"/>
    <cellStyle name="40% - Accent4 2 5 2" xfId="2045" xr:uid="{00000000-0005-0000-0000-0000D5040000}"/>
    <cellStyle name="40% - Accent4 2 5 2 2" xfId="3253" xr:uid="{00000000-0005-0000-0000-0000D6040000}"/>
    <cellStyle name="40% - Accent4 2 5 3" xfId="2413" xr:uid="{00000000-0005-0000-0000-0000D7040000}"/>
    <cellStyle name="40% - Accent4 2 5 3 2" xfId="3536" xr:uid="{00000000-0005-0000-0000-0000D8040000}"/>
    <cellStyle name="40% - Accent4 2 5 4" xfId="2934" xr:uid="{00000000-0005-0000-0000-0000D9040000}"/>
    <cellStyle name="40% - Accent4 2 5 5" xfId="3821" xr:uid="{00000000-0005-0000-0000-0000DA040000}"/>
    <cellStyle name="40% - Accent4 2 6" xfId="1462" xr:uid="{00000000-0005-0000-0000-0000DB040000}"/>
    <cellStyle name="40% - Accent4 2 6 2" xfId="2605" xr:uid="{00000000-0005-0000-0000-0000DC040000}"/>
    <cellStyle name="40% - Accent4 2 7" xfId="2237" xr:uid="{00000000-0005-0000-0000-0000DD040000}"/>
    <cellStyle name="40% - Accent4 2_Comp ex 03.2014" xfId="1829" xr:uid="{00000000-0005-0000-0000-0000DE040000}"/>
    <cellStyle name="40% - Accent4 3" xfId="313" xr:uid="{00000000-0005-0000-0000-0000DF040000}"/>
    <cellStyle name="40% - Accent4 3 10" xfId="2935" xr:uid="{00000000-0005-0000-0000-0000E0040000}"/>
    <cellStyle name="40% - Accent4 3 11" xfId="3822" xr:uid="{00000000-0005-0000-0000-0000E1040000}"/>
    <cellStyle name="40% - Accent4 3 2" xfId="314" xr:uid="{00000000-0005-0000-0000-0000E2040000}"/>
    <cellStyle name="40% - Accent4 3 2 2" xfId="315" xr:uid="{00000000-0005-0000-0000-0000E3040000}"/>
    <cellStyle name="40% - Accent4 3 2 2 2" xfId="2048" xr:uid="{00000000-0005-0000-0000-0000E4040000}"/>
    <cellStyle name="40% - Accent4 3 2 2 2 2" xfId="3256" xr:uid="{00000000-0005-0000-0000-0000E5040000}"/>
    <cellStyle name="40% - Accent4 3 2 2 3" xfId="2416" xr:uid="{00000000-0005-0000-0000-0000E6040000}"/>
    <cellStyle name="40% - Accent4 3 2 2 3 2" xfId="3539" xr:uid="{00000000-0005-0000-0000-0000E7040000}"/>
    <cellStyle name="40% - Accent4 3 2 2 4" xfId="2937" xr:uid="{00000000-0005-0000-0000-0000E8040000}"/>
    <cellStyle name="40% - Accent4 3 2 2 5" xfId="3824" xr:uid="{00000000-0005-0000-0000-0000E9040000}"/>
    <cellStyle name="40% - Accent4 3 2 3" xfId="2047" xr:uid="{00000000-0005-0000-0000-0000EA040000}"/>
    <cellStyle name="40% - Accent4 3 2 3 2" xfId="3255" xr:uid="{00000000-0005-0000-0000-0000EB040000}"/>
    <cellStyle name="40% - Accent4 3 2 4" xfId="2415" xr:uid="{00000000-0005-0000-0000-0000EC040000}"/>
    <cellStyle name="40% - Accent4 3 2 4 2" xfId="3538" xr:uid="{00000000-0005-0000-0000-0000ED040000}"/>
    <cellStyle name="40% - Accent4 3 2 5" xfId="2936" xr:uid="{00000000-0005-0000-0000-0000EE040000}"/>
    <cellStyle name="40% - Accent4 3 2 6" xfId="3823" xr:uid="{00000000-0005-0000-0000-0000EF040000}"/>
    <cellStyle name="40% - Accent4 3 3" xfId="316" xr:uid="{00000000-0005-0000-0000-0000F0040000}"/>
    <cellStyle name="40% - Accent4 3 3 2" xfId="2049" xr:uid="{00000000-0005-0000-0000-0000F1040000}"/>
    <cellStyle name="40% - Accent4 3 3 2 2" xfId="3257" xr:uid="{00000000-0005-0000-0000-0000F2040000}"/>
    <cellStyle name="40% - Accent4 3 3 3" xfId="2417" xr:uid="{00000000-0005-0000-0000-0000F3040000}"/>
    <cellStyle name="40% - Accent4 3 3 3 2" xfId="3540" xr:uid="{00000000-0005-0000-0000-0000F4040000}"/>
    <cellStyle name="40% - Accent4 3 3 4" xfId="2938" xr:uid="{00000000-0005-0000-0000-0000F5040000}"/>
    <cellStyle name="40% - Accent4 3 3 5" xfId="3825" xr:uid="{00000000-0005-0000-0000-0000F6040000}"/>
    <cellStyle name="40% - Accent4 3 4" xfId="1620" xr:uid="{00000000-0005-0000-0000-0000F7040000}"/>
    <cellStyle name="40% - Accent4 3 4 2" xfId="2149" xr:uid="{00000000-0005-0000-0000-0000F8040000}"/>
    <cellStyle name="40% - Accent4 3 4 2 2" xfId="3356" xr:uid="{00000000-0005-0000-0000-0000F9040000}"/>
    <cellStyle name="40% - Accent4 3 4 3" xfId="2687" xr:uid="{00000000-0005-0000-0000-0000FA040000}"/>
    <cellStyle name="40% - Accent4 3 4 3 2" xfId="3639" xr:uid="{00000000-0005-0000-0000-0000FB040000}"/>
    <cellStyle name="40% - Accent4 3 4 4" xfId="3037" xr:uid="{00000000-0005-0000-0000-0000FC040000}"/>
    <cellStyle name="40% - Accent4 3 4 5" xfId="3826" xr:uid="{00000000-0005-0000-0000-0000FD040000}"/>
    <cellStyle name="40% - Accent4 3 5" xfId="1839" xr:uid="{00000000-0005-0000-0000-0000FE040000}"/>
    <cellStyle name="40% - Accent4 3 5 2" xfId="2161" xr:uid="{00000000-0005-0000-0000-0000FF040000}"/>
    <cellStyle name="40% - Accent4 3 5 2 2" xfId="3368" xr:uid="{00000000-0005-0000-0000-000000050000}"/>
    <cellStyle name="40% - Accent4 3 5 3" xfId="2775" xr:uid="{00000000-0005-0000-0000-000001050000}"/>
    <cellStyle name="40% - Accent4 3 5 3 2" xfId="3651" xr:uid="{00000000-0005-0000-0000-000002050000}"/>
    <cellStyle name="40% - Accent4 3 5 4" xfId="3049" xr:uid="{00000000-0005-0000-0000-000003050000}"/>
    <cellStyle name="40% - Accent4 3 5 5" xfId="3827" xr:uid="{00000000-0005-0000-0000-000004050000}"/>
    <cellStyle name="40% - Accent4 3 6" xfId="1862" xr:uid="{00000000-0005-0000-0000-000005050000}"/>
    <cellStyle name="40% - Accent4 3 6 2" xfId="2182" xr:uid="{00000000-0005-0000-0000-000006050000}"/>
    <cellStyle name="40% - Accent4 3 6 2 2" xfId="3389" xr:uid="{00000000-0005-0000-0000-000007050000}"/>
    <cellStyle name="40% - Accent4 3 6 3" xfId="3070" xr:uid="{00000000-0005-0000-0000-000008050000}"/>
    <cellStyle name="40% - Accent4 3 6 4" xfId="3828" xr:uid="{00000000-0005-0000-0000-000009050000}"/>
    <cellStyle name="40% - Accent4 3 7" xfId="1890" xr:uid="{00000000-0005-0000-0000-00000A050000}"/>
    <cellStyle name="40% - Accent4 3 7 2" xfId="3098" xr:uid="{00000000-0005-0000-0000-00000B050000}"/>
    <cellStyle name="40% - Accent4 3 8" xfId="2046" xr:uid="{00000000-0005-0000-0000-00000C050000}"/>
    <cellStyle name="40% - Accent4 3 8 2" xfId="3254" xr:uid="{00000000-0005-0000-0000-00000D050000}"/>
    <cellStyle name="40% - Accent4 3 9" xfId="2414" xr:uid="{00000000-0005-0000-0000-00000E050000}"/>
    <cellStyle name="40% - Accent4 3 9 2" xfId="3537" xr:uid="{00000000-0005-0000-0000-00000F050000}"/>
    <cellStyle name="40% - Accent4 4" xfId="317" xr:uid="{00000000-0005-0000-0000-000010050000}"/>
    <cellStyle name="40% - Accent4 4 10" xfId="3829" xr:uid="{00000000-0005-0000-0000-000011050000}"/>
    <cellStyle name="40% - Accent4 4 2" xfId="318" xr:uid="{00000000-0005-0000-0000-000012050000}"/>
    <cellStyle name="40% - Accent4 4 2 2" xfId="2051" xr:uid="{00000000-0005-0000-0000-000013050000}"/>
    <cellStyle name="40% - Accent4 4 2 2 2" xfId="3259" xr:uid="{00000000-0005-0000-0000-000014050000}"/>
    <cellStyle name="40% - Accent4 4 2 3" xfId="2419" xr:uid="{00000000-0005-0000-0000-000015050000}"/>
    <cellStyle name="40% - Accent4 4 2 3 2" xfId="3542" xr:uid="{00000000-0005-0000-0000-000016050000}"/>
    <cellStyle name="40% - Accent4 4 2 4" xfId="2940" xr:uid="{00000000-0005-0000-0000-000017050000}"/>
    <cellStyle name="40% - Accent4 4 2 5" xfId="3830" xr:uid="{00000000-0005-0000-0000-000018050000}"/>
    <cellStyle name="40% - Accent4 4 3" xfId="1443" xr:uid="{00000000-0005-0000-0000-000019050000}"/>
    <cellStyle name="40% - Accent4 4 3 2" xfId="2131" xr:uid="{00000000-0005-0000-0000-00001A050000}"/>
    <cellStyle name="40% - Accent4 4 3 2 2" xfId="3338" xr:uid="{00000000-0005-0000-0000-00001B050000}"/>
    <cellStyle name="40% - Accent4 4 3 3" xfId="2586" xr:uid="{00000000-0005-0000-0000-00001C050000}"/>
    <cellStyle name="40% - Accent4 4 3 3 2" xfId="3621" xr:uid="{00000000-0005-0000-0000-00001D050000}"/>
    <cellStyle name="40% - Accent4 4 3 4" xfId="3019" xr:uid="{00000000-0005-0000-0000-00001E050000}"/>
    <cellStyle name="40% - Accent4 4 3 5" xfId="3831" xr:uid="{00000000-0005-0000-0000-00001F050000}"/>
    <cellStyle name="40% - Accent4 4 4" xfId="1852" xr:uid="{00000000-0005-0000-0000-000020050000}"/>
    <cellStyle name="40% - Accent4 4 4 2" xfId="2172" xr:uid="{00000000-0005-0000-0000-000021050000}"/>
    <cellStyle name="40% - Accent4 4 4 2 2" xfId="3379" xr:uid="{00000000-0005-0000-0000-000022050000}"/>
    <cellStyle name="40% - Accent4 4 4 3" xfId="2788" xr:uid="{00000000-0005-0000-0000-000023050000}"/>
    <cellStyle name="40% - Accent4 4 4 3 2" xfId="3662" xr:uid="{00000000-0005-0000-0000-000024050000}"/>
    <cellStyle name="40% - Accent4 4 4 4" xfId="3060" xr:uid="{00000000-0005-0000-0000-000025050000}"/>
    <cellStyle name="40% - Accent4 4 4 5" xfId="3832" xr:uid="{00000000-0005-0000-0000-000026050000}"/>
    <cellStyle name="40% - Accent4 4 5" xfId="1856" xr:uid="{00000000-0005-0000-0000-000027050000}"/>
    <cellStyle name="40% - Accent4 4 5 2" xfId="2176" xr:uid="{00000000-0005-0000-0000-000028050000}"/>
    <cellStyle name="40% - Accent4 4 5 2 2" xfId="3383" xr:uid="{00000000-0005-0000-0000-000029050000}"/>
    <cellStyle name="40% - Accent4 4 5 3" xfId="3064" xr:uid="{00000000-0005-0000-0000-00002A050000}"/>
    <cellStyle name="40% - Accent4 4 5 4" xfId="3833" xr:uid="{00000000-0005-0000-0000-00002B050000}"/>
    <cellStyle name="40% - Accent4 4 6" xfId="1872" xr:uid="{00000000-0005-0000-0000-00002C050000}"/>
    <cellStyle name="40% - Accent4 4 6 2" xfId="3080" xr:uid="{00000000-0005-0000-0000-00002D050000}"/>
    <cellStyle name="40% - Accent4 4 7" xfId="2050" xr:uid="{00000000-0005-0000-0000-00002E050000}"/>
    <cellStyle name="40% - Accent4 4 7 2" xfId="3258" xr:uid="{00000000-0005-0000-0000-00002F050000}"/>
    <cellStyle name="40% - Accent4 4 8" xfId="2418" xr:uid="{00000000-0005-0000-0000-000030050000}"/>
    <cellStyle name="40% - Accent4 4 8 2" xfId="3541" xr:uid="{00000000-0005-0000-0000-000031050000}"/>
    <cellStyle name="40% - Accent4 4 9" xfId="2939" xr:uid="{00000000-0005-0000-0000-000032050000}"/>
    <cellStyle name="40% - Accent4 5" xfId="319" xr:uid="{00000000-0005-0000-0000-000033050000}"/>
    <cellStyle name="40% - Accent4 5 2" xfId="2052" xr:uid="{00000000-0005-0000-0000-000034050000}"/>
    <cellStyle name="40% - Accent4 5 2 2" xfId="3260" xr:uid="{00000000-0005-0000-0000-000035050000}"/>
    <cellStyle name="40% - Accent4 5 3" xfId="2420" xr:uid="{00000000-0005-0000-0000-000036050000}"/>
    <cellStyle name="40% - Accent4 5 3 2" xfId="3543" xr:uid="{00000000-0005-0000-0000-000037050000}"/>
    <cellStyle name="40% - Accent4 5 4" xfId="2941" xr:uid="{00000000-0005-0000-0000-000038050000}"/>
    <cellStyle name="40% - Accent4 5 5" xfId="3834" xr:uid="{00000000-0005-0000-0000-000039050000}"/>
    <cellStyle name="40% - Accent4 6" xfId="1908" xr:uid="{00000000-0005-0000-0000-00003A050000}"/>
    <cellStyle name="40% - Accent4 6 2" xfId="3116" xr:uid="{00000000-0005-0000-0000-00003B050000}"/>
    <cellStyle name="40% - Accent4 7" xfId="2218" xr:uid="{00000000-0005-0000-0000-00003C050000}"/>
    <cellStyle name="40% - Accent4 7 2" xfId="3399" xr:uid="{00000000-0005-0000-0000-00003D050000}"/>
    <cellStyle name="40% - Accent4 8" xfId="2797" xr:uid="{00000000-0005-0000-0000-00003E050000}"/>
    <cellStyle name="40% - Accent4 9" xfId="80" xr:uid="{00000000-0005-0000-0000-00003F050000}"/>
    <cellStyle name="40% - Accent5 2" xfId="101" xr:uid="{00000000-0005-0000-0000-000040050000}"/>
    <cellStyle name="40% - Accent5 2 2" xfId="320" xr:uid="{00000000-0005-0000-0000-000041050000}"/>
    <cellStyle name="40% - Accent5 2 2 2" xfId="321" xr:uid="{00000000-0005-0000-0000-000042050000}"/>
    <cellStyle name="40% - Accent5 2 2 2 2" xfId="322" xr:uid="{00000000-0005-0000-0000-000043050000}"/>
    <cellStyle name="40% - Accent5 2 2 2 2 2" xfId="2055" xr:uid="{00000000-0005-0000-0000-000044050000}"/>
    <cellStyle name="40% - Accent5 2 2 2 2 2 2" xfId="3263" xr:uid="{00000000-0005-0000-0000-000045050000}"/>
    <cellStyle name="40% - Accent5 2 2 2 2 3" xfId="2423" xr:uid="{00000000-0005-0000-0000-000046050000}"/>
    <cellStyle name="40% - Accent5 2 2 2 2 3 2" xfId="3546" xr:uid="{00000000-0005-0000-0000-000047050000}"/>
    <cellStyle name="40% - Accent5 2 2 2 2 4" xfId="2944" xr:uid="{00000000-0005-0000-0000-000048050000}"/>
    <cellStyle name="40% - Accent5 2 2 2 2 5" xfId="3837" xr:uid="{00000000-0005-0000-0000-000049050000}"/>
    <cellStyle name="40% - Accent5 2 2 2 3" xfId="2054" xr:uid="{00000000-0005-0000-0000-00004A050000}"/>
    <cellStyle name="40% - Accent5 2 2 2 3 2" xfId="3262" xr:uid="{00000000-0005-0000-0000-00004B050000}"/>
    <cellStyle name="40% - Accent5 2 2 2 4" xfId="2422" xr:uid="{00000000-0005-0000-0000-00004C050000}"/>
    <cellStyle name="40% - Accent5 2 2 2 4 2" xfId="3545" xr:uid="{00000000-0005-0000-0000-00004D050000}"/>
    <cellStyle name="40% - Accent5 2 2 2 5" xfId="2943" xr:uid="{00000000-0005-0000-0000-00004E050000}"/>
    <cellStyle name="40% - Accent5 2 2 2 6" xfId="3836" xr:uid="{00000000-0005-0000-0000-00004F050000}"/>
    <cellStyle name="40% - Accent5 2 2 3" xfId="323" xr:uid="{00000000-0005-0000-0000-000050050000}"/>
    <cellStyle name="40% - Accent5 2 2 3 2" xfId="2056" xr:uid="{00000000-0005-0000-0000-000051050000}"/>
    <cellStyle name="40% - Accent5 2 2 3 2 2" xfId="3264" xr:uid="{00000000-0005-0000-0000-000052050000}"/>
    <cellStyle name="40% - Accent5 2 2 3 3" xfId="2424" xr:uid="{00000000-0005-0000-0000-000053050000}"/>
    <cellStyle name="40% - Accent5 2 2 3 3 2" xfId="3547" xr:uid="{00000000-0005-0000-0000-000054050000}"/>
    <cellStyle name="40% - Accent5 2 2 3 4" xfId="2945" xr:uid="{00000000-0005-0000-0000-000055050000}"/>
    <cellStyle name="40% - Accent5 2 2 3 5" xfId="3838" xr:uid="{00000000-0005-0000-0000-000056050000}"/>
    <cellStyle name="40% - Accent5 2 2 4" xfId="1640" xr:uid="{00000000-0005-0000-0000-000057050000}"/>
    <cellStyle name="40% - Accent5 2 2 4 2" xfId="2707" xr:uid="{00000000-0005-0000-0000-000058050000}"/>
    <cellStyle name="40% - Accent5 2 2 5" xfId="2053" xr:uid="{00000000-0005-0000-0000-000059050000}"/>
    <cellStyle name="40% - Accent5 2 2 5 2" xfId="3261" xr:uid="{00000000-0005-0000-0000-00005A050000}"/>
    <cellStyle name="40% - Accent5 2 2 6" xfId="2421" xr:uid="{00000000-0005-0000-0000-00005B050000}"/>
    <cellStyle name="40% - Accent5 2 2 6 2" xfId="3544" xr:uid="{00000000-0005-0000-0000-00005C050000}"/>
    <cellStyle name="40% - Accent5 2 2 7" xfId="2942" xr:uid="{00000000-0005-0000-0000-00005D050000}"/>
    <cellStyle name="40% - Accent5 2 2 8" xfId="3835" xr:uid="{00000000-0005-0000-0000-00005E050000}"/>
    <cellStyle name="40% - Accent5 2 3" xfId="324" xr:uid="{00000000-0005-0000-0000-00005F050000}"/>
    <cellStyle name="40% - Accent5 2 3 2" xfId="325" xr:uid="{00000000-0005-0000-0000-000060050000}"/>
    <cellStyle name="40% - Accent5 2 3 2 2" xfId="2058" xr:uid="{00000000-0005-0000-0000-000061050000}"/>
    <cellStyle name="40% - Accent5 2 3 2 2 2" xfId="3266" xr:uid="{00000000-0005-0000-0000-000062050000}"/>
    <cellStyle name="40% - Accent5 2 3 2 3" xfId="2426" xr:uid="{00000000-0005-0000-0000-000063050000}"/>
    <cellStyle name="40% - Accent5 2 3 2 3 2" xfId="3549" xr:uid="{00000000-0005-0000-0000-000064050000}"/>
    <cellStyle name="40% - Accent5 2 3 2 4" xfId="2947" xr:uid="{00000000-0005-0000-0000-000065050000}"/>
    <cellStyle name="40% - Accent5 2 3 2 5" xfId="3840" xr:uid="{00000000-0005-0000-0000-000066050000}"/>
    <cellStyle name="40% - Accent5 2 3 3" xfId="2057" xr:uid="{00000000-0005-0000-0000-000067050000}"/>
    <cellStyle name="40% - Accent5 2 3 3 2" xfId="3265" xr:uid="{00000000-0005-0000-0000-000068050000}"/>
    <cellStyle name="40% - Accent5 2 3 4" xfId="2425" xr:uid="{00000000-0005-0000-0000-000069050000}"/>
    <cellStyle name="40% - Accent5 2 3 4 2" xfId="3548" xr:uid="{00000000-0005-0000-0000-00006A050000}"/>
    <cellStyle name="40% - Accent5 2 3 5" xfId="2946" xr:uid="{00000000-0005-0000-0000-00006B050000}"/>
    <cellStyle name="40% - Accent5 2 3 6" xfId="3839" xr:uid="{00000000-0005-0000-0000-00006C050000}"/>
    <cellStyle name="40% - Accent5 2 4" xfId="326" xr:uid="{00000000-0005-0000-0000-00006D050000}"/>
    <cellStyle name="40% - Accent5 2 4 2" xfId="2059" xr:uid="{00000000-0005-0000-0000-00006E050000}"/>
    <cellStyle name="40% - Accent5 2 4 2 2" xfId="3267" xr:uid="{00000000-0005-0000-0000-00006F050000}"/>
    <cellStyle name="40% - Accent5 2 4 3" xfId="2427" xr:uid="{00000000-0005-0000-0000-000070050000}"/>
    <cellStyle name="40% - Accent5 2 4 3 2" xfId="3550" xr:uid="{00000000-0005-0000-0000-000071050000}"/>
    <cellStyle name="40% - Accent5 2 4 4" xfId="2948" xr:uid="{00000000-0005-0000-0000-000072050000}"/>
    <cellStyle name="40% - Accent5 2 4 5" xfId="3841" xr:uid="{00000000-0005-0000-0000-000073050000}"/>
    <cellStyle name="40% - Accent5 2 5" xfId="327" xr:uid="{00000000-0005-0000-0000-000074050000}"/>
    <cellStyle name="40% - Accent5 2 5 2" xfId="2060" xr:uid="{00000000-0005-0000-0000-000075050000}"/>
    <cellStyle name="40% - Accent5 2 5 2 2" xfId="3268" xr:uid="{00000000-0005-0000-0000-000076050000}"/>
    <cellStyle name="40% - Accent5 2 5 3" xfId="2428" xr:uid="{00000000-0005-0000-0000-000077050000}"/>
    <cellStyle name="40% - Accent5 2 5 3 2" xfId="3551" xr:uid="{00000000-0005-0000-0000-000078050000}"/>
    <cellStyle name="40% - Accent5 2 5 4" xfId="2949" xr:uid="{00000000-0005-0000-0000-000079050000}"/>
    <cellStyle name="40% - Accent5 2 5 5" xfId="3842" xr:uid="{00000000-0005-0000-0000-00007A050000}"/>
    <cellStyle name="40% - Accent5 2 6" xfId="1463" xr:uid="{00000000-0005-0000-0000-00007B050000}"/>
    <cellStyle name="40% - Accent5 2 6 2" xfId="2606" xr:uid="{00000000-0005-0000-0000-00007C050000}"/>
    <cellStyle name="40% - Accent5 2 7" xfId="2238" xr:uid="{00000000-0005-0000-0000-00007D050000}"/>
    <cellStyle name="40% - Accent5 2_Comp ex 03.2014" xfId="1830" xr:uid="{00000000-0005-0000-0000-00007E050000}"/>
    <cellStyle name="40% - Accent5 3" xfId="328" xr:uid="{00000000-0005-0000-0000-00007F050000}"/>
    <cellStyle name="40% - Accent5 3 10" xfId="2950" xr:uid="{00000000-0005-0000-0000-000080050000}"/>
    <cellStyle name="40% - Accent5 3 11" xfId="3843" xr:uid="{00000000-0005-0000-0000-000081050000}"/>
    <cellStyle name="40% - Accent5 3 2" xfId="329" xr:uid="{00000000-0005-0000-0000-000082050000}"/>
    <cellStyle name="40% - Accent5 3 2 2" xfId="330" xr:uid="{00000000-0005-0000-0000-000083050000}"/>
    <cellStyle name="40% - Accent5 3 2 2 2" xfId="2063" xr:uid="{00000000-0005-0000-0000-000084050000}"/>
    <cellStyle name="40% - Accent5 3 2 2 2 2" xfId="3271" xr:uid="{00000000-0005-0000-0000-000085050000}"/>
    <cellStyle name="40% - Accent5 3 2 2 3" xfId="2431" xr:uid="{00000000-0005-0000-0000-000086050000}"/>
    <cellStyle name="40% - Accent5 3 2 2 3 2" xfId="3554" xr:uid="{00000000-0005-0000-0000-000087050000}"/>
    <cellStyle name="40% - Accent5 3 2 2 4" xfId="2952" xr:uid="{00000000-0005-0000-0000-000088050000}"/>
    <cellStyle name="40% - Accent5 3 2 2 5" xfId="3845" xr:uid="{00000000-0005-0000-0000-000089050000}"/>
    <cellStyle name="40% - Accent5 3 2 3" xfId="2062" xr:uid="{00000000-0005-0000-0000-00008A050000}"/>
    <cellStyle name="40% - Accent5 3 2 3 2" xfId="3270" xr:uid="{00000000-0005-0000-0000-00008B050000}"/>
    <cellStyle name="40% - Accent5 3 2 4" xfId="2430" xr:uid="{00000000-0005-0000-0000-00008C050000}"/>
    <cellStyle name="40% - Accent5 3 2 4 2" xfId="3553" xr:uid="{00000000-0005-0000-0000-00008D050000}"/>
    <cellStyle name="40% - Accent5 3 2 5" xfId="2951" xr:uid="{00000000-0005-0000-0000-00008E050000}"/>
    <cellStyle name="40% - Accent5 3 2 6" xfId="3844" xr:uid="{00000000-0005-0000-0000-00008F050000}"/>
    <cellStyle name="40% - Accent5 3 3" xfId="331" xr:uid="{00000000-0005-0000-0000-000090050000}"/>
    <cellStyle name="40% - Accent5 3 3 2" xfId="2064" xr:uid="{00000000-0005-0000-0000-000091050000}"/>
    <cellStyle name="40% - Accent5 3 3 2 2" xfId="3272" xr:uid="{00000000-0005-0000-0000-000092050000}"/>
    <cellStyle name="40% - Accent5 3 3 3" xfId="2432" xr:uid="{00000000-0005-0000-0000-000093050000}"/>
    <cellStyle name="40% - Accent5 3 3 3 2" xfId="3555" xr:uid="{00000000-0005-0000-0000-000094050000}"/>
    <cellStyle name="40% - Accent5 3 3 4" xfId="2953" xr:uid="{00000000-0005-0000-0000-000095050000}"/>
    <cellStyle name="40% - Accent5 3 3 5" xfId="3846" xr:uid="{00000000-0005-0000-0000-000096050000}"/>
    <cellStyle name="40% - Accent5 3 4" xfId="1624" xr:uid="{00000000-0005-0000-0000-000097050000}"/>
    <cellStyle name="40% - Accent5 3 4 2" xfId="2151" xr:uid="{00000000-0005-0000-0000-000098050000}"/>
    <cellStyle name="40% - Accent5 3 4 2 2" xfId="3358" xr:uid="{00000000-0005-0000-0000-000099050000}"/>
    <cellStyle name="40% - Accent5 3 4 3" xfId="2691" xr:uid="{00000000-0005-0000-0000-00009A050000}"/>
    <cellStyle name="40% - Accent5 3 4 3 2" xfId="3641" xr:uid="{00000000-0005-0000-0000-00009B050000}"/>
    <cellStyle name="40% - Accent5 3 4 4" xfId="3039" xr:uid="{00000000-0005-0000-0000-00009C050000}"/>
    <cellStyle name="40% - Accent5 3 4 5" xfId="3847" xr:uid="{00000000-0005-0000-0000-00009D050000}"/>
    <cellStyle name="40% - Accent5 3 5" xfId="1847" xr:uid="{00000000-0005-0000-0000-00009E050000}"/>
    <cellStyle name="40% - Accent5 3 5 2" xfId="2167" xr:uid="{00000000-0005-0000-0000-00009F050000}"/>
    <cellStyle name="40% - Accent5 3 5 2 2" xfId="3374" xr:uid="{00000000-0005-0000-0000-0000A0050000}"/>
    <cellStyle name="40% - Accent5 3 5 3" xfId="2783" xr:uid="{00000000-0005-0000-0000-0000A1050000}"/>
    <cellStyle name="40% - Accent5 3 5 3 2" xfId="3657" xr:uid="{00000000-0005-0000-0000-0000A2050000}"/>
    <cellStyle name="40% - Accent5 3 5 4" xfId="3055" xr:uid="{00000000-0005-0000-0000-0000A3050000}"/>
    <cellStyle name="40% - Accent5 3 5 5" xfId="3848" xr:uid="{00000000-0005-0000-0000-0000A4050000}"/>
    <cellStyle name="40% - Accent5 3 6" xfId="1863" xr:uid="{00000000-0005-0000-0000-0000A5050000}"/>
    <cellStyle name="40% - Accent5 3 6 2" xfId="2183" xr:uid="{00000000-0005-0000-0000-0000A6050000}"/>
    <cellStyle name="40% - Accent5 3 6 2 2" xfId="3390" xr:uid="{00000000-0005-0000-0000-0000A7050000}"/>
    <cellStyle name="40% - Accent5 3 6 3" xfId="3071" xr:uid="{00000000-0005-0000-0000-0000A8050000}"/>
    <cellStyle name="40% - Accent5 3 6 4" xfId="3849" xr:uid="{00000000-0005-0000-0000-0000A9050000}"/>
    <cellStyle name="40% - Accent5 3 7" xfId="1892" xr:uid="{00000000-0005-0000-0000-0000AA050000}"/>
    <cellStyle name="40% - Accent5 3 7 2" xfId="3100" xr:uid="{00000000-0005-0000-0000-0000AB050000}"/>
    <cellStyle name="40% - Accent5 3 8" xfId="2061" xr:uid="{00000000-0005-0000-0000-0000AC050000}"/>
    <cellStyle name="40% - Accent5 3 8 2" xfId="3269" xr:uid="{00000000-0005-0000-0000-0000AD050000}"/>
    <cellStyle name="40% - Accent5 3 9" xfId="2429" xr:uid="{00000000-0005-0000-0000-0000AE050000}"/>
    <cellStyle name="40% - Accent5 3 9 2" xfId="3552" xr:uid="{00000000-0005-0000-0000-0000AF050000}"/>
    <cellStyle name="40% - Accent5 4" xfId="332" xr:uid="{00000000-0005-0000-0000-0000B0050000}"/>
    <cellStyle name="40% - Accent5 4 10" xfId="3850" xr:uid="{00000000-0005-0000-0000-0000B1050000}"/>
    <cellStyle name="40% - Accent5 4 2" xfId="333" xr:uid="{00000000-0005-0000-0000-0000B2050000}"/>
    <cellStyle name="40% - Accent5 4 2 2" xfId="2066" xr:uid="{00000000-0005-0000-0000-0000B3050000}"/>
    <cellStyle name="40% - Accent5 4 2 2 2" xfId="3274" xr:uid="{00000000-0005-0000-0000-0000B4050000}"/>
    <cellStyle name="40% - Accent5 4 2 3" xfId="2434" xr:uid="{00000000-0005-0000-0000-0000B5050000}"/>
    <cellStyle name="40% - Accent5 4 2 3 2" xfId="3557" xr:uid="{00000000-0005-0000-0000-0000B6050000}"/>
    <cellStyle name="40% - Accent5 4 2 4" xfId="2955" xr:uid="{00000000-0005-0000-0000-0000B7050000}"/>
    <cellStyle name="40% - Accent5 4 2 5" xfId="3851" xr:uid="{00000000-0005-0000-0000-0000B8050000}"/>
    <cellStyle name="40% - Accent5 4 3" xfId="1447" xr:uid="{00000000-0005-0000-0000-0000B9050000}"/>
    <cellStyle name="40% - Accent5 4 3 2" xfId="2133" xr:uid="{00000000-0005-0000-0000-0000BA050000}"/>
    <cellStyle name="40% - Accent5 4 3 2 2" xfId="3340" xr:uid="{00000000-0005-0000-0000-0000BB050000}"/>
    <cellStyle name="40% - Accent5 4 3 3" xfId="2590" xr:uid="{00000000-0005-0000-0000-0000BC050000}"/>
    <cellStyle name="40% - Accent5 4 3 3 2" xfId="3623" xr:uid="{00000000-0005-0000-0000-0000BD050000}"/>
    <cellStyle name="40% - Accent5 4 3 4" xfId="3021" xr:uid="{00000000-0005-0000-0000-0000BE050000}"/>
    <cellStyle name="40% - Accent5 4 3 5" xfId="3852" xr:uid="{00000000-0005-0000-0000-0000BF050000}"/>
    <cellStyle name="40% - Accent5 4 4" xfId="1851" xr:uid="{00000000-0005-0000-0000-0000C0050000}"/>
    <cellStyle name="40% - Accent5 4 4 2" xfId="2171" xr:uid="{00000000-0005-0000-0000-0000C1050000}"/>
    <cellStyle name="40% - Accent5 4 4 2 2" xfId="3378" xr:uid="{00000000-0005-0000-0000-0000C2050000}"/>
    <cellStyle name="40% - Accent5 4 4 3" xfId="2787" xr:uid="{00000000-0005-0000-0000-0000C3050000}"/>
    <cellStyle name="40% - Accent5 4 4 3 2" xfId="3661" xr:uid="{00000000-0005-0000-0000-0000C4050000}"/>
    <cellStyle name="40% - Accent5 4 4 4" xfId="3059" xr:uid="{00000000-0005-0000-0000-0000C5050000}"/>
    <cellStyle name="40% - Accent5 4 4 5" xfId="3853" xr:uid="{00000000-0005-0000-0000-0000C6050000}"/>
    <cellStyle name="40% - Accent5 4 5" xfId="1857" xr:uid="{00000000-0005-0000-0000-0000C7050000}"/>
    <cellStyle name="40% - Accent5 4 5 2" xfId="2177" xr:uid="{00000000-0005-0000-0000-0000C8050000}"/>
    <cellStyle name="40% - Accent5 4 5 2 2" xfId="3384" xr:uid="{00000000-0005-0000-0000-0000C9050000}"/>
    <cellStyle name="40% - Accent5 4 5 3" xfId="3065" xr:uid="{00000000-0005-0000-0000-0000CA050000}"/>
    <cellStyle name="40% - Accent5 4 5 4" xfId="3854" xr:uid="{00000000-0005-0000-0000-0000CB050000}"/>
    <cellStyle name="40% - Accent5 4 6" xfId="1874" xr:uid="{00000000-0005-0000-0000-0000CC050000}"/>
    <cellStyle name="40% - Accent5 4 6 2" xfId="3082" xr:uid="{00000000-0005-0000-0000-0000CD050000}"/>
    <cellStyle name="40% - Accent5 4 7" xfId="2065" xr:uid="{00000000-0005-0000-0000-0000CE050000}"/>
    <cellStyle name="40% - Accent5 4 7 2" xfId="3273" xr:uid="{00000000-0005-0000-0000-0000CF050000}"/>
    <cellStyle name="40% - Accent5 4 8" xfId="2433" xr:uid="{00000000-0005-0000-0000-0000D0050000}"/>
    <cellStyle name="40% - Accent5 4 8 2" xfId="3556" xr:uid="{00000000-0005-0000-0000-0000D1050000}"/>
    <cellStyle name="40% - Accent5 4 9" xfId="2954" xr:uid="{00000000-0005-0000-0000-0000D2050000}"/>
    <cellStyle name="40% - Accent5 5" xfId="334" xr:uid="{00000000-0005-0000-0000-0000D3050000}"/>
    <cellStyle name="40% - Accent5 5 2" xfId="2067" xr:uid="{00000000-0005-0000-0000-0000D4050000}"/>
    <cellStyle name="40% - Accent5 5 2 2" xfId="3275" xr:uid="{00000000-0005-0000-0000-0000D5050000}"/>
    <cellStyle name="40% - Accent5 5 3" xfId="2435" xr:uid="{00000000-0005-0000-0000-0000D6050000}"/>
    <cellStyle name="40% - Accent5 5 3 2" xfId="3558" xr:uid="{00000000-0005-0000-0000-0000D7050000}"/>
    <cellStyle name="40% - Accent5 5 4" xfId="2956" xr:uid="{00000000-0005-0000-0000-0000D8050000}"/>
    <cellStyle name="40% - Accent5 5 5" xfId="3855" xr:uid="{00000000-0005-0000-0000-0000D9050000}"/>
    <cellStyle name="40% - Accent5 6" xfId="1910" xr:uid="{00000000-0005-0000-0000-0000DA050000}"/>
    <cellStyle name="40% - Accent5 6 2" xfId="3118" xr:uid="{00000000-0005-0000-0000-0000DB050000}"/>
    <cellStyle name="40% - Accent5 7" xfId="2222" xr:uid="{00000000-0005-0000-0000-0000DC050000}"/>
    <cellStyle name="40% - Accent5 7 2" xfId="3401" xr:uid="{00000000-0005-0000-0000-0000DD050000}"/>
    <cellStyle name="40% - Accent5 8" xfId="2799" xr:uid="{00000000-0005-0000-0000-0000DE050000}"/>
    <cellStyle name="40% - Accent5 9" xfId="84" xr:uid="{00000000-0005-0000-0000-0000DF050000}"/>
    <cellStyle name="40% - Accent6 2" xfId="102" xr:uid="{00000000-0005-0000-0000-0000E0050000}"/>
    <cellStyle name="40% - Accent6 2 2" xfId="335" xr:uid="{00000000-0005-0000-0000-0000E1050000}"/>
    <cellStyle name="40% - Accent6 2 2 2" xfId="336" xr:uid="{00000000-0005-0000-0000-0000E2050000}"/>
    <cellStyle name="40% - Accent6 2 2 2 2" xfId="337" xr:uid="{00000000-0005-0000-0000-0000E3050000}"/>
    <cellStyle name="40% - Accent6 2 2 2 2 2" xfId="2070" xr:uid="{00000000-0005-0000-0000-0000E4050000}"/>
    <cellStyle name="40% - Accent6 2 2 2 2 2 2" xfId="3278" xr:uid="{00000000-0005-0000-0000-0000E5050000}"/>
    <cellStyle name="40% - Accent6 2 2 2 2 3" xfId="2438" xr:uid="{00000000-0005-0000-0000-0000E6050000}"/>
    <cellStyle name="40% - Accent6 2 2 2 2 3 2" xfId="3561" xr:uid="{00000000-0005-0000-0000-0000E7050000}"/>
    <cellStyle name="40% - Accent6 2 2 2 2 4" xfId="2959" xr:uid="{00000000-0005-0000-0000-0000E8050000}"/>
    <cellStyle name="40% - Accent6 2 2 2 2 5" xfId="3858" xr:uid="{00000000-0005-0000-0000-0000E9050000}"/>
    <cellStyle name="40% - Accent6 2 2 2 3" xfId="2069" xr:uid="{00000000-0005-0000-0000-0000EA050000}"/>
    <cellStyle name="40% - Accent6 2 2 2 3 2" xfId="3277" xr:uid="{00000000-0005-0000-0000-0000EB050000}"/>
    <cellStyle name="40% - Accent6 2 2 2 4" xfId="2437" xr:uid="{00000000-0005-0000-0000-0000EC050000}"/>
    <cellStyle name="40% - Accent6 2 2 2 4 2" xfId="3560" xr:uid="{00000000-0005-0000-0000-0000ED050000}"/>
    <cellStyle name="40% - Accent6 2 2 2 5" xfId="2958" xr:uid="{00000000-0005-0000-0000-0000EE050000}"/>
    <cellStyle name="40% - Accent6 2 2 2 6" xfId="3857" xr:uid="{00000000-0005-0000-0000-0000EF050000}"/>
    <cellStyle name="40% - Accent6 2 2 3" xfId="338" xr:uid="{00000000-0005-0000-0000-0000F0050000}"/>
    <cellStyle name="40% - Accent6 2 2 3 2" xfId="2071" xr:uid="{00000000-0005-0000-0000-0000F1050000}"/>
    <cellStyle name="40% - Accent6 2 2 3 2 2" xfId="3279" xr:uid="{00000000-0005-0000-0000-0000F2050000}"/>
    <cellStyle name="40% - Accent6 2 2 3 3" xfId="2439" xr:uid="{00000000-0005-0000-0000-0000F3050000}"/>
    <cellStyle name="40% - Accent6 2 2 3 3 2" xfId="3562" xr:uid="{00000000-0005-0000-0000-0000F4050000}"/>
    <cellStyle name="40% - Accent6 2 2 3 4" xfId="2960" xr:uid="{00000000-0005-0000-0000-0000F5050000}"/>
    <cellStyle name="40% - Accent6 2 2 3 5" xfId="3859" xr:uid="{00000000-0005-0000-0000-0000F6050000}"/>
    <cellStyle name="40% - Accent6 2 2 4" xfId="1641" xr:uid="{00000000-0005-0000-0000-0000F7050000}"/>
    <cellStyle name="40% - Accent6 2 2 4 2" xfId="2708" xr:uid="{00000000-0005-0000-0000-0000F8050000}"/>
    <cellStyle name="40% - Accent6 2 2 5" xfId="2068" xr:uid="{00000000-0005-0000-0000-0000F9050000}"/>
    <cellStyle name="40% - Accent6 2 2 5 2" xfId="3276" xr:uid="{00000000-0005-0000-0000-0000FA050000}"/>
    <cellStyle name="40% - Accent6 2 2 6" xfId="2436" xr:uid="{00000000-0005-0000-0000-0000FB050000}"/>
    <cellStyle name="40% - Accent6 2 2 6 2" xfId="3559" xr:uid="{00000000-0005-0000-0000-0000FC050000}"/>
    <cellStyle name="40% - Accent6 2 2 7" xfId="2957" xr:uid="{00000000-0005-0000-0000-0000FD050000}"/>
    <cellStyle name="40% - Accent6 2 2 8" xfId="3856" xr:uid="{00000000-0005-0000-0000-0000FE050000}"/>
    <cellStyle name="40% - Accent6 2 3" xfId="339" xr:uid="{00000000-0005-0000-0000-0000FF050000}"/>
    <cellStyle name="40% - Accent6 2 3 2" xfId="340" xr:uid="{00000000-0005-0000-0000-000000060000}"/>
    <cellStyle name="40% - Accent6 2 3 2 2" xfId="2073" xr:uid="{00000000-0005-0000-0000-000001060000}"/>
    <cellStyle name="40% - Accent6 2 3 2 2 2" xfId="3281" xr:uid="{00000000-0005-0000-0000-000002060000}"/>
    <cellStyle name="40% - Accent6 2 3 2 3" xfId="2441" xr:uid="{00000000-0005-0000-0000-000003060000}"/>
    <cellStyle name="40% - Accent6 2 3 2 3 2" xfId="3564" xr:uid="{00000000-0005-0000-0000-000004060000}"/>
    <cellStyle name="40% - Accent6 2 3 2 4" xfId="2962" xr:uid="{00000000-0005-0000-0000-000005060000}"/>
    <cellStyle name="40% - Accent6 2 3 2 5" xfId="3861" xr:uid="{00000000-0005-0000-0000-000006060000}"/>
    <cellStyle name="40% - Accent6 2 3 3" xfId="2072" xr:uid="{00000000-0005-0000-0000-000007060000}"/>
    <cellStyle name="40% - Accent6 2 3 3 2" xfId="3280" xr:uid="{00000000-0005-0000-0000-000008060000}"/>
    <cellStyle name="40% - Accent6 2 3 4" xfId="2440" xr:uid="{00000000-0005-0000-0000-000009060000}"/>
    <cellStyle name="40% - Accent6 2 3 4 2" xfId="3563" xr:uid="{00000000-0005-0000-0000-00000A060000}"/>
    <cellStyle name="40% - Accent6 2 3 5" xfId="2961" xr:uid="{00000000-0005-0000-0000-00000B060000}"/>
    <cellStyle name="40% - Accent6 2 3 6" xfId="3860" xr:uid="{00000000-0005-0000-0000-00000C060000}"/>
    <cellStyle name="40% - Accent6 2 4" xfId="341" xr:uid="{00000000-0005-0000-0000-00000D060000}"/>
    <cellStyle name="40% - Accent6 2 4 2" xfId="2074" xr:uid="{00000000-0005-0000-0000-00000E060000}"/>
    <cellStyle name="40% - Accent6 2 4 2 2" xfId="3282" xr:uid="{00000000-0005-0000-0000-00000F060000}"/>
    <cellStyle name="40% - Accent6 2 4 3" xfId="2442" xr:uid="{00000000-0005-0000-0000-000010060000}"/>
    <cellStyle name="40% - Accent6 2 4 3 2" xfId="3565" xr:uid="{00000000-0005-0000-0000-000011060000}"/>
    <cellStyle name="40% - Accent6 2 4 4" xfId="2963" xr:uid="{00000000-0005-0000-0000-000012060000}"/>
    <cellStyle name="40% - Accent6 2 4 5" xfId="3862" xr:uid="{00000000-0005-0000-0000-000013060000}"/>
    <cellStyle name="40% - Accent6 2 5" xfId="342" xr:uid="{00000000-0005-0000-0000-000014060000}"/>
    <cellStyle name="40% - Accent6 2 5 2" xfId="2075" xr:uid="{00000000-0005-0000-0000-000015060000}"/>
    <cellStyle name="40% - Accent6 2 5 2 2" xfId="3283" xr:uid="{00000000-0005-0000-0000-000016060000}"/>
    <cellStyle name="40% - Accent6 2 5 3" xfId="2443" xr:uid="{00000000-0005-0000-0000-000017060000}"/>
    <cellStyle name="40% - Accent6 2 5 3 2" xfId="3566" xr:uid="{00000000-0005-0000-0000-000018060000}"/>
    <cellStyle name="40% - Accent6 2 5 4" xfId="2964" xr:uid="{00000000-0005-0000-0000-000019060000}"/>
    <cellStyle name="40% - Accent6 2 5 5" xfId="3863" xr:uid="{00000000-0005-0000-0000-00001A060000}"/>
    <cellStyle name="40% - Accent6 2 6" xfId="1464" xr:uid="{00000000-0005-0000-0000-00001B060000}"/>
    <cellStyle name="40% - Accent6 2 6 2" xfId="2607" xr:uid="{00000000-0005-0000-0000-00001C060000}"/>
    <cellStyle name="40% - Accent6 2 7" xfId="2239" xr:uid="{00000000-0005-0000-0000-00001D060000}"/>
    <cellStyle name="40% - Accent6 2_Comp ex 03.2014" xfId="1831" xr:uid="{00000000-0005-0000-0000-00001E060000}"/>
    <cellStyle name="40% - Accent6 3" xfId="343" xr:uid="{00000000-0005-0000-0000-00001F060000}"/>
    <cellStyle name="40% - Accent6 3 10" xfId="2965" xr:uid="{00000000-0005-0000-0000-000020060000}"/>
    <cellStyle name="40% - Accent6 3 11" xfId="3864" xr:uid="{00000000-0005-0000-0000-000021060000}"/>
    <cellStyle name="40% - Accent6 3 2" xfId="344" xr:uid="{00000000-0005-0000-0000-000022060000}"/>
    <cellStyle name="40% - Accent6 3 2 2" xfId="345" xr:uid="{00000000-0005-0000-0000-000023060000}"/>
    <cellStyle name="40% - Accent6 3 2 2 2" xfId="2078" xr:uid="{00000000-0005-0000-0000-000024060000}"/>
    <cellStyle name="40% - Accent6 3 2 2 2 2" xfId="3286" xr:uid="{00000000-0005-0000-0000-000025060000}"/>
    <cellStyle name="40% - Accent6 3 2 2 3" xfId="2446" xr:uid="{00000000-0005-0000-0000-000026060000}"/>
    <cellStyle name="40% - Accent6 3 2 2 3 2" xfId="3569" xr:uid="{00000000-0005-0000-0000-000027060000}"/>
    <cellStyle name="40% - Accent6 3 2 2 4" xfId="2967" xr:uid="{00000000-0005-0000-0000-000028060000}"/>
    <cellStyle name="40% - Accent6 3 2 2 5" xfId="3866" xr:uid="{00000000-0005-0000-0000-000029060000}"/>
    <cellStyle name="40% - Accent6 3 2 3" xfId="2077" xr:uid="{00000000-0005-0000-0000-00002A060000}"/>
    <cellStyle name="40% - Accent6 3 2 3 2" xfId="3285" xr:uid="{00000000-0005-0000-0000-00002B060000}"/>
    <cellStyle name="40% - Accent6 3 2 4" xfId="2445" xr:uid="{00000000-0005-0000-0000-00002C060000}"/>
    <cellStyle name="40% - Accent6 3 2 4 2" xfId="3568" xr:uid="{00000000-0005-0000-0000-00002D060000}"/>
    <cellStyle name="40% - Accent6 3 2 5" xfId="2966" xr:uid="{00000000-0005-0000-0000-00002E060000}"/>
    <cellStyle name="40% - Accent6 3 2 6" xfId="3865" xr:uid="{00000000-0005-0000-0000-00002F060000}"/>
    <cellStyle name="40% - Accent6 3 3" xfId="346" xr:uid="{00000000-0005-0000-0000-000030060000}"/>
    <cellStyle name="40% - Accent6 3 3 2" xfId="2079" xr:uid="{00000000-0005-0000-0000-000031060000}"/>
    <cellStyle name="40% - Accent6 3 3 2 2" xfId="3287" xr:uid="{00000000-0005-0000-0000-000032060000}"/>
    <cellStyle name="40% - Accent6 3 3 3" xfId="2447" xr:uid="{00000000-0005-0000-0000-000033060000}"/>
    <cellStyle name="40% - Accent6 3 3 3 2" xfId="3570" xr:uid="{00000000-0005-0000-0000-000034060000}"/>
    <cellStyle name="40% - Accent6 3 3 4" xfId="2968" xr:uid="{00000000-0005-0000-0000-000035060000}"/>
    <cellStyle name="40% - Accent6 3 3 5" xfId="3867" xr:uid="{00000000-0005-0000-0000-000036060000}"/>
    <cellStyle name="40% - Accent6 3 4" xfId="1628" xr:uid="{00000000-0005-0000-0000-000037060000}"/>
    <cellStyle name="40% - Accent6 3 4 2" xfId="2153" xr:uid="{00000000-0005-0000-0000-000038060000}"/>
    <cellStyle name="40% - Accent6 3 4 2 2" xfId="3360" xr:uid="{00000000-0005-0000-0000-000039060000}"/>
    <cellStyle name="40% - Accent6 3 4 3" xfId="2695" xr:uid="{00000000-0005-0000-0000-00003A060000}"/>
    <cellStyle name="40% - Accent6 3 4 3 2" xfId="3643" xr:uid="{00000000-0005-0000-0000-00003B060000}"/>
    <cellStyle name="40% - Accent6 3 4 4" xfId="3041" xr:uid="{00000000-0005-0000-0000-00003C060000}"/>
    <cellStyle name="40% - Accent6 3 4 5" xfId="3868" xr:uid="{00000000-0005-0000-0000-00003D060000}"/>
    <cellStyle name="40% - Accent6 3 5" xfId="1841" xr:uid="{00000000-0005-0000-0000-00003E060000}"/>
    <cellStyle name="40% - Accent6 3 5 2" xfId="2162" xr:uid="{00000000-0005-0000-0000-00003F060000}"/>
    <cellStyle name="40% - Accent6 3 5 2 2" xfId="3369" xr:uid="{00000000-0005-0000-0000-000040060000}"/>
    <cellStyle name="40% - Accent6 3 5 3" xfId="2777" xr:uid="{00000000-0005-0000-0000-000041060000}"/>
    <cellStyle name="40% - Accent6 3 5 3 2" xfId="3652" xr:uid="{00000000-0005-0000-0000-000042060000}"/>
    <cellStyle name="40% - Accent6 3 5 4" xfId="3050" xr:uid="{00000000-0005-0000-0000-000043060000}"/>
    <cellStyle name="40% - Accent6 3 5 5" xfId="3869" xr:uid="{00000000-0005-0000-0000-000044060000}"/>
    <cellStyle name="40% - Accent6 3 6" xfId="1864" xr:uid="{00000000-0005-0000-0000-000045060000}"/>
    <cellStyle name="40% - Accent6 3 6 2" xfId="2184" xr:uid="{00000000-0005-0000-0000-000046060000}"/>
    <cellStyle name="40% - Accent6 3 6 2 2" xfId="3391" xr:uid="{00000000-0005-0000-0000-000047060000}"/>
    <cellStyle name="40% - Accent6 3 6 3" xfId="3072" xr:uid="{00000000-0005-0000-0000-000048060000}"/>
    <cellStyle name="40% - Accent6 3 6 4" xfId="3870" xr:uid="{00000000-0005-0000-0000-000049060000}"/>
    <cellStyle name="40% - Accent6 3 7" xfId="1894" xr:uid="{00000000-0005-0000-0000-00004A060000}"/>
    <cellStyle name="40% - Accent6 3 7 2" xfId="3102" xr:uid="{00000000-0005-0000-0000-00004B060000}"/>
    <cellStyle name="40% - Accent6 3 8" xfId="2076" xr:uid="{00000000-0005-0000-0000-00004C060000}"/>
    <cellStyle name="40% - Accent6 3 8 2" xfId="3284" xr:uid="{00000000-0005-0000-0000-00004D060000}"/>
    <cellStyle name="40% - Accent6 3 9" xfId="2444" xr:uid="{00000000-0005-0000-0000-00004E060000}"/>
    <cellStyle name="40% - Accent6 3 9 2" xfId="3567" xr:uid="{00000000-0005-0000-0000-00004F060000}"/>
    <cellStyle name="40% - Accent6 4" xfId="347" xr:uid="{00000000-0005-0000-0000-000050060000}"/>
    <cellStyle name="40% - Accent6 4 10" xfId="3871" xr:uid="{00000000-0005-0000-0000-000051060000}"/>
    <cellStyle name="40% - Accent6 4 2" xfId="348" xr:uid="{00000000-0005-0000-0000-000052060000}"/>
    <cellStyle name="40% - Accent6 4 2 2" xfId="2081" xr:uid="{00000000-0005-0000-0000-000053060000}"/>
    <cellStyle name="40% - Accent6 4 2 2 2" xfId="3289" xr:uid="{00000000-0005-0000-0000-000054060000}"/>
    <cellStyle name="40% - Accent6 4 2 3" xfId="2449" xr:uid="{00000000-0005-0000-0000-000055060000}"/>
    <cellStyle name="40% - Accent6 4 2 3 2" xfId="3572" xr:uid="{00000000-0005-0000-0000-000056060000}"/>
    <cellStyle name="40% - Accent6 4 2 4" xfId="2970" xr:uid="{00000000-0005-0000-0000-000057060000}"/>
    <cellStyle name="40% - Accent6 4 2 5" xfId="3872" xr:uid="{00000000-0005-0000-0000-000058060000}"/>
    <cellStyle name="40% - Accent6 4 3" xfId="1451" xr:uid="{00000000-0005-0000-0000-000059060000}"/>
    <cellStyle name="40% - Accent6 4 3 2" xfId="2135" xr:uid="{00000000-0005-0000-0000-00005A060000}"/>
    <cellStyle name="40% - Accent6 4 3 2 2" xfId="3342" xr:uid="{00000000-0005-0000-0000-00005B060000}"/>
    <cellStyle name="40% - Accent6 4 3 3" xfId="2594" xr:uid="{00000000-0005-0000-0000-00005C060000}"/>
    <cellStyle name="40% - Accent6 4 3 3 2" xfId="3625" xr:uid="{00000000-0005-0000-0000-00005D060000}"/>
    <cellStyle name="40% - Accent6 4 3 4" xfId="3023" xr:uid="{00000000-0005-0000-0000-00005E060000}"/>
    <cellStyle name="40% - Accent6 4 3 5" xfId="3873" xr:uid="{00000000-0005-0000-0000-00005F060000}"/>
    <cellStyle name="40% - Accent6 4 4" xfId="1848" xr:uid="{00000000-0005-0000-0000-000060060000}"/>
    <cellStyle name="40% - Accent6 4 4 2" xfId="2168" xr:uid="{00000000-0005-0000-0000-000061060000}"/>
    <cellStyle name="40% - Accent6 4 4 2 2" xfId="3375" xr:uid="{00000000-0005-0000-0000-000062060000}"/>
    <cellStyle name="40% - Accent6 4 4 3" xfId="2784" xr:uid="{00000000-0005-0000-0000-000063060000}"/>
    <cellStyle name="40% - Accent6 4 4 3 2" xfId="3658" xr:uid="{00000000-0005-0000-0000-000064060000}"/>
    <cellStyle name="40% - Accent6 4 4 4" xfId="3056" xr:uid="{00000000-0005-0000-0000-000065060000}"/>
    <cellStyle name="40% - Accent6 4 4 5" xfId="3874" xr:uid="{00000000-0005-0000-0000-000066060000}"/>
    <cellStyle name="40% - Accent6 4 5" xfId="1858" xr:uid="{00000000-0005-0000-0000-000067060000}"/>
    <cellStyle name="40% - Accent6 4 5 2" xfId="2178" xr:uid="{00000000-0005-0000-0000-000068060000}"/>
    <cellStyle name="40% - Accent6 4 5 2 2" xfId="3385" xr:uid="{00000000-0005-0000-0000-000069060000}"/>
    <cellStyle name="40% - Accent6 4 5 3" xfId="3066" xr:uid="{00000000-0005-0000-0000-00006A060000}"/>
    <cellStyle name="40% - Accent6 4 5 4" xfId="3875" xr:uid="{00000000-0005-0000-0000-00006B060000}"/>
    <cellStyle name="40% - Accent6 4 6" xfId="1876" xr:uid="{00000000-0005-0000-0000-00006C060000}"/>
    <cellStyle name="40% - Accent6 4 6 2" xfId="3084" xr:uid="{00000000-0005-0000-0000-00006D060000}"/>
    <cellStyle name="40% - Accent6 4 7" xfId="2080" xr:uid="{00000000-0005-0000-0000-00006E060000}"/>
    <cellStyle name="40% - Accent6 4 7 2" xfId="3288" xr:uid="{00000000-0005-0000-0000-00006F060000}"/>
    <cellStyle name="40% - Accent6 4 8" xfId="2448" xr:uid="{00000000-0005-0000-0000-000070060000}"/>
    <cellStyle name="40% - Accent6 4 8 2" xfId="3571" xr:uid="{00000000-0005-0000-0000-000071060000}"/>
    <cellStyle name="40% - Accent6 4 9" xfId="2969" xr:uid="{00000000-0005-0000-0000-000072060000}"/>
    <cellStyle name="40% - Accent6 5" xfId="349" xr:uid="{00000000-0005-0000-0000-000073060000}"/>
    <cellStyle name="40% - Accent6 5 2" xfId="2082" xr:uid="{00000000-0005-0000-0000-000074060000}"/>
    <cellStyle name="40% - Accent6 5 2 2" xfId="3290" xr:uid="{00000000-0005-0000-0000-000075060000}"/>
    <cellStyle name="40% - Accent6 5 3" xfId="2450" xr:uid="{00000000-0005-0000-0000-000076060000}"/>
    <cellStyle name="40% - Accent6 5 3 2" xfId="3573" xr:uid="{00000000-0005-0000-0000-000077060000}"/>
    <cellStyle name="40% - Accent6 5 4" xfId="2971" xr:uid="{00000000-0005-0000-0000-000078060000}"/>
    <cellStyle name="40% - Accent6 5 5" xfId="3876" xr:uid="{00000000-0005-0000-0000-000079060000}"/>
    <cellStyle name="40% - Accent6 6" xfId="1912" xr:uid="{00000000-0005-0000-0000-00007A060000}"/>
    <cellStyle name="40% - Accent6 6 2" xfId="3120" xr:uid="{00000000-0005-0000-0000-00007B060000}"/>
    <cellStyle name="40% - Accent6 7" xfId="2226" xr:uid="{00000000-0005-0000-0000-00007C060000}"/>
    <cellStyle name="40% - Accent6 7 2" xfId="3403" xr:uid="{00000000-0005-0000-0000-00007D060000}"/>
    <cellStyle name="40% - Accent6 8" xfId="2801" xr:uid="{00000000-0005-0000-0000-00007E060000}"/>
    <cellStyle name="40% - Accent6 9" xfId="88" xr:uid="{00000000-0005-0000-0000-00007F060000}"/>
    <cellStyle name="60% - Accent1 2" xfId="103" xr:uid="{00000000-0005-0000-0000-000080060000}"/>
    <cellStyle name="60% - Accent1 2 2" xfId="1642" xr:uid="{00000000-0005-0000-0000-000081060000}"/>
    <cellStyle name="60% - Accent1 2 2 2" xfId="2709" xr:uid="{00000000-0005-0000-0000-000082060000}"/>
    <cellStyle name="60% - Accent1 2 3" xfId="1465" xr:uid="{00000000-0005-0000-0000-000083060000}"/>
    <cellStyle name="60% - Accent1 2 3 2" xfId="2608" xr:uid="{00000000-0005-0000-0000-000084060000}"/>
    <cellStyle name="60% - Accent1 2 4" xfId="2240" xr:uid="{00000000-0005-0000-0000-000085060000}"/>
    <cellStyle name="60% - Accent1 3" xfId="350" xr:uid="{00000000-0005-0000-0000-000086060000}"/>
    <cellStyle name="60% - Accent1 3 2" xfId="1609" xr:uid="{00000000-0005-0000-0000-000087060000}"/>
    <cellStyle name="60% - Accent1 3 2 2" xfId="2676" xr:uid="{00000000-0005-0000-0000-000088060000}"/>
    <cellStyle name="60% - Accent1 3 3" xfId="2451" xr:uid="{00000000-0005-0000-0000-000089060000}"/>
    <cellStyle name="60% - Accent1 4" xfId="1432" xr:uid="{00000000-0005-0000-0000-00008A060000}"/>
    <cellStyle name="60% - Accent1 4 2" xfId="2575" xr:uid="{00000000-0005-0000-0000-00008B060000}"/>
    <cellStyle name="60% - Accent1 5" xfId="2207" xr:uid="{00000000-0005-0000-0000-00008C060000}"/>
    <cellStyle name="60% - Accent1 6" xfId="69" xr:uid="{00000000-0005-0000-0000-00008D060000}"/>
    <cellStyle name="60% - Accent2 2" xfId="104" xr:uid="{00000000-0005-0000-0000-00008E060000}"/>
    <cellStyle name="60% - Accent2 2 2" xfId="1643" xr:uid="{00000000-0005-0000-0000-00008F060000}"/>
    <cellStyle name="60% - Accent2 2 2 2" xfId="2710" xr:uid="{00000000-0005-0000-0000-000090060000}"/>
    <cellStyle name="60% - Accent2 2 3" xfId="1466" xr:uid="{00000000-0005-0000-0000-000091060000}"/>
    <cellStyle name="60% - Accent2 2 3 2" xfId="2609" xr:uid="{00000000-0005-0000-0000-000092060000}"/>
    <cellStyle name="60% - Accent2 2 4" xfId="2241" xr:uid="{00000000-0005-0000-0000-000093060000}"/>
    <cellStyle name="60% - Accent2 3" xfId="351" xr:uid="{00000000-0005-0000-0000-000094060000}"/>
    <cellStyle name="60% - Accent2 3 2" xfId="1613" xr:uid="{00000000-0005-0000-0000-000095060000}"/>
    <cellStyle name="60% - Accent2 3 2 2" xfId="2680" xr:uid="{00000000-0005-0000-0000-000096060000}"/>
    <cellStyle name="60% - Accent2 3 3" xfId="2452" xr:uid="{00000000-0005-0000-0000-000097060000}"/>
    <cellStyle name="60% - Accent2 4" xfId="1436" xr:uid="{00000000-0005-0000-0000-000098060000}"/>
    <cellStyle name="60% - Accent2 4 2" xfId="2579" xr:uid="{00000000-0005-0000-0000-000099060000}"/>
    <cellStyle name="60% - Accent2 5" xfId="2211" xr:uid="{00000000-0005-0000-0000-00009A060000}"/>
    <cellStyle name="60% - Accent2 6" xfId="73" xr:uid="{00000000-0005-0000-0000-00009B060000}"/>
    <cellStyle name="60% - Accent3 2" xfId="105" xr:uid="{00000000-0005-0000-0000-00009C060000}"/>
    <cellStyle name="60% - Accent3 2 2" xfId="1644" xr:uid="{00000000-0005-0000-0000-00009D060000}"/>
    <cellStyle name="60% - Accent3 2 2 2" xfId="2711" xr:uid="{00000000-0005-0000-0000-00009E060000}"/>
    <cellStyle name="60% - Accent3 2 3" xfId="1467" xr:uid="{00000000-0005-0000-0000-00009F060000}"/>
    <cellStyle name="60% - Accent3 2 3 2" xfId="2610" xr:uid="{00000000-0005-0000-0000-0000A0060000}"/>
    <cellStyle name="60% - Accent3 2 4" xfId="2242" xr:uid="{00000000-0005-0000-0000-0000A1060000}"/>
    <cellStyle name="60% - Accent3 3" xfId="352" xr:uid="{00000000-0005-0000-0000-0000A2060000}"/>
    <cellStyle name="60% - Accent3 3 2" xfId="1617" xr:uid="{00000000-0005-0000-0000-0000A3060000}"/>
    <cellStyle name="60% - Accent3 3 2 2" xfId="2684" xr:uid="{00000000-0005-0000-0000-0000A4060000}"/>
    <cellStyle name="60% - Accent3 3 3" xfId="2453" xr:uid="{00000000-0005-0000-0000-0000A5060000}"/>
    <cellStyle name="60% - Accent3 4" xfId="1440" xr:uid="{00000000-0005-0000-0000-0000A6060000}"/>
    <cellStyle name="60% - Accent3 4 2" xfId="2583" xr:uid="{00000000-0005-0000-0000-0000A7060000}"/>
    <cellStyle name="60% - Accent3 5" xfId="2215" xr:uid="{00000000-0005-0000-0000-0000A8060000}"/>
    <cellStyle name="60% - Accent3 6" xfId="77" xr:uid="{00000000-0005-0000-0000-0000A9060000}"/>
    <cellStyle name="60% - Accent4 2" xfId="106" xr:uid="{00000000-0005-0000-0000-0000AA060000}"/>
    <cellStyle name="60% - Accent4 2 2" xfId="1645" xr:uid="{00000000-0005-0000-0000-0000AB060000}"/>
    <cellStyle name="60% - Accent4 2 2 2" xfId="2712" xr:uid="{00000000-0005-0000-0000-0000AC060000}"/>
    <cellStyle name="60% - Accent4 2 3" xfId="1468" xr:uid="{00000000-0005-0000-0000-0000AD060000}"/>
    <cellStyle name="60% - Accent4 2 3 2" xfId="2611" xr:uid="{00000000-0005-0000-0000-0000AE060000}"/>
    <cellStyle name="60% - Accent4 2 4" xfId="2243" xr:uid="{00000000-0005-0000-0000-0000AF060000}"/>
    <cellStyle name="60% - Accent4 3" xfId="353" xr:uid="{00000000-0005-0000-0000-0000B0060000}"/>
    <cellStyle name="60% - Accent4 3 2" xfId="1621" xr:uid="{00000000-0005-0000-0000-0000B1060000}"/>
    <cellStyle name="60% - Accent4 3 2 2" xfId="2688" xr:uid="{00000000-0005-0000-0000-0000B2060000}"/>
    <cellStyle name="60% - Accent4 3 3" xfId="2454" xr:uid="{00000000-0005-0000-0000-0000B3060000}"/>
    <cellStyle name="60% - Accent4 4" xfId="1444" xr:uid="{00000000-0005-0000-0000-0000B4060000}"/>
    <cellStyle name="60% - Accent4 4 2" xfId="2587" xr:uid="{00000000-0005-0000-0000-0000B5060000}"/>
    <cellStyle name="60% - Accent4 5" xfId="2219" xr:uid="{00000000-0005-0000-0000-0000B6060000}"/>
    <cellStyle name="60% - Accent4 6" xfId="81" xr:uid="{00000000-0005-0000-0000-0000B7060000}"/>
    <cellStyle name="60% - Accent5 2" xfId="107" xr:uid="{00000000-0005-0000-0000-0000B8060000}"/>
    <cellStyle name="60% - Accent5 2 2" xfId="1646" xr:uid="{00000000-0005-0000-0000-0000B9060000}"/>
    <cellStyle name="60% - Accent5 2 2 2" xfId="2713" xr:uid="{00000000-0005-0000-0000-0000BA060000}"/>
    <cellStyle name="60% - Accent5 2 3" xfId="1469" xr:uid="{00000000-0005-0000-0000-0000BB060000}"/>
    <cellStyle name="60% - Accent5 2 3 2" xfId="2612" xr:uid="{00000000-0005-0000-0000-0000BC060000}"/>
    <cellStyle name="60% - Accent5 2 4" xfId="2244" xr:uid="{00000000-0005-0000-0000-0000BD060000}"/>
    <cellStyle name="60% - Accent5 3" xfId="354" xr:uid="{00000000-0005-0000-0000-0000BE060000}"/>
    <cellStyle name="60% - Accent5 3 2" xfId="1625" xr:uid="{00000000-0005-0000-0000-0000BF060000}"/>
    <cellStyle name="60% - Accent5 3 2 2" xfId="2692" xr:uid="{00000000-0005-0000-0000-0000C0060000}"/>
    <cellStyle name="60% - Accent5 3 3" xfId="2455" xr:uid="{00000000-0005-0000-0000-0000C1060000}"/>
    <cellStyle name="60% - Accent5 4" xfId="1448" xr:uid="{00000000-0005-0000-0000-0000C2060000}"/>
    <cellStyle name="60% - Accent5 4 2" xfId="2591" xr:uid="{00000000-0005-0000-0000-0000C3060000}"/>
    <cellStyle name="60% - Accent5 5" xfId="2223" xr:uid="{00000000-0005-0000-0000-0000C4060000}"/>
    <cellStyle name="60% - Accent5 6" xfId="85" xr:uid="{00000000-0005-0000-0000-0000C5060000}"/>
    <cellStyle name="60% - Accent6 2" xfId="108" xr:uid="{00000000-0005-0000-0000-0000C6060000}"/>
    <cellStyle name="60% - Accent6 2 2" xfId="1647" xr:uid="{00000000-0005-0000-0000-0000C7060000}"/>
    <cellStyle name="60% - Accent6 2 2 2" xfId="2714" xr:uid="{00000000-0005-0000-0000-0000C8060000}"/>
    <cellStyle name="60% - Accent6 2 3" xfId="1470" xr:uid="{00000000-0005-0000-0000-0000C9060000}"/>
    <cellStyle name="60% - Accent6 2 3 2" xfId="2613" xr:uid="{00000000-0005-0000-0000-0000CA060000}"/>
    <cellStyle name="60% - Accent6 2 4" xfId="2245" xr:uid="{00000000-0005-0000-0000-0000CB060000}"/>
    <cellStyle name="60% - Accent6 3" xfId="355" xr:uid="{00000000-0005-0000-0000-0000CC060000}"/>
    <cellStyle name="60% - Accent6 3 2" xfId="1629" xr:uid="{00000000-0005-0000-0000-0000CD060000}"/>
    <cellStyle name="60% - Accent6 3 2 2" xfId="2696" xr:uid="{00000000-0005-0000-0000-0000CE060000}"/>
    <cellStyle name="60% - Accent6 3 3" xfId="2456" xr:uid="{00000000-0005-0000-0000-0000CF060000}"/>
    <cellStyle name="60% - Accent6 4" xfId="1452" xr:uid="{00000000-0005-0000-0000-0000D0060000}"/>
    <cellStyle name="60% - Accent6 4 2" xfId="2595" xr:uid="{00000000-0005-0000-0000-0000D1060000}"/>
    <cellStyle name="60% - Accent6 5" xfId="2227" xr:uid="{00000000-0005-0000-0000-0000D2060000}"/>
    <cellStyle name="60% - Accent6 6" xfId="89" xr:uid="{00000000-0005-0000-0000-0000D3060000}"/>
    <cellStyle name="Accent1 2" xfId="109" xr:uid="{00000000-0005-0000-0000-0000D4060000}"/>
    <cellStyle name="Accent1 2 2" xfId="1648" xr:uid="{00000000-0005-0000-0000-0000D5060000}"/>
    <cellStyle name="Accent1 2 2 2" xfId="2715" xr:uid="{00000000-0005-0000-0000-0000D6060000}"/>
    <cellStyle name="Accent1 2 3" xfId="1471" xr:uid="{00000000-0005-0000-0000-0000D7060000}"/>
    <cellStyle name="Accent1 2 3 2" xfId="2614" xr:uid="{00000000-0005-0000-0000-0000D8060000}"/>
    <cellStyle name="Accent1 2 4" xfId="2246" xr:uid="{00000000-0005-0000-0000-0000D9060000}"/>
    <cellStyle name="Accent1 3" xfId="356" xr:uid="{00000000-0005-0000-0000-0000DA060000}"/>
    <cellStyle name="Accent1 3 2" xfId="1606" xr:uid="{00000000-0005-0000-0000-0000DB060000}"/>
    <cellStyle name="Accent1 3 2 2" xfId="2673" xr:uid="{00000000-0005-0000-0000-0000DC060000}"/>
    <cellStyle name="Accent1 3 3" xfId="2457" xr:uid="{00000000-0005-0000-0000-0000DD060000}"/>
    <cellStyle name="Accent1 4" xfId="1429" xr:uid="{00000000-0005-0000-0000-0000DE060000}"/>
    <cellStyle name="Accent1 4 2" xfId="2572" xr:uid="{00000000-0005-0000-0000-0000DF060000}"/>
    <cellStyle name="Accent1 5" xfId="2204" xr:uid="{00000000-0005-0000-0000-0000E0060000}"/>
    <cellStyle name="Accent1 6" xfId="66" xr:uid="{00000000-0005-0000-0000-0000E1060000}"/>
    <cellStyle name="Accent2 2" xfId="110" xr:uid="{00000000-0005-0000-0000-0000E2060000}"/>
    <cellStyle name="Accent2 2 2" xfId="1649" xr:uid="{00000000-0005-0000-0000-0000E3060000}"/>
    <cellStyle name="Accent2 2 2 2" xfId="2716" xr:uid="{00000000-0005-0000-0000-0000E4060000}"/>
    <cellStyle name="Accent2 2 3" xfId="1472" xr:uid="{00000000-0005-0000-0000-0000E5060000}"/>
    <cellStyle name="Accent2 2 3 2" xfId="2615" xr:uid="{00000000-0005-0000-0000-0000E6060000}"/>
    <cellStyle name="Accent2 2 4" xfId="2247" xr:uid="{00000000-0005-0000-0000-0000E7060000}"/>
    <cellStyle name="Accent2 3" xfId="357" xr:uid="{00000000-0005-0000-0000-0000E8060000}"/>
    <cellStyle name="Accent2 3 2" xfId="1610" xr:uid="{00000000-0005-0000-0000-0000E9060000}"/>
    <cellStyle name="Accent2 3 2 2" xfId="2677" xr:uid="{00000000-0005-0000-0000-0000EA060000}"/>
    <cellStyle name="Accent2 3 3" xfId="2458" xr:uid="{00000000-0005-0000-0000-0000EB060000}"/>
    <cellStyle name="Accent2 4" xfId="1433" xr:uid="{00000000-0005-0000-0000-0000EC060000}"/>
    <cellStyle name="Accent2 4 2" xfId="2576" xr:uid="{00000000-0005-0000-0000-0000ED060000}"/>
    <cellStyle name="Accent2 5" xfId="2208" xr:uid="{00000000-0005-0000-0000-0000EE060000}"/>
    <cellStyle name="Accent2 6" xfId="70" xr:uid="{00000000-0005-0000-0000-0000EF060000}"/>
    <cellStyle name="Accent3 2" xfId="111" xr:uid="{00000000-0005-0000-0000-0000F0060000}"/>
    <cellStyle name="Accent3 2 2" xfId="1650" xr:uid="{00000000-0005-0000-0000-0000F1060000}"/>
    <cellStyle name="Accent3 2 2 2" xfId="2717" xr:uid="{00000000-0005-0000-0000-0000F2060000}"/>
    <cellStyle name="Accent3 2 3" xfId="1473" xr:uid="{00000000-0005-0000-0000-0000F3060000}"/>
    <cellStyle name="Accent3 2 3 2" xfId="2616" xr:uid="{00000000-0005-0000-0000-0000F4060000}"/>
    <cellStyle name="Accent3 2 4" xfId="2248" xr:uid="{00000000-0005-0000-0000-0000F5060000}"/>
    <cellStyle name="Accent3 3" xfId="358" xr:uid="{00000000-0005-0000-0000-0000F6060000}"/>
    <cellStyle name="Accent3 3 2" xfId="1614" xr:uid="{00000000-0005-0000-0000-0000F7060000}"/>
    <cellStyle name="Accent3 3 2 2" xfId="2681" xr:uid="{00000000-0005-0000-0000-0000F8060000}"/>
    <cellStyle name="Accent3 3 3" xfId="2459" xr:uid="{00000000-0005-0000-0000-0000F9060000}"/>
    <cellStyle name="Accent3 4" xfId="1437" xr:uid="{00000000-0005-0000-0000-0000FA060000}"/>
    <cellStyle name="Accent3 4 2" xfId="2580" xr:uid="{00000000-0005-0000-0000-0000FB060000}"/>
    <cellStyle name="Accent3 5" xfId="2212" xr:uid="{00000000-0005-0000-0000-0000FC060000}"/>
    <cellStyle name="Accent3 6" xfId="74" xr:uid="{00000000-0005-0000-0000-0000FD060000}"/>
    <cellStyle name="Accent4 2" xfId="112" xr:uid="{00000000-0005-0000-0000-0000FE060000}"/>
    <cellStyle name="Accent4 2 2" xfId="1651" xr:uid="{00000000-0005-0000-0000-0000FF060000}"/>
    <cellStyle name="Accent4 2 2 2" xfId="2718" xr:uid="{00000000-0005-0000-0000-000000070000}"/>
    <cellStyle name="Accent4 2 3" xfId="1474" xr:uid="{00000000-0005-0000-0000-000001070000}"/>
    <cellStyle name="Accent4 2 3 2" xfId="2617" xr:uid="{00000000-0005-0000-0000-000002070000}"/>
    <cellStyle name="Accent4 2 4" xfId="2249" xr:uid="{00000000-0005-0000-0000-000003070000}"/>
    <cellStyle name="Accent4 3" xfId="359" xr:uid="{00000000-0005-0000-0000-000004070000}"/>
    <cellStyle name="Accent4 3 2" xfId="1618" xr:uid="{00000000-0005-0000-0000-000005070000}"/>
    <cellStyle name="Accent4 3 2 2" xfId="2685" xr:uid="{00000000-0005-0000-0000-000006070000}"/>
    <cellStyle name="Accent4 3 3" xfId="2460" xr:uid="{00000000-0005-0000-0000-000007070000}"/>
    <cellStyle name="Accent4 4" xfId="1441" xr:uid="{00000000-0005-0000-0000-000008070000}"/>
    <cellStyle name="Accent4 4 2" xfId="2584" xr:uid="{00000000-0005-0000-0000-000009070000}"/>
    <cellStyle name="Accent4 5" xfId="2216" xr:uid="{00000000-0005-0000-0000-00000A070000}"/>
    <cellStyle name="Accent4 6" xfId="78" xr:uid="{00000000-0005-0000-0000-00000B070000}"/>
    <cellStyle name="Accent5 2" xfId="113" xr:uid="{00000000-0005-0000-0000-00000C070000}"/>
    <cellStyle name="Accent5 2 2" xfId="1652" xr:uid="{00000000-0005-0000-0000-00000D070000}"/>
    <cellStyle name="Accent5 2 2 2" xfId="2719" xr:uid="{00000000-0005-0000-0000-00000E070000}"/>
    <cellStyle name="Accent5 2 3" xfId="1475" xr:uid="{00000000-0005-0000-0000-00000F070000}"/>
    <cellStyle name="Accent5 2 3 2" xfId="2618" xr:uid="{00000000-0005-0000-0000-000010070000}"/>
    <cellStyle name="Accent5 2 4" xfId="2250" xr:uid="{00000000-0005-0000-0000-000011070000}"/>
    <cellStyle name="Accent5 3" xfId="1622" xr:uid="{00000000-0005-0000-0000-000012070000}"/>
    <cellStyle name="Accent5 3 2" xfId="2689" xr:uid="{00000000-0005-0000-0000-000013070000}"/>
    <cellStyle name="Accent5 4" xfId="1445" xr:uid="{00000000-0005-0000-0000-000014070000}"/>
    <cellStyle name="Accent5 4 2" xfId="2588" xr:uid="{00000000-0005-0000-0000-000015070000}"/>
    <cellStyle name="Accent5 5" xfId="2220" xr:uid="{00000000-0005-0000-0000-000016070000}"/>
    <cellStyle name="Accent5 6" xfId="82" xr:uid="{00000000-0005-0000-0000-000017070000}"/>
    <cellStyle name="Accent6 2" xfId="114" xr:uid="{00000000-0005-0000-0000-000018070000}"/>
    <cellStyle name="Accent6 2 2" xfId="1653" xr:uid="{00000000-0005-0000-0000-000019070000}"/>
    <cellStyle name="Accent6 2 2 2" xfId="2720" xr:uid="{00000000-0005-0000-0000-00001A070000}"/>
    <cellStyle name="Accent6 2 3" xfId="1476" xr:uid="{00000000-0005-0000-0000-00001B070000}"/>
    <cellStyle name="Accent6 2 3 2" xfId="2619" xr:uid="{00000000-0005-0000-0000-00001C070000}"/>
    <cellStyle name="Accent6 2 4" xfId="2251" xr:uid="{00000000-0005-0000-0000-00001D070000}"/>
    <cellStyle name="Accent6 3" xfId="360" xr:uid="{00000000-0005-0000-0000-00001E070000}"/>
    <cellStyle name="Accent6 3 2" xfId="1626" xr:uid="{00000000-0005-0000-0000-00001F070000}"/>
    <cellStyle name="Accent6 3 2 2" xfId="2693" xr:uid="{00000000-0005-0000-0000-000020070000}"/>
    <cellStyle name="Accent6 3 3" xfId="2461" xr:uid="{00000000-0005-0000-0000-000021070000}"/>
    <cellStyle name="Accent6 4" xfId="1449" xr:uid="{00000000-0005-0000-0000-000022070000}"/>
    <cellStyle name="Accent6 4 2" xfId="2592" xr:uid="{00000000-0005-0000-0000-000023070000}"/>
    <cellStyle name="Accent6 5" xfId="2224" xr:uid="{00000000-0005-0000-0000-000024070000}"/>
    <cellStyle name="Accent6 6" xfId="86" xr:uid="{00000000-0005-0000-0000-000025070000}"/>
    <cellStyle name="Bad 2" xfId="115" xr:uid="{00000000-0005-0000-0000-000026070000}"/>
    <cellStyle name="Bad 2 2" xfId="1654" xr:uid="{00000000-0005-0000-0000-000027070000}"/>
    <cellStyle name="Bad 2 2 2" xfId="2721" xr:uid="{00000000-0005-0000-0000-000028070000}"/>
    <cellStyle name="Bad 2 3" xfId="1477" xr:uid="{00000000-0005-0000-0000-000029070000}"/>
    <cellStyle name="Bad 2 3 2" xfId="2620" xr:uid="{00000000-0005-0000-0000-00002A070000}"/>
    <cellStyle name="Bad 2 4" xfId="2252" xr:uid="{00000000-0005-0000-0000-00002B070000}"/>
    <cellStyle name="Bad 3" xfId="361" xr:uid="{00000000-0005-0000-0000-00002C070000}"/>
    <cellStyle name="Bad 3 2" xfId="1596" xr:uid="{00000000-0005-0000-0000-00002D070000}"/>
    <cellStyle name="Bad 3 2 2" xfId="2663" xr:uid="{00000000-0005-0000-0000-00002E070000}"/>
    <cellStyle name="Bad 3 3" xfId="2462" xr:uid="{00000000-0005-0000-0000-00002F070000}"/>
    <cellStyle name="Bad 4" xfId="1419" xr:uid="{00000000-0005-0000-0000-000030070000}"/>
    <cellStyle name="Bad 4 2" xfId="2562" xr:uid="{00000000-0005-0000-0000-000031070000}"/>
    <cellStyle name="Bad 5" xfId="2194" xr:uid="{00000000-0005-0000-0000-000032070000}"/>
    <cellStyle name="Bad 6" xfId="56" xr:uid="{00000000-0005-0000-0000-000033070000}"/>
    <cellStyle name="Calculation 2" xfId="116" xr:uid="{00000000-0005-0000-0000-000034070000}"/>
    <cellStyle name="Calculation 2 2" xfId="1655" xr:uid="{00000000-0005-0000-0000-000035070000}"/>
    <cellStyle name="Calculation 2 2 2" xfId="1761" xr:uid="{00000000-0005-0000-0000-000036070000}"/>
    <cellStyle name="Calculation 2 2 2 2" xfId="2767" xr:uid="{00000000-0005-0000-0000-000037070000}"/>
    <cellStyle name="Calculation 2 2 3" xfId="2722" xr:uid="{00000000-0005-0000-0000-000038070000}"/>
    <cellStyle name="Calculation 2 3" xfId="1751" xr:uid="{00000000-0005-0000-0000-000039070000}"/>
    <cellStyle name="Calculation 2 3 2" xfId="2763" xr:uid="{00000000-0005-0000-0000-00003A070000}"/>
    <cellStyle name="Calculation 2 4" xfId="1478" xr:uid="{00000000-0005-0000-0000-00003B070000}"/>
    <cellStyle name="Calculation 2 4 2" xfId="2621" xr:uid="{00000000-0005-0000-0000-00003C070000}"/>
    <cellStyle name="Calculation 2 5" xfId="2253" xr:uid="{00000000-0005-0000-0000-00003D070000}"/>
    <cellStyle name="Calculation 3" xfId="117" xr:uid="{00000000-0005-0000-0000-00003E070000}"/>
    <cellStyle name="Calculation 3 2" xfId="1656" xr:uid="{00000000-0005-0000-0000-00003F070000}"/>
    <cellStyle name="Calculation 3 2 2" xfId="1742" xr:uid="{00000000-0005-0000-0000-000040070000}"/>
    <cellStyle name="Calculation 3 2 2 2" xfId="2759" xr:uid="{00000000-0005-0000-0000-000041070000}"/>
    <cellStyle name="Calculation 3 2 3" xfId="2723" xr:uid="{00000000-0005-0000-0000-000042070000}"/>
    <cellStyle name="Calculation 3 3" xfId="1766" xr:uid="{00000000-0005-0000-0000-000043070000}"/>
    <cellStyle name="Calculation 3 3 2" xfId="2768" xr:uid="{00000000-0005-0000-0000-000044070000}"/>
    <cellStyle name="Calculation 3 4" xfId="1479" xr:uid="{00000000-0005-0000-0000-000045070000}"/>
    <cellStyle name="Calculation 3 4 2" xfId="2622" xr:uid="{00000000-0005-0000-0000-000046070000}"/>
    <cellStyle name="Calculation 3 5" xfId="2254" xr:uid="{00000000-0005-0000-0000-000047070000}"/>
    <cellStyle name="Calculation 4" xfId="362" xr:uid="{00000000-0005-0000-0000-000048070000}"/>
    <cellStyle name="Calculation 4 2" xfId="1600" xr:uid="{00000000-0005-0000-0000-000049070000}"/>
    <cellStyle name="Calculation 4 2 2" xfId="2667" xr:uid="{00000000-0005-0000-0000-00004A070000}"/>
    <cellStyle name="Calculation 4 3" xfId="2463" xr:uid="{00000000-0005-0000-0000-00004B070000}"/>
    <cellStyle name="Calculation 5" xfId="1423" xr:uid="{00000000-0005-0000-0000-00004C070000}"/>
    <cellStyle name="Calculation 5 2" xfId="2566" xr:uid="{00000000-0005-0000-0000-00004D070000}"/>
    <cellStyle name="Calculation 6" xfId="2198" xr:uid="{00000000-0005-0000-0000-00004E070000}"/>
    <cellStyle name="Calculation 7" xfId="60" xr:uid="{00000000-0005-0000-0000-00004F070000}"/>
    <cellStyle name="Centered Heading" xfId="363" xr:uid="{00000000-0005-0000-0000-000050070000}"/>
    <cellStyle name="Centered Heading 2" xfId="2464" xr:uid="{00000000-0005-0000-0000-000051070000}"/>
    <cellStyle name="Check Cell 2" xfId="118" xr:uid="{00000000-0005-0000-0000-000052070000}"/>
    <cellStyle name="Check Cell 2 2" xfId="1657" xr:uid="{00000000-0005-0000-0000-000053070000}"/>
    <cellStyle name="Check Cell 2 2 2" xfId="2724" xr:uid="{00000000-0005-0000-0000-000054070000}"/>
    <cellStyle name="Check Cell 2 3" xfId="1480" xr:uid="{00000000-0005-0000-0000-000055070000}"/>
    <cellStyle name="Check Cell 2 3 2" xfId="2623" xr:uid="{00000000-0005-0000-0000-000056070000}"/>
    <cellStyle name="Check Cell 2 4" xfId="2255" xr:uid="{00000000-0005-0000-0000-000057070000}"/>
    <cellStyle name="Check Cell 3" xfId="1602" xr:uid="{00000000-0005-0000-0000-000058070000}"/>
    <cellStyle name="Check Cell 3 2" xfId="2669" xr:uid="{00000000-0005-0000-0000-000059070000}"/>
    <cellStyle name="Check Cell 4" xfId="1425" xr:uid="{00000000-0005-0000-0000-00005A070000}"/>
    <cellStyle name="Check Cell 4 2" xfId="2568" xr:uid="{00000000-0005-0000-0000-00005B070000}"/>
    <cellStyle name="Check Cell 5" xfId="2200" xr:uid="{00000000-0005-0000-0000-00005C070000}"/>
    <cellStyle name="Check Cell 6" xfId="62" xr:uid="{00000000-0005-0000-0000-00005D070000}"/>
    <cellStyle name="Column_Title" xfId="1832" xr:uid="{00000000-0005-0000-0000-00005E070000}"/>
    <cellStyle name="Comma" xfId="3982" builtinId="3"/>
    <cellStyle name="Comma %" xfId="364" xr:uid="{00000000-0005-0000-0000-000060070000}"/>
    <cellStyle name="Comma [0] 2" xfId="14" xr:uid="{00000000-0005-0000-0000-000061070000}"/>
    <cellStyle name="Comma [0] 2 2" xfId="1552" xr:uid="{00000000-0005-0000-0000-000062070000}"/>
    <cellStyle name="Comma [0] 2 3" xfId="1782" xr:uid="{00000000-0005-0000-0000-000063070000}"/>
    <cellStyle name="Comma [0] 2 4" xfId="1381" xr:uid="{00000000-0005-0000-0000-000064070000}"/>
    <cellStyle name="Comma [0] 3" xfId="1549" xr:uid="{00000000-0005-0000-0000-000065070000}"/>
    <cellStyle name="Comma [0] 4" xfId="1370" xr:uid="{00000000-0005-0000-0000-000066070000}"/>
    <cellStyle name="Comma [0] 5" xfId="12" xr:uid="{00000000-0005-0000-0000-000067070000}"/>
    <cellStyle name="Comma 0.0" xfId="365" xr:uid="{00000000-0005-0000-0000-000068070000}"/>
    <cellStyle name="Comma 0.0 2" xfId="2465" xr:uid="{00000000-0005-0000-0000-000069070000}"/>
    <cellStyle name="Comma 0.0%" xfId="366" xr:uid="{00000000-0005-0000-0000-00006A070000}"/>
    <cellStyle name="Comma 0.0% 2" xfId="2466" xr:uid="{00000000-0005-0000-0000-00006B070000}"/>
    <cellStyle name="Comma 0.00" xfId="367" xr:uid="{00000000-0005-0000-0000-00006C070000}"/>
    <cellStyle name="Comma 0.00 2" xfId="2467" xr:uid="{00000000-0005-0000-0000-00006D070000}"/>
    <cellStyle name="Comma 0.00%" xfId="368" xr:uid="{00000000-0005-0000-0000-00006E070000}"/>
    <cellStyle name="Comma 0.00% 2" xfId="2468" xr:uid="{00000000-0005-0000-0000-00006F070000}"/>
    <cellStyle name="Comma 0.000" xfId="369" xr:uid="{00000000-0005-0000-0000-000070070000}"/>
    <cellStyle name="Comma 0.000 2" xfId="2469" xr:uid="{00000000-0005-0000-0000-000071070000}"/>
    <cellStyle name="Comma 0.000%" xfId="370" xr:uid="{00000000-0005-0000-0000-000072070000}"/>
    <cellStyle name="Comma 0.000% 2" xfId="2470" xr:uid="{00000000-0005-0000-0000-000073070000}"/>
    <cellStyle name="Comma 10" xfId="15" xr:uid="{00000000-0005-0000-0000-000074070000}"/>
    <cellStyle name="Comma 10 2" xfId="1553" xr:uid="{00000000-0005-0000-0000-000075070000}"/>
    <cellStyle name="Comma 10 3" xfId="1800" xr:uid="{00000000-0005-0000-0000-000076070000}"/>
    <cellStyle name="Comma 10 4" xfId="1399" xr:uid="{00000000-0005-0000-0000-000077070000}"/>
    <cellStyle name="Comma 11" xfId="16" xr:uid="{00000000-0005-0000-0000-000078070000}"/>
    <cellStyle name="Comma 11 2" xfId="1554" xr:uid="{00000000-0005-0000-0000-000079070000}"/>
    <cellStyle name="Comma 11 3" xfId="1802" xr:uid="{00000000-0005-0000-0000-00007A070000}"/>
    <cellStyle name="Comma 11 4" xfId="1401" xr:uid="{00000000-0005-0000-0000-00007B070000}"/>
    <cellStyle name="Comma 12" xfId="17" xr:uid="{00000000-0005-0000-0000-00007C070000}"/>
    <cellStyle name="Comma 12 2" xfId="1555" xr:uid="{00000000-0005-0000-0000-00007D070000}"/>
    <cellStyle name="Comma 12 3" xfId="1804" xr:uid="{00000000-0005-0000-0000-00007E070000}"/>
    <cellStyle name="Comma 12 4" xfId="1403" xr:uid="{00000000-0005-0000-0000-00007F070000}"/>
    <cellStyle name="Comma 13" xfId="18" xr:uid="{00000000-0005-0000-0000-000080070000}"/>
    <cellStyle name="Comma 13 2" xfId="1556" xr:uid="{00000000-0005-0000-0000-000081070000}"/>
    <cellStyle name="Comma 13 3" xfId="1806" xr:uid="{00000000-0005-0000-0000-000082070000}"/>
    <cellStyle name="Comma 13 4" xfId="1405" xr:uid="{00000000-0005-0000-0000-000083070000}"/>
    <cellStyle name="Comma 14" xfId="19" xr:uid="{00000000-0005-0000-0000-000084070000}"/>
    <cellStyle name="Comma 14 2" xfId="1557" xr:uid="{00000000-0005-0000-0000-000085070000}"/>
    <cellStyle name="Comma 14 3" xfId="1808" xr:uid="{00000000-0005-0000-0000-000086070000}"/>
    <cellStyle name="Comma 14 4" xfId="1407" xr:uid="{00000000-0005-0000-0000-000087070000}"/>
    <cellStyle name="Comma 15" xfId="20" xr:uid="{00000000-0005-0000-0000-000088070000}"/>
    <cellStyle name="Comma 15 2" xfId="1558" xr:uid="{00000000-0005-0000-0000-000089070000}"/>
    <cellStyle name="Comma 15 3" xfId="1811" xr:uid="{00000000-0005-0000-0000-00008A070000}"/>
    <cellStyle name="Comma 15 4" xfId="1410" xr:uid="{00000000-0005-0000-0000-00008B070000}"/>
    <cellStyle name="Comma 16" xfId="119" xr:uid="{00000000-0005-0000-0000-00008C070000}"/>
    <cellStyle name="Comma 16 2" xfId="1658" xr:uid="{00000000-0005-0000-0000-00008D070000}"/>
    <cellStyle name="Comma 16 3" xfId="1481" xr:uid="{00000000-0005-0000-0000-00008E070000}"/>
    <cellStyle name="Comma 17" xfId="1548" xr:uid="{00000000-0005-0000-0000-00008F070000}"/>
    <cellStyle name="Comma 18" xfId="1722" xr:uid="{00000000-0005-0000-0000-000090070000}"/>
    <cellStyle name="Comma 19" xfId="1731" xr:uid="{00000000-0005-0000-0000-000091070000}"/>
    <cellStyle name="Comma 2" xfId="8" xr:uid="{00000000-0005-0000-0000-000092070000}"/>
    <cellStyle name="Comma 2 2" xfId="21" xr:uid="{00000000-0005-0000-0000-000093070000}"/>
    <cellStyle name="Comma 2 2 2" xfId="122" xr:uid="{00000000-0005-0000-0000-000094070000}"/>
    <cellStyle name="Comma 2 2 2 2" xfId="1661" xr:uid="{00000000-0005-0000-0000-000095070000}"/>
    <cellStyle name="Comma 2 2 2 3" xfId="1484" xr:uid="{00000000-0005-0000-0000-000096070000}"/>
    <cellStyle name="Comma 2 2 3" xfId="121" xr:uid="{00000000-0005-0000-0000-000097070000}"/>
    <cellStyle name="Comma 2 2 3 2" xfId="1660" xr:uid="{00000000-0005-0000-0000-000098070000}"/>
    <cellStyle name="Comma 2 2 3 3" xfId="1483" xr:uid="{00000000-0005-0000-0000-000099070000}"/>
    <cellStyle name="Comma 2 2 4" xfId="1560" xr:uid="{00000000-0005-0000-0000-00009A070000}"/>
    <cellStyle name="Comma 2 2 5" xfId="1783" xr:uid="{00000000-0005-0000-0000-00009B070000}"/>
    <cellStyle name="Comma 2 2 6" xfId="1382" xr:uid="{00000000-0005-0000-0000-00009C070000}"/>
    <cellStyle name="Comma 2 3" xfId="123" xr:uid="{00000000-0005-0000-0000-00009D070000}"/>
    <cellStyle name="Comma 2 3 2" xfId="1662" xr:uid="{00000000-0005-0000-0000-00009E070000}"/>
    <cellStyle name="Comma 2 3 3" xfId="1485" xr:uid="{00000000-0005-0000-0000-00009F070000}"/>
    <cellStyle name="Comma 2 4" xfId="120" xr:uid="{00000000-0005-0000-0000-0000A0070000}"/>
    <cellStyle name="Comma 2 4 2" xfId="1659" xr:uid="{00000000-0005-0000-0000-0000A1070000}"/>
    <cellStyle name="Comma 2 4 3" xfId="1482" xr:uid="{00000000-0005-0000-0000-0000A2070000}"/>
    <cellStyle name="Comma 2 5" xfId="1559" xr:uid="{00000000-0005-0000-0000-0000A3070000}"/>
    <cellStyle name="Comma 2 6" xfId="1371" xr:uid="{00000000-0005-0000-0000-0000A4070000}"/>
    <cellStyle name="Comma 20" xfId="1728" xr:uid="{00000000-0005-0000-0000-0000A5070000}"/>
    <cellStyle name="Comma 21" xfId="1732" xr:uid="{00000000-0005-0000-0000-0000A6070000}"/>
    <cellStyle name="Comma 22" xfId="1727" xr:uid="{00000000-0005-0000-0000-0000A7070000}"/>
    <cellStyle name="Comma 23" xfId="1734" xr:uid="{00000000-0005-0000-0000-0000A8070000}"/>
    <cellStyle name="Comma 24" xfId="1736" xr:uid="{00000000-0005-0000-0000-0000A9070000}"/>
    <cellStyle name="Comma 25" xfId="1723" xr:uid="{00000000-0005-0000-0000-0000AA070000}"/>
    <cellStyle name="Comma 26" xfId="1729" xr:uid="{00000000-0005-0000-0000-0000AB070000}"/>
    <cellStyle name="Comma 27" xfId="1753" xr:uid="{00000000-0005-0000-0000-0000AC070000}"/>
    <cellStyle name="Comma 28" xfId="1760" xr:uid="{00000000-0005-0000-0000-0000AD070000}"/>
    <cellStyle name="Comma 29" xfId="1412" xr:uid="{00000000-0005-0000-0000-0000AE070000}"/>
    <cellStyle name="Comma 3" xfId="22" xr:uid="{00000000-0005-0000-0000-0000AF070000}"/>
    <cellStyle name="Comma 3 2" xfId="125" xr:uid="{00000000-0005-0000-0000-0000B0070000}"/>
    <cellStyle name="Comma 3 2 2" xfId="371" xr:uid="{00000000-0005-0000-0000-0000B1070000}"/>
    <cellStyle name="Comma 3 2 2 2" xfId="372" xr:uid="{00000000-0005-0000-0000-0000B2070000}"/>
    <cellStyle name="Comma 3 2 2 2 2" xfId="2084" xr:uid="{00000000-0005-0000-0000-0000B3070000}"/>
    <cellStyle name="Comma 3 2 2 2 2 2" xfId="3292" xr:uid="{00000000-0005-0000-0000-0000B4070000}"/>
    <cellStyle name="Comma 3 2 2 2 3" xfId="2472" xr:uid="{00000000-0005-0000-0000-0000B5070000}"/>
    <cellStyle name="Comma 3 2 2 2 3 2" xfId="3575" xr:uid="{00000000-0005-0000-0000-0000B6070000}"/>
    <cellStyle name="Comma 3 2 2 2 4" xfId="2973" xr:uid="{00000000-0005-0000-0000-0000B7070000}"/>
    <cellStyle name="Comma 3 2 2 2 5" xfId="3879" xr:uid="{00000000-0005-0000-0000-0000B8070000}"/>
    <cellStyle name="Comma 3 2 2 3" xfId="1664" xr:uid="{00000000-0005-0000-0000-0000B9070000}"/>
    <cellStyle name="Comma 3 2 2 3 2" xfId="2154" xr:uid="{00000000-0005-0000-0000-0000BA070000}"/>
    <cellStyle name="Comma 3 2 2 3 2 2" xfId="3361" xr:uid="{00000000-0005-0000-0000-0000BB070000}"/>
    <cellStyle name="Comma 3 2 2 3 3" xfId="2725" xr:uid="{00000000-0005-0000-0000-0000BC070000}"/>
    <cellStyle name="Comma 3 2 2 3 3 2" xfId="3644" xr:uid="{00000000-0005-0000-0000-0000BD070000}"/>
    <cellStyle name="Comma 3 2 2 3 4" xfId="3042" xr:uid="{00000000-0005-0000-0000-0000BE070000}"/>
    <cellStyle name="Comma 3 2 2 3 5" xfId="3880" xr:uid="{00000000-0005-0000-0000-0000BF070000}"/>
    <cellStyle name="Comma 3 2 2 4" xfId="1895" xr:uid="{00000000-0005-0000-0000-0000C0070000}"/>
    <cellStyle name="Comma 3 2 2 4 2" xfId="3103" xr:uid="{00000000-0005-0000-0000-0000C1070000}"/>
    <cellStyle name="Comma 3 2 2 5" xfId="2083" xr:uid="{00000000-0005-0000-0000-0000C2070000}"/>
    <cellStyle name="Comma 3 2 2 5 2" xfId="3291" xr:uid="{00000000-0005-0000-0000-0000C3070000}"/>
    <cellStyle name="Comma 3 2 2 6" xfId="2471" xr:uid="{00000000-0005-0000-0000-0000C4070000}"/>
    <cellStyle name="Comma 3 2 2 6 2" xfId="3574" xr:uid="{00000000-0005-0000-0000-0000C5070000}"/>
    <cellStyle name="Comma 3 2 2 7" xfId="2972" xr:uid="{00000000-0005-0000-0000-0000C6070000}"/>
    <cellStyle name="Comma 3 2 2 8" xfId="3878" xr:uid="{00000000-0005-0000-0000-0000C7070000}"/>
    <cellStyle name="Comma 3 2 3" xfId="373" xr:uid="{00000000-0005-0000-0000-0000C8070000}"/>
    <cellStyle name="Comma 3 2 3 2" xfId="2085" xr:uid="{00000000-0005-0000-0000-0000C9070000}"/>
    <cellStyle name="Comma 3 2 3 2 2" xfId="3293" xr:uid="{00000000-0005-0000-0000-0000CA070000}"/>
    <cellStyle name="Comma 3 2 3 3" xfId="2473" xr:uid="{00000000-0005-0000-0000-0000CB070000}"/>
    <cellStyle name="Comma 3 2 3 3 2" xfId="3576" xr:uid="{00000000-0005-0000-0000-0000CC070000}"/>
    <cellStyle name="Comma 3 2 3 4" xfId="2974" xr:uid="{00000000-0005-0000-0000-0000CD070000}"/>
    <cellStyle name="Comma 3 2 3 5" xfId="3881" xr:uid="{00000000-0005-0000-0000-0000CE070000}"/>
    <cellStyle name="Comma 3 2 4" xfId="1487" xr:uid="{00000000-0005-0000-0000-0000CF070000}"/>
    <cellStyle name="Comma 3 2 4 2" xfId="2136" xr:uid="{00000000-0005-0000-0000-0000D0070000}"/>
    <cellStyle name="Comma 3 2 4 2 2" xfId="3343" xr:uid="{00000000-0005-0000-0000-0000D1070000}"/>
    <cellStyle name="Comma 3 2 4 3" xfId="2624" xr:uid="{00000000-0005-0000-0000-0000D2070000}"/>
    <cellStyle name="Comma 3 2 4 3 2" xfId="3626" xr:uid="{00000000-0005-0000-0000-0000D3070000}"/>
    <cellStyle name="Comma 3 2 4 4" xfId="3024" xr:uid="{00000000-0005-0000-0000-0000D4070000}"/>
    <cellStyle name="Comma 3 2 4 5" xfId="3882" xr:uid="{00000000-0005-0000-0000-0000D5070000}"/>
    <cellStyle name="Comma 3 2 5" xfId="1877" xr:uid="{00000000-0005-0000-0000-0000D6070000}"/>
    <cellStyle name="Comma 3 2 5 2" xfId="3085" xr:uid="{00000000-0005-0000-0000-0000D7070000}"/>
    <cellStyle name="Comma 3 2 6" xfId="1913" xr:uid="{00000000-0005-0000-0000-0000D8070000}"/>
    <cellStyle name="Comma 3 2 6 2" xfId="3121" xr:uid="{00000000-0005-0000-0000-0000D9070000}"/>
    <cellStyle name="Comma 3 2 7" xfId="2256" xr:uid="{00000000-0005-0000-0000-0000DA070000}"/>
    <cellStyle name="Comma 3 2 7 2" xfId="3404" xr:uid="{00000000-0005-0000-0000-0000DB070000}"/>
    <cellStyle name="Comma 3 2 8" xfId="2802" xr:uid="{00000000-0005-0000-0000-0000DC070000}"/>
    <cellStyle name="Comma 3 2 9" xfId="3877" xr:uid="{00000000-0005-0000-0000-0000DD070000}"/>
    <cellStyle name="Comma 3 3" xfId="124" xr:uid="{00000000-0005-0000-0000-0000DE070000}"/>
    <cellStyle name="Comma 3 3 2" xfId="374" xr:uid="{00000000-0005-0000-0000-0000DF070000}"/>
    <cellStyle name="Comma 3 3 2 2" xfId="1663" xr:uid="{00000000-0005-0000-0000-0000E0070000}"/>
    <cellStyle name="Comma 3 3 2 3" xfId="2474" xr:uid="{00000000-0005-0000-0000-0000E1070000}"/>
    <cellStyle name="Comma 3 3 3" xfId="375" xr:uid="{00000000-0005-0000-0000-0000E2070000}"/>
    <cellStyle name="Comma 3 3 3 2" xfId="2086" xr:uid="{00000000-0005-0000-0000-0000E3070000}"/>
    <cellStyle name="Comma 3 3 3 2 2" xfId="3294" xr:uid="{00000000-0005-0000-0000-0000E4070000}"/>
    <cellStyle name="Comma 3 3 3 3" xfId="2475" xr:uid="{00000000-0005-0000-0000-0000E5070000}"/>
    <cellStyle name="Comma 3 3 3 3 2" xfId="3577" xr:uid="{00000000-0005-0000-0000-0000E6070000}"/>
    <cellStyle name="Comma 3 3 3 4" xfId="2975" xr:uid="{00000000-0005-0000-0000-0000E7070000}"/>
    <cellStyle name="Comma 3 3 3 5" xfId="3883" xr:uid="{00000000-0005-0000-0000-0000E8070000}"/>
    <cellStyle name="Comma 3 3 4" xfId="1486" xr:uid="{00000000-0005-0000-0000-0000E9070000}"/>
    <cellStyle name="Comma 3 4" xfId="376" xr:uid="{00000000-0005-0000-0000-0000EA070000}"/>
    <cellStyle name="Comma 3 4 2" xfId="1561" xr:uid="{00000000-0005-0000-0000-0000EB070000}"/>
    <cellStyle name="Comma 3 4 3" xfId="2087" xr:uid="{00000000-0005-0000-0000-0000EC070000}"/>
    <cellStyle name="Comma 3 4 3 2" xfId="3295" xr:uid="{00000000-0005-0000-0000-0000ED070000}"/>
    <cellStyle name="Comma 3 4 4" xfId="2476" xr:uid="{00000000-0005-0000-0000-0000EE070000}"/>
    <cellStyle name="Comma 3 4 4 2" xfId="3578" xr:uid="{00000000-0005-0000-0000-0000EF070000}"/>
    <cellStyle name="Comma 3 4 5" xfId="2976" xr:uid="{00000000-0005-0000-0000-0000F0070000}"/>
    <cellStyle name="Comma 3 4 6" xfId="3884" xr:uid="{00000000-0005-0000-0000-0000F1070000}"/>
    <cellStyle name="Comma 3 5" xfId="1781" xr:uid="{00000000-0005-0000-0000-0000F2070000}"/>
    <cellStyle name="Comma 3 6" xfId="1380" xr:uid="{00000000-0005-0000-0000-0000F3070000}"/>
    <cellStyle name="Comma 30" xfId="1763" xr:uid="{00000000-0005-0000-0000-0000F4070000}"/>
    <cellStyle name="Comma 31" xfId="1744" xr:uid="{00000000-0005-0000-0000-0000F5070000}"/>
    <cellStyle name="Comma 32" xfId="1813" xr:uid="{00000000-0005-0000-0000-0000F6070000}"/>
    <cellStyle name="Comma 33" xfId="1812" xr:uid="{00000000-0005-0000-0000-0000F7070000}"/>
    <cellStyle name="Comma 34" xfId="1816" xr:uid="{00000000-0005-0000-0000-0000F8070000}"/>
    <cellStyle name="Comma 35" xfId="1817" xr:uid="{00000000-0005-0000-0000-0000F9070000}"/>
    <cellStyle name="Comma 36" xfId="1369" xr:uid="{00000000-0005-0000-0000-0000FA070000}"/>
    <cellStyle name="Comma 37" xfId="1837" xr:uid="{00000000-0005-0000-0000-0000FB070000}"/>
    <cellStyle name="Comma 38" xfId="3664" xr:uid="{00000000-0005-0000-0000-0000FC070000}"/>
    <cellStyle name="Comma 39" xfId="3947" xr:uid="{00000000-0005-0000-0000-0000FD070000}"/>
    <cellStyle name="Comma 4" xfId="23" xr:uid="{00000000-0005-0000-0000-0000FE070000}"/>
    <cellStyle name="Comma 4 2" xfId="126" xr:uid="{00000000-0005-0000-0000-0000FF070000}"/>
    <cellStyle name="Comma 4 2 2" xfId="377" xr:uid="{00000000-0005-0000-0000-000000080000}"/>
    <cellStyle name="Comma 4 2 2 2" xfId="378" xr:uid="{00000000-0005-0000-0000-000001080000}"/>
    <cellStyle name="Comma 4 2 2 2 2" xfId="2089" xr:uid="{00000000-0005-0000-0000-000002080000}"/>
    <cellStyle name="Comma 4 2 2 2 2 2" xfId="3297" xr:uid="{00000000-0005-0000-0000-000003080000}"/>
    <cellStyle name="Comma 4 2 2 2 3" xfId="2478" xr:uid="{00000000-0005-0000-0000-000004080000}"/>
    <cellStyle name="Comma 4 2 2 2 3 2" xfId="3580" xr:uid="{00000000-0005-0000-0000-000005080000}"/>
    <cellStyle name="Comma 4 2 2 2 4" xfId="2978" xr:uid="{00000000-0005-0000-0000-000006080000}"/>
    <cellStyle name="Comma 4 2 2 2 5" xfId="3886" xr:uid="{00000000-0005-0000-0000-000007080000}"/>
    <cellStyle name="Comma 4 2 2 3" xfId="1665" xr:uid="{00000000-0005-0000-0000-000008080000}"/>
    <cellStyle name="Comma 4 2 2 4" xfId="2088" xr:uid="{00000000-0005-0000-0000-000009080000}"/>
    <cellStyle name="Comma 4 2 2 4 2" xfId="3296" xr:uid="{00000000-0005-0000-0000-00000A080000}"/>
    <cellStyle name="Comma 4 2 2 5" xfId="2477" xr:uid="{00000000-0005-0000-0000-00000B080000}"/>
    <cellStyle name="Comma 4 2 2 5 2" xfId="3579" xr:uid="{00000000-0005-0000-0000-00000C080000}"/>
    <cellStyle name="Comma 4 2 2 6" xfId="2977" xr:uid="{00000000-0005-0000-0000-00000D080000}"/>
    <cellStyle name="Comma 4 2 2 7" xfId="3885" xr:uid="{00000000-0005-0000-0000-00000E080000}"/>
    <cellStyle name="Comma 4 2 3" xfId="379" xr:uid="{00000000-0005-0000-0000-00000F080000}"/>
    <cellStyle name="Comma 4 2 3 2" xfId="2090" xr:uid="{00000000-0005-0000-0000-000010080000}"/>
    <cellStyle name="Comma 4 2 3 2 2" xfId="3298" xr:uid="{00000000-0005-0000-0000-000011080000}"/>
    <cellStyle name="Comma 4 2 3 3" xfId="2479" xr:uid="{00000000-0005-0000-0000-000012080000}"/>
    <cellStyle name="Comma 4 2 3 3 2" xfId="3581" xr:uid="{00000000-0005-0000-0000-000013080000}"/>
    <cellStyle name="Comma 4 2 3 4" xfId="2979" xr:uid="{00000000-0005-0000-0000-000014080000}"/>
    <cellStyle name="Comma 4 2 3 5" xfId="3887" xr:uid="{00000000-0005-0000-0000-000015080000}"/>
    <cellStyle name="Comma 4 2 4" xfId="1488" xr:uid="{00000000-0005-0000-0000-000016080000}"/>
    <cellStyle name="Comma 4 3" xfId="380" xr:uid="{00000000-0005-0000-0000-000017080000}"/>
    <cellStyle name="Comma 4 3 2" xfId="381" xr:uid="{00000000-0005-0000-0000-000018080000}"/>
    <cellStyle name="Comma 4 3 2 2" xfId="2092" xr:uid="{00000000-0005-0000-0000-000019080000}"/>
    <cellStyle name="Comma 4 3 2 2 2" xfId="3300" xr:uid="{00000000-0005-0000-0000-00001A080000}"/>
    <cellStyle name="Comma 4 3 2 3" xfId="2481" xr:uid="{00000000-0005-0000-0000-00001B080000}"/>
    <cellStyle name="Comma 4 3 2 3 2" xfId="3583" xr:uid="{00000000-0005-0000-0000-00001C080000}"/>
    <cellStyle name="Comma 4 3 2 4" xfId="2981" xr:uid="{00000000-0005-0000-0000-00001D080000}"/>
    <cellStyle name="Comma 4 3 2 5" xfId="3889" xr:uid="{00000000-0005-0000-0000-00001E080000}"/>
    <cellStyle name="Comma 4 3 3" xfId="1562" xr:uid="{00000000-0005-0000-0000-00001F080000}"/>
    <cellStyle name="Comma 4 3 4" xfId="2091" xr:uid="{00000000-0005-0000-0000-000020080000}"/>
    <cellStyle name="Comma 4 3 4 2" xfId="3299" xr:uid="{00000000-0005-0000-0000-000021080000}"/>
    <cellStyle name="Comma 4 3 5" xfId="2480" xr:uid="{00000000-0005-0000-0000-000022080000}"/>
    <cellStyle name="Comma 4 3 5 2" xfId="3582" xr:uid="{00000000-0005-0000-0000-000023080000}"/>
    <cellStyle name="Comma 4 3 6" xfId="2980" xr:uid="{00000000-0005-0000-0000-000024080000}"/>
    <cellStyle name="Comma 4 3 7" xfId="3888" xr:uid="{00000000-0005-0000-0000-000025080000}"/>
    <cellStyle name="Comma 4 4" xfId="382" xr:uid="{00000000-0005-0000-0000-000026080000}"/>
    <cellStyle name="Comma 4 4 2" xfId="1790" xr:uid="{00000000-0005-0000-0000-000027080000}"/>
    <cellStyle name="Comma 4 4 3" xfId="2093" xr:uid="{00000000-0005-0000-0000-000028080000}"/>
    <cellStyle name="Comma 4 4 3 2" xfId="3301" xr:uid="{00000000-0005-0000-0000-000029080000}"/>
    <cellStyle name="Comma 4 4 4" xfId="2482" xr:uid="{00000000-0005-0000-0000-00002A080000}"/>
    <cellStyle name="Comma 4 4 4 2" xfId="3584" xr:uid="{00000000-0005-0000-0000-00002B080000}"/>
    <cellStyle name="Comma 4 4 5" xfId="2982" xr:uid="{00000000-0005-0000-0000-00002C080000}"/>
    <cellStyle name="Comma 4 4 6" xfId="3890" xr:uid="{00000000-0005-0000-0000-00002D080000}"/>
    <cellStyle name="Comma 4 5" xfId="383" xr:uid="{00000000-0005-0000-0000-00002E080000}"/>
    <cellStyle name="Comma 4 5 2" xfId="2094" xr:uid="{00000000-0005-0000-0000-00002F080000}"/>
    <cellStyle name="Comma 4 5 2 2" xfId="3302" xr:uid="{00000000-0005-0000-0000-000030080000}"/>
    <cellStyle name="Comma 4 5 3" xfId="2483" xr:uid="{00000000-0005-0000-0000-000031080000}"/>
    <cellStyle name="Comma 4 5 3 2" xfId="3585" xr:uid="{00000000-0005-0000-0000-000032080000}"/>
    <cellStyle name="Comma 4 5 4" xfId="2983" xr:uid="{00000000-0005-0000-0000-000033080000}"/>
    <cellStyle name="Comma 4 5 5" xfId="3891" xr:uid="{00000000-0005-0000-0000-000034080000}"/>
    <cellStyle name="Comma 4 6" xfId="1389" xr:uid="{00000000-0005-0000-0000-000035080000}"/>
    <cellStyle name="Comma 40" xfId="2123" xr:uid="{00000000-0005-0000-0000-000036080000}"/>
    <cellStyle name="Comma 41" xfId="3952" xr:uid="{00000000-0005-0000-0000-000037080000}"/>
    <cellStyle name="Comma 42" xfId="3954" xr:uid="{00000000-0005-0000-0000-000038080000}"/>
    <cellStyle name="Comma 43" xfId="3961" xr:uid="{00000000-0005-0000-0000-000039080000}"/>
    <cellStyle name="Comma 5" xfId="24" xr:uid="{00000000-0005-0000-0000-00003A080000}"/>
    <cellStyle name="Comma 5 2" xfId="127" xr:uid="{00000000-0005-0000-0000-00003B080000}"/>
    <cellStyle name="Comma 5 2 2" xfId="1666" xr:uid="{00000000-0005-0000-0000-00003C080000}"/>
    <cellStyle name="Comma 5 2 2 2" xfId="2726" xr:uid="{00000000-0005-0000-0000-00003D080000}"/>
    <cellStyle name="Comma 5 2 3" xfId="1489" xr:uid="{00000000-0005-0000-0000-00003E080000}"/>
    <cellStyle name="Comma 5 2 3 2" xfId="2625" xr:uid="{00000000-0005-0000-0000-00003F080000}"/>
    <cellStyle name="Comma 5 2 4" xfId="2257" xr:uid="{00000000-0005-0000-0000-000040080000}"/>
    <cellStyle name="Comma 5 3" xfId="1563" xr:uid="{00000000-0005-0000-0000-000041080000}"/>
    <cellStyle name="Comma 5 4" xfId="1791" xr:uid="{00000000-0005-0000-0000-000042080000}"/>
    <cellStyle name="Comma 5 5" xfId="1390" xr:uid="{00000000-0005-0000-0000-000043080000}"/>
    <cellStyle name="Comma 6" xfId="25" xr:uid="{00000000-0005-0000-0000-000044080000}"/>
    <cellStyle name="Comma 6 2" xfId="129" xr:uid="{00000000-0005-0000-0000-000045080000}"/>
    <cellStyle name="Comma 6 2 2" xfId="1668" xr:uid="{00000000-0005-0000-0000-000046080000}"/>
    <cellStyle name="Comma 6 2 2 2" xfId="2728" xr:uid="{00000000-0005-0000-0000-000047080000}"/>
    <cellStyle name="Comma 6 2 3" xfId="1491" xr:uid="{00000000-0005-0000-0000-000048080000}"/>
    <cellStyle name="Comma 6 2 3 2" xfId="2627" xr:uid="{00000000-0005-0000-0000-000049080000}"/>
    <cellStyle name="Comma 6 2 4" xfId="2259" xr:uid="{00000000-0005-0000-0000-00004A080000}"/>
    <cellStyle name="Comma 6 3" xfId="128" xr:uid="{00000000-0005-0000-0000-00004B080000}"/>
    <cellStyle name="Comma 6 3 2" xfId="1667" xr:uid="{00000000-0005-0000-0000-00004C080000}"/>
    <cellStyle name="Comma 6 3 2 2" xfId="1896" xr:uid="{00000000-0005-0000-0000-00004D080000}"/>
    <cellStyle name="Comma 6 3 2 2 2" xfId="3104" xr:uid="{00000000-0005-0000-0000-00004E080000}"/>
    <cellStyle name="Comma 6 3 2 3" xfId="2155" xr:uid="{00000000-0005-0000-0000-00004F080000}"/>
    <cellStyle name="Comma 6 3 2 3 2" xfId="3362" xr:uid="{00000000-0005-0000-0000-000050080000}"/>
    <cellStyle name="Comma 6 3 2 4" xfId="2727" xr:uid="{00000000-0005-0000-0000-000051080000}"/>
    <cellStyle name="Comma 6 3 2 4 2" xfId="3645" xr:uid="{00000000-0005-0000-0000-000052080000}"/>
    <cellStyle name="Comma 6 3 2 5" xfId="3043" xr:uid="{00000000-0005-0000-0000-000053080000}"/>
    <cellStyle name="Comma 6 3 2 6" xfId="3893" xr:uid="{00000000-0005-0000-0000-000054080000}"/>
    <cellStyle name="Comma 6 3 3" xfId="1490" xr:uid="{00000000-0005-0000-0000-000055080000}"/>
    <cellStyle name="Comma 6 3 3 2" xfId="2137" xr:uid="{00000000-0005-0000-0000-000056080000}"/>
    <cellStyle name="Comma 6 3 3 2 2" xfId="3344" xr:uid="{00000000-0005-0000-0000-000057080000}"/>
    <cellStyle name="Comma 6 3 3 3" xfId="2626" xr:uid="{00000000-0005-0000-0000-000058080000}"/>
    <cellStyle name="Comma 6 3 3 3 2" xfId="3627" xr:uid="{00000000-0005-0000-0000-000059080000}"/>
    <cellStyle name="Comma 6 3 3 4" xfId="3025" xr:uid="{00000000-0005-0000-0000-00005A080000}"/>
    <cellStyle name="Comma 6 3 3 5" xfId="3894" xr:uid="{00000000-0005-0000-0000-00005B080000}"/>
    <cellStyle name="Comma 6 3 4" xfId="1878" xr:uid="{00000000-0005-0000-0000-00005C080000}"/>
    <cellStyle name="Comma 6 3 4 2" xfId="3086" xr:uid="{00000000-0005-0000-0000-00005D080000}"/>
    <cellStyle name="Comma 6 3 5" xfId="1914" xr:uid="{00000000-0005-0000-0000-00005E080000}"/>
    <cellStyle name="Comma 6 3 5 2" xfId="3122" xr:uid="{00000000-0005-0000-0000-00005F080000}"/>
    <cellStyle name="Comma 6 3 6" xfId="2258" xr:uid="{00000000-0005-0000-0000-000060080000}"/>
    <cellStyle name="Comma 6 3 6 2" xfId="3405" xr:uid="{00000000-0005-0000-0000-000061080000}"/>
    <cellStyle name="Comma 6 3 7" xfId="2803" xr:uid="{00000000-0005-0000-0000-000062080000}"/>
    <cellStyle name="Comma 6 3 8" xfId="3892" xr:uid="{00000000-0005-0000-0000-000063080000}"/>
    <cellStyle name="Comma 6 4" xfId="384" xr:uid="{00000000-0005-0000-0000-000064080000}"/>
    <cellStyle name="Comma 6 4 2" xfId="1564" xr:uid="{00000000-0005-0000-0000-000065080000}"/>
    <cellStyle name="Comma 6 4 3" xfId="2095" xr:uid="{00000000-0005-0000-0000-000066080000}"/>
    <cellStyle name="Comma 6 4 3 2" xfId="3303" xr:uid="{00000000-0005-0000-0000-000067080000}"/>
    <cellStyle name="Comma 6 4 4" xfId="2484" xr:uid="{00000000-0005-0000-0000-000068080000}"/>
    <cellStyle name="Comma 6 4 4 2" xfId="3586" xr:uid="{00000000-0005-0000-0000-000069080000}"/>
    <cellStyle name="Comma 6 4 5" xfId="2984" xr:uid="{00000000-0005-0000-0000-00006A080000}"/>
    <cellStyle name="Comma 6 4 6" xfId="3895" xr:uid="{00000000-0005-0000-0000-00006B080000}"/>
    <cellStyle name="Comma 6 5" xfId="1788" xr:uid="{00000000-0005-0000-0000-00006C080000}"/>
    <cellStyle name="Comma 6 6" xfId="1387" xr:uid="{00000000-0005-0000-0000-00006D080000}"/>
    <cellStyle name="Comma 7" xfId="26" xr:uid="{00000000-0005-0000-0000-00006E080000}"/>
    <cellStyle name="Comma 7 2" xfId="130" xr:uid="{00000000-0005-0000-0000-00006F080000}"/>
    <cellStyle name="Comma 7 2 2" xfId="1669" xr:uid="{00000000-0005-0000-0000-000070080000}"/>
    <cellStyle name="Comma 7 2 2 2" xfId="2729" xr:uid="{00000000-0005-0000-0000-000071080000}"/>
    <cellStyle name="Comma 7 2 3" xfId="1492" xr:uid="{00000000-0005-0000-0000-000072080000}"/>
    <cellStyle name="Comma 7 2 3 2" xfId="2628" xr:uid="{00000000-0005-0000-0000-000073080000}"/>
    <cellStyle name="Comma 7 2 4" xfId="2260" xr:uid="{00000000-0005-0000-0000-000074080000}"/>
    <cellStyle name="Comma 7 3" xfId="1565" xr:uid="{00000000-0005-0000-0000-000075080000}"/>
    <cellStyle name="Comma 7 4" xfId="1794" xr:uid="{00000000-0005-0000-0000-000076080000}"/>
    <cellStyle name="Comma 7 5" xfId="1393" xr:uid="{00000000-0005-0000-0000-000077080000}"/>
    <cellStyle name="Comma 8" xfId="27" xr:uid="{00000000-0005-0000-0000-000078080000}"/>
    <cellStyle name="Comma 8 2" xfId="131" xr:uid="{00000000-0005-0000-0000-000079080000}"/>
    <cellStyle name="Comma 8 2 2" xfId="1670" xr:uid="{00000000-0005-0000-0000-00007A080000}"/>
    <cellStyle name="Comma 8 2 3" xfId="1493" xr:uid="{00000000-0005-0000-0000-00007B080000}"/>
    <cellStyle name="Comma 8 3" xfId="1566" xr:uid="{00000000-0005-0000-0000-00007C080000}"/>
    <cellStyle name="Comma 8 4" xfId="1796" xr:uid="{00000000-0005-0000-0000-00007D080000}"/>
    <cellStyle name="Comma 8 5" xfId="1395" xr:uid="{00000000-0005-0000-0000-00007E080000}"/>
    <cellStyle name="Comma 9" xfId="28" xr:uid="{00000000-0005-0000-0000-00007F080000}"/>
    <cellStyle name="Comma 9 2" xfId="1567" xr:uid="{00000000-0005-0000-0000-000080080000}"/>
    <cellStyle name="Comma 9 3" xfId="1798" xr:uid="{00000000-0005-0000-0000-000081080000}"/>
    <cellStyle name="Comma 9 4" xfId="1397" xr:uid="{00000000-0005-0000-0000-000082080000}"/>
    <cellStyle name="Company Name" xfId="385" xr:uid="{00000000-0005-0000-0000-000083080000}"/>
    <cellStyle name="Company Name 2" xfId="2485" xr:uid="{00000000-0005-0000-0000-000084080000}"/>
    <cellStyle name="CR Comma" xfId="386" xr:uid="{00000000-0005-0000-0000-000085080000}"/>
    <cellStyle name="CR Comma 2" xfId="2486" xr:uid="{00000000-0005-0000-0000-000086080000}"/>
    <cellStyle name="CR Currency" xfId="387" xr:uid="{00000000-0005-0000-0000-000087080000}"/>
    <cellStyle name="CR Currency 2" xfId="2487" xr:uid="{00000000-0005-0000-0000-000088080000}"/>
    <cellStyle name="Currency" xfId="3981" builtinId="4"/>
    <cellStyle name="Currency %" xfId="388" xr:uid="{00000000-0005-0000-0000-00008A080000}"/>
    <cellStyle name="Currency [0] 2" xfId="29" xr:uid="{00000000-0005-0000-0000-00008B080000}"/>
    <cellStyle name="Currency [0] 2 2" xfId="1568" xr:uid="{00000000-0005-0000-0000-00008C080000}"/>
    <cellStyle name="Currency [0] 2 3" xfId="1780" xr:uid="{00000000-0005-0000-0000-00008D080000}"/>
    <cellStyle name="Currency [0] 2 4" xfId="1379" xr:uid="{00000000-0005-0000-0000-00008E080000}"/>
    <cellStyle name="Currency [0] 3" xfId="1547" xr:uid="{00000000-0005-0000-0000-00008F080000}"/>
    <cellStyle name="Currency [0] 4" xfId="1368" xr:uid="{00000000-0005-0000-0000-000090080000}"/>
    <cellStyle name="Currency [0] 5" xfId="11" xr:uid="{00000000-0005-0000-0000-000091080000}"/>
    <cellStyle name="Currency 0.0" xfId="389" xr:uid="{00000000-0005-0000-0000-000092080000}"/>
    <cellStyle name="Currency 0.0 2" xfId="2488" xr:uid="{00000000-0005-0000-0000-000093080000}"/>
    <cellStyle name="Currency 0.0%" xfId="390" xr:uid="{00000000-0005-0000-0000-000094080000}"/>
    <cellStyle name="Currency 0.0% 2" xfId="2489" xr:uid="{00000000-0005-0000-0000-000095080000}"/>
    <cellStyle name="Currency 0.00" xfId="391" xr:uid="{00000000-0005-0000-0000-000096080000}"/>
    <cellStyle name="Currency 0.00 2" xfId="2490" xr:uid="{00000000-0005-0000-0000-000097080000}"/>
    <cellStyle name="Currency 0.00%" xfId="392" xr:uid="{00000000-0005-0000-0000-000098080000}"/>
    <cellStyle name="Currency 0.00% 2" xfId="2491" xr:uid="{00000000-0005-0000-0000-000099080000}"/>
    <cellStyle name="Currency 0.000" xfId="393" xr:uid="{00000000-0005-0000-0000-00009A080000}"/>
    <cellStyle name="Currency 0.000 2" xfId="2492" xr:uid="{00000000-0005-0000-0000-00009B080000}"/>
    <cellStyle name="Currency 0.000%" xfId="394" xr:uid="{00000000-0005-0000-0000-00009C080000}"/>
    <cellStyle name="Currency 0.000% 2" xfId="2493" xr:uid="{00000000-0005-0000-0000-00009D080000}"/>
    <cellStyle name="Currency 10" xfId="30" xr:uid="{00000000-0005-0000-0000-00009E080000}"/>
    <cellStyle name="Currency 10 2" xfId="1569" xr:uid="{00000000-0005-0000-0000-00009F080000}"/>
    <cellStyle name="Currency 10 3" xfId="1801" xr:uid="{00000000-0005-0000-0000-0000A0080000}"/>
    <cellStyle name="Currency 10 4" xfId="1400" xr:uid="{00000000-0005-0000-0000-0000A1080000}"/>
    <cellStyle name="Currency 11" xfId="31" xr:uid="{00000000-0005-0000-0000-0000A2080000}"/>
    <cellStyle name="Currency 11 2" xfId="1570" xr:uid="{00000000-0005-0000-0000-0000A3080000}"/>
    <cellStyle name="Currency 11 3" xfId="1803" xr:uid="{00000000-0005-0000-0000-0000A4080000}"/>
    <cellStyle name="Currency 11 4" xfId="1402" xr:uid="{00000000-0005-0000-0000-0000A5080000}"/>
    <cellStyle name="Currency 12" xfId="32" xr:uid="{00000000-0005-0000-0000-0000A6080000}"/>
    <cellStyle name="Currency 12 2" xfId="1571" xr:uid="{00000000-0005-0000-0000-0000A7080000}"/>
    <cellStyle name="Currency 12 3" xfId="1805" xr:uid="{00000000-0005-0000-0000-0000A8080000}"/>
    <cellStyle name="Currency 12 4" xfId="1404" xr:uid="{00000000-0005-0000-0000-0000A9080000}"/>
    <cellStyle name="Currency 13" xfId="33" xr:uid="{00000000-0005-0000-0000-0000AA080000}"/>
    <cellStyle name="Currency 13 2" xfId="1572" xr:uid="{00000000-0005-0000-0000-0000AB080000}"/>
    <cellStyle name="Currency 13 3" xfId="1807" xr:uid="{00000000-0005-0000-0000-0000AC080000}"/>
    <cellStyle name="Currency 13 4" xfId="1406" xr:uid="{00000000-0005-0000-0000-0000AD080000}"/>
    <cellStyle name="Currency 14" xfId="34" xr:uid="{00000000-0005-0000-0000-0000AE080000}"/>
    <cellStyle name="Currency 14 2" xfId="1573" xr:uid="{00000000-0005-0000-0000-0000AF080000}"/>
    <cellStyle name="Currency 14 3" xfId="1809" xr:uid="{00000000-0005-0000-0000-0000B0080000}"/>
    <cellStyle name="Currency 14 4" xfId="1408" xr:uid="{00000000-0005-0000-0000-0000B1080000}"/>
    <cellStyle name="Currency 15" xfId="35" xr:uid="{00000000-0005-0000-0000-0000B2080000}"/>
    <cellStyle name="Currency 15 2" xfId="1574" xr:uid="{00000000-0005-0000-0000-0000B3080000}"/>
    <cellStyle name="Currency 15 3" xfId="1810" xr:uid="{00000000-0005-0000-0000-0000B4080000}"/>
    <cellStyle name="Currency 15 4" xfId="1409" xr:uid="{00000000-0005-0000-0000-0000B5080000}"/>
    <cellStyle name="Currency 16" xfId="132" xr:uid="{00000000-0005-0000-0000-0000B6080000}"/>
    <cellStyle name="Currency 16 2" xfId="1671" xr:uid="{00000000-0005-0000-0000-0000B7080000}"/>
    <cellStyle name="Currency 16 3" xfId="1494" xr:uid="{00000000-0005-0000-0000-0000B8080000}"/>
    <cellStyle name="Currency 17" xfId="1546" xr:uid="{00000000-0005-0000-0000-0000B9080000}"/>
    <cellStyle name="Currency 18" xfId="1683" xr:uid="{00000000-0005-0000-0000-0000BA080000}"/>
    <cellStyle name="Currency 19" xfId="1724" xr:uid="{00000000-0005-0000-0000-0000BB080000}"/>
    <cellStyle name="Currency 2" xfId="7" xr:uid="{00000000-0005-0000-0000-0000BC080000}"/>
    <cellStyle name="Currency 2 2" xfId="36" xr:uid="{00000000-0005-0000-0000-0000BD080000}"/>
    <cellStyle name="Currency 2 2 2" xfId="1576" xr:uid="{00000000-0005-0000-0000-0000BE080000}"/>
    <cellStyle name="Currency 2 2 3" xfId="1784" xr:uid="{00000000-0005-0000-0000-0000BF080000}"/>
    <cellStyle name="Currency 2 2 4" xfId="1383" xr:uid="{00000000-0005-0000-0000-0000C0080000}"/>
    <cellStyle name="Currency 2 3" xfId="133" xr:uid="{00000000-0005-0000-0000-0000C1080000}"/>
    <cellStyle name="Currency 2 3 2" xfId="1672" xr:uid="{00000000-0005-0000-0000-0000C2080000}"/>
    <cellStyle name="Currency 2 3 3" xfId="1495" xr:uid="{00000000-0005-0000-0000-0000C3080000}"/>
    <cellStyle name="Currency 2 4" xfId="1575" xr:uid="{00000000-0005-0000-0000-0000C4080000}"/>
    <cellStyle name="Currency 2 5" xfId="1372" xr:uid="{00000000-0005-0000-0000-0000C5080000}"/>
    <cellStyle name="Currency 20" xfId="1730" xr:uid="{00000000-0005-0000-0000-0000C6080000}"/>
    <cellStyle name="Currency 21" xfId="1726" xr:uid="{00000000-0005-0000-0000-0000C7080000}"/>
    <cellStyle name="Currency 22" xfId="1733" xr:uid="{00000000-0005-0000-0000-0000C8080000}"/>
    <cellStyle name="Currency 23" xfId="1735" xr:uid="{00000000-0005-0000-0000-0000C9080000}"/>
    <cellStyle name="Currency 24" xfId="1737" xr:uid="{00000000-0005-0000-0000-0000CA080000}"/>
    <cellStyle name="Currency 25" xfId="1725" xr:uid="{00000000-0005-0000-0000-0000CB080000}"/>
    <cellStyle name="Currency 26" xfId="1738" xr:uid="{00000000-0005-0000-0000-0000CC080000}"/>
    <cellStyle name="Currency 27" xfId="1749" xr:uid="{00000000-0005-0000-0000-0000CD080000}"/>
    <cellStyle name="Currency 28" xfId="1758" xr:uid="{00000000-0005-0000-0000-0000CE080000}"/>
    <cellStyle name="Currency 29" xfId="1748" xr:uid="{00000000-0005-0000-0000-0000CF080000}"/>
    <cellStyle name="Currency 3" xfId="37" xr:uid="{00000000-0005-0000-0000-0000D0080000}"/>
    <cellStyle name="Currency 3 2" xfId="134" xr:uid="{00000000-0005-0000-0000-0000D1080000}"/>
    <cellStyle name="Currency 3 2 2" xfId="395" xr:uid="{00000000-0005-0000-0000-0000D2080000}"/>
    <cellStyle name="Currency 3 2 2 2" xfId="396" xr:uid="{00000000-0005-0000-0000-0000D3080000}"/>
    <cellStyle name="Currency 3 2 2 2 2" xfId="2097" xr:uid="{00000000-0005-0000-0000-0000D4080000}"/>
    <cellStyle name="Currency 3 2 2 2 2 2" xfId="3305" xr:uid="{00000000-0005-0000-0000-0000D5080000}"/>
    <cellStyle name="Currency 3 2 2 2 3" xfId="2495" xr:uid="{00000000-0005-0000-0000-0000D6080000}"/>
    <cellStyle name="Currency 3 2 2 2 3 2" xfId="3588" xr:uid="{00000000-0005-0000-0000-0000D7080000}"/>
    <cellStyle name="Currency 3 2 2 2 4" xfId="2986" xr:uid="{00000000-0005-0000-0000-0000D8080000}"/>
    <cellStyle name="Currency 3 2 2 2 5" xfId="3897" xr:uid="{00000000-0005-0000-0000-0000D9080000}"/>
    <cellStyle name="Currency 3 2 2 3" xfId="1673" xr:uid="{00000000-0005-0000-0000-0000DA080000}"/>
    <cellStyle name="Currency 3 2 2 4" xfId="2096" xr:uid="{00000000-0005-0000-0000-0000DB080000}"/>
    <cellStyle name="Currency 3 2 2 4 2" xfId="3304" xr:uid="{00000000-0005-0000-0000-0000DC080000}"/>
    <cellStyle name="Currency 3 2 2 5" xfId="2494" xr:uid="{00000000-0005-0000-0000-0000DD080000}"/>
    <cellStyle name="Currency 3 2 2 5 2" xfId="3587" xr:uid="{00000000-0005-0000-0000-0000DE080000}"/>
    <cellStyle name="Currency 3 2 2 6" xfId="2985" xr:uid="{00000000-0005-0000-0000-0000DF080000}"/>
    <cellStyle name="Currency 3 2 2 7" xfId="3896" xr:uid="{00000000-0005-0000-0000-0000E0080000}"/>
    <cellStyle name="Currency 3 2 3" xfId="397" xr:uid="{00000000-0005-0000-0000-0000E1080000}"/>
    <cellStyle name="Currency 3 2 4" xfId="398" xr:uid="{00000000-0005-0000-0000-0000E2080000}"/>
    <cellStyle name="Currency 3 2 4 2" xfId="2496" xr:uid="{00000000-0005-0000-0000-0000E3080000}"/>
    <cellStyle name="Currency 3 2 5" xfId="399" xr:uid="{00000000-0005-0000-0000-0000E4080000}"/>
    <cellStyle name="Currency 3 2 5 2" xfId="2098" xr:uid="{00000000-0005-0000-0000-0000E5080000}"/>
    <cellStyle name="Currency 3 2 5 2 2" xfId="3306" xr:uid="{00000000-0005-0000-0000-0000E6080000}"/>
    <cellStyle name="Currency 3 2 5 3" xfId="2497" xr:uid="{00000000-0005-0000-0000-0000E7080000}"/>
    <cellStyle name="Currency 3 2 5 3 2" xfId="3589" xr:uid="{00000000-0005-0000-0000-0000E8080000}"/>
    <cellStyle name="Currency 3 2 5 4" xfId="2987" xr:uid="{00000000-0005-0000-0000-0000E9080000}"/>
    <cellStyle name="Currency 3 2 5 5" xfId="3898" xr:uid="{00000000-0005-0000-0000-0000EA080000}"/>
    <cellStyle name="Currency 3 2 6" xfId="1496" xr:uid="{00000000-0005-0000-0000-0000EB080000}"/>
    <cellStyle name="Currency 3 3" xfId="400" xr:uid="{00000000-0005-0000-0000-0000EC080000}"/>
    <cellStyle name="Currency 3 3 2" xfId="401" xr:uid="{00000000-0005-0000-0000-0000ED080000}"/>
    <cellStyle name="Currency 3 3 2 2" xfId="2100" xr:uid="{00000000-0005-0000-0000-0000EE080000}"/>
    <cellStyle name="Currency 3 3 2 2 2" xfId="3308" xr:uid="{00000000-0005-0000-0000-0000EF080000}"/>
    <cellStyle name="Currency 3 3 2 3" xfId="2499" xr:uid="{00000000-0005-0000-0000-0000F0080000}"/>
    <cellStyle name="Currency 3 3 2 3 2" xfId="3591" xr:uid="{00000000-0005-0000-0000-0000F1080000}"/>
    <cellStyle name="Currency 3 3 2 4" xfId="2989" xr:uid="{00000000-0005-0000-0000-0000F2080000}"/>
    <cellStyle name="Currency 3 3 2 5" xfId="3900" xr:uid="{00000000-0005-0000-0000-0000F3080000}"/>
    <cellStyle name="Currency 3 3 3" xfId="1577" xr:uid="{00000000-0005-0000-0000-0000F4080000}"/>
    <cellStyle name="Currency 3 3 4" xfId="2099" xr:uid="{00000000-0005-0000-0000-0000F5080000}"/>
    <cellStyle name="Currency 3 3 4 2" xfId="3307" xr:uid="{00000000-0005-0000-0000-0000F6080000}"/>
    <cellStyle name="Currency 3 3 5" xfId="2498" xr:uid="{00000000-0005-0000-0000-0000F7080000}"/>
    <cellStyle name="Currency 3 3 5 2" xfId="3590" xr:uid="{00000000-0005-0000-0000-0000F8080000}"/>
    <cellStyle name="Currency 3 3 6" xfId="2988" xr:uid="{00000000-0005-0000-0000-0000F9080000}"/>
    <cellStyle name="Currency 3 3 7" xfId="3899" xr:uid="{00000000-0005-0000-0000-0000FA080000}"/>
    <cellStyle name="Currency 3 4" xfId="402" xr:uid="{00000000-0005-0000-0000-0000FB080000}"/>
    <cellStyle name="Currency 3 4 2" xfId="1779" xr:uid="{00000000-0005-0000-0000-0000FC080000}"/>
    <cellStyle name="Currency 3 5" xfId="403" xr:uid="{00000000-0005-0000-0000-0000FD080000}"/>
    <cellStyle name="Currency 3 5 2" xfId="2500" xr:uid="{00000000-0005-0000-0000-0000FE080000}"/>
    <cellStyle name="Currency 3 6" xfId="404" xr:uid="{00000000-0005-0000-0000-0000FF080000}"/>
    <cellStyle name="Currency 3 6 2" xfId="2101" xr:uid="{00000000-0005-0000-0000-000000090000}"/>
    <cellStyle name="Currency 3 6 2 2" xfId="3309" xr:uid="{00000000-0005-0000-0000-000001090000}"/>
    <cellStyle name="Currency 3 6 3" xfId="2501" xr:uid="{00000000-0005-0000-0000-000002090000}"/>
    <cellStyle name="Currency 3 6 3 2" xfId="3592" xr:uid="{00000000-0005-0000-0000-000003090000}"/>
    <cellStyle name="Currency 3 6 4" xfId="2990" xr:uid="{00000000-0005-0000-0000-000004090000}"/>
    <cellStyle name="Currency 3 6 5" xfId="3901" xr:uid="{00000000-0005-0000-0000-000005090000}"/>
    <cellStyle name="Currency 3 7" xfId="1378" xr:uid="{00000000-0005-0000-0000-000006090000}"/>
    <cellStyle name="Currency 30" xfId="1764" xr:uid="{00000000-0005-0000-0000-000007090000}"/>
    <cellStyle name="Currency 31" xfId="1752" xr:uid="{00000000-0005-0000-0000-000008090000}"/>
    <cellStyle name="Currency 32" xfId="1814" xr:uid="{00000000-0005-0000-0000-000009090000}"/>
    <cellStyle name="Currency 33" xfId="1776" xr:uid="{00000000-0005-0000-0000-00000A090000}"/>
    <cellStyle name="Currency 34" xfId="1815" xr:uid="{00000000-0005-0000-0000-00000B090000}"/>
    <cellStyle name="Currency 35" xfId="1775" xr:uid="{00000000-0005-0000-0000-00000C090000}"/>
    <cellStyle name="Currency 36" xfId="1367" xr:uid="{00000000-0005-0000-0000-00000D090000}"/>
    <cellStyle name="Currency 37" xfId="1838" xr:uid="{00000000-0005-0000-0000-00000E090000}"/>
    <cellStyle name="Currency 38" xfId="2185" xr:uid="{00000000-0005-0000-0000-00000F090000}"/>
    <cellStyle name="Currency 39" xfId="3951" xr:uid="{00000000-0005-0000-0000-000010090000}"/>
    <cellStyle name="Currency 4" xfId="38" xr:uid="{00000000-0005-0000-0000-000011090000}"/>
    <cellStyle name="Currency 4 2" xfId="135" xr:uid="{00000000-0005-0000-0000-000012090000}"/>
    <cellStyle name="Currency 4 2 2" xfId="1674" xr:uid="{00000000-0005-0000-0000-000013090000}"/>
    <cellStyle name="Currency 4 2 2 2" xfId="2730" xr:uid="{00000000-0005-0000-0000-000014090000}"/>
    <cellStyle name="Currency 4 2 3" xfId="1497" xr:uid="{00000000-0005-0000-0000-000015090000}"/>
    <cellStyle name="Currency 4 2 3 2" xfId="2629" xr:uid="{00000000-0005-0000-0000-000016090000}"/>
    <cellStyle name="Currency 4 2 4" xfId="2261" xr:uid="{00000000-0005-0000-0000-000017090000}"/>
    <cellStyle name="Currency 4 3" xfId="1578" xr:uid="{00000000-0005-0000-0000-000018090000}"/>
    <cellStyle name="Currency 4 4" xfId="1789" xr:uid="{00000000-0005-0000-0000-000019090000}"/>
    <cellStyle name="Currency 4 5" xfId="1388" xr:uid="{00000000-0005-0000-0000-00001A090000}"/>
    <cellStyle name="Currency 40" xfId="3955" xr:uid="{00000000-0005-0000-0000-00001B090000}"/>
    <cellStyle name="Currency 5" xfId="39" xr:uid="{00000000-0005-0000-0000-00001C090000}"/>
    <cellStyle name="Currency 5 2" xfId="136" xr:uid="{00000000-0005-0000-0000-00001D090000}"/>
    <cellStyle name="Currency 5 2 2" xfId="1675" xr:uid="{00000000-0005-0000-0000-00001E090000}"/>
    <cellStyle name="Currency 5 2 3" xfId="1498" xr:uid="{00000000-0005-0000-0000-00001F090000}"/>
    <cellStyle name="Currency 5 3" xfId="405" xr:uid="{00000000-0005-0000-0000-000020090000}"/>
    <cellStyle name="Currency 5 3 2" xfId="1579" xr:uid="{00000000-0005-0000-0000-000021090000}"/>
    <cellStyle name="Currency 5 4" xfId="406" xr:uid="{00000000-0005-0000-0000-000022090000}"/>
    <cellStyle name="Currency 5 4 2" xfId="1792" xr:uid="{00000000-0005-0000-0000-000023090000}"/>
    <cellStyle name="Currency 5 4 3" xfId="2102" xr:uid="{00000000-0005-0000-0000-000024090000}"/>
    <cellStyle name="Currency 5 4 3 2" xfId="3310" xr:uid="{00000000-0005-0000-0000-000025090000}"/>
    <cellStyle name="Currency 5 4 4" xfId="2502" xr:uid="{00000000-0005-0000-0000-000026090000}"/>
    <cellStyle name="Currency 5 4 4 2" xfId="3593" xr:uid="{00000000-0005-0000-0000-000027090000}"/>
    <cellStyle name="Currency 5 4 5" xfId="2991" xr:uid="{00000000-0005-0000-0000-000028090000}"/>
    <cellStyle name="Currency 5 4 6" xfId="3902" xr:uid="{00000000-0005-0000-0000-000029090000}"/>
    <cellStyle name="Currency 5 5" xfId="1391" xr:uid="{00000000-0005-0000-0000-00002A090000}"/>
    <cellStyle name="Currency 6" xfId="40" xr:uid="{00000000-0005-0000-0000-00002B090000}"/>
    <cellStyle name="Currency 6 2" xfId="137" xr:uid="{00000000-0005-0000-0000-00002C090000}"/>
    <cellStyle name="Currency 6 2 2" xfId="1676" xr:uid="{00000000-0005-0000-0000-00002D090000}"/>
    <cellStyle name="Currency 6 2 2 2" xfId="1897" xr:uid="{00000000-0005-0000-0000-00002E090000}"/>
    <cellStyle name="Currency 6 2 2 2 2" xfId="3105" xr:uid="{00000000-0005-0000-0000-00002F090000}"/>
    <cellStyle name="Currency 6 2 2 3" xfId="2156" xr:uid="{00000000-0005-0000-0000-000030090000}"/>
    <cellStyle name="Currency 6 2 2 3 2" xfId="3363" xr:uid="{00000000-0005-0000-0000-000031090000}"/>
    <cellStyle name="Currency 6 2 2 4" xfId="2731" xr:uid="{00000000-0005-0000-0000-000032090000}"/>
    <cellStyle name="Currency 6 2 2 4 2" xfId="3646" xr:uid="{00000000-0005-0000-0000-000033090000}"/>
    <cellStyle name="Currency 6 2 2 5" xfId="3044" xr:uid="{00000000-0005-0000-0000-000034090000}"/>
    <cellStyle name="Currency 6 2 2 6" xfId="3904" xr:uid="{00000000-0005-0000-0000-000035090000}"/>
    <cellStyle name="Currency 6 2 3" xfId="1499" xr:uid="{00000000-0005-0000-0000-000036090000}"/>
    <cellStyle name="Currency 6 2 3 2" xfId="2138" xr:uid="{00000000-0005-0000-0000-000037090000}"/>
    <cellStyle name="Currency 6 2 3 2 2" xfId="3345" xr:uid="{00000000-0005-0000-0000-000038090000}"/>
    <cellStyle name="Currency 6 2 3 3" xfId="2630" xr:uid="{00000000-0005-0000-0000-000039090000}"/>
    <cellStyle name="Currency 6 2 3 3 2" xfId="3628" xr:uid="{00000000-0005-0000-0000-00003A090000}"/>
    <cellStyle name="Currency 6 2 3 4" xfId="3026" xr:uid="{00000000-0005-0000-0000-00003B090000}"/>
    <cellStyle name="Currency 6 2 3 5" xfId="3905" xr:uid="{00000000-0005-0000-0000-00003C090000}"/>
    <cellStyle name="Currency 6 2 4" xfId="1879" xr:uid="{00000000-0005-0000-0000-00003D090000}"/>
    <cellStyle name="Currency 6 2 4 2" xfId="3087" xr:uid="{00000000-0005-0000-0000-00003E090000}"/>
    <cellStyle name="Currency 6 2 5" xfId="1915" xr:uid="{00000000-0005-0000-0000-00003F090000}"/>
    <cellStyle name="Currency 6 2 5 2" xfId="3123" xr:uid="{00000000-0005-0000-0000-000040090000}"/>
    <cellStyle name="Currency 6 2 6" xfId="2262" xr:uid="{00000000-0005-0000-0000-000041090000}"/>
    <cellStyle name="Currency 6 2 6 2" xfId="3406" xr:uid="{00000000-0005-0000-0000-000042090000}"/>
    <cellStyle name="Currency 6 2 7" xfId="2804" xr:uid="{00000000-0005-0000-0000-000043090000}"/>
    <cellStyle name="Currency 6 2 8" xfId="3903" xr:uid="{00000000-0005-0000-0000-000044090000}"/>
    <cellStyle name="Currency 6 3" xfId="1580" xr:uid="{00000000-0005-0000-0000-000045090000}"/>
    <cellStyle name="Currency 6 4" xfId="1793" xr:uid="{00000000-0005-0000-0000-000046090000}"/>
    <cellStyle name="Currency 6 5" xfId="1392" xr:uid="{00000000-0005-0000-0000-000047090000}"/>
    <cellStyle name="Currency 7" xfId="41" xr:uid="{00000000-0005-0000-0000-000048090000}"/>
    <cellStyle name="Currency 7 2" xfId="1581" xr:uid="{00000000-0005-0000-0000-000049090000}"/>
    <cellStyle name="Currency 7 3" xfId="1795" xr:uid="{00000000-0005-0000-0000-00004A090000}"/>
    <cellStyle name="Currency 7 4" xfId="1394" xr:uid="{00000000-0005-0000-0000-00004B090000}"/>
    <cellStyle name="Currency 8" xfId="42" xr:uid="{00000000-0005-0000-0000-00004C090000}"/>
    <cellStyle name="Currency 8 2" xfId="1582" xr:uid="{00000000-0005-0000-0000-00004D090000}"/>
    <cellStyle name="Currency 8 3" xfId="1797" xr:uid="{00000000-0005-0000-0000-00004E090000}"/>
    <cellStyle name="Currency 8 4" xfId="1396" xr:uid="{00000000-0005-0000-0000-00004F090000}"/>
    <cellStyle name="Currency 9" xfId="43" xr:uid="{00000000-0005-0000-0000-000050090000}"/>
    <cellStyle name="Currency 9 2" xfId="1583" xr:uid="{00000000-0005-0000-0000-000051090000}"/>
    <cellStyle name="Currency 9 3" xfId="1799" xr:uid="{00000000-0005-0000-0000-000052090000}"/>
    <cellStyle name="Currency 9 4" xfId="1398" xr:uid="{00000000-0005-0000-0000-000053090000}"/>
    <cellStyle name="Date" xfId="407" xr:uid="{00000000-0005-0000-0000-000054090000}"/>
    <cellStyle name="Explanatory Text 2" xfId="138" xr:uid="{00000000-0005-0000-0000-000055090000}"/>
    <cellStyle name="Explanatory Text 2 2" xfId="1677" xr:uid="{00000000-0005-0000-0000-000056090000}"/>
    <cellStyle name="Explanatory Text 2 2 2" xfId="2732" xr:uid="{00000000-0005-0000-0000-000057090000}"/>
    <cellStyle name="Explanatory Text 2 3" xfId="1500" xr:uid="{00000000-0005-0000-0000-000058090000}"/>
    <cellStyle name="Explanatory Text 2 3 2" xfId="2631" xr:uid="{00000000-0005-0000-0000-000059090000}"/>
    <cellStyle name="Explanatory Text 2 4" xfId="2263" xr:uid="{00000000-0005-0000-0000-00005A090000}"/>
    <cellStyle name="Explanatory Text 3" xfId="1604" xr:uid="{00000000-0005-0000-0000-00005B090000}"/>
    <cellStyle name="Explanatory Text 3 2" xfId="2671" xr:uid="{00000000-0005-0000-0000-00005C090000}"/>
    <cellStyle name="Explanatory Text 4" xfId="1427" xr:uid="{00000000-0005-0000-0000-00005D090000}"/>
    <cellStyle name="Explanatory Text 4 2" xfId="2570" xr:uid="{00000000-0005-0000-0000-00005E090000}"/>
    <cellStyle name="Explanatory Text 5" xfId="2202" xr:uid="{00000000-0005-0000-0000-00005F090000}"/>
    <cellStyle name="Explanatory Text 6" xfId="64" xr:uid="{00000000-0005-0000-0000-000060090000}"/>
    <cellStyle name="Good 2" xfId="139" xr:uid="{00000000-0005-0000-0000-000061090000}"/>
    <cellStyle name="Good 2 2" xfId="1678" xr:uid="{00000000-0005-0000-0000-000062090000}"/>
    <cellStyle name="Good 2 2 2" xfId="2733" xr:uid="{00000000-0005-0000-0000-000063090000}"/>
    <cellStyle name="Good 2 3" xfId="1501" xr:uid="{00000000-0005-0000-0000-000064090000}"/>
    <cellStyle name="Good 2 3 2" xfId="2632" xr:uid="{00000000-0005-0000-0000-000065090000}"/>
    <cellStyle name="Good 2 4" xfId="2264" xr:uid="{00000000-0005-0000-0000-000066090000}"/>
    <cellStyle name="Good 3" xfId="408" xr:uid="{00000000-0005-0000-0000-000067090000}"/>
    <cellStyle name="Good 3 2" xfId="1595" xr:uid="{00000000-0005-0000-0000-000068090000}"/>
    <cellStyle name="Good 3 2 2" xfId="2662" xr:uid="{00000000-0005-0000-0000-000069090000}"/>
    <cellStyle name="Good 3 3" xfId="2503" xr:uid="{00000000-0005-0000-0000-00006A090000}"/>
    <cellStyle name="Good 4" xfId="1418" xr:uid="{00000000-0005-0000-0000-00006B090000}"/>
    <cellStyle name="Good 4 2" xfId="2561" xr:uid="{00000000-0005-0000-0000-00006C090000}"/>
    <cellStyle name="Good 5" xfId="2193" xr:uid="{00000000-0005-0000-0000-00006D090000}"/>
    <cellStyle name="Good 6" xfId="55" xr:uid="{00000000-0005-0000-0000-00006E090000}"/>
    <cellStyle name="Heading" xfId="409" xr:uid="{00000000-0005-0000-0000-00006F090000}"/>
    <cellStyle name="Heading 1 2" xfId="140" xr:uid="{00000000-0005-0000-0000-000070090000}"/>
    <cellStyle name="Heading 1 2 2" xfId="1679" xr:uid="{00000000-0005-0000-0000-000071090000}"/>
    <cellStyle name="Heading 1 2 2 2" xfId="2734" xr:uid="{00000000-0005-0000-0000-000072090000}"/>
    <cellStyle name="Heading 1 2 3" xfId="1502" xr:uid="{00000000-0005-0000-0000-000073090000}"/>
    <cellStyle name="Heading 1 2 3 2" xfId="2633" xr:uid="{00000000-0005-0000-0000-000074090000}"/>
    <cellStyle name="Heading 1 2 4" xfId="2265" xr:uid="{00000000-0005-0000-0000-000075090000}"/>
    <cellStyle name="Heading 1 3" xfId="410" xr:uid="{00000000-0005-0000-0000-000076090000}"/>
    <cellStyle name="Heading 1 3 2" xfId="1591" xr:uid="{00000000-0005-0000-0000-000077090000}"/>
    <cellStyle name="Heading 1 3 2 2" xfId="2658" xr:uid="{00000000-0005-0000-0000-000078090000}"/>
    <cellStyle name="Heading 1 3 3" xfId="2505" xr:uid="{00000000-0005-0000-0000-000079090000}"/>
    <cellStyle name="Heading 1 4" xfId="1414" xr:uid="{00000000-0005-0000-0000-00007A090000}"/>
    <cellStyle name="Heading 1 4 2" xfId="2557" xr:uid="{00000000-0005-0000-0000-00007B090000}"/>
    <cellStyle name="Heading 1 5" xfId="2189" xr:uid="{00000000-0005-0000-0000-00007C090000}"/>
    <cellStyle name="Heading 1 6" xfId="51" xr:uid="{00000000-0005-0000-0000-00007D090000}"/>
    <cellStyle name="Heading 2 2" xfId="141" xr:uid="{00000000-0005-0000-0000-00007E090000}"/>
    <cellStyle name="Heading 2 2 2" xfId="1680" xr:uid="{00000000-0005-0000-0000-00007F090000}"/>
    <cellStyle name="Heading 2 2 2 2" xfId="2735" xr:uid="{00000000-0005-0000-0000-000080090000}"/>
    <cellStyle name="Heading 2 2 3" xfId="1503" xr:uid="{00000000-0005-0000-0000-000081090000}"/>
    <cellStyle name="Heading 2 2 3 2" xfId="2634" xr:uid="{00000000-0005-0000-0000-000082090000}"/>
    <cellStyle name="Heading 2 2 4" xfId="2266" xr:uid="{00000000-0005-0000-0000-000083090000}"/>
    <cellStyle name="Heading 2 3" xfId="411" xr:uid="{00000000-0005-0000-0000-000084090000}"/>
    <cellStyle name="Heading 2 3 2" xfId="1592" xr:uid="{00000000-0005-0000-0000-000085090000}"/>
    <cellStyle name="Heading 2 3 2 2" xfId="2659" xr:uid="{00000000-0005-0000-0000-000086090000}"/>
    <cellStyle name="Heading 2 3 3" xfId="1843" xr:uid="{00000000-0005-0000-0000-000087090000}"/>
    <cellStyle name="Heading 2 3 3 2" xfId="2779" xr:uid="{00000000-0005-0000-0000-000088090000}"/>
    <cellStyle name="Heading 2 3 3 3" xfId="3906" xr:uid="{00000000-0005-0000-0000-000089090000}"/>
    <cellStyle name="Heading 2 3 4" xfId="2506" xr:uid="{00000000-0005-0000-0000-00008A090000}"/>
    <cellStyle name="Heading 2 4" xfId="1415" xr:uid="{00000000-0005-0000-0000-00008B090000}"/>
    <cellStyle name="Heading 2 4 2" xfId="1840" xr:uid="{00000000-0005-0000-0000-00008C090000}"/>
    <cellStyle name="Heading 2 4 2 2" xfId="2776" xr:uid="{00000000-0005-0000-0000-00008D090000}"/>
    <cellStyle name="Heading 2 4 2 3" xfId="3907" xr:uid="{00000000-0005-0000-0000-00008E090000}"/>
    <cellStyle name="Heading 2 4 3" xfId="2558" xr:uid="{00000000-0005-0000-0000-00008F090000}"/>
    <cellStyle name="Heading 2 5" xfId="2190" xr:uid="{00000000-0005-0000-0000-000090090000}"/>
    <cellStyle name="Heading 2 6" xfId="52" xr:uid="{00000000-0005-0000-0000-000091090000}"/>
    <cellStyle name="Heading 3 2" xfId="142" xr:uid="{00000000-0005-0000-0000-000092090000}"/>
    <cellStyle name="Heading 3 2 2" xfId="1681" xr:uid="{00000000-0005-0000-0000-000093090000}"/>
    <cellStyle name="Heading 3 2 2 2" xfId="2736" xr:uid="{00000000-0005-0000-0000-000094090000}"/>
    <cellStyle name="Heading 3 2 3" xfId="1504" xr:uid="{00000000-0005-0000-0000-000095090000}"/>
    <cellStyle name="Heading 3 2 3 2" xfId="2635" xr:uid="{00000000-0005-0000-0000-000096090000}"/>
    <cellStyle name="Heading 3 2 4" xfId="2267" xr:uid="{00000000-0005-0000-0000-000097090000}"/>
    <cellStyle name="Heading 3 3" xfId="412" xr:uid="{00000000-0005-0000-0000-000098090000}"/>
    <cellStyle name="Heading 3 3 2" xfId="1593" xr:uid="{00000000-0005-0000-0000-000099090000}"/>
    <cellStyle name="Heading 3 3 2 2" xfId="2660" xr:uid="{00000000-0005-0000-0000-00009A090000}"/>
    <cellStyle name="Heading 3 3 3" xfId="2507" xr:uid="{00000000-0005-0000-0000-00009B090000}"/>
    <cellStyle name="Heading 3 4" xfId="1416" xr:uid="{00000000-0005-0000-0000-00009C090000}"/>
    <cellStyle name="Heading 3 4 2" xfId="2559" xr:uid="{00000000-0005-0000-0000-00009D090000}"/>
    <cellStyle name="Heading 3 5" xfId="2191" xr:uid="{00000000-0005-0000-0000-00009E090000}"/>
    <cellStyle name="Heading 3 6" xfId="53" xr:uid="{00000000-0005-0000-0000-00009F090000}"/>
    <cellStyle name="Heading 4 2" xfId="143" xr:uid="{00000000-0005-0000-0000-0000A0090000}"/>
    <cellStyle name="Heading 4 2 2" xfId="1682" xr:uid="{00000000-0005-0000-0000-0000A1090000}"/>
    <cellStyle name="Heading 4 2 2 2" xfId="2737" xr:uid="{00000000-0005-0000-0000-0000A2090000}"/>
    <cellStyle name="Heading 4 2 3" xfId="1505" xr:uid="{00000000-0005-0000-0000-0000A3090000}"/>
    <cellStyle name="Heading 4 2 3 2" xfId="2636" xr:uid="{00000000-0005-0000-0000-0000A4090000}"/>
    <cellStyle name="Heading 4 2 4" xfId="2268" xr:uid="{00000000-0005-0000-0000-0000A5090000}"/>
    <cellStyle name="Heading 4 3" xfId="413" xr:uid="{00000000-0005-0000-0000-0000A6090000}"/>
    <cellStyle name="Heading 4 3 2" xfId="1594" xr:uid="{00000000-0005-0000-0000-0000A7090000}"/>
    <cellStyle name="Heading 4 3 2 2" xfId="2661" xr:uid="{00000000-0005-0000-0000-0000A8090000}"/>
    <cellStyle name="Heading 4 3 3" xfId="2508" xr:uid="{00000000-0005-0000-0000-0000A9090000}"/>
    <cellStyle name="Heading 4 4" xfId="1417" xr:uid="{00000000-0005-0000-0000-0000AA090000}"/>
    <cellStyle name="Heading 4 4 2" xfId="2560" xr:uid="{00000000-0005-0000-0000-0000AB090000}"/>
    <cellStyle name="Heading 4 5" xfId="2192" xr:uid="{00000000-0005-0000-0000-0000AC090000}"/>
    <cellStyle name="Heading 4 6" xfId="54" xr:uid="{00000000-0005-0000-0000-0000AD090000}"/>
    <cellStyle name="Heading 5" xfId="2504" xr:uid="{00000000-0005-0000-0000-0000AE090000}"/>
    <cellStyle name="Heading No Underline" xfId="414" xr:uid="{00000000-0005-0000-0000-0000AF090000}"/>
    <cellStyle name="Heading No Underline 2" xfId="2509" xr:uid="{00000000-0005-0000-0000-0000B0090000}"/>
    <cellStyle name="Heading With Underline" xfId="415" xr:uid="{00000000-0005-0000-0000-0000B1090000}"/>
    <cellStyle name="Heading With Underline 2" xfId="2510" xr:uid="{00000000-0005-0000-0000-0000B2090000}"/>
    <cellStyle name="Hyperlink" xfId="1818" xr:uid="{00000000-0005-0000-0000-0000B3090000}"/>
    <cellStyle name="Hyperlink 13" xfId="144" xr:uid="{00000000-0005-0000-0000-0000B4090000}"/>
    <cellStyle name="Hyperlink 2" xfId="416" xr:uid="{00000000-0005-0000-0000-0000B5090000}"/>
    <cellStyle name="Hyperlink 2 2" xfId="2511" xr:uid="{00000000-0005-0000-0000-0000B6090000}"/>
    <cellStyle name="Hyperlink 2 3" xfId="145" xr:uid="{00000000-0005-0000-0000-0000B7090000}"/>
    <cellStyle name="Hyperlink 3" xfId="2773" xr:uid="{00000000-0005-0000-0000-0000B8090000}"/>
    <cellStyle name="Hyperlink 6" xfId="146" xr:uid="{00000000-0005-0000-0000-0000B9090000}"/>
    <cellStyle name="Input 2" xfId="147" xr:uid="{00000000-0005-0000-0000-0000BA090000}"/>
    <cellStyle name="Input 2 2" xfId="1684" xr:uid="{00000000-0005-0000-0000-0000BB090000}"/>
    <cellStyle name="Input 2 2 2" xfId="1757" xr:uid="{00000000-0005-0000-0000-0000BC090000}"/>
    <cellStyle name="Input 2 2 2 2" xfId="2765" xr:uid="{00000000-0005-0000-0000-0000BD090000}"/>
    <cellStyle name="Input 2 2 3" xfId="2738" xr:uid="{00000000-0005-0000-0000-0000BE090000}"/>
    <cellStyle name="Input 2 3" xfId="1770" xr:uid="{00000000-0005-0000-0000-0000BF090000}"/>
    <cellStyle name="Input 2 3 2" xfId="2771" xr:uid="{00000000-0005-0000-0000-0000C0090000}"/>
    <cellStyle name="Input 2 4" xfId="1506" xr:uid="{00000000-0005-0000-0000-0000C1090000}"/>
    <cellStyle name="Input 2 4 2" xfId="2637" xr:uid="{00000000-0005-0000-0000-0000C2090000}"/>
    <cellStyle name="Input 2 5" xfId="2269" xr:uid="{00000000-0005-0000-0000-0000C3090000}"/>
    <cellStyle name="Input 3" xfId="148" xr:uid="{00000000-0005-0000-0000-0000C4090000}"/>
    <cellStyle name="Input 3 2" xfId="1685" xr:uid="{00000000-0005-0000-0000-0000C5090000}"/>
    <cellStyle name="Input 3 2 2" xfId="1750" xr:uid="{00000000-0005-0000-0000-0000C6090000}"/>
    <cellStyle name="Input 3 2 2 2" xfId="2762" xr:uid="{00000000-0005-0000-0000-0000C7090000}"/>
    <cellStyle name="Input 3 2 3" xfId="2739" xr:uid="{00000000-0005-0000-0000-0000C8090000}"/>
    <cellStyle name="Input 3 3" xfId="1768" xr:uid="{00000000-0005-0000-0000-0000C9090000}"/>
    <cellStyle name="Input 3 3 2" xfId="2769" xr:uid="{00000000-0005-0000-0000-0000CA090000}"/>
    <cellStyle name="Input 3 4" xfId="1507" xr:uid="{00000000-0005-0000-0000-0000CB090000}"/>
    <cellStyle name="Input 3 4 2" xfId="2638" xr:uid="{00000000-0005-0000-0000-0000CC090000}"/>
    <cellStyle name="Input 3 5" xfId="2270" xr:uid="{00000000-0005-0000-0000-0000CD090000}"/>
    <cellStyle name="Input 4" xfId="417" xr:uid="{00000000-0005-0000-0000-0000CE090000}"/>
    <cellStyle name="Input 4 2" xfId="1598" xr:uid="{00000000-0005-0000-0000-0000CF090000}"/>
    <cellStyle name="Input 4 2 2" xfId="2665" xr:uid="{00000000-0005-0000-0000-0000D0090000}"/>
    <cellStyle name="Input 4 3" xfId="2512" xr:uid="{00000000-0005-0000-0000-0000D1090000}"/>
    <cellStyle name="Input 5" xfId="1421" xr:uid="{00000000-0005-0000-0000-0000D2090000}"/>
    <cellStyle name="Input 5 2" xfId="2564" xr:uid="{00000000-0005-0000-0000-0000D3090000}"/>
    <cellStyle name="Input 6" xfId="2196" xr:uid="{00000000-0005-0000-0000-0000D4090000}"/>
    <cellStyle name="Input 7" xfId="58" xr:uid="{00000000-0005-0000-0000-0000D5090000}"/>
    <cellStyle name="Linked Cell 2" xfId="149" xr:uid="{00000000-0005-0000-0000-0000D6090000}"/>
    <cellStyle name="Linked Cell 2 2" xfId="1686" xr:uid="{00000000-0005-0000-0000-0000D7090000}"/>
    <cellStyle name="Linked Cell 2 2 2" xfId="2740" xr:uid="{00000000-0005-0000-0000-0000D8090000}"/>
    <cellStyle name="Linked Cell 2 3" xfId="1508" xr:uid="{00000000-0005-0000-0000-0000D9090000}"/>
    <cellStyle name="Linked Cell 2 3 2" xfId="2639" xr:uid="{00000000-0005-0000-0000-0000DA090000}"/>
    <cellStyle name="Linked Cell 2 4" xfId="2271" xr:uid="{00000000-0005-0000-0000-0000DB090000}"/>
    <cellStyle name="Linked Cell 3" xfId="418" xr:uid="{00000000-0005-0000-0000-0000DC090000}"/>
    <cellStyle name="Linked Cell 3 2" xfId="1601" xr:uid="{00000000-0005-0000-0000-0000DD090000}"/>
    <cellStyle name="Linked Cell 3 2 2" xfId="2668" xr:uid="{00000000-0005-0000-0000-0000DE090000}"/>
    <cellStyle name="Linked Cell 3 3" xfId="2513" xr:uid="{00000000-0005-0000-0000-0000DF090000}"/>
    <cellStyle name="Linked Cell 4" xfId="1424" xr:uid="{00000000-0005-0000-0000-0000E0090000}"/>
    <cellStyle name="Linked Cell 4 2" xfId="2567" xr:uid="{00000000-0005-0000-0000-0000E1090000}"/>
    <cellStyle name="Linked Cell 5" xfId="2199" xr:uid="{00000000-0005-0000-0000-0000E2090000}"/>
    <cellStyle name="Linked Cell 6" xfId="61" xr:uid="{00000000-0005-0000-0000-0000E3090000}"/>
    <cellStyle name="Neutral 2" xfId="150" xr:uid="{00000000-0005-0000-0000-0000E4090000}"/>
    <cellStyle name="Neutral 2 2" xfId="1687" xr:uid="{00000000-0005-0000-0000-0000E5090000}"/>
    <cellStyle name="Neutral 2 2 2" xfId="2741" xr:uid="{00000000-0005-0000-0000-0000E6090000}"/>
    <cellStyle name="Neutral 2 3" xfId="1509" xr:uid="{00000000-0005-0000-0000-0000E7090000}"/>
    <cellStyle name="Neutral 2 3 2" xfId="2640" xr:uid="{00000000-0005-0000-0000-0000E8090000}"/>
    <cellStyle name="Neutral 2 4" xfId="2272" xr:uid="{00000000-0005-0000-0000-0000E9090000}"/>
    <cellStyle name="Neutral 3" xfId="419" xr:uid="{00000000-0005-0000-0000-0000EA090000}"/>
    <cellStyle name="Neutral 3 2" xfId="1597" xr:uid="{00000000-0005-0000-0000-0000EB090000}"/>
    <cellStyle name="Neutral 3 2 2" xfId="2664" xr:uid="{00000000-0005-0000-0000-0000EC090000}"/>
    <cellStyle name="Neutral 3 3" xfId="2514" xr:uid="{00000000-0005-0000-0000-0000ED090000}"/>
    <cellStyle name="Neutral 4" xfId="1420" xr:uid="{00000000-0005-0000-0000-0000EE090000}"/>
    <cellStyle name="Neutral 4 2" xfId="2563" xr:uid="{00000000-0005-0000-0000-0000EF090000}"/>
    <cellStyle name="Neutral 5" xfId="2195" xr:uid="{00000000-0005-0000-0000-0000F0090000}"/>
    <cellStyle name="Neutral 6" xfId="57" xr:uid="{00000000-0005-0000-0000-0000F1090000}"/>
    <cellStyle name="Normal" xfId="0" builtinId="0"/>
    <cellStyle name="Normal - Style1" xfId="420" xr:uid="{00000000-0005-0000-0000-0000F3090000}"/>
    <cellStyle name="Normal 10" xfId="421" xr:uid="{00000000-0005-0000-0000-0000F4090000}"/>
    <cellStyle name="Normal 10 2" xfId="422" xr:uid="{00000000-0005-0000-0000-0000F5090000}"/>
    <cellStyle name="Normal 10 3" xfId="423" xr:uid="{00000000-0005-0000-0000-0000F6090000}"/>
    <cellStyle name="Normal 10 4" xfId="1544" xr:uid="{00000000-0005-0000-0000-0000F7090000}"/>
    <cellStyle name="Normal 100" xfId="424" xr:uid="{00000000-0005-0000-0000-0000F8090000}"/>
    <cellStyle name="Normal 100 2" xfId="425" xr:uid="{00000000-0005-0000-0000-0000F9090000}"/>
    <cellStyle name="Normal 101" xfId="426" xr:uid="{00000000-0005-0000-0000-0000FA090000}"/>
    <cellStyle name="Normal 101 2" xfId="427" xr:uid="{00000000-0005-0000-0000-0000FB090000}"/>
    <cellStyle name="Normal 102" xfId="428" xr:uid="{00000000-0005-0000-0000-0000FC090000}"/>
    <cellStyle name="Normal 102 2" xfId="429" xr:uid="{00000000-0005-0000-0000-0000FD090000}"/>
    <cellStyle name="Normal 103" xfId="430" xr:uid="{00000000-0005-0000-0000-0000FE090000}"/>
    <cellStyle name="Normal 103 2" xfId="431" xr:uid="{00000000-0005-0000-0000-0000FF090000}"/>
    <cellStyle name="Normal 104" xfId="432" xr:uid="{00000000-0005-0000-0000-0000000A0000}"/>
    <cellStyle name="Normal 104 2" xfId="433" xr:uid="{00000000-0005-0000-0000-0000010A0000}"/>
    <cellStyle name="Normal 105" xfId="434" xr:uid="{00000000-0005-0000-0000-0000020A0000}"/>
    <cellStyle name="Normal 105 2" xfId="435" xr:uid="{00000000-0005-0000-0000-0000030A0000}"/>
    <cellStyle name="Normal 106" xfId="436" xr:uid="{00000000-0005-0000-0000-0000040A0000}"/>
    <cellStyle name="Normal 106 2" xfId="437" xr:uid="{00000000-0005-0000-0000-0000050A0000}"/>
    <cellStyle name="Normal 107" xfId="438" xr:uid="{00000000-0005-0000-0000-0000060A0000}"/>
    <cellStyle name="Normal 107 2" xfId="439" xr:uid="{00000000-0005-0000-0000-0000070A0000}"/>
    <cellStyle name="Normal 108" xfId="440" xr:uid="{00000000-0005-0000-0000-0000080A0000}"/>
    <cellStyle name="Normal 108 2" xfId="441" xr:uid="{00000000-0005-0000-0000-0000090A0000}"/>
    <cellStyle name="Normal 109" xfId="442" xr:uid="{00000000-0005-0000-0000-00000A0A0000}"/>
    <cellStyle name="Normal 109 2" xfId="443" xr:uid="{00000000-0005-0000-0000-00000B0A0000}"/>
    <cellStyle name="Normal 11" xfId="444" xr:uid="{00000000-0005-0000-0000-00000C0A0000}"/>
    <cellStyle name="Normal 11 2" xfId="445" xr:uid="{00000000-0005-0000-0000-00000D0A0000}"/>
    <cellStyle name="Normal 11 3" xfId="446" xr:uid="{00000000-0005-0000-0000-00000E0A0000}"/>
    <cellStyle name="Normal 11 4" xfId="2103" xr:uid="{00000000-0005-0000-0000-00000F0A0000}"/>
    <cellStyle name="Normal 11 4 2" xfId="3311" xr:uid="{00000000-0005-0000-0000-0000100A0000}"/>
    <cellStyle name="Normal 11 5" xfId="2515" xr:uid="{00000000-0005-0000-0000-0000110A0000}"/>
    <cellStyle name="Normal 11 5 2" xfId="3594" xr:uid="{00000000-0005-0000-0000-0000120A0000}"/>
    <cellStyle name="Normal 11 6" xfId="2992" xr:uid="{00000000-0005-0000-0000-0000130A0000}"/>
    <cellStyle name="Normal 11 7" xfId="3908" xr:uid="{00000000-0005-0000-0000-0000140A0000}"/>
    <cellStyle name="Normal 110" xfId="447" xr:uid="{00000000-0005-0000-0000-0000150A0000}"/>
    <cellStyle name="Normal 110 2" xfId="448" xr:uid="{00000000-0005-0000-0000-0000160A0000}"/>
    <cellStyle name="Normal 111" xfId="449" xr:uid="{00000000-0005-0000-0000-0000170A0000}"/>
    <cellStyle name="Normal 111 2" xfId="450" xr:uid="{00000000-0005-0000-0000-0000180A0000}"/>
    <cellStyle name="Normal 112" xfId="451" xr:uid="{00000000-0005-0000-0000-0000190A0000}"/>
    <cellStyle name="Normal 112 2" xfId="452" xr:uid="{00000000-0005-0000-0000-00001A0A0000}"/>
    <cellStyle name="Normal 113" xfId="453" xr:uid="{00000000-0005-0000-0000-00001B0A0000}"/>
    <cellStyle name="Normal 113 2" xfId="454" xr:uid="{00000000-0005-0000-0000-00001C0A0000}"/>
    <cellStyle name="Normal 114" xfId="455" xr:uid="{00000000-0005-0000-0000-00001D0A0000}"/>
    <cellStyle name="Normal 114 2" xfId="456" xr:uid="{00000000-0005-0000-0000-00001E0A0000}"/>
    <cellStyle name="Normal 115" xfId="457" xr:uid="{00000000-0005-0000-0000-00001F0A0000}"/>
    <cellStyle name="Normal 115 2" xfId="458" xr:uid="{00000000-0005-0000-0000-0000200A0000}"/>
    <cellStyle name="Normal 116" xfId="459" xr:uid="{00000000-0005-0000-0000-0000210A0000}"/>
    <cellStyle name="Normal 116 2" xfId="460" xr:uid="{00000000-0005-0000-0000-0000220A0000}"/>
    <cellStyle name="Normal 117" xfId="461" xr:uid="{00000000-0005-0000-0000-0000230A0000}"/>
    <cellStyle name="Normal 117 2" xfId="462" xr:uid="{00000000-0005-0000-0000-0000240A0000}"/>
    <cellStyle name="Normal 118" xfId="463" xr:uid="{00000000-0005-0000-0000-0000250A0000}"/>
    <cellStyle name="Normal 118 2" xfId="464" xr:uid="{00000000-0005-0000-0000-0000260A0000}"/>
    <cellStyle name="Normal 119" xfId="465" xr:uid="{00000000-0005-0000-0000-0000270A0000}"/>
    <cellStyle name="Normal 119 2" xfId="466" xr:uid="{00000000-0005-0000-0000-0000280A0000}"/>
    <cellStyle name="Normal 12" xfId="467" xr:uid="{00000000-0005-0000-0000-0000290A0000}"/>
    <cellStyle name="Normal 12 2" xfId="468" xr:uid="{00000000-0005-0000-0000-00002A0A0000}"/>
    <cellStyle name="Normal 12 3" xfId="469" xr:uid="{00000000-0005-0000-0000-00002B0A0000}"/>
    <cellStyle name="Normal 120" xfId="470" xr:uid="{00000000-0005-0000-0000-00002C0A0000}"/>
    <cellStyle name="Normal 120 2" xfId="471" xr:uid="{00000000-0005-0000-0000-00002D0A0000}"/>
    <cellStyle name="Normal 121" xfId="472" xr:uid="{00000000-0005-0000-0000-00002E0A0000}"/>
    <cellStyle name="Normal 121 2" xfId="473" xr:uid="{00000000-0005-0000-0000-00002F0A0000}"/>
    <cellStyle name="Normal 122" xfId="474" xr:uid="{00000000-0005-0000-0000-0000300A0000}"/>
    <cellStyle name="Normal 122 2" xfId="475" xr:uid="{00000000-0005-0000-0000-0000310A0000}"/>
    <cellStyle name="Normal 123" xfId="476" xr:uid="{00000000-0005-0000-0000-0000320A0000}"/>
    <cellStyle name="Normal 123 2" xfId="477" xr:uid="{00000000-0005-0000-0000-0000330A0000}"/>
    <cellStyle name="Normal 124" xfId="478" xr:uid="{00000000-0005-0000-0000-0000340A0000}"/>
    <cellStyle name="Normal 124 2" xfId="479" xr:uid="{00000000-0005-0000-0000-0000350A0000}"/>
    <cellStyle name="Normal 125" xfId="480" xr:uid="{00000000-0005-0000-0000-0000360A0000}"/>
    <cellStyle name="Normal 125 2" xfId="481" xr:uid="{00000000-0005-0000-0000-0000370A0000}"/>
    <cellStyle name="Normal 126" xfId="482" xr:uid="{00000000-0005-0000-0000-0000380A0000}"/>
    <cellStyle name="Normal 126 2" xfId="483" xr:uid="{00000000-0005-0000-0000-0000390A0000}"/>
    <cellStyle name="Normal 127" xfId="484" xr:uid="{00000000-0005-0000-0000-00003A0A0000}"/>
    <cellStyle name="Normal 127 2" xfId="485" xr:uid="{00000000-0005-0000-0000-00003B0A0000}"/>
    <cellStyle name="Normal 128" xfId="486" xr:uid="{00000000-0005-0000-0000-00003C0A0000}"/>
    <cellStyle name="Normal 128 2" xfId="487" xr:uid="{00000000-0005-0000-0000-00003D0A0000}"/>
    <cellStyle name="Normal 129" xfId="488" xr:uid="{00000000-0005-0000-0000-00003E0A0000}"/>
    <cellStyle name="Normal 129 2" xfId="489" xr:uid="{00000000-0005-0000-0000-00003F0A0000}"/>
    <cellStyle name="Normal 13" xfId="490" xr:uid="{00000000-0005-0000-0000-0000400A0000}"/>
    <cellStyle name="Normal 13 2" xfId="491" xr:uid="{00000000-0005-0000-0000-0000410A0000}"/>
    <cellStyle name="Normal 130" xfId="492" xr:uid="{00000000-0005-0000-0000-0000420A0000}"/>
    <cellStyle name="Normal 130 2" xfId="493" xr:uid="{00000000-0005-0000-0000-0000430A0000}"/>
    <cellStyle name="Normal 131" xfId="494" xr:uid="{00000000-0005-0000-0000-0000440A0000}"/>
    <cellStyle name="Normal 131 2" xfId="495" xr:uid="{00000000-0005-0000-0000-0000450A0000}"/>
    <cellStyle name="Normal 132" xfId="496" xr:uid="{00000000-0005-0000-0000-0000460A0000}"/>
    <cellStyle name="Normal 132 2" xfId="497" xr:uid="{00000000-0005-0000-0000-0000470A0000}"/>
    <cellStyle name="Normal 133" xfId="498" xr:uid="{00000000-0005-0000-0000-0000480A0000}"/>
    <cellStyle name="Normal 133 2" xfId="499" xr:uid="{00000000-0005-0000-0000-0000490A0000}"/>
    <cellStyle name="Normal 134" xfId="500" xr:uid="{00000000-0005-0000-0000-00004A0A0000}"/>
    <cellStyle name="Normal 134 2" xfId="501" xr:uid="{00000000-0005-0000-0000-00004B0A0000}"/>
    <cellStyle name="Normal 135" xfId="502" xr:uid="{00000000-0005-0000-0000-00004C0A0000}"/>
    <cellStyle name="Normal 135 2" xfId="503" xr:uid="{00000000-0005-0000-0000-00004D0A0000}"/>
    <cellStyle name="Normal 136" xfId="504" xr:uid="{00000000-0005-0000-0000-00004E0A0000}"/>
    <cellStyle name="Normal 136 2" xfId="505" xr:uid="{00000000-0005-0000-0000-00004F0A0000}"/>
    <cellStyle name="Normal 137" xfId="506" xr:uid="{00000000-0005-0000-0000-0000500A0000}"/>
    <cellStyle name="Normal 137 2" xfId="507" xr:uid="{00000000-0005-0000-0000-0000510A0000}"/>
    <cellStyle name="Normal 138" xfId="508" xr:uid="{00000000-0005-0000-0000-0000520A0000}"/>
    <cellStyle name="Normal 138 2" xfId="509" xr:uid="{00000000-0005-0000-0000-0000530A0000}"/>
    <cellStyle name="Normal 139" xfId="510" xr:uid="{00000000-0005-0000-0000-0000540A0000}"/>
    <cellStyle name="Normal 139 2" xfId="511" xr:uid="{00000000-0005-0000-0000-0000550A0000}"/>
    <cellStyle name="Normal 14" xfId="512" xr:uid="{00000000-0005-0000-0000-0000560A0000}"/>
    <cellStyle name="Normal 14 2" xfId="513" xr:uid="{00000000-0005-0000-0000-0000570A0000}"/>
    <cellStyle name="Normal 140" xfId="514" xr:uid="{00000000-0005-0000-0000-0000580A0000}"/>
    <cellStyle name="Normal 140 2" xfId="515" xr:uid="{00000000-0005-0000-0000-0000590A0000}"/>
    <cellStyle name="Normal 141" xfId="516" xr:uid="{00000000-0005-0000-0000-00005A0A0000}"/>
    <cellStyle name="Normal 141 2" xfId="517" xr:uid="{00000000-0005-0000-0000-00005B0A0000}"/>
    <cellStyle name="Normal 142" xfId="518" xr:uid="{00000000-0005-0000-0000-00005C0A0000}"/>
    <cellStyle name="Normal 142 2" xfId="519" xr:uid="{00000000-0005-0000-0000-00005D0A0000}"/>
    <cellStyle name="Normal 143" xfId="520" xr:uid="{00000000-0005-0000-0000-00005E0A0000}"/>
    <cellStyle name="Normal 143 2" xfId="521" xr:uid="{00000000-0005-0000-0000-00005F0A0000}"/>
    <cellStyle name="Normal 144" xfId="522" xr:uid="{00000000-0005-0000-0000-0000600A0000}"/>
    <cellStyle name="Normal 144 2" xfId="523" xr:uid="{00000000-0005-0000-0000-0000610A0000}"/>
    <cellStyle name="Normal 145" xfId="524" xr:uid="{00000000-0005-0000-0000-0000620A0000}"/>
    <cellStyle name="Normal 145 2" xfId="525" xr:uid="{00000000-0005-0000-0000-0000630A0000}"/>
    <cellStyle name="Normal 146" xfId="526" xr:uid="{00000000-0005-0000-0000-0000640A0000}"/>
    <cellStyle name="Normal 146 2" xfId="527" xr:uid="{00000000-0005-0000-0000-0000650A0000}"/>
    <cellStyle name="Normal 147" xfId="528" xr:uid="{00000000-0005-0000-0000-0000660A0000}"/>
    <cellStyle name="Normal 147 2" xfId="529" xr:uid="{00000000-0005-0000-0000-0000670A0000}"/>
    <cellStyle name="Normal 148" xfId="530" xr:uid="{00000000-0005-0000-0000-0000680A0000}"/>
    <cellStyle name="Normal 148 2" xfId="531" xr:uid="{00000000-0005-0000-0000-0000690A0000}"/>
    <cellStyle name="Normal 149" xfId="532" xr:uid="{00000000-0005-0000-0000-00006A0A0000}"/>
    <cellStyle name="Normal 149 2" xfId="533" xr:uid="{00000000-0005-0000-0000-00006B0A0000}"/>
    <cellStyle name="Normal 15" xfId="534" xr:uid="{00000000-0005-0000-0000-00006C0A0000}"/>
    <cellStyle name="Normal 15 2" xfId="535" xr:uid="{00000000-0005-0000-0000-00006D0A0000}"/>
    <cellStyle name="Normal 150" xfId="536" xr:uid="{00000000-0005-0000-0000-00006E0A0000}"/>
    <cellStyle name="Normal 150 2" xfId="537" xr:uid="{00000000-0005-0000-0000-00006F0A0000}"/>
    <cellStyle name="Normal 151" xfId="538" xr:uid="{00000000-0005-0000-0000-0000700A0000}"/>
    <cellStyle name="Normal 151 2" xfId="539" xr:uid="{00000000-0005-0000-0000-0000710A0000}"/>
    <cellStyle name="Normal 152" xfId="540" xr:uid="{00000000-0005-0000-0000-0000720A0000}"/>
    <cellStyle name="Normal 152 2" xfId="541" xr:uid="{00000000-0005-0000-0000-0000730A0000}"/>
    <cellStyle name="Normal 153" xfId="542" xr:uid="{00000000-0005-0000-0000-0000740A0000}"/>
    <cellStyle name="Normal 153 2" xfId="543" xr:uid="{00000000-0005-0000-0000-0000750A0000}"/>
    <cellStyle name="Normal 154" xfId="544" xr:uid="{00000000-0005-0000-0000-0000760A0000}"/>
    <cellStyle name="Normal 154 2" xfId="545" xr:uid="{00000000-0005-0000-0000-0000770A0000}"/>
    <cellStyle name="Normal 155" xfId="546" xr:uid="{00000000-0005-0000-0000-0000780A0000}"/>
    <cellStyle name="Normal 155 2" xfId="547" xr:uid="{00000000-0005-0000-0000-0000790A0000}"/>
    <cellStyle name="Normal 156" xfId="548" xr:uid="{00000000-0005-0000-0000-00007A0A0000}"/>
    <cellStyle name="Normal 156 2" xfId="549" xr:uid="{00000000-0005-0000-0000-00007B0A0000}"/>
    <cellStyle name="Normal 157" xfId="550" xr:uid="{00000000-0005-0000-0000-00007C0A0000}"/>
    <cellStyle name="Normal 157 2" xfId="551" xr:uid="{00000000-0005-0000-0000-00007D0A0000}"/>
    <cellStyle name="Normal 158" xfId="552" xr:uid="{00000000-0005-0000-0000-00007E0A0000}"/>
    <cellStyle name="Normal 158 2" xfId="553" xr:uid="{00000000-0005-0000-0000-00007F0A0000}"/>
    <cellStyle name="Normal 159" xfId="554" xr:uid="{00000000-0005-0000-0000-0000800A0000}"/>
    <cellStyle name="Normal 159 2" xfId="555" xr:uid="{00000000-0005-0000-0000-0000810A0000}"/>
    <cellStyle name="Normal 16" xfId="556" xr:uid="{00000000-0005-0000-0000-0000820A0000}"/>
    <cellStyle name="Normal 16 2" xfId="557" xr:uid="{00000000-0005-0000-0000-0000830A0000}"/>
    <cellStyle name="Normal 160" xfId="558" xr:uid="{00000000-0005-0000-0000-0000840A0000}"/>
    <cellStyle name="Normal 160 2" xfId="559" xr:uid="{00000000-0005-0000-0000-0000850A0000}"/>
    <cellStyle name="Normal 161" xfId="560" xr:uid="{00000000-0005-0000-0000-0000860A0000}"/>
    <cellStyle name="Normal 161 2" xfId="561" xr:uid="{00000000-0005-0000-0000-0000870A0000}"/>
    <cellStyle name="Normal 162" xfId="562" xr:uid="{00000000-0005-0000-0000-0000880A0000}"/>
    <cellStyle name="Normal 162 2" xfId="563" xr:uid="{00000000-0005-0000-0000-0000890A0000}"/>
    <cellStyle name="Normal 163" xfId="564" xr:uid="{00000000-0005-0000-0000-00008A0A0000}"/>
    <cellStyle name="Normal 163 2" xfId="565" xr:uid="{00000000-0005-0000-0000-00008B0A0000}"/>
    <cellStyle name="Normal 164" xfId="566" xr:uid="{00000000-0005-0000-0000-00008C0A0000}"/>
    <cellStyle name="Normal 164 2" xfId="567" xr:uid="{00000000-0005-0000-0000-00008D0A0000}"/>
    <cellStyle name="Normal 165" xfId="568" xr:uid="{00000000-0005-0000-0000-00008E0A0000}"/>
    <cellStyle name="Normal 165 2" xfId="569" xr:uid="{00000000-0005-0000-0000-00008F0A0000}"/>
    <cellStyle name="Normal 166" xfId="570" xr:uid="{00000000-0005-0000-0000-0000900A0000}"/>
    <cellStyle name="Normal 166 2" xfId="571" xr:uid="{00000000-0005-0000-0000-0000910A0000}"/>
    <cellStyle name="Normal 167" xfId="572" xr:uid="{00000000-0005-0000-0000-0000920A0000}"/>
    <cellStyle name="Normal 167 2" xfId="573" xr:uid="{00000000-0005-0000-0000-0000930A0000}"/>
    <cellStyle name="Normal 168" xfId="574" xr:uid="{00000000-0005-0000-0000-0000940A0000}"/>
    <cellStyle name="Normal 168 2" xfId="575" xr:uid="{00000000-0005-0000-0000-0000950A0000}"/>
    <cellStyle name="Normal 169" xfId="576" xr:uid="{00000000-0005-0000-0000-0000960A0000}"/>
    <cellStyle name="Normal 169 2" xfId="577" xr:uid="{00000000-0005-0000-0000-0000970A0000}"/>
    <cellStyle name="Normal 17" xfId="578" xr:uid="{00000000-0005-0000-0000-0000980A0000}"/>
    <cellStyle name="Normal 17 2" xfId="579" xr:uid="{00000000-0005-0000-0000-0000990A0000}"/>
    <cellStyle name="Normal 170" xfId="580" xr:uid="{00000000-0005-0000-0000-00009A0A0000}"/>
    <cellStyle name="Normal 170 2" xfId="581" xr:uid="{00000000-0005-0000-0000-00009B0A0000}"/>
    <cellStyle name="Normal 171" xfId="582" xr:uid="{00000000-0005-0000-0000-00009C0A0000}"/>
    <cellStyle name="Normal 171 2" xfId="583" xr:uid="{00000000-0005-0000-0000-00009D0A0000}"/>
    <cellStyle name="Normal 172" xfId="584" xr:uid="{00000000-0005-0000-0000-00009E0A0000}"/>
    <cellStyle name="Normal 172 2" xfId="585" xr:uid="{00000000-0005-0000-0000-00009F0A0000}"/>
    <cellStyle name="Normal 173" xfId="586" xr:uid="{00000000-0005-0000-0000-0000A00A0000}"/>
    <cellStyle name="Normal 173 2" xfId="587" xr:uid="{00000000-0005-0000-0000-0000A10A0000}"/>
    <cellStyle name="Normal 174" xfId="588" xr:uid="{00000000-0005-0000-0000-0000A20A0000}"/>
    <cellStyle name="Normal 174 2" xfId="589" xr:uid="{00000000-0005-0000-0000-0000A30A0000}"/>
    <cellStyle name="Normal 175" xfId="590" xr:uid="{00000000-0005-0000-0000-0000A40A0000}"/>
    <cellStyle name="Normal 175 2" xfId="591" xr:uid="{00000000-0005-0000-0000-0000A50A0000}"/>
    <cellStyle name="Normal 176" xfId="592" xr:uid="{00000000-0005-0000-0000-0000A60A0000}"/>
    <cellStyle name="Normal 176 2" xfId="593" xr:uid="{00000000-0005-0000-0000-0000A70A0000}"/>
    <cellStyle name="Normal 177" xfId="594" xr:uid="{00000000-0005-0000-0000-0000A80A0000}"/>
    <cellStyle name="Normal 177 2" xfId="595" xr:uid="{00000000-0005-0000-0000-0000A90A0000}"/>
    <cellStyle name="Normal 178" xfId="596" xr:uid="{00000000-0005-0000-0000-0000AA0A0000}"/>
    <cellStyle name="Normal 178 2" xfId="597" xr:uid="{00000000-0005-0000-0000-0000AB0A0000}"/>
    <cellStyle name="Normal 179" xfId="598" xr:uid="{00000000-0005-0000-0000-0000AC0A0000}"/>
    <cellStyle name="Normal 179 2" xfId="599" xr:uid="{00000000-0005-0000-0000-0000AD0A0000}"/>
    <cellStyle name="Normal 18" xfId="600" xr:uid="{00000000-0005-0000-0000-0000AE0A0000}"/>
    <cellStyle name="Normal 18 2" xfId="601" xr:uid="{00000000-0005-0000-0000-0000AF0A0000}"/>
    <cellStyle name="Normal 180" xfId="602" xr:uid="{00000000-0005-0000-0000-0000B00A0000}"/>
    <cellStyle name="Normal 180 2" xfId="603" xr:uid="{00000000-0005-0000-0000-0000B10A0000}"/>
    <cellStyle name="Normal 181" xfId="604" xr:uid="{00000000-0005-0000-0000-0000B20A0000}"/>
    <cellStyle name="Normal 181 2" xfId="605" xr:uid="{00000000-0005-0000-0000-0000B30A0000}"/>
    <cellStyle name="Normal 182" xfId="606" xr:uid="{00000000-0005-0000-0000-0000B40A0000}"/>
    <cellStyle name="Normal 182 2" xfId="607" xr:uid="{00000000-0005-0000-0000-0000B50A0000}"/>
    <cellStyle name="Normal 183" xfId="608" xr:uid="{00000000-0005-0000-0000-0000B60A0000}"/>
    <cellStyle name="Normal 183 2" xfId="609" xr:uid="{00000000-0005-0000-0000-0000B70A0000}"/>
    <cellStyle name="Normal 184" xfId="610" xr:uid="{00000000-0005-0000-0000-0000B80A0000}"/>
    <cellStyle name="Normal 184 2" xfId="611" xr:uid="{00000000-0005-0000-0000-0000B90A0000}"/>
    <cellStyle name="Normal 185" xfId="612" xr:uid="{00000000-0005-0000-0000-0000BA0A0000}"/>
    <cellStyle name="Normal 185 2" xfId="613" xr:uid="{00000000-0005-0000-0000-0000BB0A0000}"/>
    <cellStyle name="Normal 186" xfId="614" xr:uid="{00000000-0005-0000-0000-0000BC0A0000}"/>
    <cellStyle name="Normal 186 2" xfId="615" xr:uid="{00000000-0005-0000-0000-0000BD0A0000}"/>
    <cellStyle name="Normal 187" xfId="616" xr:uid="{00000000-0005-0000-0000-0000BE0A0000}"/>
    <cellStyle name="Normal 187 2" xfId="617" xr:uid="{00000000-0005-0000-0000-0000BF0A0000}"/>
    <cellStyle name="Normal 188" xfId="618" xr:uid="{00000000-0005-0000-0000-0000C00A0000}"/>
    <cellStyle name="Normal 188 2" xfId="619" xr:uid="{00000000-0005-0000-0000-0000C10A0000}"/>
    <cellStyle name="Normal 189" xfId="620" xr:uid="{00000000-0005-0000-0000-0000C20A0000}"/>
    <cellStyle name="Normal 189 2" xfId="621" xr:uid="{00000000-0005-0000-0000-0000C30A0000}"/>
    <cellStyle name="Normal 19" xfId="622" xr:uid="{00000000-0005-0000-0000-0000C40A0000}"/>
    <cellStyle name="Normal 19 2" xfId="623" xr:uid="{00000000-0005-0000-0000-0000C50A0000}"/>
    <cellStyle name="Normal 190" xfId="624" xr:uid="{00000000-0005-0000-0000-0000C60A0000}"/>
    <cellStyle name="Normal 190 2" xfId="625" xr:uid="{00000000-0005-0000-0000-0000C70A0000}"/>
    <cellStyle name="Normal 191" xfId="626" xr:uid="{00000000-0005-0000-0000-0000C80A0000}"/>
    <cellStyle name="Normal 191 2" xfId="627" xr:uid="{00000000-0005-0000-0000-0000C90A0000}"/>
    <cellStyle name="Normal 192" xfId="628" xr:uid="{00000000-0005-0000-0000-0000CA0A0000}"/>
    <cellStyle name="Normal 192 2" xfId="629" xr:uid="{00000000-0005-0000-0000-0000CB0A0000}"/>
    <cellStyle name="Normal 193" xfId="630" xr:uid="{00000000-0005-0000-0000-0000CC0A0000}"/>
    <cellStyle name="Normal 193 2" xfId="631" xr:uid="{00000000-0005-0000-0000-0000CD0A0000}"/>
    <cellStyle name="Normal 194" xfId="632" xr:uid="{00000000-0005-0000-0000-0000CE0A0000}"/>
    <cellStyle name="Normal 194 2" xfId="633" xr:uid="{00000000-0005-0000-0000-0000CF0A0000}"/>
    <cellStyle name="Normal 195" xfId="634" xr:uid="{00000000-0005-0000-0000-0000D00A0000}"/>
    <cellStyle name="Normal 195 2" xfId="635" xr:uid="{00000000-0005-0000-0000-0000D10A0000}"/>
    <cellStyle name="Normal 196" xfId="636" xr:uid="{00000000-0005-0000-0000-0000D20A0000}"/>
    <cellStyle name="Normal 196 2" xfId="637" xr:uid="{00000000-0005-0000-0000-0000D30A0000}"/>
    <cellStyle name="Normal 197" xfId="638" xr:uid="{00000000-0005-0000-0000-0000D40A0000}"/>
    <cellStyle name="Normal 197 2" xfId="639" xr:uid="{00000000-0005-0000-0000-0000D50A0000}"/>
    <cellStyle name="Normal 198" xfId="640" xr:uid="{00000000-0005-0000-0000-0000D60A0000}"/>
    <cellStyle name="Normal 198 2" xfId="641" xr:uid="{00000000-0005-0000-0000-0000D70A0000}"/>
    <cellStyle name="Normal 199" xfId="642" xr:uid="{00000000-0005-0000-0000-0000D80A0000}"/>
    <cellStyle name="Normal 199 2" xfId="643" xr:uid="{00000000-0005-0000-0000-0000D90A0000}"/>
    <cellStyle name="Normal 2" xfId="1" xr:uid="{00000000-0005-0000-0000-0000DA0A0000}"/>
    <cellStyle name="Normal 2 2" xfId="44" xr:uid="{00000000-0005-0000-0000-0000DB0A0000}"/>
    <cellStyle name="Normal 2 2 2" xfId="153" xr:uid="{00000000-0005-0000-0000-0000DC0A0000}"/>
    <cellStyle name="Normal 2 2 2 2" xfId="644" xr:uid="{00000000-0005-0000-0000-0000DD0A0000}"/>
    <cellStyle name="Normal 2 2 2 2 2" xfId="1690" xr:uid="{00000000-0005-0000-0000-0000DE0A0000}"/>
    <cellStyle name="Normal 2 2 2 2 2 2" xfId="2157" xr:uid="{00000000-0005-0000-0000-0000DF0A0000}"/>
    <cellStyle name="Normal 2 2 2 2 2 2 2" xfId="3364" xr:uid="{00000000-0005-0000-0000-0000E00A0000}"/>
    <cellStyle name="Normal 2 2 2 2 2 3" xfId="2742" xr:uid="{00000000-0005-0000-0000-0000E10A0000}"/>
    <cellStyle name="Normal 2 2 2 2 2 3 2" xfId="3647" xr:uid="{00000000-0005-0000-0000-0000E20A0000}"/>
    <cellStyle name="Normal 2 2 2 2 2 4" xfId="3045" xr:uid="{00000000-0005-0000-0000-0000E30A0000}"/>
    <cellStyle name="Normal 2 2 2 2 2 5" xfId="3910" xr:uid="{00000000-0005-0000-0000-0000E40A0000}"/>
    <cellStyle name="Normal 2 2 2 2 3" xfId="1898" xr:uid="{00000000-0005-0000-0000-0000E50A0000}"/>
    <cellStyle name="Normal 2 2 2 2 3 2" xfId="3106" xr:uid="{00000000-0005-0000-0000-0000E60A0000}"/>
    <cellStyle name="Normal 2 2 2 3" xfId="1512" xr:uid="{00000000-0005-0000-0000-0000E70A0000}"/>
    <cellStyle name="Normal 2 2 2 3 2" xfId="2139" xr:uid="{00000000-0005-0000-0000-0000E80A0000}"/>
    <cellStyle name="Normal 2 2 2 3 2 2" xfId="3346" xr:uid="{00000000-0005-0000-0000-0000E90A0000}"/>
    <cellStyle name="Normal 2 2 2 3 3" xfId="2641" xr:uid="{00000000-0005-0000-0000-0000EA0A0000}"/>
    <cellStyle name="Normal 2 2 2 3 3 2" xfId="3629" xr:uid="{00000000-0005-0000-0000-0000EB0A0000}"/>
    <cellStyle name="Normal 2 2 2 3 4" xfId="3027" xr:uid="{00000000-0005-0000-0000-0000EC0A0000}"/>
    <cellStyle name="Normal 2 2 2 3 5" xfId="3911" xr:uid="{00000000-0005-0000-0000-0000ED0A0000}"/>
    <cellStyle name="Normal 2 2 2 4" xfId="1880" xr:uid="{00000000-0005-0000-0000-0000EE0A0000}"/>
    <cellStyle name="Normal 2 2 2 4 2" xfId="3088" xr:uid="{00000000-0005-0000-0000-0000EF0A0000}"/>
    <cellStyle name="Normal 2 2 2 5" xfId="1916" xr:uid="{00000000-0005-0000-0000-0000F00A0000}"/>
    <cellStyle name="Normal 2 2 2 5 2" xfId="3124" xr:uid="{00000000-0005-0000-0000-0000F10A0000}"/>
    <cellStyle name="Normal 2 2 2 6" xfId="2273" xr:uid="{00000000-0005-0000-0000-0000F20A0000}"/>
    <cellStyle name="Normal 2 2 2 6 2" xfId="3407" xr:uid="{00000000-0005-0000-0000-0000F30A0000}"/>
    <cellStyle name="Normal 2 2 2 7" xfId="2805" xr:uid="{00000000-0005-0000-0000-0000F40A0000}"/>
    <cellStyle name="Normal 2 2 2 8" xfId="3909" xr:uid="{00000000-0005-0000-0000-0000F50A0000}"/>
    <cellStyle name="Normal 2 2 3" xfId="152" xr:uid="{00000000-0005-0000-0000-0000F60A0000}"/>
    <cellStyle name="Normal 2 2 3 2" xfId="1689" xr:uid="{00000000-0005-0000-0000-0000F70A0000}"/>
    <cellStyle name="Normal 2 2 3 3" xfId="1511" xr:uid="{00000000-0005-0000-0000-0000F80A0000}"/>
    <cellStyle name="Normal 2 2 4" xfId="1584" xr:uid="{00000000-0005-0000-0000-0000F90A0000}"/>
    <cellStyle name="Normal 2 2 5" xfId="1785" xr:uid="{00000000-0005-0000-0000-0000FA0A0000}"/>
    <cellStyle name="Normal 2 2 5 2" xfId="1836" xr:uid="{00000000-0005-0000-0000-0000FB0A0000}"/>
    <cellStyle name="Normal 2 2 6" xfId="1384" xr:uid="{00000000-0005-0000-0000-0000FC0A0000}"/>
    <cellStyle name="Normal 2 3" xfId="154" xr:uid="{00000000-0005-0000-0000-0000FD0A0000}"/>
    <cellStyle name="Normal 2 3 2" xfId="645" xr:uid="{00000000-0005-0000-0000-0000FE0A0000}"/>
    <cellStyle name="Normal 2 3 2 2" xfId="1691" xr:uid="{00000000-0005-0000-0000-0000FF0A0000}"/>
    <cellStyle name="Normal 2 3 3" xfId="646" xr:uid="{00000000-0005-0000-0000-0000000B0000}"/>
    <cellStyle name="Normal 2 3 4" xfId="1513" xr:uid="{00000000-0005-0000-0000-0000010B0000}"/>
    <cellStyle name="Normal 2 4" xfId="151" xr:uid="{00000000-0005-0000-0000-0000020B0000}"/>
    <cellStyle name="Normal 2 4 2" xfId="1688" xr:uid="{00000000-0005-0000-0000-0000030B0000}"/>
    <cellStyle name="Normal 2 4 3" xfId="1510" xr:uid="{00000000-0005-0000-0000-0000040B0000}"/>
    <cellStyle name="Normal 2 5" xfId="647" xr:uid="{00000000-0005-0000-0000-0000050B0000}"/>
    <cellStyle name="Normal 2 5 2" xfId="1551" xr:uid="{00000000-0005-0000-0000-0000060B0000}"/>
    <cellStyle name="Normal 2 6" xfId="1373" xr:uid="{00000000-0005-0000-0000-0000070B0000}"/>
    <cellStyle name="Normal 2_Comp ex 03.2014" xfId="1833" xr:uid="{00000000-0005-0000-0000-0000080B0000}"/>
    <cellStyle name="Normal 20" xfId="648" xr:uid="{00000000-0005-0000-0000-0000090B0000}"/>
    <cellStyle name="Normal 20 2" xfId="649" xr:uid="{00000000-0005-0000-0000-00000A0B0000}"/>
    <cellStyle name="Normal 200" xfId="650" xr:uid="{00000000-0005-0000-0000-00000B0B0000}"/>
    <cellStyle name="Normal 200 2" xfId="651" xr:uid="{00000000-0005-0000-0000-00000C0B0000}"/>
    <cellStyle name="Normal 201" xfId="652" xr:uid="{00000000-0005-0000-0000-00000D0B0000}"/>
    <cellStyle name="Normal 201 2" xfId="653" xr:uid="{00000000-0005-0000-0000-00000E0B0000}"/>
    <cellStyle name="Normal 202" xfId="654" xr:uid="{00000000-0005-0000-0000-00000F0B0000}"/>
    <cellStyle name="Normal 202 2" xfId="655" xr:uid="{00000000-0005-0000-0000-0000100B0000}"/>
    <cellStyle name="Normal 203" xfId="656" xr:uid="{00000000-0005-0000-0000-0000110B0000}"/>
    <cellStyle name="Normal 203 2" xfId="657" xr:uid="{00000000-0005-0000-0000-0000120B0000}"/>
    <cellStyle name="Normal 204" xfId="658" xr:uid="{00000000-0005-0000-0000-0000130B0000}"/>
    <cellStyle name="Normal 204 2" xfId="659" xr:uid="{00000000-0005-0000-0000-0000140B0000}"/>
    <cellStyle name="Normal 205" xfId="660" xr:uid="{00000000-0005-0000-0000-0000150B0000}"/>
    <cellStyle name="Normal 205 2" xfId="661" xr:uid="{00000000-0005-0000-0000-0000160B0000}"/>
    <cellStyle name="Normal 206" xfId="662" xr:uid="{00000000-0005-0000-0000-0000170B0000}"/>
    <cellStyle name="Normal 206 2" xfId="663" xr:uid="{00000000-0005-0000-0000-0000180B0000}"/>
    <cellStyle name="Normal 207" xfId="664" xr:uid="{00000000-0005-0000-0000-0000190B0000}"/>
    <cellStyle name="Normal 207 2" xfId="665" xr:uid="{00000000-0005-0000-0000-00001A0B0000}"/>
    <cellStyle name="Normal 208" xfId="666" xr:uid="{00000000-0005-0000-0000-00001B0B0000}"/>
    <cellStyle name="Normal 208 2" xfId="667" xr:uid="{00000000-0005-0000-0000-00001C0B0000}"/>
    <cellStyle name="Normal 209" xfId="668" xr:uid="{00000000-0005-0000-0000-00001D0B0000}"/>
    <cellStyle name="Normal 209 2" xfId="669" xr:uid="{00000000-0005-0000-0000-00001E0B0000}"/>
    <cellStyle name="Normal 21" xfId="670" xr:uid="{00000000-0005-0000-0000-00001F0B0000}"/>
    <cellStyle name="Normal 21 2" xfId="671" xr:uid="{00000000-0005-0000-0000-0000200B0000}"/>
    <cellStyle name="Normal 210" xfId="672" xr:uid="{00000000-0005-0000-0000-0000210B0000}"/>
    <cellStyle name="Normal 210 2" xfId="673" xr:uid="{00000000-0005-0000-0000-0000220B0000}"/>
    <cellStyle name="Normal 211" xfId="674" xr:uid="{00000000-0005-0000-0000-0000230B0000}"/>
    <cellStyle name="Normal 211 2" xfId="675" xr:uid="{00000000-0005-0000-0000-0000240B0000}"/>
    <cellStyle name="Normal 212" xfId="676" xr:uid="{00000000-0005-0000-0000-0000250B0000}"/>
    <cellStyle name="Normal 212 2" xfId="677" xr:uid="{00000000-0005-0000-0000-0000260B0000}"/>
    <cellStyle name="Normal 213" xfId="678" xr:uid="{00000000-0005-0000-0000-0000270B0000}"/>
    <cellStyle name="Normal 213 2" xfId="679" xr:uid="{00000000-0005-0000-0000-0000280B0000}"/>
    <cellStyle name="Normal 214" xfId="680" xr:uid="{00000000-0005-0000-0000-0000290B0000}"/>
    <cellStyle name="Normal 214 2" xfId="681" xr:uid="{00000000-0005-0000-0000-00002A0B0000}"/>
    <cellStyle name="Normal 215" xfId="682" xr:uid="{00000000-0005-0000-0000-00002B0B0000}"/>
    <cellStyle name="Normal 215 2" xfId="683" xr:uid="{00000000-0005-0000-0000-00002C0B0000}"/>
    <cellStyle name="Normal 216" xfId="684" xr:uid="{00000000-0005-0000-0000-00002D0B0000}"/>
    <cellStyle name="Normal 216 2" xfId="685" xr:uid="{00000000-0005-0000-0000-00002E0B0000}"/>
    <cellStyle name="Normal 217" xfId="686" xr:uid="{00000000-0005-0000-0000-00002F0B0000}"/>
    <cellStyle name="Normal 217 2" xfId="687" xr:uid="{00000000-0005-0000-0000-0000300B0000}"/>
    <cellStyle name="Normal 218" xfId="688" xr:uid="{00000000-0005-0000-0000-0000310B0000}"/>
    <cellStyle name="Normal 218 2" xfId="689" xr:uid="{00000000-0005-0000-0000-0000320B0000}"/>
    <cellStyle name="Normal 219" xfId="690" xr:uid="{00000000-0005-0000-0000-0000330B0000}"/>
    <cellStyle name="Normal 219 2" xfId="691" xr:uid="{00000000-0005-0000-0000-0000340B0000}"/>
    <cellStyle name="Normal 22" xfId="692" xr:uid="{00000000-0005-0000-0000-0000350B0000}"/>
    <cellStyle name="Normal 22 2" xfId="693" xr:uid="{00000000-0005-0000-0000-0000360B0000}"/>
    <cellStyle name="Normal 220" xfId="694" xr:uid="{00000000-0005-0000-0000-0000370B0000}"/>
    <cellStyle name="Normal 220 2" xfId="695" xr:uid="{00000000-0005-0000-0000-0000380B0000}"/>
    <cellStyle name="Normal 221" xfId="696" xr:uid="{00000000-0005-0000-0000-0000390B0000}"/>
    <cellStyle name="Normal 221 2" xfId="697" xr:uid="{00000000-0005-0000-0000-00003A0B0000}"/>
    <cellStyle name="Normal 222" xfId="698" xr:uid="{00000000-0005-0000-0000-00003B0B0000}"/>
    <cellStyle name="Normal 222 2" xfId="699" xr:uid="{00000000-0005-0000-0000-00003C0B0000}"/>
    <cellStyle name="Normal 223" xfId="700" xr:uid="{00000000-0005-0000-0000-00003D0B0000}"/>
    <cellStyle name="Normal 223 2" xfId="701" xr:uid="{00000000-0005-0000-0000-00003E0B0000}"/>
    <cellStyle name="Normal 224" xfId="702" xr:uid="{00000000-0005-0000-0000-00003F0B0000}"/>
    <cellStyle name="Normal 224 2" xfId="703" xr:uid="{00000000-0005-0000-0000-0000400B0000}"/>
    <cellStyle name="Normal 225" xfId="704" xr:uid="{00000000-0005-0000-0000-0000410B0000}"/>
    <cellStyle name="Normal 225 2" xfId="705" xr:uid="{00000000-0005-0000-0000-0000420B0000}"/>
    <cellStyle name="Normal 226" xfId="706" xr:uid="{00000000-0005-0000-0000-0000430B0000}"/>
    <cellStyle name="Normal 226 2" xfId="707" xr:uid="{00000000-0005-0000-0000-0000440B0000}"/>
    <cellStyle name="Normal 227" xfId="708" xr:uid="{00000000-0005-0000-0000-0000450B0000}"/>
    <cellStyle name="Normal 227 2" xfId="709" xr:uid="{00000000-0005-0000-0000-0000460B0000}"/>
    <cellStyle name="Normal 228" xfId="710" xr:uid="{00000000-0005-0000-0000-0000470B0000}"/>
    <cellStyle name="Normal 228 2" xfId="711" xr:uid="{00000000-0005-0000-0000-0000480B0000}"/>
    <cellStyle name="Normal 229" xfId="712" xr:uid="{00000000-0005-0000-0000-0000490B0000}"/>
    <cellStyle name="Normal 229 2" xfId="713" xr:uid="{00000000-0005-0000-0000-00004A0B0000}"/>
    <cellStyle name="Normal 23" xfId="714" xr:uid="{00000000-0005-0000-0000-00004B0B0000}"/>
    <cellStyle name="Normal 23 2" xfId="715" xr:uid="{00000000-0005-0000-0000-00004C0B0000}"/>
    <cellStyle name="Normal 230" xfId="716" xr:uid="{00000000-0005-0000-0000-00004D0B0000}"/>
    <cellStyle name="Normal 230 2" xfId="717" xr:uid="{00000000-0005-0000-0000-00004E0B0000}"/>
    <cellStyle name="Normal 231" xfId="718" xr:uid="{00000000-0005-0000-0000-00004F0B0000}"/>
    <cellStyle name="Normal 231 2" xfId="719" xr:uid="{00000000-0005-0000-0000-0000500B0000}"/>
    <cellStyle name="Normal 232" xfId="720" xr:uid="{00000000-0005-0000-0000-0000510B0000}"/>
    <cellStyle name="Normal 232 2" xfId="721" xr:uid="{00000000-0005-0000-0000-0000520B0000}"/>
    <cellStyle name="Normal 233" xfId="722" xr:uid="{00000000-0005-0000-0000-0000530B0000}"/>
    <cellStyle name="Normal 233 2" xfId="723" xr:uid="{00000000-0005-0000-0000-0000540B0000}"/>
    <cellStyle name="Normal 234" xfId="724" xr:uid="{00000000-0005-0000-0000-0000550B0000}"/>
    <cellStyle name="Normal 234 2" xfId="725" xr:uid="{00000000-0005-0000-0000-0000560B0000}"/>
    <cellStyle name="Normal 235" xfId="726" xr:uid="{00000000-0005-0000-0000-0000570B0000}"/>
    <cellStyle name="Normal 235 2" xfId="727" xr:uid="{00000000-0005-0000-0000-0000580B0000}"/>
    <cellStyle name="Normal 236" xfId="728" xr:uid="{00000000-0005-0000-0000-0000590B0000}"/>
    <cellStyle name="Normal 236 2" xfId="729" xr:uid="{00000000-0005-0000-0000-00005A0B0000}"/>
    <cellStyle name="Normal 237" xfId="730" xr:uid="{00000000-0005-0000-0000-00005B0B0000}"/>
    <cellStyle name="Normal 237 2" xfId="731" xr:uid="{00000000-0005-0000-0000-00005C0B0000}"/>
    <cellStyle name="Normal 238" xfId="732" xr:uid="{00000000-0005-0000-0000-00005D0B0000}"/>
    <cellStyle name="Normal 238 2" xfId="733" xr:uid="{00000000-0005-0000-0000-00005E0B0000}"/>
    <cellStyle name="Normal 239" xfId="734" xr:uid="{00000000-0005-0000-0000-00005F0B0000}"/>
    <cellStyle name="Normal 239 2" xfId="735" xr:uid="{00000000-0005-0000-0000-0000600B0000}"/>
    <cellStyle name="Normal 24" xfId="736" xr:uid="{00000000-0005-0000-0000-0000610B0000}"/>
    <cellStyle name="Normal 24 2" xfId="737" xr:uid="{00000000-0005-0000-0000-0000620B0000}"/>
    <cellStyle name="Normal 240" xfId="738" xr:uid="{00000000-0005-0000-0000-0000630B0000}"/>
    <cellStyle name="Normal 240 2" xfId="739" xr:uid="{00000000-0005-0000-0000-0000640B0000}"/>
    <cellStyle name="Normal 241" xfId="740" xr:uid="{00000000-0005-0000-0000-0000650B0000}"/>
    <cellStyle name="Normal 241 2" xfId="741" xr:uid="{00000000-0005-0000-0000-0000660B0000}"/>
    <cellStyle name="Normal 242" xfId="742" xr:uid="{00000000-0005-0000-0000-0000670B0000}"/>
    <cellStyle name="Normal 242 2" xfId="743" xr:uid="{00000000-0005-0000-0000-0000680B0000}"/>
    <cellStyle name="Normal 243" xfId="744" xr:uid="{00000000-0005-0000-0000-0000690B0000}"/>
    <cellStyle name="Normal 243 2" xfId="745" xr:uid="{00000000-0005-0000-0000-00006A0B0000}"/>
    <cellStyle name="Normal 244" xfId="746" xr:uid="{00000000-0005-0000-0000-00006B0B0000}"/>
    <cellStyle name="Normal 244 2" xfId="747" xr:uid="{00000000-0005-0000-0000-00006C0B0000}"/>
    <cellStyle name="Normal 245" xfId="748" xr:uid="{00000000-0005-0000-0000-00006D0B0000}"/>
    <cellStyle name="Normal 245 2" xfId="749" xr:uid="{00000000-0005-0000-0000-00006E0B0000}"/>
    <cellStyle name="Normal 246" xfId="750" xr:uid="{00000000-0005-0000-0000-00006F0B0000}"/>
    <cellStyle name="Normal 246 2" xfId="751" xr:uid="{00000000-0005-0000-0000-0000700B0000}"/>
    <cellStyle name="Normal 247" xfId="752" xr:uid="{00000000-0005-0000-0000-0000710B0000}"/>
    <cellStyle name="Normal 247 2" xfId="753" xr:uid="{00000000-0005-0000-0000-0000720B0000}"/>
    <cellStyle name="Normal 248" xfId="754" xr:uid="{00000000-0005-0000-0000-0000730B0000}"/>
    <cellStyle name="Normal 248 2" xfId="755" xr:uid="{00000000-0005-0000-0000-0000740B0000}"/>
    <cellStyle name="Normal 249" xfId="756" xr:uid="{00000000-0005-0000-0000-0000750B0000}"/>
    <cellStyle name="Normal 249 2" xfId="757" xr:uid="{00000000-0005-0000-0000-0000760B0000}"/>
    <cellStyle name="Normal 25" xfId="758" xr:uid="{00000000-0005-0000-0000-0000770B0000}"/>
    <cellStyle name="Normal 25 2" xfId="759" xr:uid="{00000000-0005-0000-0000-0000780B0000}"/>
    <cellStyle name="Normal 250" xfId="760" xr:uid="{00000000-0005-0000-0000-0000790B0000}"/>
    <cellStyle name="Normal 250 2" xfId="761" xr:uid="{00000000-0005-0000-0000-00007A0B0000}"/>
    <cellStyle name="Normal 251" xfId="762" xr:uid="{00000000-0005-0000-0000-00007B0B0000}"/>
    <cellStyle name="Normal 251 2" xfId="763" xr:uid="{00000000-0005-0000-0000-00007C0B0000}"/>
    <cellStyle name="Normal 252" xfId="764" xr:uid="{00000000-0005-0000-0000-00007D0B0000}"/>
    <cellStyle name="Normal 252 2" xfId="765" xr:uid="{00000000-0005-0000-0000-00007E0B0000}"/>
    <cellStyle name="Normal 253" xfId="766" xr:uid="{00000000-0005-0000-0000-00007F0B0000}"/>
    <cellStyle name="Normal 253 2" xfId="767" xr:uid="{00000000-0005-0000-0000-0000800B0000}"/>
    <cellStyle name="Normal 254" xfId="768" xr:uid="{00000000-0005-0000-0000-0000810B0000}"/>
    <cellStyle name="Normal 254 2" xfId="769" xr:uid="{00000000-0005-0000-0000-0000820B0000}"/>
    <cellStyle name="Normal 255" xfId="770" xr:uid="{00000000-0005-0000-0000-0000830B0000}"/>
    <cellStyle name="Normal 255 2" xfId="771" xr:uid="{00000000-0005-0000-0000-0000840B0000}"/>
    <cellStyle name="Normal 256" xfId="772" xr:uid="{00000000-0005-0000-0000-0000850B0000}"/>
    <cellStyle name="Normal 256 2" xfId="773" xr:uid="{00000000-0005-0000-0000-0000860B0000}"/>
    <cellStyle name="Normal 257" xfId="774" xr:uid="{00000000-0005-0000-0000-0000870B0000}"/>
    <cellStyle name="Normal 257 2" xfId="775" xr:uid="{00000000-0005-0000-0000-0000880B0000}"/>
    <cellStyle name="Normal 258" xfId="776" xr:uid="{00000000-0005-0000-0000-0000890B0000}"/>
    <cellStyle name="Normal 258 2" xfId="777" xr:uid="{00000000-0005-0000-0000-00008A0B0000}"/>
    <cellStyle name="Normal 259" xfId="778" xr:uid="{00000000-0005-0000-0000-00008B0B0000}"/>
    <cellStyle name="Normal 259 2" xfId="779" xr:uid="{00000000-0005-0000-0000-00008C0B0000}"/>
    <cellStyle name="Normal 26" xfId="780" xr:uid="{00000000-0005-0000-0000-00008D0B0000}"/>
    <cellStyle name="Normal 26 2" xfId="781" xr:uid="{00000000-0005-0000-0000-00008E0B0000}"/>
    <cellStyle name="Normal 260" xfId="782" xr:uid="{00000000-0005-0000-0000-00008F0B0000}"/>
    <cellStyle name="Normal 260 2" xfId="783" xr:uid="{00000000-0005-0000-0000-0000900B0000}"/>
    <cellStyle name="Normal 261" xfId="784" xr:uid="{00000000-0005-0000-0000-0000910B0000}"/>
    <cellStyle name="Normal 261 2" xfId="785" xr:uid="{00000000-0005-0000-0000-0000920B0000}"/>
    <cellStyle name="Normal 262" xfId="786" xr:uid="{00000000-0005-0000-0000-0000930B0000}"/>
    <cellStyle name="Normal 262 2" xfId="787" xr:uid="{00000000-0005-0000-0000-0000940B0000}"/>
    <cellStyle name="Normal 263" xfId="788" xr:uid="{00000000-0005-0000-0000-0000950B0000}"/>
    <cellStyle name="Normal 263 2" xfId="789" xr:uid="{00000000-0005-0000-0000-0000960B0000}"/>
    <cellStyle name="Normal 264" xfId="790" xr:uid="{00000000-0005-0000-0000-0000970B0000}"/>
    <cellStyle name="Normal 264 2" xfId="791" xr:uid="{00000000-0005-0000-0000-0000980B0000}"/>
    <cellStyle name="Normal 265" xfId="792" xr:uid="{00000000-0005-0000-0000-0000990B0000}"/>
    <cellStyle name="Normal 265 2" xfId="793" xr:uid="{00000000-0005-0000-0000-00009A0B0000}"/>
    <cellStyle name="Normal 266" xfId="794" xr:uid="{00000000-0005-0000-0000-00009B0B0000}"/>
    <cellStyle name="Normal 266 2" xfId="795" xr:uid="{00000000-0005-0000-0000-00009C0B0000}"/>
    <cellStyle name="Normal 267" xfId="796" xr:uid="{00000000-0005-0000-0000-00009D0B0000}"/>
    <cellStyle name="Normal 267 2" xfId="797" xr:uid="{00000000-0005-0000-0000-00009E0B0000}"/>
    <cellStyle name="Normal 268" xfId="798" xr:uid="{00000000-0005-0000-0000-00009F0B0000}"/>
    <cellStyle name="Normal 268 2" xfId="799" xr:uid="{00000000-0005-0000-0000-0000A00B0000}"/>
    <cellStyle name="Normal 269" xfId="800" xr:uid="{00000000-0005-0000-0000-0000A10B0000}"/>
    <cellStyle name="Normal 269 2" xfId="801" xr:uid="{00000000-0005-0000-0000-0000A20B0000}"/>
    <cellStyle name="Normal 27" xfId="802" xr:uid="{00000000-0005-0000-0000-0000A30B0000}"/>
    <cellStyle name="Normal 27 2" xfId="803" xr:uid="{00000000-0005-0000-0000-0000A40B0000}"/>
    <cellStyle name="Normal 270" xfId="804" xr:uid="{00000000-0005-0000-0000-0000A50B0000}"/>
    <cellStyle name="Normal 270 2" xfId="805" xr:uid="{00000000-0005-0000-0000-0000A60B0000}"/>
    <cellStyle name="Normal 271" xfId="806" xr:uid="{00000000-0005-0000-0000-0000A70B0000}"/>
    <cellStyle name="Normal 271 2" xfId="807" xr:uid="{00000000-0005-0000-0000-0000A80B0000}"/>
    <cellStyle name="Normal 272" xfId="808" xr:uid="{00000000-0005-0000-0000-0000A90B0000}"/>
    <cellStyle name="Normal 272 2" xfId="809" xr:uid="{00000000-0005-0000-0000-0000AA0B0000}"/>
    <cellStyle name="Normal 273" xfId="810" xr:uid="{00000000-0005-0000-0000-0000AB0B0000}"/>
    <cellStyle name="Normal 273 2" xfId="811" xr:uid="{00000000-0005-0000-0000-0000AC0B0000}"/>
    <cellStyle name="Normal 274" xfId="812" xr:uid="{00000000-0005-0000-0000-0000AD0B0000}"/>
    <cellStyle name="Normal 274 2" xfId="813" xr:uid="{00000000-0005-0000-0000-0000AE0B0000}"/>
    <cellStyle name="Normal 275" xfId="814" xr:uid="{00000000-0005-0000-0000-0000AF0B0000}"/>
    <cellStyle name="Normal 275 2" xfId="815" xr:uid="{00000000-0005-0000-0000-0000B00B0000}"/>
    <cellStyle name="Normal 276" xfId="816" xr:uid="{00000000-0005-0000-0000-0000B10B0000}"/>
    <cellStyle name="Normal 276 2" xfId="817" xr:uid="{00000000-0005-0000-0000-0000B20B0000}"/>
    <cellStyle name="Normal 277" xfId="818" xr:uid="{00000000-0005-0000-0000-0000B30B0000}"/>
    <cellStyle name="Normal 277 2" xfId="819" xr:uid="{00000000-0005-0000-0000-0000B40B0000}"/>
    <cellStyle name="Normal 278" xfId="820" xr:uid="{00000000-0005-0000-0000-0000B50B0000}"/>
    <cellStyle name="Normal 278 2" xfId="821" xr:uid="{00000000-0005-0000-0000-0000B60B0000}"/>
    <cellStyle name="Normal 279" xfId="822" xr:uid="{00000000-0005-0000-0000-0000B70B0000}"/>
    <cellStyle name="Normal 279 2" xfId="823" xr:uid="{00000000-0005-0000-0000-0000B80B0000}"/>
    <cellStyle name="Normal 28" xfId="824" xr:uid="{00000000-0005-0000-0000-0000B90B0000}"/>
    <cellStyle name="Normal 28 2" xfId="825" xr:uid="{00000000-0005-0000-0000-0000BA0B0000}"/>
    <cellStyle name="Normal 280" xfId="826" xr:uid="{00000000-0005-0000-0000-0000BB0B0000}"/>
    <cellStyle name="Normal 280 2" xfId="827" xr:uid="{00000000-0005-0000-0000-0000BC0B0000}"/>
    <cellStyle name="Normal 281" xfId="828" xr:uid="{00000000-0005-0000-0000-0000BD0B0000}"/>
    <cellStyle name="Normal 281 2" xfId="829" xr:uid="{00000000-0005-0000-0000-0000BE0B0000}"/>
    <cellStyle name="Normal 282" xfId="830" xr:uid="{00000000-0005-0000-0000-0000BF0B0000}"/>
    <cellStyle name="Normal 282 2" xfId="831" xr:uid="{00000000-0005-0000-0000-0000C00B0000}"/>
    <cellStyle name="Normal 283" xfId="832" xr:uid="{00000000-0005-0000-0000-0000C10B0000}"/>
    <cellStyle name="Normal 283 2" xfId="833" xr:uid="{00000000-0005-0000-0000-0000C20B0000}"/>
    <cellStyle name="Normal 284" xfId="834" xr:uid="{00000000-0005-0000-0000-0000C30B0000}"/>
    <cellStyle name="Normal 284 2" xfId="835" xr:uid="{00000000-0005-0000-0000-0000C40B0000}"/>
    <cellStyle name="Normal 285" xfId="836" xr:uid="{00000000-0005-0000-0000-0000C50B0000}"/>
    <cellStyle name="Normal 285 2" xfId="837" xr:uid="{00000000-0005-0000-0000-0000C60B0000}"/>
    <cellStyle name="Normal 286" xfId="838" xr:uid="{00000000-0005-0000-0000-0000C70B0000}"/>
    <cellStyle name="Normal 286 2" xfId="839" xr:uid="{00000000-0005-0000-0000-0000C80B0000}"/>
    <cellStyle name="Normal 287" xfId="840" xr:uid="{00000000-0005-0000-0000-0000C90B0000}"/>
    <cellStyle name="Normal 287 2" xfId="841" xr:uid="{00000000-0005-0000-0000-0000CA0B0000}"/>
    <cellStyle name="Normal 288" xfId="842" xr:uid="{00000000-0005-0000-0000-0000CB0B0000}"/>
    <cellStyle name="Normal 288 2" xfId="843" xr:uid="{00000000-0005-0000-0000-0000CC0B0000}"/>
    <cellStyle name="Normal 289" xfId="844" xr:uid="{00000000-0005-0000-0000-0000CD0B0000}"/>
    <cellStyle name="Normal 289 2" xfId="845" xr:uid="{00000000-0005-0000-0000-0000CE0B0000}"/>
    <cellStyle name="Normal 29" xfId="846" xr:uid="{00000000-0005-0000-0000-0000CF0B0000}"/>
    <cellStyle name="Normal 29 2" xfId="847" xr:uid="{00000000-0005-0000-0000-0000D00B0000}"/>
    <cellStyle name="Normal 290" xfId="848" xr:uid="{00000000-0005-0000-0000-0000D10B0000}"/>
    <cellStyle name="Normal 290 2" xfId="849" xr:uid="{00000000-0005-0000-0000-0000D20B0000}"/>
    <cellStyle name="Normal 291" xfId="850" xr:uid="{00000000-0005-0000-0000-0000D30B0000}"/>
    <cellStyle name="Normal 291 2" xfId="851" xr:uid="{00000000-0005-0000-0000-0000D40B0000}"/>
    <cellStyle name="Normal 292" xfId="852" xr:uid="{00000000-0005-0000-0000-0000D50B0000}"/>
    <cellStyle name="Normal 292 2" xfId="853" xr:uid="{00000000-0005-0000-0000-0000D60B0000}"/>
    <cellStyle name="Normal 293" xfId="854" xr:uid="{00000000-0005-0000-0000-0000D70B0000}"/>
    <cellStyle name="Normal 293 2" xfId="855" xr:uid="{00000000-0005-0000-0000-0000D80B0000}"/>
    <cellStyle name="Normal 294" xfId="856" xr:uid="{00000000-0005-0000-0000-0000D90B0000}"/>
    <cellStyle name="Normal 294 2" xfId="857" xr:uid="{00000000-0005-0000-0000-0000DA0B0000}"/>
    <cellStyle name="Normal 295" xfId="858" xr:uid="{00000000-0005-0000-0000-0000DB0B0000}"/>
    <cellStyle name="Normal 295 2" xfId="859" xr:uid="{00000000-0005-0000-0000-0000DC0B0000}"/>
    <cellStyle name="Normal 296" xfId="860" xr:uid="{00000000-0005-0000-0000-0000DD0B0000}"/>
    <cellStyle name="Normal 296 2" xfId="861" xr:uid="{00000000-0005-0000-0000-0000DE0B0000}"/>
    <cellStyle name="Normal 297" xfId="862" xr:uid="{00000000-0005-0000-0000-0000DF0B0000}"/>
    <cellStyle name="Normal 297 2" xfId="863" xr:uid="{00000000-0005-0000-0000-0000E00B0000}"/>
    <cellStyle name="Normal 298" xfId="864" xr:uid="{00000000-0005-0000-0000-0000E10B0000}"/>
    <cellStyle name="Normal 298 2" xfId="865" xr:uid="{00000000-0005-0000-0000-0000E20B0000}"/>
    <cellStyle name="Normal 299" xfId="866" xr:uid="{00000000-0005-0000-0000-0000E30B0000}"/>
    <cellStyle name="Normal 299 2" xfId="867" xr:uid="{00000000-0005-0000-0000-0000E40B0000}"/>
    <cellStyle name="Normal 3" xfId="45" xr:uid="{00000000-0005-0000-0000-0000E50B0000}"/>
    <cellStyle name="Normal 3 2" xfId="156" xr:uid="{00000000-0005-0000-0000-0000E60B0000}"/>
    <cellStyle name="Normal 3 2 2" xfId="868" xr:uid="{00000000-0005-0000-0000-0000E70B0000}"/>
    <cellStyle name="Normal 3 2 2 2" xfId="1693" xr:uid="{00000000-0005-0000-0000-0000E80B0000}"/>
    <cellStyle name="Normal 3 2 2 3" xfId="2104" xr:uid="{00000000-0005-0000-0000-0000E90B0000}"/>
    <cellStyle name="Normal 3 2 2 3 2" xfId="3312" xr:uid="{00000000-0005-0000-0000-0000EA0B0000}"/>
    <cellStyle name="Normal 3 2 2 4" xfId="2516" xr:uid="{00000000-0005-0000-0000-0000EB0B0000}"/>
    <cellStyle name="Normal 3 2 2 4 2" xfId="3595" xr:uid="{00000000-0005-0000-0000-0000EC0B0000}"/>
    <cellStyle name="Normal 3 2 2 5" xfId="2993" xr:uid="{00000000-0005-0000-0000-0000ED0B0000}"/>
    <cellStyle name="Normal 3 2 2 6" xfId="3912" xr:uid="{00000000-0005-0000-0000-0000EE0B0000}"/>
    <cellStyle name="Normal 3 2 3" xfId="869" xr:uid="{00000000-0005-0000-0000-0000EF0B0000}"/>
    <cellStyle name="Normal 3 2 3 2" xfId="2105" xr:uid="{00000000-0005-0000-0000-0000F00B0000}"/>
    <cellStyle name="Normal 3 2 3 2 2" xfId="3313" xr:uid="{00000000-0005-0000-0000-0000F10B0000}"/>
    <cellStyle name="Normal 3 2 3 3" xfId="2517" xr:uid="{00000000-0005-0000-0000-0000F20B0000}"/>
    <cellStyle name="Normal 3 2 3 3 2" xfId="3596" xr:uid="{00000000-0005-0000-0000-0000F30B0000}"/>
    <cellStyle name="Normal 3 2 3 4" xfId="2994" xr:uid="{00000000-0005-0000-0000-0000F40B0000}"/>
    <cellStyle name="Normal 3 2 3 5" xfId="3913" xr:uid="{00000000-0005-0000-0000-0000F50B0000}"/>
    <cellStyle name="Normal 3 2 4" xfId="1515" xr:uid="{00000000-0005-0000-0000-0000F60B0000}"/>
    <cellStyle name="Normal 3 3" xfId="155" xr:uid="{00000000-0005-0000-0000-0000F70B0000}"/>
    <cellStyle name="Normal 3 3 2" xfId="1692" xr:uid="{00000000-0005-0000-0000-0000F80B0000}"/>
    <cellStyle name="Normal 3 3 3" xfId="1514" xr:uid="{00000000-0005-0000-0000-0000F90B0000}"/>
    <cellStyle name="Normal 3 4" xfId="870" xr:uid="{00000000-0005-0000-0000-0000FA0B0000}"/>
    <cellStyle name="Normal 3 4 2" xfId="1585" xr:uid="{00000000-0005-0000-0000-0000FB0B0000}"/>
    <cellStyle name="Normal 3 4 3" xfId="2106" xr:uid="{00000000-0005-0000-0000-0000FC0B0000}"/>
    <cellStyle name="Normal 3 4 3 2" xfId="3314" xr:uid="{00000000-0005-0000-0000-0000FD0B0000}"/>
    <cellStyle name="Normal 3 4 4" xfId="2518" xr:uid="{00000000-0005-0000-0000-0000FE0B0000}"/>
    <cellStyle name="Normal 3 4 4 2" xfId="3597" xr:uid="{00000000-0005-0000-0000-0000FF0B0000}"/>
    <cellStyle name="Normal 3 4 5" xfId="2995" xr:uid="{00000000-0005-0000-0000-0000000C0000}"/>
    <cellStyle name="Normal 3 4 6" xfId="3914" xr:uid="{00000000-0005-0000-0000-0000010C0000}"/>
    <cellStyle name="Normal 3 5" xfId="1777" xr:uid="{00000000-0005-0000-0000-0000020C0000}"/>
    <cellStyle name="Normal 3 6" xfId="1376" xr:uid="{00000000-0005-0000-0000-0000030C0000}"/>
    <cellStyle name="Normal 3_Comp ex 03.2014" xfId="1834" xr:uid="{00000000-0005-0000-0000-0000040C0000}"/>
    <cellStyle name="Normal 30" xfId="871" xr:uid="{00000000-0005-0000-0000-0000050C0000}"/>
    <cellStyle name="Normal 30 2" xfId="872" xr:uid="{00000000-0005-0000-0000-0000060C0000}"/>
    <cellStyle name="Normal 300" xfId="873" xr:uid="{00000000-0005-0000-0000-0000070C0000}"/>
    <cellStyle name="Normal 300 2" xfId="874" xr:uid="{00000000-0005-0000-0000-0000080C0000}"/>
    <cellStyle name="Normal 301" xfId="875" xr:uid="{00000000-0005-0000-0000-0000090C0000}"/>
    <cellStyle name="Normal 301 2" xfId="876" xr:uid="{00000000-0005-0000-0000-00000A0C0000}"/>
    <cellStyle name="Normal 302" xfId="877" xr:uid="{00000000-0005-0000-0000-00000B0C0000}"/>
    <cellStyle name="Normal 302 2" xfId="878" xr:uid="{00000000-0005-0000-0000-00000C0C0000}"/>
    <cellStyle name="Normal 303" xfId="879" xr:uid="{00000000-0005-0000-0000-00000D0C0000}"/>
    <cellStyle name="Normal 303 2" xfId="880" xr:uid="{00000000-0005-0000-0000-00000E0C0000}"/>
    <cellStyle name="Normal 304" xfId="881" xr:uid="{00000000-0005-0000-0000-00000F0C0000}"/>
    <cellStyle name="Normal 304 2" xfId="882" xr:uid="{00000000-0005-0000-0000-0000100C0000}"/>
    <cellStyle name="Normal 305" xfId="883" xr:uid="{00000000-0005-0000-0000-0000110C0000}"/>
    <cellStyle name="Normal 305 2" xfId="884" xr:uid="{00000000-0005-0000-0000-0000120C0000}"/>
    <cellStyle name="Normal 306" xfId="885" xr:uid="{00000000-0005-0000-0000-0000130C0000}"/>
    <cellStyle name="Normal 306 2" xfId="886" xr:uid="{00000000-0005-0000-0000-0000140C0000}"/>
    <cellStyle name="Normal 307" xfId="887" xr:uid="{00000000-0005-0000-0000-0000150C0000}"/>
    <cellStyle name="Normal 307 2" xfId="888" xr:uid="{00000000-0005-0000-0000-0000160C0000}"/>
    <cellStyle name="Normal 308" xfId="889" xr:uid="{00000000-0005-0000-0000-0000170C0000}"/>
    <cellStyle name="Normal 308 2" xfId="890" xr:uid="{00000000-0005-0000-0000-0000180C0000}"/>
    <cellStyle name="Normal 309" xfId="891" xr:uid="{00000000-0005-0000-0000-0000190C0000}"/>
    <cellStyle name="Normal 309 2" xfId="892" xr:uid="{00000000-0005-0000-0000-00001A0C0000}"/>
    <cellStyle name="Normal 31" xfId="893" xr:uid="{00000000-0005-0000-0000-00001B0C0000}"/>
    <cellStyle name="Normal 31 2" xfId="894" xr:uid="{00000000-0005-0000-0000-00001C0C0000}"/>
    <cellStyle name="Normal 310" xfId="895" xr:uid="{00000000-0005-0000-0000-00001D0C0000}"/>
    <cellStyle name="Normal 310 2" xfId="896" xr:uid="{00000000-0005-0000-0000-00001E0C0000}"/>
    <cellStyle name="Normal 311" xfId="897" xr:uid="{00000000-0005-0000-0000-00001F0C0000}"/>
    <cellStyle name="Normal 311 2" xfId="898" xr:uid="{00000000-0005-0000-0000-0000200C0000}"/>
    <cellStyle name="Normal 312" xfId="899" xr:uid="{00000000-0005-0000-0000-0000210C0000}"/>
    <cellStyle name="Normal 312 2" xfId="900" xr:uid="{00000000-0005-0000-0000-0000220C0000}"/>
    <cellStyle name="Normal 313" xfId="901" xr:uid="{00000000-0005-0000-0000-0000230C0000}"/>
    <cellStyle name="Normal 313 2" xfId="902" xr:uid="{00000000-0005-0000-0000-0000240C0000}"/>
    <cellStyle name="Normal 314" xfId="903" xr:uid="{00000000-0005-0000-0000-0000250C0000}"/>
    <cellStyle name="Normal 314 2" xfId="904" xr:uid="{00000000-0005-0000-0000-0000260C0000}"/>
    <cellStyle name="Normal 315" xfId="905" xr:uid="{00000000-0005-0000-0000-0000270C0000}"/>
    <cellStyle name="Normal 315 2" xfId="906" xr:uid="{00000000-0005-0000-0000-0000280C0000}"/>
    <cellStyle name="Normal 316" xfId="907" xr:uid="{00000000-0005-0000-0000-0000290C0000}"/>
    <cellStyle name="Normal 316 2" xfId="908" xr:uid="{00000000-0005-0000-0000-00002A0C0000}"/>
    <cellStyle name="Normal 317" xfId="909" xr:uid="{00000000-0005-0000-0000-00002B0C0000}"/>
    <cellStyle name="Normal 317 2" xfId="910" xr:uid="{00000000-0005-0000-0000-00002C0C0000}"/>
    <cellStyle name="Normal 318" xfId="911" xr:uid="{00000000-0005-0000-0000-00002D0C0000}"/>
    <cellStyle name="Normal 318 2" xfId="912" xr:uid="{00000000-0005-0000-0000-00002E0C0000}"/>
    <cellStyle name="Normal 319" xfId="913" xr:uid="{00000000-0005-0000-0000-00002F0C0000}"/>
    <cellStyle name="Normal 319 2" xfId="914" xr:uid="{00000000-0005-0000-0000-0000300C0000}"/>
    <cellStyle name="Normal 32" xfId="915" xr:uid="{00000000-0005-0000-0000-0000310C0000}"/>
    <cellStyle name="Normal 32 2" xfId="916" xr:uid="{00000000-0005-0000-0000-0000320C0000}"/>
    <cellStyle name="Normal 320" xfId="917" xr:uid="{00000000-0005-0000-0000-0000330C0000}"/>
    <cellStyle name="Normal 320 2" xfId="918" xr:uid="{00000000-0005-0000-0000-0000340C0000}"/>
    <cellStyle name="Normal 321" xfId="919" xr:uid="{00000000-0005-0000-0000-0000350C0000}"/>
    <cellStyle name="Normal 321 2" xfId="920" xr:uid="{00000000-0005-0000-0000-0000360C0000}"/>
    <cellStyle name="Normal 322" xfId="921" xr:uid="{00000000-0005-0000-0000-0000370C0000}"/>
    <cellStyle name="Normal 322 2" xfId="922" xr:uid="{00000000-0005-0000-0000-0000380C0000}"/>
    <cellStyle name="Normal 323" xfId="923" xr:uid="{00000000-0005-0000-0000-0000390C0000}"/>
    <cellStyle name="Normal 323 2" xfId="924" xr:uid="{00000000-0005-0000-0000-00003A0C0000}"/>
    <cellStyle name="Normal 324" xfId="925" xr:uid="{00000000-0005-0000-0000-00003B0C0000}"/>
    <cellStyle name="Normal 324 2" xfId="926" xr:uid="{00000000-0005-0000-0000-00003C0C0000}"/>
    <cellStyle name="Normal 325" xfId="927" xr:uid="{00000000-0005-0000-0000-00003D0C0000}"/>
    <cellStyle name="Normal 325 2" xfId="928" xr:uid="{00000000-0005-0000-0000-00003E0C0000}"/>
    <cellStyle name="Normal 326" xfId="929" xr:uid="{00000000-0005-0000-0000-00003F0C0000}"/>
    <cellStyle name="Normal 326 2" xfId="930" xr:uid="{00000000-0005-0000-0000-0000400C0000}"/>
    <cellStyle name="Normal 327" xfId="931" xr:uid="{00000000-0005-0000-0000-0000410C0000}"/>
    <cellStyle name="Normal 327 2" xfId="932" xr:uid="{00000000-0005-0000-0000-0000420C0000}"/>
    <cellStyle name="Normal 328" xfId="933" xr:uid="{00000000-0005-0000-0000-0000430C0000}"/>
    <cellStyle name="Normal 328 2" xfId="934" xr:uid="{00000000-0005-0000-0000-0000440C0000}"/>
    <cellStyle name="Normal 329" xfId="935" xr:uid="{00000000-0005-0000-0000-0000450C0000}"/>
    <cellStyle name="Normal 329 2" xfId="936" xr:uid="{00000000-0005-0000-0000-0000460C0000}"/>
    <cellStyle name="Normal 33" xfId="937" xr:uid="{00000000-0005-0000-0000-0000470C0000}"/>
    <cellStyle name="Normal 33 2" xfId="938" xr:uid="{00000000-0005-0000-0000-0000480C0000}"/>
    <cellStyle name="Normal 330" xfId="939" xr:uid="{00000000-0005-0000-0000-0000490C0000}"/>
    <cellStyle name="Normal 330 2" xfId="940" xr:uid="{00000000-0005-0000-0000-00004A0C0000}"/>
    <cellStyle name="Normal 331" xfId="941" xr:uid="{00000000-0005-0000-0000-00004B0C0000}"/>
    <cellStyle name="Normal 331 2" xfId="942" xr:uid="{00000000-0005-0000-0000-00004C0C0000}"/>
    <cellStyle name="Normal 332" xfId="943" xr:uid="{00000000-0005-0000-0000-00004D0C0000}"/>
    <cellStyle name="Normal 332 2" xfId="944" xr:uid="{00000000-0005-0000-0000-00004E0C0000}"/>
    <cellStyle name="Normal 333" xfId="945" xr:uid="{00000000-0005-0000-0000-00004F0C0000}"/>
    <cellStyle name="Normal 333 2" xfId="946" xr:uid="{00000000-0005-0000-0000-0000500C0000}"/>
    <cellStyle name="Normal 334" xfId="947" xr:uid="{00000000-0005-0000-0000-0000510C0000}"/>
    <cellStyle name="Normal 334 2" xfId="948" xr:uid="{00000000-0005-0000-0000-0000520C0000}"/>
    <cellStyle name="Normal 335" xfId="949" xr:uid="{00000000-0005-0000-0000-0000530C0000}"/>
    <cellStyle name="Normal 335 2" xfId="950" xr:uid="{00000000-0005-0000-0000-0000540C0000}"/>
    <cellStyle name="Normal 336" xfId="951" xr:uid="{00000000-0005-0000-0000-0000550C0000}"/>
    <cellStyle name="Normal 336 2" xfId="952" xr:uid="{00000000-0005-0000-0000-0000560C0000}"/>
    <cellStyle name="Normal 337" xfId="953" xr:uid="{00000000-0005-0000-0000-0000570C0000}"/>
    <cellStyle name="Normal 337 2" xfId="954" xr:uid="{00000000-0005-0000-0000-0000580C0000}"/>
    <cellStyle name="Normal 338" xfId="955" xr:uid="{00000000-0005-0000-0000-0000590C0000}"/>
    <cellStyle name="Normal 338 2" xfId="956" xr:uid="{00000000-0005-0000-0000-00005A0C0000}"/>
    <cellStyle name="Normal 339" xfId="957" xr:uid="{00000000-0005-0000-0000-00005B0C0000}"/>
    <cellStyle name="Normal 339 2" xfId="958" xr:uid="{00000000-0005-0000-0000-00005C0C0000}"/>
    <cellStyle name="Normal 34" xfId="959" xr:uid="{00000000-0005-0000-0000-00005D0C0000}"/>
    <cellStyle name="Normal 34 2" xfId="960" xr:uid="{00000000-0005-0000-0000-00005E0C0000}"/>
    <cellStyle name="Normal 340" xfId="961" xr:uid="{00000000-0005-0000-0000-00005F0C0000}"/>
    <cellStyle name="Normal 340 2" xfId="962" xr:uid="{00000000-0005-0000-0000-0000600C0000}"/>
    <cellStyle name="Normal 341" xfId="963" xr:uid="{00000000-0005-0000-0000-0000610C0000}"/>
    <cellStyle name="Normal 341 2" xfId="964" xr:uid="{00000000-0005-0000-0000-0000620C0000}"/>
    <cellStyle name="Normal 342" xfId="965" xr:uid="{00000000-0005-0000-0000-0000630C0000}"/>
    <cellStyle name="Normal 342 2" xfId="966" xr:uid="{00000000-0005-0000-0000-0000640C0000}"/>
    <cellStyle name="Normal 343" xfId="967" xr:uid="{00000000-0005-0000-0000-0000650C0000}"/>
    <cellStyle name="Normal 343 2" xfId="968" xr:uid="{00000000-0005-0000-0000-0000660C0000}"/>
    <cellStyle name="Normal 344" xfId="969" xr:uid="{00000000-0005-0000-0000-0000670C0000}"/>
    <cellStyle name="Normal 344 2" xfId="970" xr:uid="{00000000-0005-0000-0000-0000680C0000}"/>
    <cellStyle name="Normal 345" xfId="971" xr:uid="{00000000-0005-0000-0000-0000690C0000}"/>
    <cellStyle name="Normal 345 2" xfId="972" xr:uid="{00000000-0005-0000-0000-00006A0C0000}"/>
    <cellStyle name="Normal 346" xfId="973" xr:uid="{00000000-0005-0000-0000-00006B0C0000}"/>
    <cellStyle name="Normal 346 2" xfId="974" xr:uid="{00000000-0005-0000-0000-00006C0C0000}"/>
    <cellStyle name="Normal 347" xfId="975" xr:uid="{00000000-0005-0000-0000-00006D0C0000}"/>
    <cellStyle name="Normal 347 2" xfId="976" xr:uid="{00000000-0005-0000-0000-00006E0C0000}"/>
    <cellStyle name="Normal 348" xfId="977" xr:uid="{00000000-0005-0000-0000-00006F0C0000}"/>
    <cellStyle name="Normal 348 2" xfId="978" xr:uid="{00000000-0005-0000-0000-0000700C0000}"/>
    <cellStyle name="Normal 349" xfId="979" xr:uid="{00000000-0005-0000-0000-0000710C0000}"/>
    <cellStyle name="Normal 349 2" xfId="980" xr:uid="{00000000-0005-0000-0000-0000720C0000}"/>
    <cellStyle name="Normal 35" xfId="981" xr:uid="{00000000-0005-0000-0000-0000730C0000}"/>
    <cellStyle name="Normal 35 2" xfId="982" xr:uid="{00000000-0005-0000-0000-0000740C0000}"/>
    <cellStyle name="Normal 350" xfId="983" xr:uid="{00000000-0005-0000-0000-0000750C0000}"/>
    <cellStyle name="Normal 350 2" xfId="984" xr:uid="{00000000-0005-0000-0000-0000760C0000}"/>
    <cellStyle name="Normal 351" xfId="985" xr:uid="{00000000-0005-0000-0000-0000770C0000}"/>
    <cellStyle name="Normal 351 2" xfId="986" xr:uid="{00000000-0005-0000-0000-0000780C0000}"/>
    <cellStyle name="Normal 352" xfId="987" xr:uid="{00000000-0005-0000-0000-0000790C0000}"/>
    <cellStyle name="Normal 352 2" xfId="988" xr:uid="{00000000-0005-0000-0000-00007A0C0000}"/>
    <cellStyle name="Normal 353" xfId="989" xr:uid="{00000000-0005-0000-0000-00007B0C0000}"/>
    <cellStyle name="Normal 353 2" xfId="990" xr:uid="{00000000-0005-0000-0000-00007C0C0000}"/>
    <cellStyle name="Normal 354" xfId="991" xr:uid="{00000000-0005-0000-0000-00007D0C0000}"/>
    <cellStyle name="Normal 354 2" xfId="992" xr:uid="{00000000-0005-0000-0000-00007E0C0000}"/>
    <cellStyle name="Normal 355" xfId="993" xr:uid="{00000000-0005-0000-0000-00007F0C0000}"/>
    <cellStyle name="Normal 355 2" xfId="994" xr:uid="{00000000-0005-0000-0000-0000800C0000}"/>
    <cellStyle name="Normal 356" xfId="995" xr:uid="{00000000-0005-0000-0000-0000810C0000}"/>
    <cellStyle name="Normal 356 2" xfId="996" xr:uid="{00000000-0005-0000-0000-0000820C0000}"/>
    <cellStyle name="Normal 357" xfId="997" xr:uid="{00000000-0005-0000-0000-0000830C0000}"/>
    <cellStyle name="Normal 357 2" xfId="998" xr:uid="{00000000-0005-0000-0000-0000840C0000}"/>
    <cellStyle name="Normal 358" xfId="999" xr:uid="{00000000-0005-0000-0000-0000850C0000}"/>
    <cellStyle name="Normal 358 2" xfId="1000" xr:uid="{00000000-0005-0000-0000-0000860C0000}"/>
    <cellStyle name="Normal 359" xfId="1001" xr:uid="{00000000-0005-0000-0000-0000870C0000}"/>
    <cellStyle name="Normal 359 2" xfId="1002" xr:uid="{00000000-0005-0000-0000-0000880C0000}"/>
    <cellStyle name="Normal 36" xfId="1003" xr:uid="{00000000-0005-0000-0000-0000890C0000}"/>
    <cellStyle name="Normal 36 2" xfId="1004" xr:uid="{00000000-0005-0000-0000-00008A0C0000}"/>
    <cellStyle name="Normal 360" xfId="1005" xr:uid="{00000000-0005-0000-0000-00008B0C0000}"/>
    <cellStyle name="Normal 360 2" xfId="1006" xr:uid="{00000000-0005-0000-0000-00008C0C0000}"/>
    <cellStyle name="Normal 361" xfId="1007" xr:uid="{00000000-0005-0000-0000-00008D0C0000}"/>
    <cellStyle name="Normal 361 2" xfId="1008" xr:uid="{00000000-0005-0000-0000-00008E0C0000}"/>
    <cellStyle name="Normal 362" xfId="1009" xr:uid="{00000000-0005-0000-0000-00008F0C0000}"/>
    <cellStyle name="Normal 362 2" xfId="1010" xr:uid="{00000000-0005-0000-0000-0000900C0000}"/>
    <cellStyle name="Normal 363" xfId="1011" xr:uid="{00000000-0005-0000-0000-0000910C0000}"/>
    <cellStyle name="Normal 363 2" xfId="1012" xr:uid="{00000000-0005-0000-0000-0000920C0000}"/>
    <cellStyle name="Normal 364" xfId="1013" xr:uid="{00000000-0005-0000-0000-0000930C0000}"/>
    <cellStyle name="Normal 364 2" xfId="1014" xr:uid="{00000000-0005-0000-0000-0000940C0000}"/>
    <cellStyle name="Normal 365" xfId="1015" xr:uid="{00000000-0005-0000-0000-0000950C0000}"/>
    <cellStyle name="Normal 365 2" xfId="1016" xr:uid="{00000000-0005-0000-0000-0000960C0000}"/>
    <cellStyle name="Normal 366" xfId="1017" xr:uid="{00000000-0005-0000-0000-0000970C0000}"/>
    <cellStyle name="Normal 366 2" xfId="1018" xr:uid="{00000000-0005-0000-0000-0000980C0000}"/>
    <cellStyle name="Normal 367" xfId="1019" xr:uid="{00000000-0005-0000-0000-0000990C0000}"/>
    <cellStyle name="Normal 367 2" xfId="1020" xr:uid="{00000000-0005-0000-0000-00009A0C0000}"/>
    <cellStyle name="Normal 368" xfId="1021" xr:uid="{00000000-0005-0000-0000-00009B0C0000}"/>
    <cellStyle name="Normal 368 2" xfId="1022" xr:uid="{00000000-0005-0000-0000-00009C0C0000}"/>
    <cellStyle name="Normal 369" xfId="1023" xr:uid="{00000000-0005-0000-0000-00009D0C0000}"/>
    <cellStyle name="Normal 369 2" xfId="1024" xr:uid="{00000000-0005-0000-0000-00009E0C0000}"/>
    <cellStyle name="Normal 37" xfId="1025" xr:uid="{00000000-0005-0000-0000-00009F0C0000}"/>
    <cellStyle name="Normal 37 2" xfId="1026" xr:uid="{00000000-0005-0000-0000-0000A00C0000}"/>
    <cellStyle name="Normal 370" xfId="1027" xr:uid="{00000000-0005-0000-0000-0000A10C0000}"/>
    <cellStyle name="Normal 370 2" xfId="1028" xr:uid="{00000000-0005-0000-0000-0000A20C0000}"/>
    <cellStyle name="Normal 371" xfId="1029" xr:uid="{00000000-0005-0000-0000-0000A30C0000}"/>
    <cellStyle name="Normal 371 2" xfId="1030" xr:uid="{00000000-0005-0000-0000-0000A40C0000}"/>
    <cellStyle name="Normal 372" xfId="1031" xr:uid="{00000000-0005-0000-0000-0000A50C0000}"/>
    <cellStyle name="Normal 372 2" xfId="1032" xr:uid="{00000000-0005-0000-0000-0000A60C0000}"/>
    <cellStyle name="Normal 373" xfId="1033" xr:uid="{00000000-0005-0000-0000-0000A70C0000}"/>
    <cellStyle name="Normal 373 2" xfId="1034" xr:uid="{00000000-0005-0000-0000-0000A80C0000}"/>
    <cellStyle name="Normal 374" xfId="1035" xr:uid="{00000000-0005-0000-0000-0000A90C0000}"/>
    <cellStyle name="Normal 374 2" xfId="1036" xr:uid="{00000000-0005-0000-0000-0000AA0C0000}"/>
    <cellStyle name="Normal 375" xfId="1037" xr:uid="{00000000-0005-0000-0000-0000AB0C0000}"/>
    <cellStyle name="Normal 375 2" xfId="1038" xr:uid="{00000000-0005-0000-0000-0000AC0C0000}"/>
    <cellStyle name="Normal 376" xfId="1039" xr:uid="{00000000-0005-0000-0000-0000AD0C0000}"/>
    <cellStyle name="Normal 376 2" xfId="1040" xr:uid="{00000000-0005-0000-0000-0000AE0C0000}"/>
    <cellStyle name="Normal 377" xfId="1041" xr:uid="{00000000-0005-0000-0000-0000AF0C0000}"/>
    <cellStyle name="Normal 377 2" xfId="1042" xr:uid="{00000000-0005-0000-0000-0000B00C0000}"/>
    <cellStyle name="Normal 378" xfId="1043" xr:uid="{00000000-0005-0000-0000-0000B10C0000}"/>
    <cellStyle name="Normal 378 2" xfId="1044" xr:uid="{00000000-0005-0000-0000-0000B20C0000}"/>
    <cellStyle name="Normal 379" xfId="1045" xr:uid="{00000000-0005-0000-0000-0000B30C0000}"/>
    <cellStyle name="Normal 379 2" xfId="1046" xr:uid="{00000000-0005-0000-0000-0000B40C0000}"/>
    <cellStyle name="Normal 38" xfId="1047" xr:uid="{00000000-0005-0000-0000-0000B50C0000}"/>
    <cellStyle name="Normal 38 2" xfId="1048" xr:uid="{00000000-0005-0000-0000-0000B60C0000}"/>
    <cellStyle name="Normal 380" xfId="1049" xr:uid="{00000000-0005-0000-0000-0000B70C0000}"/>
    <cellStyle name="Normal 380 2" xfId="1050" xr:uid="{00000000-0005-0000-0000-0000B80C0000}"/>
    <cellStyle name="Normal 381" xfId="1051" xr:uid="{00000000-0005-0000-0000-0000B90C0000}"/>
    <cellStyle name="Normal 381 2" xfId="1052" xr:uid="{00000000-0005-0000-0000-0000BA0C0000}"/>
    <cellStyle name="Normal 382" xfId="1053" xr:uid="{00000000-0005-0000-0000-0000BB0C0000}"/>
    <cellStyle name="Normal 382 2" xfId="1054" xr:uid="{00000000-0005-0000-0000-0000BC0C0000}"/>
    <cellStyle name="Normal 383" xfId="1055" xr:uid="{00000000-0005-0000-0000-0000BD0C0000}"/>
    <cellStyle name="Normal 383 2" xfId="1056" xr:uid="{00000000-0005-0000-0000-0000BE0C0000}"/>
    <cellStyle name="Normal 384" xfId="1057" xr:uid="{00000000-0005-0000-0000-0000BF0C0000}"/>
    <cellStyle name="Normal 384 2" xfId="1058" xr:uid="{00000000-0005-0000-0000-0000C00C0000}"/>
    <cellStyle name="Normal 385" xfId="1059" xr:uid="{00000000-0005-0000-0000-0000C10C0000}"/>
    <cellStyle name="Normal 385 2" xfId="1060" xr:uid="{00000000-0005-0000-0000-0000C20C0000}"/>
    <cellStyle name="Normal 386" xfId="1061" xr:uid="{00000000-0005-0000-0000-0000C30C0000}"/>
    <cellStyle name="Normal 386 2" xfId="1062" xr:uid="{00000000-0005-0000-0000-0000C40C0000}"/>
    <cellStyle name="Normal 387" xfId="1063" xr:uid="{00000000-0005-0000-0000-0000C50C0000}"/>
    <cellStyle name="Normal 387 2" xfId="1064" xr:uid="{00000000-0005-0000-0000-0000C60C0000}"/>
    <cellStyle name="Normal 388" xfId="1065" xr:uid="{00000000-0005-0000-0000-0000C70C0000}"/>
    <cellStyle name="Normal 388 2" xfId="1066" xr:uid="{00000000-0005-0000-0000-0000C80C0000}"/>
    <cellStyle name="Normal 389" xfId="1067" xr:uid="{00000000-0005-0000-0000-0000C90C0000}"/>
    <cellStyle name="Normal 389 2" xfId="1068" xr:uid="{00000000-0005-0000-0000-0000CA0C0000}"/>
    <cellStyle name="Normal 39" xfId="1069" xr:uid="{00000000-0005-0000-0000-0000CB0C0000}"/>
    <cellStyle name="Normal 39 2" xfId="1070" xr:uid="{00000000-0005-0000-0000-0000CC0C0000}"/>
    <cellStyle name="Normal 390" xfId="1071" xr:uid="{00000000-0005-0000-0000-0000CD0C0000}"/>
    <cellStyle name="Normal 390 2" xfId="1072" xr:uid="{00000000-0005-0000-0000-0000CE0C0000}"/>
    <cellStyle name="Normal 391" xfId="1073" xr:uid="{00000000-0005-0000-0000-0000CF0C0000}"/>
    <cellStyle name="Normal 391 2" xfId="1074" xr:uid="{00000000-0005-0000-0000-0000D00C0000}"/>
    <cellStyle name="Normal 392" xfId="1075" xr:uid="{00000000-0005-0000-0000-0000D10C0000}"/>
    <cellStyle name="Normal 392 2" xfId="1076" xr:uid="{00000000-0005-0000-0000-0000D20C0000}"/>
    <cellStyle name="Normal 393" xfId="1077" xr:uid="{00000000-0005-0000-0000-0000D30C0000}"/>
    <cellStyle name="Normal 393 2" xfId="1078" xr:uid="{00000000-0005-0000-0000-0000D40C0000}"/>
    <cellStyle name="Normal 394" xfId="1079" xr:uid="{00000000-0005-0000-0000-0000D50C0000}"/>
    <cellStyle name="Normal 394 2" xfId="1080" xr:uid="{00000000-0005-0000-0000-0000D60C0000}"/>
    <cellStyle name="Normal 395" xfId="1081" xr:uid="{00000000-0005-0000-0000-0000D70C0000}"/>
    <cellStyle name="Normal 395 2" xfId="1082" xr:uid="{00000000-0005-0000-0000-0000D80C0000}"/>
    <cellStyle name="Normal 396" xfId="1083" xr:uid="{00000000-0005-0000-0000-0000D90C0000}"/>
    <cellStyle name="Normal 396 2" xfId="1084" xr:uid="{00000000-0005-0000-0000-0000DA0C0000}"/>
    <cellStyle name="Normal 397" xfId="1085" xr:uid="{00000000-0005-0000-0000-0000DB0C0000}"/>
    <cellStyle name="Normal 397 2" xfId="1086" xr:uid="{00000000-0005-0000-0000-0000DC0C0000}"/>
    <cellStyle name="Normal 398" xfId="1087" xr:uid="{00000000-0005-0000-0000-0000DD0C0000}"/>
    <cellStyle name="Normal 398 2" xfId="1088" xr:uid="{00000000-0005-0000-0000-0000DE0C0000}"/>
    <cellStyle name="Normal 399" xfId="1089" xr:uid="{00000000-0005-0000-0000-0000DF0C0000}"/>
    <cellStyle name="Normal 399 2" xfId="1090" xr:uid="{00000000-0005-0000-0000-0000E00C0000}"/>
    <cellStyle name="Normal 4" xfId="157" xr:uid="{00000000-0005-0000-0000-0000E10C0000}"/>
    <cellStyle name="Normal 4 2" xfId="158" xr:uid="{00000000-0005-0000-0000-0000E20C0000}"/>
    <cellStyle name="Normal 4 2 2" xfId="1091" xr:uid="{00000000-0005-0000-0000-0000E30C0000}"/>
    <cellStyle name="Normal 4 2 2 2" xfId="1695" xr:uid="{00000000-0005-0000-0000-0000E40C0000}"/>
    <cellStyle name="Normal 4 2 2 3" xfId="2107" xr:uid="{00000000-0005-0000-0000-0000E50C0000}"/>
    <cellStyle name="Normal 4 2 2 3 2" xfId="3315" xr:uid="{00000000-0005-0000-0000-0000E60C0000}"/>
    <cellStyle name="Normal 4 2 2 4" xfId="2519" xr:uid="{00000000-0005-0000-0000-0000E70C0000}"/>
    <cellStyle name="Normal 4 2 2 4 2" xfId="3598" xr:uid="{00000000-0005-0000-0000-0000E80C0000}"/>
    <cellStyle name="Normal 4 2 2 5" xfId="2996" xr:uid="{00000000-0005-0000-0000-0000E90C0000}"/>
    <cellStyle name="Normal 4 2 2 6" xfId="3915" xr:uid="{00000000-0005-0000-0000-0000EA0C0000}"/>
    <cellStyle name="Normal 4 2 3" xfId="1092" xr:uid="{00000000-0005-0000-0000-0000EB0C0000}"/>
    <cellStyle name="Normal 4 2 3 2" xfId="2108" xr:uid="{00000000-0005-0000-0000-0000EC0C0000}"/>
    <cellStyle name="Normal 4 2 3 2 2" xfId="3316" xr:uid="{00000000-0005-0000-0000-0000ED0C0000}"/>
    <cellStyle name="Normal 4 2 3 3" xfId="2520" xr:uid="{00000000-0005-0000-0000-0000EE0C0000}"/>
    <cellStyle name="Normal 4 2 3 3 2" xfId="3599" xr:uid="{00000000-0005-0000-0000-0000EF0C0000}"/>
    <cellStyle name="Normal 4 2 3 4" xfId="2997" xr:uid="{00000000-0005-0000-0000-0000F00C0000}"/>
    <cellStyle name="Normal 4 2 3 5" xfId="3916" xr:uid="{00000000-0005-0000-0000-0000F10C0000}"/>
    <cellStyle name="Normal 4 2 4" xfId="1517" xr:uid="{00000000-0005-0000-0000-0000F20C0000}"/>
    <cellStyle name="Normal 4 3" xfId="1093" xr:uid="{00000000-0005-0000-0000-0000F30C0000}"/>
    <cellStyle name="Normal 4 3 2" xfId="1694" xr:uid="{00000000-0005-0000-0000-0000F40C0000}"/>
    <cellStyle name="Normal 4 3 3" xfId="2109" xr:uid="{00000000-0005-0000-0000-0000F50C0000}"/>
    <cellStyle name="Normal 4 3 3 2" xfId="3317" xr:uid="{00000000-0005-0000-0000-0000F60C0000}"/>
    <cellStyle name="Normal 4 3 4" xfId="2521" xr:uid="{00000000-0005-0000-0000-0000F70C0000}"/>
    <cellStyle name="Normal 4 3 4 2" xfId="3600" xr:uid="{00000000-0005-0000-0000-0000F80C0000}"/>
    <cellStyle name="Normal 4 3 5" xfId="2998" xr:uid="{00000000-0005-0000-0000-0000F90C0000}"/>
    <cellStyle name="Normal 4 3 6" xfId="3917" xr:uid="{00000000-0005-0000-0000-0000FA0C0000}"/>
    <cellStyle name="Normal 4 4" xfId="1094" xr:uid="{00000000-0005-0000-0000-0000FB0C0000}"/>
    <cellStyle name="Normal 4 4 2" xfId="2110" xr:uid="{00000000-0005-0000-0000-0000FC0C0000}"/>
    <cellStyle name="Normal 4 4 2 2" xfId="3318" xr:uid="{00000000-0005-0000-0000-0000FD0C0000}"/>
    <cellStyle name="Normal 4 4 3" xfId="2522" xr:uid="{00000000-0005-0000-0000-0000FE0C0000}"/>
    <cellStyle name="Normal 4 4 3 2" xfId="3601" xr:uid="{00000000-0005-0000-0000-0000FF0C0000}"/>
    <cellStyle name="Normal 4 4 4" xfId="2999" xr:uid="{00000000-0005-0000-0000-0000000D0000}"/>
    <cellStyle name="Normal 4 4 5" xfId="3918" xr:uid="{00000000-0005-0000-0000-0000010D0000}"/>
    <cellStyle name="Normal 4 5" xfId="1516" xr:uid="{00000000-0005-0000-0000-0000020D0000}"/>
    <cellStyle name="Normal 4_Comp ex 03.2014" xfId="1835" xr:uid="{00000000-0005-0000-0000-0000030D0000}"/>
    <cellStyle name="Normal 40" xfId="1095" xr:uid="{00000000-0005-0000-0000-0000040D0000}"/>
    <cellStyle name="Normal 40 2" xfId="1096" xr:uid="{00000000-0005-0000-0000-0000050D0000}"/>
    <cellStyle name="Normal 400" xfId="1097" xr:uid="{00000000-0005-0000-0000-0000060D0000}"/>
    <cellStyle name="Normal 400 2" xfId="1098" xr:uid="{00000000-0005-0000-0000-0000070D0000}"/>
    <cellStyle name="Normal 401" xfId="1099" xr:uid="{00000000-0005-0000-0000-0000080D0000}"/>
    <cellStyle name="Normal 401 2" xfId="1100" xr:uid="{00000000-0005-0000-0000-0000090D0000}"/>
    <cellStyle name="Normal 402" xfId="1101" xr:uid="{00000000-0005-0000-0000-00000A0D0000}"/>
    <cellStyle name="Normal 402 2" xfId="1102" xr:uid="{00000000-0005-0000-0000-00000B0D0000}"/>
    <cellStyle name="Normal 403" xfId="1103" xr:uid="{00000000-0005-0000-0000-00000C0D0000}"/>
    <cellStyle name="Normal 403 2" xfId="1104" xr:uid="{00000000-0005-0000-0000-00000D0D0000}"/>
    <cellStyle name="Normal 404" xfId="1105" xr:uid="{00000000-0005-0000-0000-00000E0D0000}"/>
    <cellStyle name="Normal 404 2" xfId="1106" xr:uid="{00000000-0005-0000-0000-00000F0D0000}"/>
    <cellStyle name="Normal 405" xfId="1107" xr:uid="{00000000-0005-0000-0000-0000100D0000}"/>
    <cellStyle name="Normal 405 2" xfId="1108" xr:uid="{00000000-0005-0000-0000-0000110D0000}"/>
    <cellStyle name="Normal 406" xfId="1109" xr:uid="{00000000-0005-0000-0000-0000120D0000}"/>
    <cellStyle name="Normal 406 2" xfId="1110" xr:uid="{00000000-0005-0000-0000-0000130D0000}"/>
    <cellStyle name="Normal 407" xfId="1111" xr:uid="{00000000-0005-0000-0000-0000140D0000}"/>
    <cellStyle name="Normal 407 2" xfId="1112" xr:uid="{00000000-0005-0000-0000-0000150D0000}"/>
    <cellStyle name="Normal 408" xfId="1113" xr:uid="{00000000-0005-0000-0000-0000160D0000}"/>
    <cellStyle name="Normal 408 2" xfId="1114" xr:uid="{00000000-0005-0000-0000-0000170D0000}"/>
    <cellStyle name="Normal 409" xfId="1115" xr:uid="{00000000-0005-0000-0000-0000180D0000}"/>
    <cellStyle name="Normal 409 2" xfId="1116" xr:uid="{00000000-0005-0000-0000-0000190D0000}"/>
    <cellStyle name="Normal 41" xfId="1117" xr:uid="{00000000-0005-0000-0000-00001A0D0000}"/>
    <cellStyle name="Normal 41 2" xfId="1118" xr:uid="{00000000-0005-0000-0000-00001B0D0000}"/>
    <cellStyle name="Normal 410" xfId="1119" xr:uid="{00000000-0005-0000-0000-00001C0D0000}"/>
    <cellStyle name="Normal 410 2" xfId="1120" xr:uid="{00000000-0005-0000-0000-00001D0D0000}"/>
    <cellStyle name="Normal 411" xfId="1121" xr:uid="{00000000-0005-0000-0000-00001E0D0000}"/>
    <cellStyle name="Normal 411 2" xfId="1122" xr:uid="{00000000-0005-0000-0000-00001F0D0000}"/>
    <cellStyle name="Normal 412" xfId="1123" xr:uid="{00000000-0005-0000-0000-0000200D0000}"/>
    <cellStyle name="Normal 412 2" xfId="1124" xr:uid="{00000000-0005-0000-0000-0000210D0000}"/>
    <cellStyle name="Normal 413" xfId="1125" xr:uid="{00000000-0005-0000-0000-0000220D0000}"/>
    <cellStyle name="Normal 413 2" xfId="1126" xr:uid="{00000000-0005-0000-0000-0000230D0000}"/>
    <cellStyle name="Normal 414" xfId="1127" xr:uid="{00000000-0005-0000-0000-0000240D0000}"/>
    <cellStyle name="Normal 414 2" xfId="1128" xr:uid="{00000000-0005-0000-0000-0000250D0000}"/>
    <cellStyle name="Normal 415" xfId="1129" xr:uid="{00000000-0005-0000-0000-0000260D0000}"/>
    <cellStyle name="Normal 415 2" xfId="1130" xr:uid="{00000000-0005-0000-0000-0000270D0000}"/>
    <cellStyle name="Normal 416" xfId="1131" xr:uid="{00000000-0005-0000-0000-0000280D0000}"/>
    <cellStyle name="Normal 416 2" xfId="1132" xr:uid="{00000000-0005-0000-0000-0000290D0000}"/>
    <cellStyle name="Normal 417" xfId="1133" xr:uid="{00000000-0005-0000-0000-00002A0D0000}"/>
    <cellStyle name="Normal 417 2" xfId="1134" xr:uid="{00000000-0005-0000-0000-00002B0D0000}"/>
    <cellStyle name="Normal 418" xfId="1135" xr:uid="{00000000-0005-0000-0000-00002C0D0000}"/>
    <cellStyle name="Normal 418 2" xfId="1136" xr:uid="{00000000-0005-0000-0000-00002D0D0000}"/>
    <cellStyle name="Normal 419" xfId="1137" xr:uid="{00000000-0005-0000-0000-00002E0D0000}"/>
    <cellStyle name="Normal 419 2" xfId="1138" xr:uid="{00000000-0005-0000-0000-00002F0D0000}"/>
    <cellStyle name="Normal 42" xfId="1139" xr:uid="{00000000-0005-0000-0000-0000300D0000}"/>
    <cellStyle name="Normal 42 2" xfId="1140" xr:uid="{00000000-0005-0000-0000-0000310D0000}"/>
    <cellStyle name="Normal 420" xfId="1141" xr:uid="{00000000-0005-0000-0000-0000320D0000}"/>
    <cellStyle name="Normal 420 2" xfId="1142" xr:uid="{00000000-0005-0000-0000-0000330D0000}"/>
    <cellStyle name="Normal 421" xfId="1143" xr:uid="{00000000-0005-0000-0000-0000340D0000}"/>
    <cellStyle name="Normal 421 2" xfId="1144" xr:uid="{00000000-0005-0000-0000-0000350D0000}"/>
    <cellStyle name="Normal 422" xfId="1145" xr:uid="{00000000-0005-0000-0000-0000360D0000}"/>
    <cellStyle name="Normal 423" xfId="1146" xr:uid="{00000000-0005-0000-0000-0000370D0000}"/>
    <cellStyle name="Normal 424" xfId="1147" xr:uid="{00000000-0005-0000-0000-0000380D0000}"/>
    <cellStyle name="Normal 424 2" xfId="1148" xr:uid="{00000000-0005-0000-0000-0000390D0000}"/>
    <cellStyle name="Normal 425" xfId="1149" xr:uid="{00000000-0005-0000-0000-00003A0D0000}"/>
    <cellStyle name="Normal 425 2" xfId="1150" xr:uid="{00000000-0005-0000-0000-00003B0D0000}"/>
    <cellStyle name="Normal 426" xfId="1151" xr:uid="{00000000-0005-0000-0000-00003C0D0000}"/>
    <cellStyle name="Normal 426 2" xfId="1152" xr:uid="{00000000-0005-0000-0000-00003D0D0000}"/>
    <cellStyle name="Normal 427" xfId="1153" xr:uid="{00000000-0005-0000-0000-00003E0D0000}"/>
    <cellStyle name="Normal 427 2" xfId="1154" xr:uid="{00000000-0005-0000-0000-00003F0D0000}"/>
    <cellStyle name="Normal 428" xfId="1155" xr:uid="{00000000-0005-0000-0000-0000400D0000}"/>
    <cellStyle name="Normal 429" xfId="1156" xr:uid="{00000000-0005-0000-0000-0000410D0000}"/>
    <cellStyle name="Normal 43" xfId="1157" xr:uid="{00000000-0005-0000-0000-0000420D0000}"/>
    <cellStyle name="Normal 43 2" xfId="1158" xr:uid="{00000000-0005-0000-0000-0000430D0000}"/>
    <cellStyle name="Normal 430" xfId="1159" xr:uid="{00000000-0005-0000-0000-0000440D0000}"/>
    <cellStyle name="Normal 431" xfId="1160" xr:uid="{00000000-0005-0000-0000-0000450D0000}"/>
    <cellStyle name="Normal 432" xfId="1161" xr:uid="{00000000-0005-0000-0000-0000460D0000}"/>
    <cellStyle name="Normal 433" xfId="1162" xr:uid="{00000000-0005-0000-0000-0000470D0000}"/>
    <cellStyle name="Normal 434" xfId="1163" xr:uid="{00000000-0005-0000-0000-0000480D0000}"/>
    <cellStyle name="Normal 434 2" xfId="1164" xr:uid="{00000000-0005-0000-0000-0000490D0000}"/>
    <cellStyle name="Normal 435" xfId="1165" xr:uid="{00000000-0005-0000-0000-00004A0D0000}"/>
    <cellStyle name="Normal 435 2" xfId="1166" xr:uid="{00000000-0005-0000-0000-00004B0D0000}"/>
    <cellStyle name="Normal 436" xfId="1167" xr:uid="{00000000-0005-0000-0000-00004C0D0000}"/>
    <cellStyle name="Normal 436 2" xfId="1168" xr:uid="{00000000-0005-0000-0000-00004D0D0000}"/>
    <cellStyle name="Normal 437" xfId="1169" xr:uid="{00000000-0005-0000-0000-00004E0D0000}"/>
    <cellStyle name="Normal 437 2" xfId="1170" xr:uid="{00000000-0005-0000-0000-00004F0D0000}"/>
    <cellStyle name="Normal 438" xfId="1171" xr:uid="{00000000-0005-0000-0000-0000500D0000}"/>
    <cellStyle name="Normal 438 2" xfId="1172" xr:uid="{00000000-0005-0000-0000-0000510D0000}"/>
    <cellStyle name="Normal 439" xfId="1173" xr:uid="{00000000-0005-0000-0000-0000520D0000}"/>
    <cellStyle name="Normal 44" xfId="1174" xr:uid="{00000000-0005-0000-0000-0000530D0000}"/>
    <cellStyle name="Normal 44 2" xfId="1175" xr:uid="{00000000-0005-0000-0000-0000540D0000}"/>
    <cellStyle name="Normal 440" xfId="1176" xr:uid="{00000000-0005-0000-0000-0000550D0000}"/>
    <cellStyle name="Normal 441" xfId="1177" xr:uid="{00000000-0005-0000-0000-0000560D0000}"/>
    <cellStyle name="Normal 442" xfId="1178" xr:uid="{00000000-0005-0000-0000-0000570D0000}"/>
    <cellStyle name="Normal 443" xfId="1179" xr:uid="{00000000-0005-0000-0000-0000580D0000}"/>
    <cellStyle name="Normal 444" xfId="1180" xr:uid="{00000000-0005-0000-0000-0000590D0000}"/>
    <cellStyle name="Normal 445" xfId="1181" xr:uid="{00000000-0005-0000-0000-00005A0D0000}"/>
    <cellStyle name="Normal 446" xfId="1182" xr:uid="{00000000-0005-0000-0000-00005B0D0000}"/>
    <cellStyle name="Normal 447" xfId="1183" xr:uid="{00000000-0005-0000-0000-00005C0D0000}"/>
    <cellStyle name="Normal 448" xfId="1184" xr:uid="{00000000-0005-0000-0000-00005D0D0000}"/>
    <cellStyle name="Normal 449" xfId="1185" xr:uid="{00000000-0005-0000-0000-00005E0D0000}"/>
    <cellStyle name="Normal 45" xfId="1186" xr:uid="{00000000-0005-0000-0000-00005F0D0000}"/>
    <cellStyle name="Normal 45 2" xfId="1187" xr:uid="{00000000-0005-0000-0000-0000600D0000}"/>
    <cellStyle name="Normal 450" xfId="1188" xr:uid="{00000000-0005-0000-0000-0000610D0000}"/>
    <cellStyle name="Normal 451" xfId="1189" xr:uid="{00000000-0005-0000-0000-0000620D0000}"/>
    <cellStyle name="Normal 452" xfId="1190" xr:uid="{00000000-0005-0000-0000-0000630D0000}"/>
    <cellStyle name="Normal 453" xfId="1191" xr:uid="{00000000-0005-0000-0000-0000640D0000}"/>
    <cellStyle name="Normal 454" xfId="1192" xr:uid="{00000000-0005-0000-0000-0000650D0000}"/>
    <cellStyle name="Normal 455" xfId="1193" xr:uid="{00000000-0005-0000-0000-0000660D0000}"/>
    <cellStyle name="Normal 456" xfId="1194" xr:uid="{00000000-0005-0000-0000-0000670D0000}"/>
    <cellStyle name="Normal 457" xfId="1195" xr:uid="{00000000-0005-0000-0000-0000680D0000}"/>
    <cellStyle name="Normal 458" xfId="1196" xr:uid="{00000000-0005-0000-0000-0000690D0000}"/>
    <cellStyle name="Normal 459" xfId="1197" xr:uid="{00000000-0005-0000-0000-00006A0D0000}"/>
    <cellStyle name="Normal 46" xfId="1198" xr:uid="{00000000-0005-0000-0000-00006B0D0000}"/>
    <cellStyle name="Normal 46 2" xfId="1199" xr:uid="{00000000-0005-0000-0000-00006C0D0000}"/>
    <cellStyle name="Normal 460" xfId="1200" xr:uid="{00000000-0005-0000-0000-00006D0D0000}"/>
    <cellStyle name="Normal 461" xfId="1201" xr:uid="{00000000-0005-0000-0000-00006E0D0000}"/>
    <cellStyle name="Normal 462" xfId="1202" xr:uid="{00000000-0005-0000-0000-00006F0D0000}"/>
    <cellStyle name="Normal 463" xfId="1203" xr:uid="{00000000-0005-0000-0000-0000700D0000}"/>
    <cellStyle name="Normal 464" xfId="1204" xr:uid="{00000000-0005-0000-0000-0000710D0000}"/>
    <cellStyle name="Normal 465" xfId="1205" xr:uid="{00000000-0005-0000-0000-0000720D0000}"/>
    <cellStyle name="Normal 466" xfId="1206" xr:uid="{00000000-0005-0000-0000-0000730D0000}"/>
    <cellStyle name="Normal 467" xfId="1207" xr:uid="{00000000-0005-0000-0000-0000740D0000}"/>
    <cellStyle name="Normal 468" xfId="1208" xr:uid="{00000000-0005-0000-0000-0000750D0000}"/>
    <cellStyle name="Normal 469" xfId="1209" xr:uid="{00000000-0005-0000-0000-0000760D0000}"/>
    <cellStyle name="Normal 47" xfId="1210" xr:uid="{00000000-0005-0000-0000-0000770D0000}"/>
    <cellStyle name="Normal 47 2" xfId="1211" xr:uid="{00000000-0005-0000-0000-0000780D0000}"/>
    <cellStyle name="Normal 470" xfId="1212" xr:uid="{00000000-0005-0000-0000-0000790D0000}"/>
    <cellStyle name="Normal 471" xfId="1213" xr:uid="{00000000-0005-0000-0000-00007A0D0000}"/>
    <cellStyle name="Normal 472" xfId="1214" xr:uid="{00000000-0005-0000-0000-00007B0D0000}"/>
    <cellStyle name="Normal 473" xfId="1215" xr:uid="{00000000-0005-0000-0000-00007C0D0000}"/>
    <cellStyle name="Normal 474" xfId="1216" xr:uid="{00000000-0005-0000-0000-00007D0D0000}"/>
    <cellStyle name="Normal 475" xfId="1217" xr:uid="{00000000-0005-0000-0000-00007E0D0000}"/>
    <cellStyle name="Normal 476" xfId="1218" xr:uid="{00000000-0005-0000-0000-00007F0D0000}"/>
    <cellStyle name="Normal 477" xfId="1819" xr:uid="{00000000-0005-0000-0000-0000800D0000}"/>
    <cellStyle name="Normal 477 2" xfId="2160" xr:uid="{00000000-0005-0000-0000-0000810D0000}"/>
    <cellStyle name="Normal 477 2 2" xfId="3367" xr:uid="{00000000-0005-0000-0000-0000820D0000}"/>
    <cellStyle name="Normal 477 3" xfId="2774" xr:uid="{00000000-0005-0000-0000-0000830D0000}"/>
    <cellStyle name="Normal 477 3 2" xfId="3650" xr:uid="{00000000-0005-0000-0000-0000840D0000}"/>
    <cellStyle name="Normal 477 4" xfId="3048" xr:uid="{00000000-0005-0000-0000-0000850D0000}"/>
    <cellStyle name="Normal 477 5" xfId="3919" xr:uid="{00000000-0005-0000-0000-0000860D0000}"/>
    <cellStyle name="Normal 478" xfId="4" xr:uid="{00000000-0005-0000-0000-0000870D0000}"/>
    <cellStyle name="Normal 479" xfId="2" xr:uid="{00000000-0005-0000-0000-0000880D0000}"/>
    <cellStyle name="Normal 48" xfId="1219" xr:uid="{00000000-0005-0000-0000-0000890D0000}"/>
    <cellStyle name="Normal 48 2" xfId="1220" xr:uid="{00000000-0005-0000-0000-00008A0D0000}"/>
    <cellStyle name="Normal 480" xfId="3" xr:uid="{00000000-0005-0000-0000-00008B0D0000}"/>
    <cellStyle name="Normal 481" xfId="5" xr:uid="{00000000-0005-0000-0000-00008C0D0000}"/>
    <cellStyle name="Normal 482" xfId="2789" xr:uid="{00000000-0005-0000-0000-00008D0D0000}"/>
    <cellStyle name="Normal 483" xfId="3663" xr:uid="{00000000-0005-0000-0000-00008E0D0000}"/>
    <cellStyle name="Normal 484" xfId="3948" xr:uid="{00000000-0005-0000-0000-00008F0D0000}"/>
    <cellStyle name="Normal 485" xfId="9" xr:uid="{00000000-0005-0000-0000-0000900D0000}"/>
    <cellStyle name="Normal 485 2" xfId="3958" xr:uid="{00000000-0005-0000-0000-0000910D0000}"/>
    <cellStyle name="Normal 486" xfId="47" xr:uid="{00000000-0005-0000-0000-0000920D0000}"/>
    <cellStyle name="Normal 486 2" xfId="3959" xr:uid="{00000000-0005-0000-0000-0000930D0000}"/>
    <cellStyle name="Normal 487" xfId="3949" xr:uid="{00000000-0005-0000-0000-0000940D0000}"/>
    <cellStyle name="Normal 488" xfId="3956" xr:uid="{00000000-0005-0000-0000-0000950D0000}"/>
    <cellStyle name="Normal 489" xfId="3966" xr:uid="{00000000-0005-0000-0000-0000960D0000}"/>
    <cellStyle name="Normal 49" xfId="1221" xr:uid="{00000000-0005-0000-0000-0000970D0000}"/>
    <cellStyle name="Normal 49 2" xfId="1222" xr:uid="{00000000-0005-0000-0000-0000980D0000}"/>
    <cellStyle name="Normal 5" xfId="159" xr:uid="{00000000-0005-0000-0000-0000990D0000}"/>
    <cellStyle name="Normal 5 2" xfId="160" xr:uid="{00000000-0005-0000-0000-00009A0D0000}"/>
    <cellStyle name="Normal 5 2 2" xfId="1223" xr:uid="{00000000-0005-0000-0000-00009B0D0000}"/>
    <cellStyle name="Normal 5 2 2 2" xfId="1697" xr:uid="{00000000-0005-0000-0000-00009C0D0000}"/>
    <cellStyle name="Normal 5 2 3" xfId="1519" xr:uid="{00000000-0005-0000-0000-00009D0D0000}"/>
    <cellStyle name="Normal 5 3" xfId="161" xr:uid="{00000000-0005-0000-0000-00009E0D0000}"/>
    <cellStyle name="Normal 5 3 2" xfId="1698" xr:uid="{00000000-0005-0000-0000-00009F0D0000}"/>
    <cellStyle name="Normal 5 3 3" xfId="1520" xr:uid="{00000000-0005-0000-0000-0000A00D0000}"/>
    <cellStyle name="Normal 5 4" xfId="1224" xr:uid="{00000000-0005-0000-0000-0000A10D0000}"/>
    <cellStyle name="Normal 5 4 2" xfId="1696" xr:uid="{00000000-0005-0000-0000-0000A20D0000}"/>
    <cellStyle name="Normal 5 5" xfId="1518" xr:uid="{00000000-0005-0000-0000-0000A30D0000}"/>
    <cellStyle name="Normal 50" xfId="1225" xr:uid="{00000000-0005-0000-0000-0000A40D0000}"/>
    <cellStyle name="Normal 50 2" xfId="1226" xr:uid="{00000000-0005-0000-0000-0000A50D0000}"/>
    <cellStyle name="Normal 51" xfId="1227" xr:uid="{00000000-0005-0000-0000-0000A60D0000}"/>
    <cellStyle name="Normal 51 2" xfId="1228" xr:uid="{00000000-0005-0000-0000-0000A70D0000}"/>
    <cellStyle name="Normal 52" xfId="1229" xr:uid="{00000000-0005-0000-0000-0000A80D0000}"/>
    <cellStyle name="Normal 52 2" xfId="1230" xr:uid="{00000000-0005-0000-0000-0000A90D0000}"/>
    <cellStyle name="Normal 53" xfId="1231" xr:uid="{00000000-0005-0000-0000-0000AA0D0000}"/>
    <cellStyle name="Normal 53 2" xfId="1232" xr:uid="{00000000-0005-0000-0000-0000AB0D0000}"/>
    <cellStyle name="Normal 54" xfId="1233" xr:uid="{00000000-0005-0000-0000-0000AC0D0000}"/>
    <cellStyle name="Normal 54 2" xfId="1234" xr:uid="{00000000-0005-0000-0000-0000AD0D0000}"/>
    <cellStyle name="Normal 55" xfId="1235" xr:uid="{00000000-0005-0000-0000-0000AE0D0000}"/>
    <cellStyle name="Normal 55 2" xfId="1236" xr:uid="{00000000-0005-0000-0000-0000AF0D0000}"/>
    <cellStyle name="Normal 56" xfId="1237" xr:uid="{00000000-0005-0000-0000-0000B00D0000}"/>
    <cellStyle name="Normal 56 2" xfId="1238" xr:uid="{00000000-0005-0000-0000-0000B10D0000}"/>
    <cellStyle name="Normal 57" xfId="1239" xr:uid="{00000000-0005-0000-0000-0000B20D0000}"/>
    <cellStyle name="Normal 57 2" xfId="1240" xr:uid="{00000000-0005-0000-0000-0000B30D0000}"/>
    <cellStyle name="Normal 58" xfId="1241" xr:uid="{00000000-0005-0000-0000-0000B40D0000}"/>
    <cellStyle name="Normal 58 2" xfId="1242" xr:uid="{00000000-0005-0000-0000-0000B50D0000}"/>
    <cellStyle name="Normal 59" xfId="1243" xr:uid="{00000000-0005-0000-0000-0000B60D0000}"/>
    <cellStyle name="Normal 59 2" xfId="1244" xr:uid="{00000000-0005-0000-0000-0000B70D0000}"/>
    <cellStyle name="Normal 6" xfId="162" xr:uid="{00000000-0005-0000-0000-0000B80D0000}"/>
    <cellStyle name="Normal 6 2" xfId="163" xr:uid="{00000000-0005-0000-0000-0000B90D0000}"/>
    <cellStyle name="Normal 6 2 2" xfId="1699" xr:uid="{00000000-0005-0000-0000-0000BA0D0000}"/>
    <cellStyle name="Normal 6 2 3" xfId="1521" xr:uid="{00000000-0005-0000-0000-0000BB0D0000}"/>
    <cellStyle name="Normal 6 3" xfId="1245" xr:uid="{00000000-0005-0000-0000-0000BC0D0000}"/>
    <cellStyle name="Normal 60" xfId="1246" xr:uid="{00000000-0005-0000-0000-0000BD0D0000}"/>
    <cellStyle name="Normal 60 2" xfId="1247" xr:uid="{00000000-0005-0000-0000-0000BE0D0000}"/>
    <cellStyle name="Normal 61" xfId="1248" xr:uid="{00000000-0005-0000-0000-0000BF0D0000}"/>
    <cellStyle name="Normal 61 2" xfId="1249" xr:uid="{00000000-0005-0000-0000-0000C00D0000}"/>
    <cellStyle name="Normal 62" xfId="1250" xr:uid="{00000000-0005-0000-0000-0000C10D0000}"/>
    <cellStyle name="Normal 62 2" xfId="1251" xr:uid="{00000000-0005-0000-0000-0000C20D0000}"/>
    <cellStyle name="Normal 63" xfId="1252" xr:uid="{00000000-0005-0000-0000-0000C30D0000}"/>
    <cellStyle name="Normal 63 2" xfId="1253" xr:uid="{00000000-0005-0000-0000-0000C40D0000}"/>
    <cellStyle name="Normal 64" xfId="1254" xr:uid="{00000000-0005-0000-0000-0000C50D0000}"/>
    <cellStyle name="Normal 64 2" xfId="1255" xr:uid="{00000000-0005-0000-0000-0000C60D0000}"/>
    <cellStyle name="Normal 65" xfId="1256" xr:uid="{00000000-0005-0000-0000-0000C70D0000}"/>
    <cellStyle name="Normal 65 2" xfId="1257" xr:uid="{00000000-0005-0000-0000-0000C80D0000}"/>
    <cellStyle name="Normal 66" xfId="1258" xr:uid="{00000000-0005-0000-0000-0000C90D0000}"/>
    <cellStyle name="Normal 66 2" xfId="1259" xr:uid="{00000000-0005-0000-0000-0000CA0D0000}"/>
    <cellStyle name="Normal 67" xfId="1260" xr:uid="{00000000-0005-0000-0000-0000CB0D0000}"/>
    <cellStyle name="Normal 67 2" xfId="1261" xr:uid="{00000000-0005-0000-0000-0000CC0D0000}"/>
    <cellStyle name="Normal 68" xfId="1262" xr:uid="{00000000-0005-0000-0000-0000CD0D0000}"/>
    <cellStyle name="Normal 68 2" xfId="1263" xr:uid="{00000000-0005-0000-0000-0000CE0D0000}"/>
    <cellStyle name="Normal 69" xfId="1264" xr:uid="{00000000-0005-0000-0000-0000CF0D0000}"/>
    <cellStyle name="Normal 69 2" xfId="1265" xr:uid="{00000000-0005-0000-0000-0000D00D0000}"/>
    <cellStyle name="Normal 7" xfId="164" xr:uid="{00000000-0005-0000-0000-0000D10D0000}"/>
    <cellStyle name="Normal 7 2" xfId="1266" xr:uid="{00000000-0005-0000-0000-0000D20D0000}"/>
    <cellStyle name="Normal 7 2 2" xfId="1700" xr:uid="{00000000-0005-0000-0000-0000D30D0000}"/>
    <cellStyle name="Normal 7 2 2 2" xfId="2743" xr:uid="{00000000-0005-0000-0000-0000D40D0000}"/>
    <cellStyle name="Normal 7 2 2 2 2" xfId="3964" xr:uid="{00000000-0005-0000-0000-0000D50D0000}"/>
    <cellStyle name="Normal 7 2 2 3" xfId="3921" xr:uid="{00000000-0005-0000-0000-0000D60D0000}"/>
    <cellStyle name="Normal 7 2 2 4" xfId="3972" xr:uid="{00000000-0005-0000-0000-0000D70D0000}"/>
    <cellStyle name="Normal 7 3" xfId="1267" xr:uid="{00000000-0005-0000-0000-0000D80D0000}"/>
    <cellStyle name="Normal 7 4" xfId="1522" xr:uid="{00000000-0005-0000-0000-0000D90D0000}"/>
    <cellStyle name="Normal 7 4 2" xfId="2642" xr:uid="{00000000-0005-0000-0000-0000DA0D0000}"/>
    <cellStyle name="Normal 7 4 2 2" xfId="3980" xr:uid="{00000000-0005-0000-0000-0000DB0D0000}"/>
    <cellStyle name="Normal 7 4 3" xfId="3922" xr:uid="{00000000-0005-0000-0000-0000DC0D0000}"/>
    <cellStyle name="Normal 7 4 4" xfId="3960" xr:uid="{00000000-0005-0000-0000-0000DD0D0000}"/>
    <cellStyle name="Normal 7 5" xfId="2274" xr:uid="{00000000-0005-0000-0000-0000DE0D0000}"/>
    <cellStyle name="Normal 7 5 2" xfId="3969" xr:uid="{00000000-0005-0000-0000-0000DF0D0000}"/>
    <cellStyle name="Normal 7 6" xfId="3920" xr:uid="{00000000-0005-0000-0000-0000E00D0000}"/>
    <cellStyle name="Normal 7 7" xfId="3975" xr:uid="{00000000-0005-0000-0000-0000E10D0000}"/>
    <cellStyle name="Normal 70" xfId="1268" xr:uid="{00000000-0005-0000-0000-0000E20D0000}"/>
    <cellStyle name="Normal 70 2" xfId="1269" xr:uid="{00000000-0005-0000-0000-0000E30D0000}"/>
    <cellStyle name="Normal 71" xfId="1270" xr:uid="{00000000-0005-0000-0000-0000E40D0000}"/>
    <cellStyle name="Normal 71 2" xfId="1271" xr:uid="{00000000-0005-0000-0000-0000E50D0000}"/>
    <cellStyle name="Normal 72" xfId="1272" xr:uid="{00000000-0005-0000-0000-0000E60D0000}"/>
    <cellStyle name="Normal 72 2" xfId="1273" xr:uid="{00000000-0005-0000-0000-0000E70D0000}"/>
    <cellStyle name="Normal 73" xfId="1274" xr:uid="{00000000-0005-0000-0000-0000E80D0000}"/>
    <cellStyle name="Normal 73 2" xfId="1275" xr:uid="{00000000-0005-0000-0000-0000E90D0000}"/>
    <cellStyle name="Normal 74" xfId="1276" xr:uid="{00000000-0005-0000-0000-0000EA0D0000}"/>
    <cellStyle name="Normal 74 2" xfId="1277" xr:uid="{00000000-0005-0000-0000-0000EB0D0000}"/>
    <cellStyle name="Normal 75" xfId="1278" xr:uid="{00000000-0005-0000-0000-0000EC0D0000}"/>
    <cellStyle name="Normal 75 2" xfId="1279" xr:uid="{00000000-0005-0000-0000-0000ED0D0000}"/>
    <cellStyle name="Normal 76" xfId="1280" xr:uid="{00000000-0005-0000-0000-0000EE0D0000}"/>
    <cellStyle name="Normal 76 2" xfId="1281" xr:uid="{00000000-0005-0000-0000-0000EF0D0000}"/>
    <cellStyle name="Normal 77" xfId="1282" xr:uid="{00000000-0005-0000-0000-0000F00D0000}"/>
    <cellStyle name="Normal 77 2" xfId="1283" xr:uid="{00000000-0005-0000-0000-0000F10D0000}"/>
    <cellStyle name="Normal 78" xfId="1284" xr:uid="{00000000-0005-0000-0000-0000F20D0000}"/>
    <cellStyle name="Normal 78 2" xfId="1285" xr:uid="{00000000-0005-0000-0000-0000F30D0000}"/>
    <cellStyle name="Normal 79" xfId="1286" xr:uid="{00000000-0005-0000-0000-0000F40D0000}"/>
    <cellStyle name="Normal 79 2" xfId="1287" xr:uid="{00000000-0005-0000-0000-0000F50D0000}"/>
    <cellStyle name="Normal 8" xfId="165" xr:uid="{00000000-0005-0000-0000-0000F60D0000}"/>
    <cellStyle name="Normal 8 2" xfId="1288" xr:uid="{00000000-0005-0000-0000-0000F70D0000}"/>
    <cellStyle name="Normal 8 2 2" xfId="1701" xr:uid="{00000000-0005-0000-0000-0000F80D0000}"/>
    <cellStyle name="Normal 8 2 2 2" xfId="2744" xr:uid="{00000000-0005-0000-0000-0000F90D0000}"/>
    <cellStyle name="Normal 8 3" xfId="1289" xr:uid="{00000000-0005-0000-0000-0000FA0D0000}"/>
    <cellStyle name="Normal 8 3 2" xfId="2523" xr:uid="{00000000-0005-0000-0000-0000FB0D0000}"/>
    <cellStyle name="Normal 8 4" xfId="1290" xr:uid="{00000000-0005-0000-0000-0000FC0D0000}"/>
    <cellStyle name="Normal 8 5" xfId="1523" xr:uid="{00000000-0005-0000-0000-0000FD0D0000}"/>
    <cellStyle name="Normal 8 5 2" xfId="2643" xr:uid="{00000000-0005-0000-0000-0000FE0D0000}"/>
    <cellStyle name="Normal 8 6" xfId="2275" xr:uid="{00000000-0005-0000-0000-0000FF0D0000}"/>
    <cellStyle name="Normal 80" xfId="1291" xr:uid="{00000000-0005-0000-0000-0000000E0000}"/>
    <cellStyle name="Normal 80 2" xfId="1292" xr:uid="{00000000-0005-0000-0000-0000010E0000}"/>
    <cellStyle name="Normal 81" xfId="1293" xr:uid="{00000000-0005-0000-0000-0000020E0000}"/>
    <cellStyle name="Normal 81 2" xfId="1294" xr:uid="{00000000-0005-0000-0000-0000030E0000}"/>
    <cellStyle name="Normal 82" xfId="1295" xr:uid="{00000000-0005-0000-0000-0000040E0000}"/>
    <cellStyle name="Normal 82 2" xfId="1296" xr:uid="{00000000-0005-0000-0000-0000050E0000}"/>
    <cellStyle name="Normal 83" xfId="1297" xr:uid="{00000000-0005-0000-0000-0000060E0000}"/>
    <cellStyle name="Normal 83 2" xfId="1298" xr:uid="{00000000-0005-0000-0000-0000070E0000}"/>
    <cellStyle name="Normal 84" xfId="1299" xr:uid="{00000000-0005-0000-0000-0000080E0000}"/>
    <cellStyle name="Normal 84 2" xfId="1300" xr:uid="{00000000-0005-0000-0000-0000090E0000}"/>
    <cellStyle name="Normal 85" xfId="1301" xr:uid="{00000000-0005-0000-0000-00000A0E0000}"/>
    <cellStyle name="Normal 85 2" xfId="1302" xr:uid="{00000000-0005-0000-0000-00000B0E0000}"/>
    <cellStyle name="Normal 86" xfId="1303" xr:uid="{00000000-0005-0000-0000-00000C0E0000}"/>
    <cellStyle name="Normal 86 2" xfId="1304" xr:uid="{00000000-0005-0000-0000-00000D0E0000}"/>
    <cellStyle name="Normal 87" xfId="1305" xr:uid="{00000000-0005-0000-0000-00000E0E0000}"/>
    <cellStyle name="Normal 87 2" xfId="1306" xr:uid="{00000000-0005-0000-0000-00000F0E0000}"/>
    <cellStyle name="Normal 88" xfId="1307" xr:uid="{00000000-0005-0000-0000-0000100E0000}"/>
    <cellStyle name="Normal 88 2" xfId="1308" xr:uid="{00000000-0005-0000-0000-0000110E0000}"/>
    <cellStyle name="Normal 89" xfId="1309" xr:uid="{00000000-0005-0000-0000-0000120E0000}"/>
    <cellStyle name="Normal 89 2" xfId="1310" xr:uid="{00000000-0005-0000-0000-0000130E0000}"/>
    <cellStyle name="Normal 9" xfId="90" xr:uid="{00000000-0005-0000-0000-0000140E0000}"/>
    <cellStyle name="Normal 9 2" xfId="1311" xr:uid="{00000000-0005-0000-0000-0000150E0000}"/>
    <cellStyle name="Normal 9 3" xfId="1312" xr:uid="{00000000-0005-0000-0000-0000160E0000}"/>
    <cellStyle name="Normal 90" xfId="1313" xr:uid="{00000000-0005-0000-0000-0000170E0000}"/>
    <cellStyle name="Normal 90 2" xfId="1314" xr:uid="{00000000-0005-0000-0000-0000180E0000}"/>
    <cellStyle name="Normal 91" xfId="1315" xr:uid="{00000000-0005-0000-0000-0000190E0000}"/>
    <cellStyle name="Normal 91 2" xfId="1316" xr:uid="{00000000-0005-0000-0000-00001A0E0000}"/>
    <cellStyle name="Normal 92" xfId="1317" xr:uid="{00000000-0005-0000-0000-00001B0E0000}"/>
    <cellStyle name="Normal 92 2" xfId="1318" xr:uid="{00000000-0005-0000-0000-00001C0E0000}"/>
    <cellStyle name="Normal 93" xfId="1319" xr:uid="{00000000-0005-0000-0000-00001D0E0000}"/>
    <cellStyle name="Normal 93 2" xfId="1320" xr:uid="{00000000-0005-0000-0000-00001E0E0000}"/>
    <cellStyle name="Normal 94" xfId="1321" xr:uid="{00000000-0005-0000-0000-00001F0E0000}"/>
    <cellStyle name="Normal 94 2" xfId="1322" xr:uid="{00000000-0005-0000-0000-0000200E0000}"/>
    <cellStyle name="Normal 95" xfId="1323" xr:uid="{00000000-0005-0000-0000-0000210E0000}"/>
    <cellStyle name="Normal 95 2" xfId="1324" xr:uid="{00000000-0005-0000-0000-0000220E0000}"/>
    <cellStyle name="Normal 96" xfId="1325" xr:uid="{00000000-0005-0000-0000-0000230E0000}"/>
    <cellStyle name="Normal 96 2" xfId="1326" xr:uid="{00000000-0005-0000-0000-0000240E0000}"/>
    <cellStyle name="Normal 97" xfId="1327" xr:uid="{00000000-0005-0000-0000-0000250E0000}"/>
    <cellStyle name="Normal 97 2" xfId="1328" xr:uid="{00000000-0005-0000-0000-0000260E0000}"/>
    <cellStyle name="Normal 98" xfId="1329" xr:uid="{00000000-0005-0000-0000-0000270E0000}"/>
    <cellStyle name="Normal 98 2" xfId="1330" xr:uid="{00000000-0005-0000-0000-0000280E0000}"/>
    <cellStyle name="Normal 99" xfId="1331" xr:uid="{00000000-0005-0000-0000-0000290E0000}"/>
    <cellStyle name="Normal 99 2" xfId="1332" xr:uid="{00000000-0005-0000-0000-00002A0E0000}"/>
    <cellStyle name="Note 2" xfId="166" xr:uid="{00000000-0005-0000-0000-00002B0E0000}"/>
    <cellStyle name="Note 2 2" xfId="167" xr:uid="{00000000-0005-0000-0000-00002C0E0000}"/>
    <cellStyle name="Note 2 2 2" xfId="1333" xr:uid="{00000000-0005-0000-0000-00002D0E0000}"/>
    <cellStyle name="Note 2 2 2 2" xfId="1334" xr:uid="{00000000-0005-0000-0000-00002E0E0000}"/>
    <cellStyle name="Note 2 2 2 2 2" xfId="2112" xr:uid="{00000000-0005-0000-0000-00002F0E0000}"/>
    <cellStyle name="Note 2 2 2 2 2 2" xfId="3320" xr:uid="{00000000-0005-0000-0000-0000300E0000}"/>
    <cellStyle name="Note 2 2 2 2 3" xfId="2525" xr:uid="{00000000-0005-0000-0000-0000310E0000}"/>
    <cellStyle name="Note 2 2 2 2 3 2" xfId="3603" xr:uid="{00000000-0005-0000-0000-0000320E0000}"/>
    <cellStyle name="Note 2 2 2 2 4" xfId="3001" xr:uid="{00000000-0005-0000-0000-0000330E0000}"/>
    <cellStyle name="Note 2 2 2 2 5" xfId="3925" xr:uid="{00000000-0005-0000-0000-0000340E0000}"/>
    <cellStyle name="Note 2 2 2 3" xfId="1703" xr:uid="{00000000-0005-0000-0000-0000350E0000}"/>
    <cellStyle name="Note 2 2 2 3 2" xfId="2158" xr:uid="{00000000-0005-0000-0000-0000360E0000}"/>
    <cellStyle name="Note 2 2 2 3 2 2" xfId="3365" xr:uid="{00000000-0005-0000-0000-0000370E0000}"/>
    <cellStyle name="Note 2 2 2 3 3" xfId="2745" xr:uid="{00000000-0005-0000-0000-0000380E0000}"/>
    <cellStyle name="Note 2 2 2 3 3 2" xfId="3648" xr:uid="{00000000-0005-0000-0000-0000390E0000}"/>
    <cellStyle name="Note 2 2 2 3 4" xfId="3046" xr:uid="{00000000-0005-0000-0000-00003A0E0000}"/>
    <cellStyle name="Note 2 2 2 3 5" xfId="3926" xr:uid="{00000000-0005-0000-0000-00003B0E0000}"/>
    <cellStyle name="Note 2 2 2 4" xfId="1899" xr:uid="{00000000-0005-0000-0000-00003C0E0000}"/>
    <cellStyle name="Note 2 2 2 4 2" xfId="3107" xr:uid="{00000000-0005-0000-0000-00003D0E0000}"/>
    <cellStyle name="Note 2 2 2 5" xfId="2111" xr:uid="{00000000-0005-0000-0000-00003E0E0000}"/>
    <cellStyle name="Note 2 2 2 5 2" xfId="3319" xr:uid="{00000000-0005-0000-0000-00003F0E0000}"/>
    <cellStyle name="Note 2 2 2 6" xfId="2524" xr:uid="{00000000-0005-0000-0000-0000400E0000}"/>
    <cellStyle name="Note 2 2 2 6 2" xfId="3602" xr:uid="{00000000-0005-0000-0000-0000410E0000}"/>
    <cellStyle name="Note 2 2 2 7" xfId="3000" xr:uid="{00000000-0005-0000-0000-0000420E0000}"/>
    <cellStyle name="Note 2 2 2 8" xfId="3924" xr:uid="{00000000-0005-0000-0000-0000430E0000}"/>
    <cellStyle name="Note 2 2 3" xfId="1335" xr:uid="{00000000-0005-0000-0000-0000440E0000}"/>
    <cellStyle name="Note 2 2 3 2" xfId="2113" xr:uid="{00000000-0005-0000-0000-0000450E0000}"/>
    <cellStyle name="Note 2 2 3 2 2" xfId="3321" xr:uid="{00000000-0005-0000-0000-0000460E0000}"/>
    <cellStyle name="Note 2 2 3 3" xfId="2526" xr:uid="{00000000-0005-0000-0000-0000470E0000}"/>
    <cellStyle name="Note 2 2 3 3 2" xfId="3604" xr:uid="{00000000-0005-0000-0000-0000480E0000}"/>
    <cellStyle name="Note 2 2 3 4" xfId="3002" xr:uid="{00000000-0005-0000-0000-0000490E0000}"/>
    <cellStyle name="Note 2 2 3 5" xfId="3927" xr:uid="{00000000-0005-0000-0000-00004A0E0000}"/>
    <cellStyle name="Note 2 2 4" xfId="1525" xr:uid="{00000000-0005-0000-0000-00004B0E0000}"/>
    <cellStyle name="Note 2 2 4 2" xfId="2140" xr:uid="{00000000-0005-0000-0000-00004C0E0000}"/>
    <cellStyle name="Note 2 2 4 2 2" xfId="3347" xr:uid="{00000000-0005-0000-0000-00004D0E0000}"/>
    <cellStyle name="Note 2 2 4 3" xfId="2644" xr:uid="{00000000-0005-0000-0000-00004E0E0000}"/>
    <cellStyle name="Note 2 2 4 3 2" xfId="3630" xr:uid="{00000000-0005-0000-0000-00004F0E0000}"/>
    <cellStyle name="Note 2 2 4 4" xfId="3028" xr:uid="{00000000-0005-0000-0000-0000500E0000}"/>
    <cellStyle name="Note 2 2 4 5" xfId="3928" xr:uid="{00000000-0005-0000-0000-0000510E0000}"/>
    <cellStyle name="Note 2 2 5" xfId="1881" xr:uid="{00000000-0005-0000-0000-0000520E0000}"/>
    <cellStyle name="Note 2 2 5 2" xfId="3089" xr:uid="{00000000-0005-0000-0000-0000530E0000}"/>
    <cellStyle name="Note 2 2 6" xfId="1917" xr:uid="{00000000-0005-0000-0000-0000540E0000}"/>
    <cellStyle name="Note 2 2 6 2" xfId="3125" xr:uid="{00000000-0005-0000-0000-0000550E0000}"/>
    <cellStyle name="Note 2 2 7" xfId="2276" xr:uid="{00000000-0005-0000-0000-0000560E0000}"/>
    <cellStyle name="Note 2 2 7 2" xfId="3408" xr:uid="{00000000-0005-0000-0000-0000570E0000}"/>
    <cellStyle name="Note 2 2 8" xfId="2806" xr:uid="{00000000-0005-0000-0000-0000580E0000}"/>
    <cellStyle name="Note 2 2 9" xfId="3923" xr:uid="{00000000-0005-0000-0000-0000590E0000}"/>
    <cellStyle name="Note 2 3" xfId="168" xr:uid="{00000000-0005-0000-0000-00005A0E0000}"/>
    <cellStyle name="Note 2 3 2" xfId="1336" xr:uid="{00000000-0005-0000-0000-00005B0E0000}"/>
    <cellStyle name="Note 2 3 2 2" xfId="1747" xr:uid="{00000000-0005-0000-0000-00005C0E0000}"/>
    <cellStyle name="Note 2 3 2 3" xfId="1704" xr:uid="{00000000-0005-0000-0000-00005D0E0000}"/>
    <cellStyle name="Note 2 3 2 4" xfId="2527" xr:uid="{00000000-0005-0000-0000-00005E0E0000}"/>
    <cellStyle name="Note 2 3 3" xfId="1337" xr:uid="{00000000-0005-0000-0000-00005F0E0000}"/>
    <cellStyle name="Note 2 3 3 2" xfId="1773" xr:uid="{00000000-0005-0000-0000-0000600E0000}"/>
    <cellStyle name="Note 2 3 3 3" xfId="2114" xr:uid="{00000000-0005-0000-0000-0000610E0000}"/>
    <cellStyle name="Note 2 3 3 3 2" xfId="3322" xr:uid="{00000000-0005-0000-0000-0000620E0000}"/>
    <cellStyle name="Note 2 3 3 4" xfId="2528" xr:uid="{00000000-0005-0000-0000-0000630E0000}"/>
    <cellStyle name="Note 2 3 3 4 2" xfId="3605" xr:uid="{00000000-0005-0000-0000-0000640E0000}"/>
    <cellStyle name="Note 2 3 3 5" xfId="3003" xr:uid="{00000000-0005-0000-0000-0000650E0000}"/>
    <cellStyle name="Note 2 3 3 6" xfId="3929" xr:uid="{00000000-0005-0000-0000-0000660E0000}"/>
    <cellStyle name="Note 2 3 4" xfId="1526" xr:uid="{00000000-0005-0000-0000-0000670E0000}"/>
    <cellStyle name="Note 2 4" xfId="169" xr:uid="{00000000-0005-0000-0000-0000680E0000}"/>
    <cellStyle name="Note 2 4 2" xfId="1705" xr:uid="{00000000-0005-0000-0000-0000690E0000}"/>
    <cellStyle name="Note 2 4 2 2" xfId="1765" xr:uid="{00000000-0005-0000-0000-00006A0E0000}"/>
    <cellStyle name="Note 2 4 3" xfId="1771" xr:uid="{00000000-0005-0000-0000-00006B0E0000}"/>
    <cellStyle name="Note 2 4 4" xfId="1527" xr:uid="{00000000-0005-0000-0000-00006C0E0000}"/>
    <cellStyle name="Note 2 5" xfId="1338" xr:uid="{00000000-0005-0000-0000-00006D0E0000}"/>
    <cellStyle name="Note 2 5 2" xfId="1756" xr:uid="{00000000-0005-0000-0000-00006E0E0000}"/>
    <cellStyle name="Note 2 5 3" xfId="1702" xr:uid="{00000000-0005-0000-0000-00006F0E0000}"/>
    <cellStyle name="Note 2 6" xfId="1339" xr:uid="{00000000-0005-0000-0000-0000700E0000}"/>
    <cellStyle name="Note 2 6 2" xfId="1774" xr:uid="{00000000-0005-0000-0000-0000710E0000}"/>
    <cellStyle name="Note 2 6 3" xfId="2115" xr:uid="{00000000-0005-0000-0000-0000720E0000}"/>
    <cellStyle name="Note 2 6 3 2" xfId="3323" xr:uid="{00000000-0005-0000-0000-0000730E0000}"/>
    <cellStyle name="Note 2 6 4" xfId="2529" xr:uid="{00000000-0005-0000-0000-0000740E0000}"/>
    <cellStyle name="Note 2 6 4 2" xfId="3606" xr:uid="{00000000-0005-0000-0000-0000750E0000}"/>
    <cellStyle name="Note 2 6 5" xfId="3004" xr:uid="{00000000-0005-0000-0000-0000760E0000}"/>
    <cellStyle name="Note 2 6 6" xfId="3930" xr:uid="{00000000-0005-0000-0000-0000770E0000}"/>
    <cellStyle name="Note 2 7" xfId="1524" xr:uid="{00000000-0005-0000-0000-0000780E0000}"/>
    <cellStyle name="Note 3" xfId="170" xr:uid="{00000000-0005-0000-0000-0000790E0000}"/>
    <cellStyle name="Note 3 2" xfId="1340" xr:uid="{00000000-0005-0000-0000-00007A0E0000}"/>
    <cellStyle name="Note 3 2 2" xfId="1341" xr:uid="{00000000-0005-0000-0000-00007B0E0000}"/>
    <cellStyle name="Note 3 2 2 2" xfId="1342" xr:uid="{00000000-0005-0000-0000-00007C0E0000}"/>
    <cellStyle name="Note 3 2 2 2 2" xfId="2118" xr:uid="{00000000-0005-0000-0000-00007D0E0000}"/>
    <cellStyle name="Note 3 2 2 2 2 2" xfId="3326" xr:uid="{00000000-0005-0000-0000-00007E0E0000}"/>
    <cellStyle name="Note 3 2 2 2 3" xfId="2532" xr:uid="{00000000-0005-0000-0000-00007F0E0000}"/>
    <cellStyle name="Note 3 2 2 2 3 2" xfId="3609" xr:uid="{00000000-0005-0000-0000-0000800E0000}"/>
    <cellStyle name="Note 3 2 2 2 4" xfId="3007" xr:uid="{00000000-0005-0000-0000-0000810E0000}"/>
    <cellStyle name="Note 3 2 2 2 5" xfId="3933" xr:uid="{00000000-0005-0000-0000-0000820E0000}"/>
    <cellStyle name="Note 3 2 2 3" xfId="1754" xr:uid="{00000000-0005-0000-0000-0000830E0000}"/>
    <cellStyle name="Note 3 2 2 4" xfId="2117" xr:uid="{00000000-0005-0000-0000-0000840E0000}"/>
    <cellStyle name="Note 3 2 2 4 2" xfId="3325" xr:uid="{00000000-0005-0000-0000-0000850E0000}"/>
    <cellStyle name="Note 3 2 2 5" xfId="2531" xr:uid="{00000000-0005-0000-0000-0000860E0000}"/>
    <cellStyle name="Note 3 2 2 5 2" xfId="3608" xr:uid="{00000000-0005-0000-0000-0000870E0000}"/>
    <cellStyle name="Note 3 2 2 6" xfId="3006" xr:uid="{00000000-0005-0000-0000-0000880E0000}"/>
    <cellStyle name="Note 3 2 2 7" xfId="3932" xr:uid="{00000000-0005-0000-0000-0000890E0000}"/>
    <cellStyle name="Note 3 2 3" xfId="1343" xr:uid="{00000000-0005-0000-0000-00008A0E0000}"/>
    <cellStyle name="Note 3 2 3 2" xfId="2119" xr:uid="{00000000-0005-0000-0000-00008B0E0000}"/>
    <cellStyle name="Note 3 2 3 2 2" xfId="3327" xr:uid="{00000000-0005-0000-0000-00008C0E0000}"/>
    <cellStyle name="Note 3 2 3 3" xfId="2533" xr:uid="{00000000-0005-0000-0000-00008D0E0000}"/>
    <cellStyle name="Note 3 2 3 3 2" xfId="3610" xr:uid="{00000000-0005-0000-0000-00008E0E0000}"/>
    <cellStyle name="Note 3 2 3 4" xfId="3008" xr:uid="{00000000-0005-0000-0000-00008F0E0000}"/>
    <cellStyle name="Note 3 2 3 5" xfId="3934" xr:uid="{00000000-0005-0000-0000-0000900E0000}"/>
    <cellStyle name="Note 3 2 4" xfId="1706" xr:uid="{00000000-0005-0000-0000-0000910E0000}"/>
    <cellStyle name="Note 3 2 5" xfId="2116" xr:uid="{00000000-0005-0000-0000-0000920E0000}"/>
    <cellStyle name="Note 3 2 5 2" xfId="3324" xr:uid="{00000000-0005-0000-0000-0000930E0000}"/>
    <cellStyle name="Note 3 2 6" xfId="2530" xr:uid="{00000000-0005-0000-0000-0000940E0000}"/>
    <cellStyle name="Note 3 2 6 2" xfId="3607" xr:uid="{00000000-0005-0000-0000-0000950E0000}"/>
    <cellStyle name="Note 3 2 7" xfId="3005" xr:uid="{00000000-0005-0000-0000-0000960E0000}"/>
    <cellStyle name="Note 3 2 8" xfId="3931" xr:uid="{00000000-0005-0000-0000-0000970E0000}"/>
    <cellStyle name="Note 3 3" xfId="1344" xr:uid="{00000000-0005-0000-0000-0000980E0000}"/>
    <cellStyle name="Note 3 3 2" xfId="1345" xr:uid="{00000000-0005-0000-0000-0000990E0000}"/>
    <cellStyle name="Note 3 3 2 2" xfId="2121" xr:uid="{00000000-0005-0000-0000-00009A0E0000}"/>
    <cellStyle name="Note 3 3 2 2 2" xfId="3329" xr:uid="{00000000-0005-0000-0000-00009B0E0000}"/>
    <cellStyle name="Note 3 3 2 3" xfId="2535" xr:uid="{00000000-0005-0000-0000-00009C0E0000}"/>
    <cellStyle name="Note 3 3 2 3 2" xfId="3612" xr:uid="{00000000-0005-0000-0000-00009D0E0000}"/>
    <cellStyle name="Note 3 3 2 4" xfId="3010" xr:uid="{00000000-0005-0000-0000-00009E0E0000}"/>
    <cellStyle name="Note 3 3 2 5" xfId="3936" xr:uid="{00000000-0005-0000-0000-00009F0E0000}"/>
    <cellStyle name="Note 3 3 3" xfId="1772" xr:uid="{00000000-0005-0000-0000-0000A00E0000}"/>
    <cellStyle name="Note 3 3 4" xfId="2120" xr:uid="{00000000-0005-0000-0000-0000A10E0000}"/>
    <cellStyle name="Note 3 3 4 2" xfId="3328" xr:uid="{00000000-0005-0000-0000-0000A20E0000}"/>
    <cellStyle name="Note 3 3 5" xfId="2534" xr:uid="{00000000-0005-0000-0000-0000A30E0000}"/>
    <cellStyle name="Note 3 3 5 2" xfId="3611" xr:uid="{00000000-0005-0000-0000-0000A40E0000}"/>
    <cellStyle name="Note 3 3 6" xfId="3009" xr:uid="{00000000-0005-0000-0000-0000A50E0000}"/>
    <cellStyle name="Note 3 3 7" xfId="3935" xr:uid="{00000000-0005-0000-0000-0000A60E0000}"/>
    <cellStyle name="Note 3 4" xfId="1346" xr:uid="{00000000-0005-0000-0000-0000A70E0000}"/>
    <cellStyle name="Note 3 4 2" xfId="2536" xr:uid="{00000000-0005-0000-0000-0000A80E0000}"/>
    <cellStyle name="Note 3 5" xfId="1347" xr:uid="{00000000-0005-0000-0000-0000A90E0000}"/>
    <cellStyle name="Note 3 5 2" xfId="2122" xr:uid="{00000000-0005-0000-0000-0000AA0E0000}"/>
    <cellStyle name="Note 3 5 2 2" xfId="3330" xr:uid="{00000000-0005-0000-0000-0000AB0E0000}"/>
    <cellStyle name="Note 3 5 3" xfId="2537" xr:uid="{00000000-0005-0000-0000-0000AC0E0000}"/>
    <cellStyle name="Note 3 5 3 2" xfId="3613" xr:uid="{00000000-0005-0000-0000-0000AD0E0000}"/>
    <cellStyle name="Note 3 5 4" xfId="3011" xr:uid="{00000000-0005-0000-0000-0000AE0E0000}"/>
    <cellStyle name="Note 3 5 5" xfId="3937" xr:uid="{00000000-0005-0000-0000-0000AF0E0000}"/>
    <cellStyle name="Note 3 6" xfId="1528" xr:uid="{00000000-0005-0000-0000-0000B00E0000}"/>
    <cellStyle name="Note 4" xfId="171" xr:uid="{00000000-0005-0000-0000-0000B10E0000}"/>
    <cellStyle name="Note 4 2" xfId="1707" xr:uid="{00000000-0005-0000-0000-0000B20E0000}"/>
    <cellStyle name="Note 4 2 2" xfId="1762" xr:uid="{00000000-0005-0000-0000-0000B30E0000}"/>
    <cellStyle name="Note 4 3" xfId="1411" xr:uid="{00000000-0005-0000-0000-0000B40E0000}"/>
    <cellStyle name="Note 4 4" xfId="1529" xr:uid="{00000000-0005-0000-0000-0000B50E0000}"/>
    <cellStyle name="Note 5" xfId="172" xr:uid="{00000000-0005-0000-0000-0000B60E0000}"/>
    <cellStyle name="Note 5 2" xfId="1348" xr:uid="{00000000-0005-0000-0000-0000B70E0000}"/>
    <cellStyle name="Note 5 2 2" xfId="1746" xr:uid="{00000000-0005-0000-0000-0000B80E0000}"/>
    <cellStyle name="Note 5 2 3" xfId="1708" xr:uid="{00000000-0005-0000-0000-0000B90E0000}"/>
    <cellStyle name="Note 5 3" xfId="1767" xr:uid="{00000000-0005-0000-0000-0000BA0E0000}"/>
    <cellStyle name="Note 5 4" xfId="1530" xr:uid="{00000000-0005-0000-0000-0000BB0E0000}"/>
    <cellStyle name="Output 2" xfId="173" xr:uid="{00000000-0005-0000-0000-0000BC0E0000}"/>
    <cellStyle name="Output 2 2" xfId="1709" xr:uid="{00000000-0005-0000-0000-0000BD0E0000}"/>
    <cellStyle name="Output 2 2 2" xfId="1769" xr:uid="{00000000-0005-0000-0000-0000BE0E0000}"/>
    <cellStyle name="Output 2 2 2 2" xfId="2770" xr:uid="{00000000-0005-0000-0000-0000BF0E0000}"/>
    <cellStyle name="Output 2 2 3" xfId="2746" xr:uid="{00000000-0005-0000-0000-0000C00E0000}"/>
    <cellStyle name="Output 2 3" xfId="1740" xr:uid="{00000000-0005-0000-0000-0000C10E0000}"/>
    <cellStyle name="Output 2 3 2" xfId="2757" xr:uid="{00000000-0005-0000-0000-0000C20E0000}"/>
    <cellStyle name="Output 2 4" xfId="1531" xr:uid="{00000000-0005-0000-0000-0000C30E0000}"/>
    <cellStyle name="Output 2 4 2" xfId="2645" xr:uid="{00000000-0005-0000-0000-0000C40E0000}"/>
    <cellStyle name="Output 2 5" xfId="2277" xr:uid="{00000000-0005-0000-0000-0000C50E0000}"/>
    <cellStyle name="Output 3" xfId="174" xr:uid="{00000000-0005-0000-0000-0000C60E0000}"/>
    <cellStyle name="Output 3 2" xfId="1710" xr:uid="{00000000-0005-0000-0000-0000C70E0000}"/>
    <cellStyle name="Output 3 2 2" xfId="1743" xr:uid="{00000000-0005-0000-0000-0000C80E0000}"/>
    <cellStyle name="Output 3 2 2 2" xfId="2760" xr:uid="{00000000-0005-0000-0000-0000C90E0000}"/>
    <cellStyle name="Output 3 2 3" xfId="2747" xr:uid="{00000000-0005-0000-0000-0000CA0E0000}"/>
    <cellStyle name="Output 3 3" xfId="1739" xr:uid="{00000000-0005-0000-0000-0000CB0E0000}"/>
    <cellStyle name="Output 3 3 2" xfId="2756" xr:uid="{00000000-0005-0000-0000-0000CC0E0000}"/>
    <cellStyle name="Output 3 4" xfId="1532" xr:uid="{00000000-0005-0000-0000-0000CD0E0000}"/>
    <cellStyle name="Output 3 4 2" xfId="2646" xr:uid="{00000000-0005-0000-0000-0000CE0E0000}"/>
    <cellStyle name="Output 3 5" xfId="2278" xr:uid="{00000000-0005-0000-0000-0000CF0E0000}"/>
    <cellStyle name="Output 4" xfId="1349" xr:uid="{00000000-0005-0000-0000-0000D00E0000}"/>
    <cellStyle name="Output 4 2" xfId="1599" xr:uid="{00000000-0005-0000-0000-0000D10E0000}"/>
    <cellStyle name="Output 4 2 2" xfId="2666" xr:uid="{00000000-0005-0000-0000-0000D20E0000}"/>
    <cellStyle name="Output 4 3" xfId="2538" xr:uid="{00000000-0005-0000-0000-0000D30E0000}"/>
    <cellStyle name="Output 5" xfId="1422" xr:uid="{00000000-0005-0000-0000-0000D40E0000}"/>
    <cellStyle name="Output 5 2" xfId="2565" xr:uid="{00000000-0005-0000-0000-0000D50E0000}"/>
    <cellStyle name="Output 6" xfId="2197" xr:uid="{00000000-0005-0000-0000-0000D60E0000}"/>
    <cellStyle name="Output 7" xfId="59" xr:uid="{00000000-0005-0000-0000-0000D70E0000}"/>
    <cellStyle name="OUTPUT LINE ITEMS" xfId="13" xr:uid="{00000000-0005-0000-0000-0000D80E0000}"/>
    <cellStyle name="OUTPUT LINE ITEMS 2" xfId="46" xr:uid="{00000000-0005-0000-0000-0000D90E0000}"/>
    <cellStyle name="OUTPUT LINE ITEMS 2 2" xfId="1586" xr:uid="{00000000-0005-0000-0000-0000DA0E0000}"/>
    <cellStyle name="OUTPUT LINE ITEMS 2 2 2" xfId="2656" xr:uid="{00000000-0005-0000-0000-0000DB0E0000}"/>
    <cellStyle name="OUTPUT LINE ITEMS 2 3" xfId="1786" xr:uid="{00000000-0005-0000-0000-0000DC0E0000}"/>
    <cellStyle name="OUTPUT LINE ITEMS 2 3 2" xfId="2772" xr:uid="{00000000-0005-0000-0000-0000DD0E0000}"/>
    <cellStyle name="OUTPUT LINE ITEMS 2 4" xfId="1385" xr:uid="{00000000-0005-0000-0000-0000DE0E0000}"/>
    <cellStyle name="OUTPUT LINE ITEMS 2 4 2" xfId="2555" xr:uid="{00000000-0005-0000-0000-0000DF0E0000}"/>
    <cellStyle name="OUTPUT LINE ITEMS 2 5" xfId="2187" xr:uid="{00000000-0005-0000-0000-0000E00E0000}"/>
    <cellStyle name="OUTPUT LINE ITEMS 3" xfId="1550" xr:uid="{00000000-0005-0000-0000-0000E10E0000}"/>
    <cellStyle name="OUTPUT LINE ITEMS 3 2" xfId="2655" xr:uid="{00000000-0005-0000-0000-0000E20E0000}"/>
    <cellStyle name="OUTPUT LINE ITEMS 4" xfId="1374" xr:uid="{00000000-0005-0000-0000-0000E30E0000}"/>
    <cellStyle name="OUTPUT LINE ITEMS 4 2" xfId="2554" xr:uid="{00000000-0005-0000-0000-0000E40E0000}"/>
    <cellStyle name="OUTPUT LINE ITEMS 5" xfId="2186" xr:uid="{00000000-0005-0000-0000-0000E50E0000}"/>
    <cellStyle name="Percent" xfId="3957" builtinId="5"/>
    <cellStyle name="Percent %" xfId="1350" xr:uid="{00000000-0005-0000-0000-0000E70E0000}"/>
    <cellStyle name="Percent % 2" xfId="2539" xr:uid="{00000000-0005-0000-0000-0000E80E0000}"/>
    <cellStyle name="Percent % Long Underline" xfId="1351" xr:uid="{00000000-0005-0000-0000-0000E90E0000}"/>
    <cellStyle name="Percent % Long Underline 2" xfId="2540" xr:uid="{00000000-0005-0000-0000-0000EA0E0000}"/>
    <cellStyle name="Percent (0)" xfId="1352" xr:uid="{00000000-0005-0000-0000-0000EB0E0000}"/>
    <cellStyle name="Percent 0.0%" xfId="1353" xr:uid="{00000000-0005-0000-0000-0000EC0E0000}"/>
    <cellStyle name="Percent 0.0% 2" xfId="2541" xr:uid="{00000000-0005-0000-0000-0000ED0E0000}"/>
    <cellStyle name="Percent 0.0% Long Underline" xfId="1354" xr:uid="{00000000-0005-0000-0000-0000EE0E0000}"/>
    <cellStyle name="Percent 0.0% Long Underline 2" xfId="2542" xr:uid="{00000000-0005-0000-0000-0000EF0E0000}"/>
    <cellStyle name="Percent 0.00%" xfId="1355" xr:uid="{00000000-0005-0000-0000-0000F00E0000}"/>
    <cellStyle name="Percent 0.00% 2" xfId="2543" xr:uid="{00000000-0005-0000-0000-0000F10E0000}"/>
    <cellStyle name="Percent 0.00% Long Underline" xfId="1356" xr:uid="{00000000-0005-0000-0000-0000F20E0000}"/>
    <cellStyle name="Percent 0.00% Long Underline 2" xfId="2544" xr:uid="{00000000-0005-0000-0000-0000F30E0000}"/>
    <cellStyle name="Percent 0.000%" xfId="1357" xr:uid="{00000000-0005-0000-0000-0000F40E0000}"/>
    <cellStyle name="Percent 0.000% 2" xfId="2545" xr:uid="{00000000-0005-0000-0000-0000F50E0000}"/>
    <cellStyle name="Percent 0.000% Long Underline" xfId="1358" xr:uid="{00000000-0005-0000-0000-0000F60E0000}"/>
    <cellStyle name="Percent 0.000% Long Underline 2" xfId="2546" xr:uid="{00000000-0005-0000-0000-0000F70E0000}"/>
    <cellStyle name="Percent 10" xfId="3953" xr:uid="{00000000-0005-0000-0000-0000F80E0000}"/>
    <cellStyle name="Percent 11" xfId="3977" xr:uid="{00000000-0005-0000-0000-0000F90E0000}"/>
    <cellStyle name="Percent 2" xfId="6" xr:uid="{00000000-0005-0000-0000-0000FA0E0000}"/>
    <cellStyle name="Percent 2 2" xfId="48" xr:uid="{00000000-0005-0000-0000-0000FB0E0000}"/>
    <cellStyle name="Percent 2 2 2" xfId="1588" xr:uid="{00000000-0005-0000-0000-0000FC0E0000}"/>
    <cellStyle name="Percent 2 2 3" xfId="1787" xr:uid="{00000000-0005-0000-0000-0000FD0E0000}"/>
    <cellStyle name="Percent 2 2 4" xfId="1386" xr:uid="{00000000-0005-0000-0000-0000FE0E0000}"/>
    <cellStyle name="Percent 2 3" xfId="176" xr:uid="{00000000-0005-0000-0000-0000FF0E0000}"/>
    <cellStyle name="Percent 2 3 2" xfId="1712" xr:uid="{00000000-0005-0000-0000-0000000F0000}"/>
    <cellStyle name="Percent 2 3 3" xfId="1534" xr:uid="{00000000-0005-0000-0000-0000010F0000}"/>
    <cellStyle name="Percent 2 4" xfId="1587" xr:uid="{00000000-0005-0000-0000-0000020F0000}"/>
    <cellStyle name="Percent 2 5" xfId="1375" xr:uid="{00000000-0005-0000-0000-0000030F0000}"/>
    <cellStyle name="Percent 3" xfId="49" xr:uid="{00000000-0005-0000-0000-0000040F0000}"/>
    <cellStyle name="Percent 3 2" xfId="177" xr:uid="{00000000-0005-0000-0000-0000050F0000}"/>
    <cellStyle name="Percent 3 2 2" xfId="1713" xr:uid="{00000000-0005-0000-0000-0000060F0000}"/>
    <cellStyle name="Percent 3 2 3" xfId="1535" xr:uid="{00000000-0005-0000-0000-0000070F0000}"/>
    <cellStyle name="Percent 3 3" xfId="1589" xr:uid="{00000000-0005-0000-0000-0000080F0000}"/>
    <cellStyle name="Percent 3 4" xfId="1778" xr:uid="{00000000-0005-0000-0000-0000090F0000}"/>
    <cellStyle name="Percent 3 5" xfId="1377" xr:uid="{00000000-0005-0000-0000-00000A0F0000}"/>
    <cellStyle name="Percent 4" xfId="178" xr:uid="{00000000-0005-0000-0000-00000B0F0000}"/>
    <cellStyle name="Percent 4 2" xfId="1714" xr:uid="{00000000-0005-0000-0000-00000C0F0000}"/>
    <cellStyle name="Percent 4 2 2" xfId="1900" xr:uid="{00000000-0005-0000-0000-00000D0F0000}"/>
    <cellStyle name="Percent 4 2 2 2" xfId="3108" xr:uid="{00000000-0005-0000-0000-00000E0F0000}"/>
    <cellStyle name="Percent 4 2 3" xfId="2159" xr:uid="{00000000-0005-0000-0000-00000F0F0000}"/>
    <cellStyle name="Percent 4 2 3 2" xfId="3366" xr:uid="{00000000-0005-0000-0000-0000100F0000}"/>
    <cellStyle name="Percent 4 2 4" xfId="2748" xr:uid="{00000000-0005-0000-0000-0000110F0000}"/>
    <cellStyle name="Percent 4 2 4 2" xfId="3649" xr:uid="{00000000-0005-0000-0000-0000120F0000}"/>
    <cellStyle name="Percent 4 2 5" xfId="3047" xr:uid="{00000000-0005-0000-0000-0000130F0000}"/>
    <cellStyle name="Percent 4 2 6" xfId="3939" xr:uid="{00000000-0005-0000-0000-0000140F0000}"/>
    <cellStyle name="Percent 4 3" xfId="1536" xr:uid="{00000000-0005-0000-0000-0000150F0000}"/>
    <cellStyle name="Percent 4 3 2" xfId="2141" xr:uid="{00000000-0005-0000-0000-0000160F0000}"/>
    <cellStyle name="Percent 4 3 2 2" xfId="3348" xr:uid="{00000000-0005-0000-0000-0000170F0000}"/>
    <cellStyle name="Percent 4 3 3" xfId="2647" xr:uid="{00000000-0005-0000-0000-0000180F0000}"/>
    <cellStyle name="Percent 4 3 3 2" xfId="3631" xr:uid="{00000000-0005-0000-0000-0000190F0000}"/>
    <cellStyle name="Percent 4 3 4" xfId="3029" xr:uid="{00000000-0005-0000-0000-00001A0F0000}"/>
    <cellStyle name="Percent 4 3 5" xfId="3940" xr:uid="{00000000-0005-0000-0000-00001B0F0000}"/>
    <cellStyle name="Percent 4 4" xfId="1882" xr:uid="{00000000-0005-0000-0000-00001C0F0000}"/>
    <cellStyle name="Percent 4 4 2" xfId="3090" xr:uid="{00000000-0005-0000-0000-00001D0F0000}"/>
    <cellStyle name="Percent 4 5" xfId="1918" xr:uid="{00000000-0005-0000-0000-00001E0F0000}"/>
    <cellStyle name="Percent 4 5 2" xfId="3126" xr:uid="{00000000-0005-0000-0000-00001F0F0000}"/>
    <cellStyle name="Percent 4 6" xfId="2279" xr:uid="{00000000-0005-0000-0000-0000200F0000}"/>
    <cellStyle name="Percent 4 6 2" xfId="3409" xr:uid="{00000000-0005-0000-0000-0000210F0000}"/>
    <cellStyle name="Percent 4 7" xfId="2807" xr:uid="{00000000-0005-0000-0000-0000220F0000}"/>
    <cellStyle name="Percent 4 8" xfId="3938" xr:uid="{00000000-0005-0000-0000-0000230F0000}"/>
    <cellStyle name="Percent 5" xfId="175" xr:uid="{00000000-0005-0000-0000-0000240F0000}"/>
    <cellStyle name="Percent 5 2" xfId="1711" xr:uid="{00000000-0005-0000-0000-0000250F0000}"/>
    <cellStyle name="Percent 5 3" xfId="1533" xr:uid="{00000000-0005-0000-0000-0000260F0000}"/>
    <cellStyle name="Percent 6" xfId="1545" xr:uid="{00000000-0005-0000-0000-0000270F0000}"/>
    <cellStyle name="Percent 7" xfId="1366" xr:uid="{00000000-0005-0000-0000-0000280F0000}"/>
    <cellStyle name="Percent 8" xfId="10" xr:uid="{00000000-0005-0000-0000-0000290F0000}"/>
    <cellStyle name="Percent 9" xfId="3950" xr:uid="{00000000-0005-0000-0000-00002A0F0000}"/>
    <cellStyle name="RangeBelow" xfId="179" xr:uid="{00000000-0005-0000-0000-00002B0F0000}"/>
    <cellStyle name="RangeBelow 2" xfId="1715" xr:uid="{00000000-0005-0000-0000-00002C0F0000}"/>
    <cellStyle name="RangeBelow 2 2" xfId="2749" xr:uid="{00000000-0005-0000-0000-00002D0F0000}"/>
    <cellStyle name="RangeBelow 2 2 2" xfId="3970" xr:uid="{00000000-0005-0000-0000-00002E0F0000}"/>
    <cellStyle name="RangeBelow 2 3" xfId="3942" xr:uid="{00000000-0005-0000-0000-00002F0F0000}"/>
    <cellStyle name="RangeBelow 2 4" xfId="3979" xr:uid="{00000000-0005-0000-0000-0000300F0000}"/>
    <cellStyle name="RangeBelow 3" xfId="1537" xr:uid="{00000000-0005-0000-0000-0000310F0000}"/>
    <cellStyle name="RangeBelow 3 2" xfId="2648" xr:uid="{00000000-0005-0000-0000-0000320F0000}"/>
    <cellStyle name="RangeBelow 3 2 2" xfId="3967" xr:uid="{00000000-0005-0000-0000-0000330F0000}"/>
    <cellStyle name="RangeBelow 3 3" xfId="3943" xr:uid="{00000000-0005-0000-0000-0000340F0000}"/>
    <cellStyle name="RangeBelow 3 4" xfId="3976" xr:uid="{00000000-0005-0000-0000-0000350F0000}"/>
    <cellStyle name="RangeBelow 4" xfId="2280" xr:uid="{00000000-0005-0000-0000-0000360F0000}"/>
    <cellStyle name="RangeBelow 4 2" xfId="3973" xr:uid="{00000000-0005-0000-0000-0000370F0000}"/>
    <cellStyle name="RangeBelow 5" xfId="3941" xr:uid="{00000000-0005-0000-0000-0000380F0000}"/>
    <cellStyle name="RangeBelow 6" xfId="3963" xr:uid="{00000000-0005-0000-0000-0000390F0000}"/>
    <cellStyle name="STYLE1 - Style1" xfId="1359" xr:uid="{00000000-0005-0000-0000-00003A0F0000}"/>
    <cellStyle name="STYLE1 - Style1 2" xfId="2547" xr:uid="{00000000-0005-0000-0000-00003B0F0000}"/>
    <cellStyle name="STYLE2 - Style2" xfId="1360" xr:uid="{00000000-0005-0000-0000-00003C0F0000}"/>
    <cellStyle name="STYLE2 - Style2 2" xfId="2548" xr:uid="{00000000-0005-0000-0000-00003D0F0000}"/>
    <cellStyle name="STYLE3 - Style3" xfId="1361" xr:uid="{00000000-0005-0000-0000-00003E0F0000}"/>
    <cellStyle name="STYLE3 - Style3 2" xfId="2549" xr:uid="{00000000-0005-0000-0000-00003F0F0000}"/>
    <cellStyle name="STYLE4 - Style4" xfId="1362" xr:uid="{00000000-0005-0000-0000-0000400F0000}"/>
    <cellStyle name="STYLE4 - Style4 2" xfId="2550" xr:uid="{00000000-0005-0000-0000-0000410F0000}"/>
    <cellStyle name="SubRoutine" xfId="180" xr:uid="{00000000-0005-0000-0000-0000420F0000}"/>
    <cellStyle name="SubRoutine 2" xfId="1716" xr:uid="{00000000-0005-0000-0000-0000430F0000}"/>
    <cellStyle name="SubRoutine 2 2" xfId="2750" xr:uid="{00000000-0005-0000-0000-0000440F0000}"/>
    <cellStyle name="SubRoutine 2 2 2" xfId="3968" xr:uid="{00000000-0005-0000-0000-0000450F0000}"/>
    <cellStyle name="SubRoutine 2 3" xfId="3945" xr:uid="{00000000-0005-0000-0000-0000460F0000}"/>
    <cellStyle name="SubRoutine 2 4" xfId="3978" xr:uid="{00000000-0005-0000-0000-0000470F0000}"/>
    <cellStyle name="SubRoutine 3" xfId="1538" xr:uid="{00000000-0005-0000-0000-0000480F0000}"/>
    <cellStyle name="SubRoutine 3 2" xfId="2649" xr:uid="{00000000-0005-0000-0000-0000490F0000}"/>
    <cellStyle name="SubRoutine 3 2 2" xfId="3965" xr:uid="{00000000-0005-0000-0000-00004A0F0000}"/>
    <cellStyle name="SubRoutine 3 3" xfId="3946" xr:uid="{00000000-0005-0000-0000-00004B0F0000}"/>
    <cellStyle name="SubRoutine 3 4" xfId="3974" xr:uid="{00000000-0005-0000-0000-00004C0F0000}"/>
    <cellStyle name="SubRoutine 4" xfId="2281" xr:uid="{00000000-0005-0000-0000-00004D0F0000}"/>
    <cellStyle name="SubRoutine 4 2" xfId="3971" xr:uid="{00000000-0005-0000-0000-00004E0F0000}"/>
    <cellStyle name="SubRoutine 5" xfId="3944" xr:uid="{00000000-0005-0000-0000-00004F0F0000}"/>
    <cellStyle name="SubRoutine 6" xfId="3962" xr:uid="{00000000-0005-0000-0000-0000500F0000}"/>
    <cellStyle name="Tickmark" xfId="1363" xr:uid="{00000000-0005-0000-0000-0000510F0000}"/>
    <cellStyle name="Tickmark 2" xfId="2551" xr:uid="{00000000-0005-0000-0000-0000520F0000}"/>
    <cellStyle name="Title 2" xfId="181" xr:uid="{00000000-0005-0000-0000-0000530F0000}"/>
    <cellStyle name="Title 2 2" xfId="1717" xr:uid="{00000000-0005-0000-0000-0000540F0000}"/>
    <cellStyle name="Title 2 2 2" xfId="2751" xr:uid="{00000000-0005-0000-0000-0000550F0000}"/>
    <cellStyle name="Title 2 3" xfId="1539" xr:uid="{00000000-0005-0000-0000-0000560F0000}"/>
    <cellStyle name="Title 2 3 2" xfId="2650" xr:uid="{00000000-0005-0000-0000-0000570F0000}"/>
    <cellStyle name="Title 2 4" xfId="2282" xr:uid="{00000000-0005-0000-0000-0000580F0000}"/>
    <cellStyle name="Title 3" xfId="1364" xr:uid="{00000000-0005-0000-0000-0000590F0000}"/>
    <cellStyle name="Title 3 2" xfId="1590" xr:uid="{00000000-0005-0000-0000-00005A0F0000}"/>
    <cellStyle name="Title 3 2 2" xfId="2657" xr:uid="{00000000-0005-0000-0000-00005B0F0000}"/>
    <cellStyle name="Title 3 3" xfId="2552" xr:uid="{00000000-0005-0000-0000-00005C0F0000}"/>
    <cellStyle name="Title 4" xfId="1413" xr:uid="{00000000-0005-0000-0000-00005D0F0000}"/>
    <cellStyle name="Title 4 2" xfId="2556" xr:uid="{00000000-0005-0000-0000-00005E0F0000}"/>
    <cellStyle name="Title 5" xfId="2188" xr:uid="{00000000-0005-0000-0000-00005F0F0000}"/>
    <cellStyle name="Title 6" xfId="50" xr:uid="{00000000-0005-0000-0000-0000600F0000}"/>
    <cellStyle name="Total 2" xfId="182" xr:uid="{00000000-0005-0000-0000-0000610F0000}"/>
    <cellStyle name="Total 2 2" xfId="1718" xr:uid="{00000000-0005-0000-0000-0000620F0000}"/>
    <cellStyle name="Total 2 2 2" xfId="1741" xr:uid="{00000000-0005-0000-0000-0000630F0000}"/>
    <cellStyle name="Total 2 2 2 2" xfId="2758" xr:uid="{00000000-0005-0000-0000-0000640F0000}"/>
    <cellStyle name="Total 2 2 3" xfId="2752" xr:uid="{00000000-0005-0000-0000-0000650F0000}"/>
    <cellStyle name="Total 2 3" xfId="1759" xr:uid="{00000000-0005-0000-0000-0000660F0000}"/>
    <cellStyle name="Total 2 3 2" xfId="2766" xr:uid="{00000000-0005-0000-0000-0000670F0000}"/>
    <cellStyle name="Total 2 4" xfId="1540" xr:uid="{00000000-0005-0000-0000-0000680F0000}"/>
    <cellStyle name="Total 2 4 2" xfId="2651" xr:uid="{00000000-0005-0000-0000-0000690F0000}"/>
    <cellStyle name="Total 2 5" xfId="2283" xr:uid="{00000000-0005-0000-0000-00006A0F0000}"/>
    <cellStyle name="Total 3" xfId="183" xr:uid="{00000000-0005-0000-0000-00006B0F0000}"/>
    <cellStyle name="Total 3 2" xfId="1719" xr:uid="{00000000-0005-0000-0000-00006C0F0000}"/>
    <cellStyle name="Total 3 2 2" xfId="1755" xr:uid="{00000000-0005-0000-0000-00006D0F0000}"/>
    <cellStyle name="Total 3 2 2 2" xfId="2764" xr:uid="{00000000-0005-0000-0000-00006E0F0000}"/>
    <cellStyle name="Total 3 2 3" xfId="2753" xr:uid="{00000000-0005-0000-0000-00006F0F0000}"/>
    <cellStyle name="Total 3 3" xfId="1745" xr:uid="{00000000-0005-0000-0000-0000700F0000}"/>
    <cellStyle name="Total 3 3 2" xfId="2761" xr:uid="{00000000-0005-0000-0000-0000710F0000}"/>
    <cellStyle name="Total 3 4" xfId="1541" xr:uid="{00000000-0005-0000-0000-0000720F0000}"/>
    <cellStyle name="Total 3 4 2" xfId="2652" xr:uid="{00000000-0005-0000-0000-0000730F0000}"/>
    <cellStyle name="Total 3 5" xfId="2284" xr:uid="{00000000-0005-0000-0000-0000740F0000}"/>
    <cellStyle name="Total 4" xfId="1365" xr:uid="{00000000-0005-0000-0000-0000750F0000}"/>
    <cellStyle name="Total 4 2" xfId="1605" xr:uid="{00000000-0005-0000-0000-0000760F0000}"/>
    <cellStyle name="Total 4 2 2" xfId="2672" xr:uid="{00000000-0005-0000-0000-0000770F0000}"/>
    <cellStyle name="Total 4 3" xfId="2553" xr:uid="{00000000-0005-0000-0000-0000780F0000}"/>
    <cellStyle name="Total 5" xfId="1428" xr:uid="{00000000-0005-0000-0000-0000790F0000}"/>
    <cellStyle name="Total 5 2" xfId="2571" xr:uid="{00000000-0005-0000-0000-00007A0F0000}"/>
    <cellStyle name="Total 6" xfId="2203" xr:uid="{00000000-0005-0000-0000-00007B0F0000}"/>
    <cellStyle name="Total 7" xfId="65" xr:uid="{00000000-0005-0000-0000-00007C0F0000}"/>
    <cellStyle name="Warning Text 2" xfId="184" xr:uid="{00000000-0005-0000-0000-00007D0F0000}"/>
    <cellStyle name="Warning Text 2 2" xfId="1720" xr:uid="{00000000-0005-0000-0000-00007E0F0000}"/>
    <cellStyle name="Warning Text 2 2 2" xfId="2754" xr:uid="{00000000-0005-0000-0000-00007F0F0000}"/>
    <cellStyle name="Warning Text 2 3" xfId="1542" xr:uid="{00000000-0005-0000-0000-0000800F0000}"/>
    <cellStyle name="Warning Text 2 3 2" xfId="2653" xr:uid="{00000000-0005-0000-0000-0000810F0000}"/>
    <cellStyle name="Warning Text 2 4" xfId="2285" xr:uid="{00000000-0005-0000-0000-0000820F0000}"/>
    <cellStyle name="Warning Text 3" xfId="1603" xr:uid="{00000000-0005-0000-0000-0000830F0000}"/>
    <cellStyle name="Warning Text 3 2" xfId="2670" xr:uid="{00000000-0005-0000-0000-0000840F0000}"/>
    <cellStyle name="Warning Text 4" xfId="185" xr:uid="{00000000-0005-0000-0000-0000850F0000}"/>
    <cellStyle name="Warning Text 4 2" xfId="1721" xr:uid="{00000000-0005-0000-0000-0000860F0000}"/>
    <cellStyle name="Warning Text 4 2 2" xfId="2755" xr:uid="{00000000-0005-0000-0000-0000870F0000}"/>
    <cellStyle name="Warning Text 4 3" xfId="1543" xr:uid="{00000000-0005-0000-0000-0000880F0000}"/>
    <cellStyle name="Warning Text 4 3 2" xfId="2654" xr:uid="{00000000-0005-0000-0000-0000890F0000}"/>
    <cellStyle name="Warning Text 4 4" xfId="2286" xr:uid="{00000000-0005-0000-0000-00008A0F0000}"/>
    <cellStyle name="Warning Text 5" xfId="1426" xr:uid="{00000000-0005-0000-0000-00008B0F0000}"/>
    <cellStyle name="Warning Text 5 2" xfId="2569" xr:uid="{00000000-0005-0000-0000-00008C0F0000}"/>
    <cellStyle name="Warning Text 6" xfId="2201" xr:uid="{00000000-0005-0000-0000-00008D0F0000}"/>
    <cellStyle name="Warning Text 7" xfId="63" xr:uid="{00000000-0005-0000-0000-00008E0F0000}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1351F-01A0-407C-AAE7-27A3765FF390}">
  <sheetPr>
    <tabColor rgb="FF92D050"/>
    <pageSetUpPr fitToPage="1"/>
  </sheetPr>
  <dimension ref="A1:M56"/>
  <sheetViews>
    <sheetView tabSelected="1" zoomScaleNormal="100" workbookViewId="0">
      <selection activeCell="F2" sqref="F2"/>
    </sheetView>
  </sheetViews>
  <sheetFormatPr defaultColWidth="9.140625" defaultRowHeight="12.75" outlineLevelCol="1"/>
  <cols>
    <col min="1" max="1" width="32.5703125" style="205" customWidth="1"/>
    <col min="2" max="3" width="12.85546875" style="205" customWidth="1"/>
    <col min="4" max="6" width="10.7109375" style="205" customWidth="1"/>
    <col min="7" max="7" width="7.7109375" style="205" hidden="1" customWidth="1" outlineLevel="1"/>
    <col min="8" max="8" width="9.140625" style="205" hidden="1" customWidth="1" outlineLevel="1"/>
    <col min="9" max="9" width="10.7109375" style="205" hidden="1" customWidth="1" outlineLevel="1"/>
    <col min="10" max="12" width="9.140625" style="205" hidden="1" customWidth="1" outlineLevel="1"/>
    <col min="13" max="13" width="9.140625" style="205" collapsed="1"/>
    <col min="14" max="16384" width="9.140625" style="205"/>
  </cols>
  <sheetData>
    <row r="1" spans="1:9">
      <c r="A1" s="238" t="s">
        <v>56</v>
      </c>
      <c r="B1" s="238"/>
      <c r="C1" s="238"/>
      <c r="D1" s="238"/>
      <c r="E1" s="203" t="s">
        <v>93</v>
      </c>
      <c r="F1" s="204">
        <v>45735</v>
      </c>
    </row>
    <row r="3" spans="1:9">
      <c r="B3" s="239" t="s">
        <v>144</v>
      </c>
      <c r="C3" s="240"/>
      <c r="D3" s="241"/>
    </row>
    <row r="4" spans="1:9">
      <c r="B4" s="206">
        <v>2024</v>
      </c>
      <c r="C4" s="206">
        <v>2023</v>
      </c>
      <c r="D4" s="206" t="s">
        <v>49</v>
      </c>
      <c r="G4" s="207"/>
      <c r="H4" s="207"/>
    </row>
    <row r="5" spans="1:9">
      <c r="A5" s="208" t="s">
        <v>113</v>
      </c>
      <c r="B5" s="209">
        <f>' Income Statement '!H10</f>
        <v>147103</v>
      </c>
      <c r="C5" s="209">
        <f>' Income Statement '!J10</f>
        <v>69205</v>
      </c>
      <c r="D5" s="237">
        <f>(B5-C5)/C5</f>
        <v>1.1256123112491871</v>
      </c>
      <c r="G5" s="209"/>
      <c r="H5" s="210"/>
      <c r="I5" s="211"/>
    </row>
    <row r="6" spans="1:9">
      <c r="A6" s="208" t="s">
        <v>115</v>
      </c>
      <c r="B6" s="209">
        <f>' Income Statement '!H11</f>
        <v>0</v>
      </c>
      <c r="C6" s="209">
        <f>' Income Statement '!J11</f>
        <v>0</v>
      </c>
      <c r="D6" s="237">
        <f>IFERROR((B6-C6)/C6,0)</f>
        <v>0</v>
      </c>
    </row>
    <row r="7" spans="1:9">
      <c r="A7" s="208" t="s">
        <v>117</v>
      </c>
      <c r="B7" s="212">
        <f>ROUND(3367941/1000,0)</f>
        <v>3368</v>
      </c>
      <c r="C7" s="209">
        <v>2393</v>
      </c>
      <c r="D7" s="237">
        <f>(B7-C7)/C7</f>
        <v>0.40743836188884247</v>
      </c>
    </row>
    <row r="8" spans="1:9">
      <c r="A8" s="208" t="s">
        <v>118</v>
      </c>
      <c r="B8" s="213">
        <f>B7/B5</f>
        <v>2.2895522185135585E-2</v>
      </c>
      <c r="C8" s="213">
        <f>C7/C5</f>
        <v>3.4578426414276428E-2</v>
      </c>
      <c r="D8" s="237">
        <f>B8-C8</f>
        <v>-1.1682904229140843E-2</v>
      </c>
    </row>
    <row r="9" spans="1:9">
      <c r="A9" s="208" t="s">
        <v>79</v>
      </c>
      <c r="B9" s="209">
        <f>' Income Statement '!H14</f>
        <v>2884</v>
      </c>
      <c r="C9" s="215">
        <f>' Income Statement '!J14</f>
        <v>2393</v>
      </c>
      <c r="D9" s="237">
        <f>(B9-C9)/C9</f>
        <v>0.20518178019222733</v>
      </c>
    </row>
    <row r="10" spans="1:9">
      <c r="A10" s="208" t="s">
        <v>47</v>
      </c>
      <c r="B10" s="214">
        <f>B9/(B5+B6)</f>
        <v>1.9605310564706362E-2</v>
      </c>
      <c r="C10" s="214">
        <f>C9/(C5+C6)</f>
        <v>3.4578426414276428E-2</v>
      </c>
      <c r="D10" s="237">
        <f>B10-C10</f>
        <v>-1.4973115849570066E-2</v>
      </c>
    </row>
    <row r="11" spans="1:9">
      <c r="A11" s="208" t="s">
        <v>116</v>
      </c>
      <c r="B11" s="209">
        <f>' Income Statement '!H19-B12</f>
        <v>58112</v>
      </c>
      <c r="C11" s="215">
        <f>' Income Statement '!J19-C12</f>
        <v>64150</v>
      </c>
      <c r="D11" s="237">
        <f>(B11-C11)/C11</f>
        <v>-9.4123148869836318E-2</v>
      </c>
    </row>
    <row r="12" spans="1:9">
      <c r="A12" s="208" t="s">
        <v>119</v>
      </c>
      <c r="B12" s="215">
        <v>0</v>
      </c>
      <c r="C12" s="215">
        <v>0</v>
      </c>
      <c r="D12" s="237">
        <f>IFERROR((B12-C12)/C12,0)</f>
        <v>0</v>
      </c>
    </row>
    <row r="13" spans="1:9">
      <c r="A13" s="208" t="s">
        <v>114</v>
      </c>
      <c r="B13" s="209">
        <f>' Income Statement '!H27</f>
        <v>-53865</v>
      </c>
      <c r="C13" s="215">
        <f>' Income Statement '!J27</f>
        <v>-60398</v>
      </c>
      <c r="D13" s="237">
        <f>(B13-C13)/C13</f>
        <v>-0.1081658333057386</v>
      </c>
    </row>
    <row r="14" spans="1:9">
      <c r="A14" s="208" t="s">
        <v>130</v>
      </c>
      <c r="B14" s="216">
        <f>' Income Statement '!H30</f>
        <v>-0.20724959985225314</v>
      </c>
      <c r="C14" s="217">
        <f>' Income Statement '!J30</f>
        <v>-0.24741313627016442</v>
      </c>
    </row>
    <row r="15" spans="1:9">
      <c r="A15" s="208" t="s">
        <v>83</v>
      </c>
      <c r="B15" s="209">
        <f>' Income Statement '!H42</f>
        <v>4436</v>
      </c>
      <c r="C15" s="218">
        <f>' Income Statement '!J42</f>
        <v>4337</v>
      </c>
    </row>
    <row r="17" spans="1:4">
      <c r="B17" s="239" t="s">
        <v>123</v>
      </c>
      <c r="C17" s="240"/>
      <c r="D17" s="241"/>
    </row>
    <row r="18" spans="1:4">
      <c r="B18" s="206" t="s">
        <v>171</v>
      </c>
      <c r="C18" s="206" t="s">
        <v>145</v>
      </c>
      <c r="D18" s="206" t="s">
        <v>49</v>
      </c>
    </row>
    <row r="19" spans="1:4">
      <c r="A19" s="208" t="str">
        <f>A5</f>
        <v>Net product sales</v>
      </c>
      <c r="B19" s="209">
        <f>' Income Statement '!D10</f>
        <v>34275</v>
      </c>
      <c r="C19" s="209">
        <f>' Income Statement '!F10</f>
        <v>33433</v>
      </c>
      <c r="D19" s="237">
        <f>(B19-C19)/C19</f>
        <v>2.5184697753716387E-2</v>
      </c>
    </row>
    <row r="20" spans="1:4">
      <c r="A20" s="208" t="s">
        <v>115</v>
      </c>
      <c r="B20" s="209">
        <f>' Income Statement '!D11</f>
        <v>0</v>
      </c>
      <c r="C20" s="209">
        <f>' Income Statement '!F11</f>
        <v>0</v>
      </c>
      <c r="D20" s="237">
        <f>IFERROR((B20-C20)/C20,0)</f>
        <v>0</v>
      </c>
    </row>
    <row r="21" spans="1:4">
      <c r="A21" s="208" t="str">
        <f t="shared" ref="A21:A27" si="0">A7</f>
        <v>Gross profit - products</v>
      </c>
      <c r="B21" s="212">
        <f>ROUND(480378/1000,0)</f>
        <v>480</v>
      </c>
      <c r="C21" s="209">
        <v>1154</v>
      </c>
      <c r="D21" s="237">
        <f>(B21-C21)/C21</f>
        <v>-0.58405545927209701</v>
      </c>
    </row>
    <row r="22" spans="1:4">
      <c r="A22" s="208" t="str">
        <f t="shared" si="0"/>
        <v>Gross profit % - products</v>
      </c>
      <c r="B22" s="213">
        <f>B21/B19</f>
        <v>1.400437636761488E-2</v>
      </c>
      <c r="C22" s="213">
        <f>C21/C19</f>
        <v>3.4516794783597045E-2</v>
      </c>
      <c r="D22" s="237">
        <f>B22-C22</f>
        <v>-2.0512418415982163E-2</v>
      </c>
    </row>
    <row r="23" spans="1:4">
      <c r="A23" s="208" t="str">
        <f t="shared" si="0"/>
        <v>Gross profit</v>
      </c>
      <c r="B23" s="215">
        <f>' Income Statement '!D14</f>
        <v>254</v>
      </c>
      <c r="C23" s="215">
        <f>' Income Statement '!F14</f>
        <v>1154</v>
      </c>
      <c r="D23" s="237">
        <f>(B23-C23)/C23</f>
        <v>-0.77989601386481799</v>
      </c>
    </row>
    <row r="24" spans="1:4">
      <c r="A24" s="208" t="str">
        <f t="shared" si="0"/>
        <v>Gross profit %</v>
      </c>
      <c r="B24" s="214">
        <f>B23/(B19+B20)</f>
        <v>7.4106491611962075E-3</v>
      </c>
      <c r="C24" s="214">
        <f>C23/(C19+C20)</f>
        <v>3.4516794783597045E-2</v>
      </c>
      <c r="D24" s="237">
        <f>B24-C24</f>
        <v>-2.7106145622400837E-2</v>
      </c>
    </row>
    <row r="25" spans="1:4">
      <c r="A25" s="208" t="str">
        <f t="shared" si="0"/>
        <v>Operating expenses - products</v>
      </c>
      <c r="B25" s="215">
        <f>' Income Statement '!D19-B26</f>
        <v>13369</v>
      </c>
      <c r="C25" s="215">
        <f>' Income Statement '!F19-C26</f>
        <v>14903</v>
      </c>
      <c r="D25" s="237">
        <f>(B25-C25)/C25</f>
        <v>-0.10293229551097094</v>
      </c>
    </row>
    <row r="26" spans="1:4">
      <c r="A26" s="208" t="str">
        <f t="shared" si="0"/>
        <v>Operating expenses - license</v>
      </c>
      <c r="B26" s="215">
        <v>0</v>
      </c>
      <c r="C26" s="215">
        <v>0</v>
      </c>
      <c r="D26" s="237">
        <f>IFERROR((B26-C26)/C26,0)</f>
        <v>0</v>
      </c>
    </row>
    <row r="27" spans="1:4">
      <c r="A27" s="208" t="str">
        <f t="shared" si="0"/>
        <v>Net income (loss)</v>
      </c>
      <c r="B27" s="215">
        <f>' Income Statement '!D27</f>
        <v>-12714</v>
      </c>
      <c r="C27" s="215">
        <f>' Income Statement '!F27</f>
        <v>-13243</v>
      </c>
      <c r="D27" s="237">
        <f>(B27-C27)/C27</f>
        <v>-3.9945631654458962E-2</v>
      </c>
    </row>
    <row r="28" spans="1:4">
      <c r="A28" s="208" t="s">
        <v>130</v>
      </c>
      <c r="B28" s="221">
        <f>' Income Statement '!D30</f>
        <v>-4.7073372110674631E-2</v>
      </c>
      <c r="C28" s="217">
        <f>' Income Statement '!F30</f>
        <v>-5.2230947319431897E-2</v>
      </c>
      <c r="D28" s="210"/>
    </row>
    <row r="29" spans="1:4">
      <c r="A29" s="208" t="s">
        <v>83</v>
      </c>
      <c r="B29" s="215">
        <f>' Income Statement '!D42</f>
        <v>804</v>
      </c>
      <c r="C29" s="218">
        <f>' Income Statement '!F42</f>
        <v>919</v>
      </c>
      <c r="D29" s="210"/>
    </row>
    <row r="31" spans="1:4">
      <c r="B31" s="239" t="s">
        <v>123</v>
      </c>
      <c r="C31" s="240"/>
      <c r="D31" s="241"/>
    </row>
    <row r="32" spans="1:4">
      <c r="B32" s="206" t="str">
        <f>B18</f>
        <v>Q4 2024</v>
      </c>
      <c r="C32" s="206" t="s">
        <v>167</v>
      </c>
      <c r="D32" s="206" t="s">
        <v>49</v>
      </c>
    </row>
    <row r="33" spans="1:13">
      <c r="A33" s="208" t="str">
        <f>A19</f>
        <v>Net product sales</v>
      </c>
      <c r="B33" s="209">
        <f>' Income Statement '!D10</f>
        <v>34275</v>
      </c>
      <c r="C33" s="209">
        <v>40186</v>
      </c>
      <c r="D33" s="237">
        <f>(B33-C33)/C33</f>
        <v>-0.14709102672572538</v>
      </c>
    </row>
    <row r="34" spans="1:13">
      <c r="A34" s="208" t="s">
        <v>115</v>
      </c>
      <c r="B34" s="209">
        <f>' Income Statement '!D11</f>
        <v>0</v>
      </c>
      <c r="C34" s="209">
        <v>0</v>
      </c>
      <c r="D34" s="237">
        <f>IFERROR((B34-C34)/C34,0)</f>
        <v>0</v>
      </c>
    </row>
    <row r="35" spans="1:13">
      <c r="A35" s="208" t="str">
        <f>A21</f>
        <v>Gross profit - products</v>
      </c>
      <c r="B35" s="209">
        <f>B21</f>
        <v>480</v>
      </c>
      <c r="C35" s="209">
        <v>742</v>
      </c>
      <c r="D35" s="237">
        <f>(B35-C35)/C35</f>
        <v>-0.35309973045822102</v>
      </c>
    </row>
    <row r="36" spans="1:13">
      <c r="A36" s="208" t="str">
        <f>A22</f>
        <v>Gross profit % - products</v>
      </c>
      <c r="B36" s="214">
        <f>B35/B33</f>
        <v>1.400437636761488E-2</v>
      </c>
      <c r="C36" s="214">
        <f>C35/C33</f>
        <v>1.8464141740904792E-2</v>
      </c>
      <c r="D36" s="237">
        <f>B36-C36</f>
        <v>-4.4597653732899121E-3</v>
      </c>
    </row>
    <row r="37" spans="1:13">
      <c r="A37" s="208" t="str">
        <f>A23</f>
        <v>Gross profit</v>
      </c>
      <c r="B37" s="215">
        <f>' Income Statement '!D14</f>
        <v>254</v>
      </c>
      <c r="C37" s="215">
        <v>1142</v>
      </c>
      <c r="D37" s="237">
        <f>(B37-C37)/C37</f>
        <v>-0.77758318739054288</v>
      </c>
    </row>
    <row r="38" spans="1:13">
      <c r="A38" s="208" t="str">
        <f>A24</f>
        <v>Gross profit %</v>
      </c>
      <c r="B38" s="214">
        <f>B37/(B33+B34)</f>
        <v>7.4106491611962075E-3</v>
      </c>
      <c r="C38" s="214">
        <f>C37/(C33+C34)</f>
        <v>2.8417856965112228E-2</v>
      </c>
      <c r="D38" s="237">
        <f>B38-C38</f>
        <v>-2.1007207803916021E-2</v>
      </c>
    </row>
    <row r="39" spans="1:13">
      <c r="A39" s="208" t="str">
        <f>A25</f>
        <v>Operating expenses - products</v>
      </c>
      <c r="B39" s="215">
        <f>' Income Statement '!D19-B40</f>
        <v>13369</v>
      </c>
      <c r="C39" s="215">
        <v>10797</v>
      </c>
      <c r="D39" s="237">
        <f>(B39-C39)/C39</f>
        <v>0.2382143187922571</v>
      </c>
    </row>
    <row r="40" spans="1:13">
      <c r="A40" s="208" t="str">
        <f>A12</f>
        <v>Operating expenses - license</v>
      </c>
      <c r="B40" s="215">
        <f>B26</f>
        <v>0</v>
      </c>
      <c r="C40" s="215">
        <v>0</v>
      </c>
      <c r="D40" s="237" t="e">
        <f>(B40-C40)/C40</f>
        <v>#DIV/0!</v>
      </c>
    </row>
    <row r="41" spans="1:13">
      <c r="A41" s="208" t="str">
        <f t="shared" ref="A41" si="1">A27</f>
        <v>Net income (loss)</v>
      </c>
      <c r="B41" s="215">
        <f>' Income Statement '!D27</f>
        <v>-12714</v>
      </c>
      <c r="C41" s="215">
        <v>-9405</v>
      </c>
      <c r="D41" s="237">
        <f>(B41-C41)/C41</f>
        <v>0.35183413078149922</v>
      </c>
    </row>
    <row r="42" spans="1:13">
      <c r="D42" s="211"/>
    </row>
    <row r="43" spans="1:13">
      <c r="B43" s="206" t="str">
        <f>B18</f>
        <v>Q4 2024</v>
      </c>
      <c r="C43" s="206" t="s">
        <v>167</v>
      </c>
      <c r="D43" s="206" t="s">
        <v>149</v>
      </c>
      <c r="E43" s="206" t="s">
        <v>147</v>
      </c>
      <c r="F43" s="206" t="s">
        <v>145</v>
      </c>
      <c r="G43" s="206" t="s">
        <v>141</v>
      </c>
      <c r="H43" s="206" t="s">
        <v>139</v>
      </c>
      <c r="I43" s="206" t="s">
        <v>138</v>
      </c>
      <c r="J43" s="206" t="s">
        <v>133</v>
      </c>
      <c r="K43" s="206" t="s">
        <v>132</v>
      </c>
      <c r="L43" s="206" t="s">
        <v>129</v>
      </c>
      <c r="M43" s="206" t="s">
        <v>128</v>
      </c>
    </row>
    <row r="44" spans="1:13">
      <c r="A44" s="208" t="s">
        <v>76</v>
      </c>
      <c r="B44" s="212">
        <f>'Press Release BalSht'!E11+'Press Release BalSht'!E12</f>
        <v>34607</v>
      </c>
      <c r="C44" s="209">
        <v>29763</v>
      </c>
      <c r="D44" s="209">
        <v>36406</v>
      </c>
      <c r="E44" s="209">
        <v>41136</v>
      </c>
      <c r="F44" s="209">
        <v>52845</v>
      </c>
      <c r="G44" s="209">
        <v>50576</v>
      </c>
      <c r="H44" s="209">
        <v>31448</v>
      </c>
      <c r="I44" s="209">
        <v>36570</v>
      </c>
      <c r="J44" s="209">
        <v>43611</v>
      </c>
      <c r="K44" s="209">
        <v>43442</v>
      </c>
      <c r="L44" s="209">
        <v>60565</v>
      </c>
      <c r="M44" s="209">
        <v>58330</v>
      </c>
    </row>
    <row r="45" spans="1:13">
      <c r="A45" s="208" t="s">
        <v>84</v>
      </c>
      <c r="B45" s="222">
        <f>'Press Release BalSht'!E23</f>
        <v>41839</v>
      </c>
      <c r="C45" s="223">
        <v>38235</v>
      </c>
      <c r="D45" s="223">
        <v>55556</v>
      </c>
      <c r="E45" s="223">
        <v>64616</v>
      </c>
      <c r="F45" s="223">
        <v>72799</v>
      </c>
      <c r="G45" s="223">
        <v>68182</v>
      </c>
      <c r="H45" s="223">
        <v>47007</v>
      </c>
      <c r="I45" s="223">
        <v>55729</v>
      </c>
      <c r="J45" s="224">
        <v>67323</v>
      </c>
      <c r="K45" s="224">
        <v>77039</v>
      </c>
      <c r="L45" s="224">
        <v>99636</v>
      </c>
      <c r="M45" s="224">
        <v>88472</v>
      </c>
    </row>
    <row r="46" spans="1:13">
      <c r="A46" s="208" t="s">
        <v>75</v>
      </c>
      <c r="B46" s="222">
        <f>'Press Release BalSht'!E17-'Press Release BalSht'!E34</f>
        <v>-7305</v>
      </c>
      <c r="C46" s="223">
        <v>-9653</v>
      </c>
      <c r="D46" s="223">
        <v>-1302</v>
      </c>
      <c r="E46" s="223">
        <v>9043</v>
      </c>
      <c r="F46" s="223">
        <v>22289</v>
      </c>
      <c r="G46" s="223">
        <v>34495</v>
      </c>
      <c r="H46" s="223">
        <v>19921</v>
      </c>
      <c r="I46" s="223">
        <v>21950</v>
      </c>
      <c r="J46" s="224">
        <v>25774</v>
      </c>
      <c r="K46" s="224">
        <v>37168</v>
      </c>
      <c r="L46" s="224">
        <v>46336</v>
      </c>
      <c r="M46" s="224">
        <f>84777-36125</f>
        <v>48652</v>
      </c>
    </row>
    <row r="47" spans="1:13">
      <c r="A47" s="208" t="s">
        <v>68</v>
      </c>
      <c r="B47" s="222">
        <f>'Press Release BalSht'!E28+'Press Release BalSht'!E33+'Press Release BalSht'!E35</f>
        <v>1230</v>
      </c>
      <c r="C47" s="223">
        <v>1563</v>
      </c>
      <c r="D47" s="223">
        <v>4591</v>
      </c>
      <c r="E47" s="223">
        <v>4758</v>
      </c>
      <c r="F47" s="223">
        <v>3844</v>
      </c>
      <c r="G47" s="223">
        <v>0</v>
      </c>
      <c r="H47" s="223">
        <v>152</v>
      </c>
      <c r="I47" s="223">
        <v>301</v>
      </c>
      <c r="J47" s="224">
        <v>5382</v>
      </c>
      <c r="K47" s="224">
        <v>8001</v>
      </c>
      <c r="L47" s="224">
        <v>8208</v>
      </c>
      <c r="M47" s="224">
        <f>4732+376</f>
        <v>5108</v>
      </c>
    </row>
    <row r="48" spans="1:13">
      <c r="A48" s="208" t="s">
        <v>108</v>
      </c>
      <c r="B48" s="222">
        <f>'Press Release BalSht'!E48</f>
        <v>-6048</v>
      </c>
      <c r="C48" s="223">
        <v>-8396</v>
      </c>
      <c r="D48" s="223">
        <v>-183</v>
      </c>
      <c r="E48" s="223">
        <v>10351</v>
      </c>
      <c r="F48" s="223">
        <v>23759</v>
      </c>
      <c r="G48" s="223">
        <v>36083</v>
      </c>
      <c r="H48" s="223">
        <v>21649</v>
      </c>
      <c r="I48" s="223">
        <v>23331</v>
      </c>
      <c r="J48" s="224">
        <v>27236</v>
      </c>
      <c r="K48" s="224">
        <v>38676</v>
      </c>
      <c r="L48" s="224">
        <v>47916</v>
      </c>
      <c r="M48" s="224">
        <v>50166</v>
      </c>
    </row>
    <row r="49" spans="1:5">
      <c r="B49" s="224"/>
      <c r="C49" s="224"/>
    </row>
    <row r="50" spans="1:5">
      <c r="B50" s="242" t="s">
        <v>124</v>
      </c>
      <c r="C50" s="243"/>
      <c r="D50" s="244" t="s">
        <v>58</v>
      </c>
      <c r="E50" s="244"/>
    </row>
    <row r="51" spans="1:5">
      <c r="B51" s="226" t="str">
        <f>B18</f>
        <v>Q4 2024</v>
      </c>
      <c r="C51" s="225" t="str">
        <f>C18</f>
        <v>Q4 2023</v>
      </c>
      <c r="D51" s="226" t="str">
        <f>B51</f>
        <v>Q4 2024</v>
      </c>
      <c r="E51" s="225" t="str">
        <f>C51</f>
        <v>Q4 2023</v>
      </c>
    </row>
    <row r="52" spans="1:5">
      <c r="A52" s="208" t="s">
        <v>16</v>
      </c>
      <c r="B52" s="209">
        <f>'Non-GAAP Measures'!C22</f>
        <v>-12203</v>
      </c>
      <c r="C52" s="209">
        <f>'Non-GAAP Measures'!E22</f>
        <v>-12754</v>
      </c>
      <c r="D52" s="212">
        <f>'Non-GAAP Measures'!G22</f>
        <v>-50447</v>
      </c>
      <c r="E52" s="209">
        <f>'Non-GAAP Measures'!I22</f>
        <v>-57052</v>
      </c>
    </row>
    <row r="53" spans="1:5">
      <c r="B53" s="224"/>
      <c r="C53" s="224"/>
    </row>
    <row r="54" spans="1:5">
      <c r="B54" s="224"/>
      <c r="C54" s="224"/>
    </row>
    <row r="55" spans="1:5">
      <c r="B55" s="224"/>
      <c r="C55" s="224"/>
    </row>
    <row r="56" spans="1:5">
      <c r="B56" s="224"/>
      <c r="C56" s="224"/>
    </row>
  </sheetData>
  <mergeCells count="6">
    <mergeCell ref="A1:D1"/>
    <mergeCell ref="B3:D3"/>
    <mergeCell ref="B17:D17"/>
    <mergeCell ref="B31:D31"/>
    <mergeCell ref="B50:C50"/>
    <mergeCell ref="D50:E50"/>
  </mergeCells>
  <pageMargins left="0.7" right="0.7" top="0.75" bottom="0.75" header="0.3" footer="0.3"/>
  <pageSetup orientation="portrait" r:id="rId1"/>
  <headerFooter>
    <oddFooter>&amp;R&amp;Z&amp;F&amp;A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B1:R60"/>
  <sheetViews>
    <sheetView showGridLines="0" topLeftCell="A11" zoomScaleNormal="100" workbookViewId="0">
      <selection activeCell="B53" sqref="B53:H53"/>
    </sheetView>
  </sheetViews>
  <sheetFormatPr defaultColWidth="9.140625" defaultRowHeight="12.75" outlineLevelRow="1"/>
  <cols>
    <col min="1" max="1" width="9.140625" style="83"/>
    <col min="2" max="2" width="65.7109375" style="83" customWidth="1"/>
    <col min="3" max="3" width="2.28515625" style="83" customWidth="1"/>
    <col min="4" max="4" width="1.85546875" style="88" customWidth="1"/>
    <col min="5" max="5" width="11" style="83" customWidth="1"/>
    <col min="6" max="6" width="2.28515625" style="83" customWidth="1"/>
    <col min="7" max="7" width="1.85546875" style="88" customWidth="1"/>
    <col min="8" max="8" width="11" style="84" customWidth="1"/>
    <col min="9" max="9" width="0.85546875" style="84" customWidth="1"/>
    <col min="10" max="10" width="9.140625" style="83" customWidth="1"/>
    <col min="11" max="11" width="9.140625" style="84" customWidth="1"/>
    <col min="12" max="12" width="2.28515625" style="83" customWidth="1"/>
    <col min="13" max="13" width="9.140625" style="83" customWidth="1"/>
    <col min="14" max="14" width="9.140625" style="83" hidden="1" customWidth="1"/>
    <col min="15" max="15" width="10.7109375" style="83" bestFit="1" customWidth="1"/>
    <col min="16" max="16" width="9.140625" style="83" customWidth="1"/>
    <col min="17" max="17" width="1.5703125" style="83" customWidth="1"/>
    <col min="18" max="18" width="9.140625" style="83" customWidth="1"/>
    <col min="19" max="16384" width="9.140625" style="83"/>
  </cols>
  <sheetData>
    <row r="1" spans="2:16">
      <c r="B1" s="247" t="s">
        <v>164</v>
      </c>
      <c r="C1" s="247"/>
      <c r="D1" s="247"/>
      <c r="E1" s="247"/>
      <c r="F1" s="247"/>
      <c r="G1" s="247"/>
      <c r="H1" s="247"/>
      <c r="I1" s="247"/>
      <c r="M1" s="85" t="s">
        <v>93</v>
      </c>
      <c r="N1" s="86"/>
      <c r="O1" s="87">
        <v>45735</v>
      </c>
    </row>
    <row r="2" spans="2:16">
      <c r="B2" s="247" t="s">
        <v>158</v>
      </c>
      <c r="C2" s="247"/>
      <c r="D2" s="247"/>
      <c r="E2" s="247"/>
      <c r="F2" s="247"/>
      <c r="G2" s="247"/>
      <c r="H2" s="247"/>
      <c r="I2" s="247"/>
    </row>
    <row r="3" spans="2:16">
      <c r="B3" s="247" t="s">
        <v>163</v>
      </c>
      <c r="C3" s="247"/>
      <c r="D3" s="247"/>
      <c r="E3" s="247"/>
      <c r="F3" s="247"/>
      <c r="G3" s="247"/>
      <c r="H3" s="247"/>
      <c r="I3" s="247"/>
    </row>
    <row r="4" spans="2:16">
      <c r="B4" s="82"/>
      <c r="C4" s="82"/>
      <c r="D4" s="82"/>
      <c r="E4" s="82"/>
      <c r="F4" s="82"/>
      <c r="G4" s="82"/>
      <c r="H4" s="82"/>
      <c r="I4" s="82"/>
    </row>
    <row r="5" spans="2:16">
      <c r="D5" s="246"/>
      <c r="E5" s="246"/>
      <c r="G5" s="246"/>
      <c r="H5" s="246"/>
    </row>
    <row r="6" spans="2:16" ht="12" customHeight="1">
      <c r="D6" s="247"/>
      <c r="E6" s="247"/>
      <c r="F6" s="84"/>
      <c r="H6" s="82"/>
      <c r="I6" s="83"/>
    </row>
    <row r="7" spans="2:16" ht="12" customHeight="1">
      <c r="D7" s="247" t="s">
        <v>169</v>
      </c>
      <c r="E7" s="247"/>
      <c r="F7" s="89"/>
      <c r="G7" s="247" t="s">
        <v>146</v>
      </c>
      <c r="H7" s="247"/>
      <c r="I7" s="83"/>
    </row>
    <row r="8" spans="2:16" ht="12" customHeight="1">
      <c r="C8" s="83" t="s">
        <v>18</v>
      </c>
      <c r="D8" s="245">
        <v>2024</v>
      </c>
      <c r="E8" s="245"/>
      <c r="F8" s="91" t="s">
        <v>19</v>
      </c>
      <c r="G8" s="245">
        <v>2023</v>
      </c>
      <c r="H8" s="245"/>
      <c r="I8" s="83"/>
    </row>
    <row r="9" spans="2:16" ht="12" customHeight="1">
      <c r="B9" s="247" t="s">
        <v>20</v>
      </c>
      <c r="C9" s="247"/>
      <c r="D9" s="247"/>
      <c r="E9" s="247"/>
      <c r="F9" s="247"/>
      <c r="G9" s="247"/>
      <c r="H9" s="247"/>
      <c r="I9" s="83"/>
    </row>
    <row r="10" spans="2:16" ht="12" customHeight="1">
      <c r="B10" s="83" t="s">
        <v>21</v>
      </c>
      <c r="E10" s="92"/>
      <c r="F10" s="84"/>
      <c r="H10" s="92"/>
      <c r="I10" s="83"/>
    </row>
    <row r="11" spans="2:16" ht="12" customHeight="1">
      <c r="B11" s="93" t="s">
        <v>22</v>
      </c>
      <c r="C11" s="93"/>
      <c r="D11" s="88" t="s">
        <v>12</v>
      </c>
      <c r="E11" s="94">
        <v>22507</v>
      </c>
      <c r="F11" s="84"/>
      <c r="G11" s="88" t="s">
        <v>12</v>
      </c>
      <c r="H11" s="94">
        <v>40445</v>
      </c>
      <c r="I11" s="83"/>
      <c r="N11" s="95"/>
      <c r="P11" s="96"/>
    </row>
    <row r="12" spans="2:16" ht="12" customHeight="1">
      <c r="B12" s="93" t="s">
        <v>23</v>
      </c>
      <c r="C12" s="93"/>
      <c r="E12" s="94">
        <v>12100</v>
      </c>
      <c r="F12" s="94"/>
      <c r="H12" s="94">
        <v>12400</v>
      </c>
      <c r="I12" s="83"/>
      <c r="N12" s="95"/>
    </row>
    <row r="13" spans="2:16" ht="12.75" hidden="1" customHeight="1">
      <c r="B13" s="93" t="s">
        <v>24</v>
      </c>
      <c r="C13" s="93"/>
      <c r="E13" s="94"/>
      <c r="F13" s="84"/>
      <c r="H13" s="94"/>
      <c r="I13" s="83"/>
      <c r="N13" s="95"/>
    </row>
    <row r="14" spans="2:16" ht="12" customHeight="1">
      <c r="B14" s="93" t="s">
        <v>25</v>
      </c>
      <c r="C14" s="93"/>
      <c r="E14" s="94">
        <v>1671</v>
      </c>
      <c r="F14" s="84"/>
      <c r="H14" s="94">
        <v>4562</v>
      </c>
      <c r="I14" s="83"/>
      <c r="M14" s="96"/>
      <c r="N14" s="95"/>
    </row>
    <row r="15" spans="2:16" ht="12" customHeight="1">
      <c r="B15" s="93" t="s">
        <v>26</v>
      </c>
      <c r="C15" s="93"/>
      <c r="E15" s="94">
        <v>2744</v>
      </c>
      <c r="F15" s="84"/>
      <c r="H15" s="94">
        <v>12031</v>
      </c>
      <c r="I15" s="83"/>
      <c r="M15" s="96"/>
      <c r="N15" s="95"/>
      <c r="O15" s="95"/>
    </row>
    <row r="16" spans="2:16" ht="12" customHeight="1">
      <c r="B16" s="93" t="s">
        <v>27</v>
      </c>
      <c r="C16" s="93"/>
      <c r="D16" s="97"/>
      <c r="E16" s="229">
        <v>733</v>
      </c>
      <c r="F16" s="84"/>
      <c r="G16" s="97"/>
      <c r="H16" s="229">
        <v>441</v>
      </c>
      <c r="I16" s="83"/>
      <c r="M16" s="96"/>
      <c r="N16" s="95"/>
      <c r="P16" s="96"/>
    </row>
    <row r="17" spans="2:18" ht="12" customHeight="1">
      <c r="B17" s="98" t="s">
        <v>28</v>
      </c>
      <c r="C17" s="98"/>
      <c r="E17" s="94">
        <f>SUM(E11:E16)</f>
        <v>39755</v>
      </c>
      <c r="F17" s="84"/>
      <c r="H17" s="94">
        <f>SUM(H11:H16)</f>
        <v>69879</v>
      </c>
      <c r="I17" s="83"/>
      <c r="K17" s="99"/>
      <c r="M17" s="96"/>
      <c r="O17" s="96"/>
      <c r="P17" s="96"/>
      <c r="R17" s="96"/>
    </row>
    <row r="18" spans="2:18" ht="6.75" customHeight="1">
      <c r="B18" s="93"/>
      <c r="C18" s="93"/>
      <c r="E18" s="230"/>
      <c r="F18" s="84"/>
      <c r="H18" s="230"/>
      <c r="I18" s="83"/>
    </row>
    <row r="19" spans="2:18" ht="12" customHeight="1">
      <c r="B19" s="88" t="s">
        <v>29</v>
      </c>
      <c r="C19" s="93"/>
      <c r="E19" s="94">
        <v>517</v>
      </c>
      <c r="F19" s="84"/>
      <c r="H19" s="94">
        <v>770</v>
      </c>
      <c r="I19" s="83"/>
      <c r="N19" s="95"/>
      <c r="P19" s="96"/>
    </row>
    <row r="20" spans="2:18" ht="12.75" hidden="1" customHeight="1">
      <c r="B20" s="88" t="s">
        <v>30</v>
      </c>
      <c r="C20" s="93"/>
      <c r="E20" s="94"/>
      <c r="F20" s="84"/>
      <c r="H20" s="94"/>
      <c r="I20" s="83"/>
      <c r="N20" s="95"/>
    </row>
    <row r="21" spans="2:18" ht="12.75" customHeight="1">
      <c r="B21" s="88" t="s">
        <v>89</v>
      </c>
      <c r="C21" s="93"/>
      <c r="E21" s="100">
        <v>1101</v>
      </c>
      <c r="F21" s="84"/>
      <c r="H21" s="100">
        <v>1590</v>
      </c>
      <c r="I21" s="83"/>
      <c r="N21" s="95"/>
    </row>
    <row r="22" spans="2:18" ht="12" customHeight="1">
      <c r="B22" s="88" t="s">
        <v>31</v>
      </c>
      <c r="C22" s="93"/>
      <c r="E22" s="94">
        <v>466</v>
      </c>
      <c r="F22" s="84"/>
      <c r="H22" s="94">
        <v>560</v>
      </c>
      <c r="I22" s="83"/>
      <c r="N22" s="95"/>
    </row>
    <row r="23" spans="2:18" ht="12" customHeight="1" thickBot="1">
      <c r="B23" s="98" t="s">
        <v>32</v>
      </c>
      <c r="C23" s="98"/>
      <c r="D23" s="101" t="s">
        <v>12</v>
      </c>
      <c r="E23" s="231">
        <f>E17+E19+E21+E22</f>
        <v>41839</v>
      </c>
      <c r="F23" s="84"/>
      <c r="G23" s="101" t="s">
        <v>12</v>
      </c>
      <c r="H23" s="231">
        <f>H17+H19+H21+H22</f>
        <v>72799</v>
      </c>
      <c r="I23" s="83"/>
      <c r="J23" s="96"/>
      <c r="N23" s="96">
        <f>E17-E34</f>
        <v>-7305</v>
      </c>
    </row>
    <row r="24" spans="2:18" ht="12" customHeight="1" thickTop="1">
      <c r="E24" s="94"/>
      <c r="F24" s="84"/>
      <c r="H24" s="94"/>
      <c r="I24" s="83"/>
      <c r="M24" s="96"/>
    </row>
    <row r="25" spans="2:18" ht="12" customHeight="1">
      <c r="B25" s="247" t="s">
        <v>156</v>
      </c>
      <c r="C25" s="247"/>
      <c r="D25" s="247"/>
      <c r="E25" s="247"/>
      <c r="F25" s="247"/>
      <c r="G25" s="247"/>
      <c r="H25" s="247"/>
      <c r="I25" s="83"/>
      <c r="K25" s="99"/>
      <c r="P25" s="96"/>
    </row>
    <row r="26" spans="2:18" ht="12" customHeight="1">
      <c r="B26" s="83" t="s">
        <v>33</v>
      </c>
      <c r="E26" s="94"/>
      <c r="F26" s="84"/>
      <c r="H26" s="94"/>
      <c r="I26" s="83"/>
    </row>
    <row r="27" spans="2:18" ht="12" customHeight="1">
      <c r="B27" s="93" t="s">
        <v>34</v>
      </c>
      <c r="C27" s="93"/>
      <c r="D27" s="88" t="s">
        <v>12</v>
      </c>
      <c r="E27" s="94">
        <v>42307</v>
      </c>
      <c r="F27" s="84"/>
      <c r="G27" s="88" t="s">
        <v>12</v>
      </c>
      <c r="H27" s="94">
        <v>39831</v>
      </c>
      <c r="I27" s="83"/>
      <c r="M27" s="96"/>
      <c r="N27" s="95"/>
    </row>
    <row r="28" spans="2:18" ht="12" customHeight="1">
      <c r="B28" s="93" t="s">
        <v>46</v>
      </c>
      <c r="C28" s="93"/>
      <c r="E28" s="94">
        <v>1230</v>
      </c>
      <c r="F28" s="84"/>
      <c r="H28" s="94">
        <v>3844</v>
      </c>
      <c r="I28" s="83"/>
      <c r="N28" s="95"/>
    </row>
    <row r="29" spans="2:18" ht="12" customHeight="1">
      <c r="B29" s="93" t="s">
        <v>35</v>
      </c>
      <c r="C29" s="93"/>
      <c r="E29" s="94">
        <v>808</v>
      </c>
      <c r="F29" s="84"/>
      <c r="H29" s="94">
        <v>1346</v>
      </c>
      <c r="I29" s="83"/>
      <c r="N29" s="95"/>
    </row>
    <row r="30" spans="2:18" ht="12" hidden="1" customHeight="1" outlineLevel="1">
      <c r="B30" s="93" t="s">
        <v>94</v>
      </c>
      <c r="C30" s="93"/>
      <c r="E30" s="100">
        <v>0</v>
      </c>
      <c r="F30" s="84"/>
      <c r="H30" s="100">
        <v>0</v>
      </c>
      <c r="I30" s="83"/>
      <c r="N30" s="95"/>
    </row>
    <row r="31" spans="2:18" ht="12" customHeight="1" collapsed="1">
      <c r="B31" s="93" t="s">
        <v>151</v>
      </c>
      <c r="C31" s="93"/>
      <c r="E31" s="94">
        <v>40</v>
      </c>
      <c r="F31" s="84"/>
      <c r="H31" s="100">
        <v>0</v>
      </c>
      <c r="I31" s="83"/>
      <c r="N31" s="95"/>
    </row>
    <row r="32" spans="2:18" ht="12" customHeight="1">
      <c r="B32" s="93" t="s">
        <v>152</v>
      </c>
      <c r="C32" s="93"/>
      <c r="D32" s="97"/>
      <c r="E32" s="229">
        <v>2675</v>
      </c>
      <c r="F32" s="84"/>
      <c r="G32" s="97"/>
      <c r="H32" s="229">
        <v>2569</v>
      </c>
      <c r="I32" s="83"/>
      <c r="N32" s="95"/>
    </row>
    <row r="33" spans="2:15" ht="12" hidden="1" customHeight="1" outlineLevel="1">
      <c r="B33" s="232" t="s">
        <v>107</v>
      </c>
      <c r="C33" s="93"/>
      <c r="D33" s="97"/>
      <c r="E33" s="100">
        <v>0</v>
      </c>
      <c r="F33" s="84"/>
      <c r="G33" s="97"/>
      <c r="H33" s="100">
        <v>0</v>
      </c>
      <c r="I33" s="83"/>
      <c r="N33" s="95"/>
    </row>
    <row r="34" spans="2:15" ht="12" customHeight="1" collapsed="1">
      <c r="B34" s="98" t="s">
        <v>36</v>
      </c>
      <c r="C34" s="98"/>
      <c r="E34" s="233">
        <f>SUM(E27:E33)</f>
        <v>47060</v>
      </c>
      <c r="F34" s="84"/>
      <c r="H34" s="233">
        <f>SUM(H27:H33)</f>
        <v>47590</v>
      </c>
      <c r="I34" s="83"/>
      <c r="K34" s="102"/>
      <c r="N34" s="96">
        <f>+E33</f>
        <v>0</v>
      </c>
      <c r="O34" s="96"/>
    </row>
    <row r="35" spans="2:15" ht="12" hidden="1" customHeight="1" outlineLevel="1">
      <c r="B35" s="234" t="s">
        <v>101</v>
      </c>
      <c r="E35" s="103">
        <v>0</v>
      </c>
      <c r="F35" s="84"/>
      <c r="H35" s="103">
        <v>0</v>
      </c>
      <c r="I35" s="83"/>
      <c r="M35" s="96"/>
    </row>
    <row r="36" spans="2:15" ht="12" customHeight="1" collapsed="1">
      <c r="B36" s="83" t="s">
        <v>90</v>
      </c>
      <c r="E36" s="100">
        <v>641</v>
      </c>
      <c r="F36" s="84"/>
      <c r="H36" s="100">
        <v>1213</v>
      </c>
      <c r="I36" s="83"/>
      <c r="M36" s="96"/>
    </row>
    <row r="37" spans="2:15" ht="12" customHeight="1">
      <c r="B37" s="83" t="s">
        <v>91</v>
      </c>
      <c r="D37" s="97"/>
      <c r="E37" s="229">
        <v>186</v>
      </c>
      <c r="F37" s="99"/>
      <c r="G37" s="104"/>
      <c r="H37" s="229">
        <v>237</v>
      </c>
      <c r="I37" s="83"/>
      <c r="M37" s="96"/>
    </row>
    <row r="38" spans="2:15" ht="12" customHeight="1">
      <c r="B38" s="98" t="s">
        <v>37</v>
      </c>
      <c r="C38" s="98"/>
      <c r="D38" s="235"/>
      <c r="E38" s="105">
        <f>E34+E35+E36+E37</f>
        <v>47887</v>
      </c>
      <c r="F38" s="84"/>
      <c r="G38" s="235"/>
      <c r="H38" s="105">
        <f>H34+H35+H36+H37</f>
        <v>49040</v>
      </c>
      <c r="I38" s="83"/>
    </row>
    <row r="39" spans="2:15" ht="6.2" customHeight="1">
      <c r="B39" s="98"/>
      <c r="C39" s="98"/>
      <c r="E39" s="99"/>
      <c r="F39" s="84"/>
      <c r="H39" s="99"/>
      <c r="I39" s="83"/>
    </row>
    <row r="40" spans="2:15" ht="12" customHeight="1">
      <c r="B40" s="83" t="s">
        <v>38</v>
      </c>
      <c r="E40" s="94"/>
      <c r="F40" s="99"/>
      <c r="G40" s="102"/>
      <c r="H40" s="94"/>
      <c r="I40" s="83"/>
    </row>
    <row r="41" spans="2:15" ht="6.2" customHeight="1">
      <c r="E41" s="99"/>
      <c r="F41" s="99"/>
      <c r="G41" s="102"/>
      <c r="H41" s="99"/>
      <c r="I41" s="83"/>
    </row>
    <row r="42" spans="2:15" ht="12" customHeight="1">
      <c r="B42" s="83" t="s">
        <v>162</v>
      </c>
      <c r="E42" s="99"/>
      <c r="F42" s="99"/>
      <c r="G42" s="102"/>
      <c r="H42" s="99"/>
      <c r="I42" s="83"/>
    </row>
    <row r="43" spans="2:15" ht="12" customHeight="1">
      <c r="B43" s="93" t="s">
        <v>39</v>
      </c>
      <c r="C43" s="93"/>
      <c r="E43" s="103">
        <v>0</v>
      </c>
      <c r="F43" s="99"/>
      <c r="G43" s="102"/>
      <c r="H43" s="103">
        <v>0</v>
      </c>
      <c r="I43" s="83"/>
    </row>
    <row r="44" spans="2:15" ht="12" customHeight="1">
      <c r="B44" s="93" t="s">
        <v>40</v>
      </c>
      <c r="C44" s="93"/>
      <c r="E44" s="94">
        <v>273</v>
      </c>
      <c r="F44" s="99"/>
      <c r="G44" s="102"/>
      <c r="H44" s="94">
        <v>254</v>
      </c>
      <c r="I44" s="83"/>
    </row>
    <row r="45" spans="2:15" ht="12" customHeight="1">
      <c r="B45" s="93" t="s">
        <v>41</v>
      </c>
      <c r="C45" s="93"/>
      <c r="E45" s="94">
        <v>331367</v>
      </c>
      <c r="F45" s="99"/>
      <c r="G45" s="102"/>
      <c r="H45" s="94">
        <v>307328</v>
      </c>
      <c r="I45" s="83"/>
      <c r="M45" s="96"/>
      <c r="O45" s="96"/>
    </row>
    <row r="46" spans="2:15" ht="12" customHeight="1">
      <c r="B46" s="93" t="s">
        <v>42</v>
      </c>
      <c r="C46" s="93"/>
      <c r="D46" s="97"/>
      <c r="E46" s="94">
        <v>-337688</v>
      </c>
      <c r="F46" s="99"/>
      <c r="G46" s="104"/>
      <c r="H46" s="94">
        <v>-283823</v>
      </c>
      <c r="I46" s="83"/>
      <c r="J46" s="96"/>
      <c r="M46" s="96"/>
      <c r="O46" s="96"/>
    </row>
    <row r="47" spans="2:15" ht="12.75" hidden="1" customHeight="1">
      <c r="B47" s="93" t="s">
        <v>43</v>
      </c>
      <c r="C47" s="93"/>
      <c r="D47" s="97"/>
      <c r="E47" s="94">
        <v>0</v>
      </c>
      <c r="F47" s="99"/>
      <c r="G47" s="104"/>
      <c r="H47" s="94">
        <v>0</v>
      </c>
      <c r="I47" s="83"/>
    </row>
    <row r="48" spans="2:15" ht="12" customHeight="1">
      <c r="B48" s="98" t="s">
        <v>155</v>
      </c>
      <c r="C48" s="98"/>
      <c r="E48" s="105">
        <f>SUM(E43:E47)</f>
        <v>-6048</v>
      </c>
      <c r="F48" s="99"/>
      <c r="G48" s="102"/>
      <c r="H48" s="105">
        <f>SUM(H43:H47)</f>
        <v>23759</v>
      </c>
      <c r="I48" s="83"/>
    </row>
    <row r="49" spans="2:9" ht="12" customHeight="1" thickBot="1">
      <c r="B49" s="98" t="s">
        <v>157</v>
      </c>
      <c r="C49" s="98"/>
      <c r="D49" s="101" t="s">
        <v>12</v>
      </c>
      <c r="E49" s="106">
        <f>E38+E48</f>
        <v>41839</v>
      </c>
      <c r="F49" s="99"/>
      <c r="G49" s="101" t="s">
        <v>12</v>
      </c>
      <c r="H49" s="106">
        <f>H38+H48</f>
        <v>72799</v>
      </c>
      <c r="I49" s="83"/>
    </row>
    <row r="50" spans="2:9" ht="3.75" customHeight="1" thickTop="1">
      <c r="B50" s="98"/>
      <c r="C50" s="98"/>
      <c r="E50" s="107"/>
      <c r="F50" s="99"/>
      <c r="G50" s="102"/>
      <c r="H50" s="107"/>
      <c r="I50" s="83"/>
    </row>
    <row r="51" spans="2:9" ht="12" customHeight="1">
      <c r="E51" s="107"/>
      <c r="F51" s="99"/>
      <c r="G51" s="102"/>
      <c r="H51" s="107"/>
      <c r="I51" s="83"/>
    </row>
    <row r="52" spans="2:9" ht="12" customHeight="1">
      <c r="E52" s="107"/>
      <c r="F52" s="99"/>
      <c r="G52" s="102"/>
      <c r="H52" s="107"/>
      <c r="I52" s="83"/>
    </row>
    <row r="53" spans="2:9" ht="12" customHeight="1">
      <c r="B53" s="246"/>
      <c r="C53" s="246"/>
      <c r="D53" s="246"/>
      <c r="E53" s="246"/>
      <c r="F53" s="246"/>
      <c r="G53" s="246"/>
      <c r="H53" s="246"/>
      <c r="I53" s="83"/>
    </row>
    <row r="54" spans="2:9" ht="12" customHeight="1">
      <c r="B54" s="108" t="s">
        <v>44</v>
      </c>
      <c r="C54" s="108"/>
      <c r="E54" s="103">
        <f>E49-E23</f>
        <v>0</v>
      </c>
      <c r="F54" s="109"/>
      <c r="G54" s="110"/>
      <c r="H54" s="109">
        <f>H49-H23</f>
        <v>0</v>
      </c>
      <c r="I54" s="83"/>
    </row>
    <row r="55" spans="2:9">
      <c r="E55" s="109" t="str">
        <f>IF(E54=0,"OK","Out of Balance!")</f>
        <v>OK</v>
      </c>
      <c r="F55" s="109"/>
      <c r="G55" s="110"/>
      <c r="H55" s="109" t="str">
        <f>IF(H54=0,"OK","Out of Balance!")</f>
        <v>OK</v>
      </c>
    </row>
    <row r="56" spans="2:9">
      <c r="E56" s="107"/>
      <c r="F56" s="84"/>
      <c r="H56" s="107"/>
      <c r="I56" s="83"/>
    </row>
    <row r="57" spans="2:9">
      <c r="B57" s="108" t="s">
        <v>102</v>
      </c>
      <c r="E57" s="96">
        <f>E46-H46</f>
        <v>-53865</v>
      </c>
    </row>
    <row r="58" spans="2:9">
      <c r="B58" s="108" t="s">
        <v>103</v>
      </c>
      <c r="E58" s="96">
        <f>' Income Statement '!H27</f>
        <v>-53865</v>
      </c>
    </row>
    <row r="59" spans="2:9">
      <c r="B59" s="108"/>
      <c r="E59" s="103">
        <f>E57-E58</f>
        <v>0</v>
      </c>
    </row>
    <row r="60" spans="2:9">
      <c r="E60" s="109" t="str">
        <f>IF(E59=0,"OK","Out of Balance!")</f>
        <v>OK</v>
      </c>
    </row>
  </sheetData>
  <mergeCells count="13">
    <mergeCell ref="D8:E8"/>
    <mergeCell ref="G8:H8"/>
    <mergeCell ref="B53:H53"/>
    <mergeCell ref="B1:I1"/>
    <mergeCell ref="B2:I2"/>
    <mergeCell ref="B3:I3"/>
    <mergeCell ref="D5:E5"/>
    <mergeCell ref="G5:H5"/>
    <mergeCell ref="D7:E7"/>
    <mergeCell ref="G7:H7"/>
    <mergeCell ref="D6:E6"/>
    <mergeCell ref="B9:H9"/>
    <mergeCell ref="B25:H25"/>
  </mergeCells>
  <pageMargins left="0.66" right="0.2" top="1" bottom="1" header="0.5" footer="0.5"/>
  <pageSetup scale="80" orientation="portrait" r:id="rId1"/>
  <headerFooter>
    <oddFooter>&amp;R&amp;Z&amp;F&amp;A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B1:AL50"/>
  <sheetViews>
    <sheetView showGridLines="0" topLeftCell="A19" zoomScaleNormal="100" workbookViewId="0">
      <selection activeCell="D16" sqref="D16"/>
    </sheetView>
  </sheetViews>
  <sheetFormatPr defaultColWidth="9.140625" defaultRowHeight="12.75" outlineLevelRow="1" outlineLevelCol="1"/>
  <cols>
    <col min="1" max="1" width="9.140625" style="83"/>
    <col min="2" max="2" width="43.5703125" style="83" customWidth="1"/>
    <col min="3" max="3" width="2.42578125" style="83" customWidth="1"/>
    <col min="4" max="4" width="11.85546875" style="83" customWidth="1"/>
    <col min="5" max="5" width="1.42578125" style="83" customWidth="1"/>
    <col min="6" max="6" width="13" style="83" customWidth="1"/>
    <col min="7" max="7" width="1.28515625" style="83" customWidth="1"/>
    <col min="8" max="8" width="11.85546875" style="83" customWidth="1" outlineLevel="1"/>
    <col min="9" max="9" width="1.42578125" style="83" customWidth="1" outlineLevel="1"/>
    <col min="10" max="10" width="13.5703125" style="83" customWidth="1" outlineLevel="1"/>
    <col min="11" max="11" width="0.5703125" style="83" customWidth="1" outlineLevel="1"/>
    <col min="12" max="12" width="4.140625" style="83" customWidth="1"/>
    <col min="13" max="13" width="13.42578125" style="83" customWidth="1" outlineLevel="1"/>
    <col min="14" max="14" width="1.85546875" style="83" customWidth="1" outlineLevel="1"/>
    <col min="15" max="15" width="13" style="83" customWidth="1" outlineLevel="1"/>
    <col min="16" max="16" width="1.85546875" style="83" customWidth="1" outlineLevel="1"/>
    <col min="17" max="17" width="9.140625" style="83" customWidth="1"/>
    <col min="18" max="18" width="10.7109375" style="83" bestFit="1" customWidth="1"/>
    <col min="19" max="24" width="9.140625" style="83" customWidth="1"/>
    <col min="25" max="25" width="10.42578125" style="83" customWidth="1"/>
    <col min="26" max="29" width="9.140625" style="83" customWidth="1"/>
    <col min="30" max="16384" width="9.140625" style="83"/>
  </cols>
  <sheetData>
    <row r="1" spans="2:38">
      <c r="B1" s="247" t="s">
        <v>164</v>
      </c>
      <c r="C1" s="247"/>
      <c r="D1" s="247"/>
      <c r="E1" s="247"/>
      <c r="F1" s="247"/>
      <c r="G1" s="247"/>
      <c r="H1" s="247"/>
      <c r="I1" s="247"/>
      <c r="J1" s="247"/>
      <c r="K1" s="247"/>
      <c r="Q1" s="111"/>
      <c r="R1" s="112"/>
      <c r="S1" s="113"/>
      <c r="T1" s="113"/>
    </row>
    <row r="2" spans="2:38">
      <c r="B2" s="247" t="s">
        <v>159</v>
      </c>
      <c r="C2" s="247"/>
      <c r="D2" s="247"/>
      <c r="E2" s="247"/>
      <c r="F2" s="247"/>
      <c r="G2" s="247"/>
      <c r="H2" s="247"/>
      <c r="I2" s="247"/>
      <c r="J2" s="247"/>
      <c r="K2" s="247"/>
    </row>
    <row r="3" spans="2:38">
      <c r="B3" s="247" t="s">
        <v>150</v>
      </c>
      <c r="C3" s="247"/>
      <c r="D3" s="247"/>
      <c r="E3" s="247"/>
      <c r="F3" s="247"/>
      <c r="G3" s="247"/>
      <c r="H3" s="247"/>
      <c r="I3" s="247"/>
      <c r="J3" s="247"/>
      <c r="K3" s="247"/>
    </row>
    <row r="4" spans="2:38">
      <c r="B4" s="113"/>
      <c r="J4" s="112"/>
      <c r="O4" s="112"/>
    </row>
    <row r="6" spans="2:38">
      <c r="D6" s="114"/>
      <c r="E6" s="90" t="s">
        <v>11</v>
      </c>
      <c r="F6" s="114"/>
      <c r="H6" s="114"/>
      <c r="I6" s="90" t="s">
        <v>121</v>
      </c>
      <c r="J6" s="114"/>
      <c r="M6" s="114"/>
      <c r="N6" s="90" t="s">
        <v>166</v>
      </c>
      <c r="O6" s="115"/>
      <c r="S6" s="82"/>
    </row>
    <row r="7" spans="2:38">
      <c r="D7" s="116" t="str">
        <f>'Press Release BalSht'!D7:E7</f>
        <v>December 28,</v>
      </c>
      <c r="E7" s="117"/>
      <c r="F7" s="116" t="s">
        <v>146</v>
      </c>
      <c r="G7" s="117"/>
      <c r="H7" s="116" t="str">
        <f>D7</f>
        <v>December 28,</v>
      </c>
      <c r="I7" s="117"/>
      <c r="J7" s="116" t="str">
        <f>F7</f>
        <v>December 30,</v>
      </c>
      <c r="K7" s="117"/>
      <c r="M7" s="118" t="s">
        <v>170</v>
      </c>
      <c r="N7" s="119"/>
      <c r="O7" s="118" t="s">
        <v>165</v>
      </c>
      <c r="P7" s="120"/>
      <c r="R7" s="82"/>
      <c r="S7" s="82"/>
      <c r="T7" s="116"/>
      <c r="U7" s="116"/>
    </row>
    <row r="8" spans="2:38">
      <c r="D8" s="90">
        <v>2024</v>
      </c>
      <c r="E8" s="111"/>
      <c r="F8" s="90">
        <v>2023</v>
      </c>
      <c r="G8" s="111"/>
      <c r="H8" s="90">
        <f>D8</f>
        <v>2024</v>
      </c>
      <c r="I8" s="111"/>
      <c r="J8" s="245">
        <f>F8</f>
        <v>2023</v>
      </c>
      <c r="K8" s="245"/>
      <c r="M8" s="121">
        <v>2024</v>
      </c>
      <c r="N8" s="122"/>
      <c r="O8" s="123">
        <v>2023</v>
      </c>
      <c r="P8" s="124"/>
      <c r="R8" s="82"/>
      <c r="S8" s="82"/>
      <c r="T8" s="82"/>
      <c r="U8" s="82"/>
    </row>
    <row r="9" spans="2:38" ht="4.5" customHeight="1">
      <c r="B9" s="89"/>
      <c r="D9" s="82"/>
      <c r="E9" s="82"/>
      <c r="F9" s="82"/>
      <c r="G9" s="108"/>
      <c r="H9" s="82"/>
      <c r="I9" s="125"/>
      <c r="J9" s="82"/>
      <c r="M9" s="82"/>
      <c r="O9" s="82"/>
      <c r="R9" s="82"/>
      <c r="S9" s="125"/>
      <c r="T9" s="82"/>
      <c r="U9" s="126"/>
    </row>
    <row r="10" spans="2:38" ht="15" hidden="1" customHeight="1" outlineLevel="1">
      <c r="B10" s="89" t="s">
        <v>113</v>
      </c>
      <c r="D10" s="127">
        <f>H10-M10</f>
        <v>34275</v>
      </c>
      <c r="E10" s="96"/>
      <c r="F10" s="127">
        <f>J10-O10</f>
        <v>33433</v>
      </c>
      <c r="G10" s="96"/>
      <c r="H10" s="127">
        <v>147103</v>
      </c>
      <c r="I10" s="96"/>
      <c r="J10" s="127">
        <v>69205</v>
      </c>
      <c r="M10" s="127">
        <v>112828</v>
      </c>
      <c r="O10" s="127">
        <v>35772</v>
      </c>
      <c r="P10" s="129"/>
      <c r="R10" s="95"/>
      <c r="S10" s="96"/>
      <c r="T10" s="95"/>
    </row>
    <row r="11" spans="2:38" ht="15" hidden="1" customHeight="1" outlineLevel="1">
      <c r="B11" s="89" t="s">
        <v>115</v>
      </c>
      <c r="D11" s="130">
        <f>H11-M11</f>
        <v>0</v>
      </c>
      <c r="E11" s="96"/>
      <c r="F11" s="130">
        <f t="shared" ref="F11" si="0">J11-O11</f>
        <v>0</v>
      </c>
      <c r="G11" s="96"/>
      <c r="H11" s="130"/>
      <c r="I11" s="96"/>
      <c r="J11" s="130"/>
      <c r="M11" s="131">
        <v>0</v>
      </c>
      <c r="O11" s="131">
        <v>0</v>
      </c>
      <c r="P11" s="129"/>
      <c r="R11" s="95"/>
      <c r="S11" s="96"/>
      <c r="T11" s="95"/>
      <c r="X11" s="95"/>
      <c r="Y11" s="132"/>
      <c r="AA11" s="132"/>
    </row>
    <row r="12" spans="2:38" ht="15" customHeight="1" collapsed="1">
      <c r="B12" s="133" t="s">
        <v>72</v>
      </c>
      <c r="D12" s="127">
        <f>SUM(D10:D11)</f>
        <v>34275</v>
      </c>
      <c r="E12" s="96"/>
      <c r="F12" s="127">
        <f>SUM(F10:F11)</f>
        <v>33433</v>
      </c>
      <c r="G12" s="96"/>
      <c r="H12" s="127">
        <f>SUM(H10:H11)</f>
        <v>147103</v>
      </c>
      <c r="I12" s="96"/>
      <c r="J12" s="127">
        <f>SUM(J10:J11)</f>
        <v>69205</v>
      </c>
      <c r="M12" s="134">
        <f>SUM(M10:M11)</f>
        <v>112828</v>
      </c>
      <c r="N12" s="135"/>
      <c r="O12" s="136">
        <f>SUM(O10:O11)</f>
        <v>35772</v>
      </c>
      <c r="P12" s="129"/>
      <c r="R12" s="95"/>
      <c r="S12" s="96"/>
      <c r="T12" s="137"/>
      <c r="U12" s="137"/>
      <c r="X12" s="132"/>
      <c r="AA12" s="132"/>
    </row>
    <row r="13" spans="2:38" ht="14.25">
      <c r="B13" s="89" t="s">
        <v>153</v>
      </c>
      <c r="D13" s="130">
        <f>H13-M13</f>
        <v>34021</v>
      </c>
      <c r="E13" s="96"/>
      <c r="F13" s="130">
        <f>J13-O13</f>
        <v>32279</v>
      </c>
      <c r="G13" s="96"/>
      <c r="H13" s="130">
        <v>144219</v>
      </c>
      <c r="I13" s="96"/>
      <c r="J13" s="130">
        <v>66812</v>
      </c>
      <c r="M13" s="130">
        <v>110198</v>
      </c>
      <c r="O13" s="130">
        <v>34533</v>
      </c>
      <c r="R13" s="96"/>
      <c r="S13" s="96"/>
      <c r="T13" s="138"/>
      <c r="U13" s="138"/>
      <c r="X13" s="132"/>
      <c r="Y13" s="139"/>
      <c r="AL13" s="83" t="s">
        <v>17</v>
      </c>
    </row>
    <row r="14" spans="2:38">
      <c r="B14" s="140" t="s">
        <v>0</v>
      </c>
      <c r="D14" s="130">
        <f>D12-D13</f>
        <v>254</v>
      </c>
      <c r="E14" s="96"/>
      <c r="F14" s="130">
        <f>F12-F13</f>
        <v>1154</v>
      </c>
      <c r="G14" s="96"/>
      <c r="H14" s="130">
        <f>H12-H13</f>
        <v>2884</v>
      </c>
      <c r="I14" s="96"/>
      <c r="J14" s="130">
        <f>J12-J13</f>
        <v>2393</v>
      </c>
      <c r="M14" s="141">
        <f>M12-M13</f>
        <v>2630</v>
      </c>
      <c r="N14" s="135"/>
      <c r="O14" s="142">
        <f>O12-O13</f>
        <v>1239</v>
      </c>
      <c r="R14" s="96"/>
      <c r="S14" s="96"/>
      <c r="T14" s="96"/>
      <c r="AE14" s="132"/>
    </row>
    <row r="15" spans="2:38">
      <c r="B15" s="89" t="s">
        <v>1</v>
      </c>
      <c r="D15" s="135"/>
      <c r="E15" s="96"/>
      <c r="F15" s="135"/>
      <c r="G15" s="96"/>
      <c r="H15" s="135"/>
      <c r="I15" s="96"/>
      <c r="J15" s="135"/>
      <c r="M15" s="134"/>
      <c r="N15" s="135"/>
      <c r="O15" s="136"/>
      <c r="R15" s="96"/>
      <c r="S15" s="96"/>
      <c r="T15" s="96"/>
      <c r="X15" s="95"/>
    </row>
    <row r="16" spans="2:38" ht="14.25">
      <c r="B16" s="140" t="s">
        <v>160</v>
      </c>
      <c r="D16" s="135">
        <f>H16-M16</f>
        <v>1077</v>
      </c>
      <c r="E16" s="96"/>
      <c r="F16" s="135">
        <f>J16-O16</f>
        <v>2340</v>
      </c>
      <c r="G16" s="96"/>
      <c r="H16" s="135">
        <v>8064</v>
      </c>
      <c r="I16" s="96"/>
      <c r="J16" s="135">
        <v>9164</v>
      </c>
      <c r="M16" s="135">
        <v>6987</v>
      </c>
      <c r="N16" s="135"/>
      <c r="O16" s="135">
        <v>6824</v>
      </c>
      <c r="R16" s="96"/>
      <c r="S16" s="96"/>
      <c r="T16" s="96"/>
      <c r="X16" s="132"/>
    </row>
    <row r="17" spans="2:25">
      <c r="B17" s="140" t="s">
        <v>45</v>
      </c>
      <c r="D17" s="135">
        <f t="shared" ref="D17:D18" si="1">H17-M17</f>
        <v>9555</v>
      </c>
      <c r="E17" s="96"/>
      <c r="F17" s="135">
        <f>J17-O17</f>
        <v>9664</v>
      </c>
      <c r="G17" s="96"/>
      <c r="H17" s="135">
        <v>37958</v>
      </c>
      <c r="I17" s="96"/>
      <c r="J17" s="135">
        <v>42572</v>
      </c>
      <c r="M17" s="135">
        <v>28403</v>
      </c>
      <c r="N17" s="135"/>
      <c r="O17" s="135">
        <v>32908</v>
      </c>
      <c r="R17" s="96">
        <f>H17</f>
        <v>37958</v>
      </c>
      <c r="S17" s="236">
        <f>R17/R19</f>
        <v>0.65318694933920707</v>
      </c>
      <c r="T17" s="96"/>
      <c r="U17" s="143"/>
    </row>
    <row r="18" spans="2:25" ht="14.25">
      <c r="B18" s="140" t="s">
        <v>161</v>
      </c>
      <c r="D18" s="135">
        <f t="shared" si="1"/>
        <v>2737</v>
      </c>
      <c r="E18" s="96"/>
      <c r="F18" s="135">
        <f t="shared" ref="F18" si="2">J18-O18</f>
        <v>2899</v>
      </c>
      <c r="G18" s="96"/>
      <c r="H18" s="135">
        <v>12090</v>
      </c>
      <c r="I18" s="96"/>
      <c r="J18" s="135">
        <v>12414</v>
      </c>
      <c r="M18" s="135">
        <v>9353</v>
      </c>
      <c r="N18" s="135"/>
      <c r="O18" s="135">
        <v>9515</v>
      </c>
      <c r="R18" s="96">
        <f>H18</f>
        <v>12090</v>
      </c>
      <c r="S18" s="96"/>
      <c r="T18" s="96"/>
      <c r="U18" s="143"/>
      <c r="X18" s="95"/>
    </row>
    <row r="19" spans="2:25">
      <c r="B19" s="144" t="s">
        <v>2</v>
      </c>
      <c r="D19" s="145">
        <f>SUM(D16:D18)</f>
        <v>13369</v>
      </c>
      <c r="E19" s="96"/>
      <c r="F19" s="145">
        <f>SUM(F16:F18)</f>
        <v>14903</v>
      </c>
      <c r="G19" s="96"/>
      <c r="H19" s="145">
        <f>SUM(H16:H18)</f>
        <v>58112</v>
      </c>
      <c r="I19" s="96"/>
      <c r="J19" s="145">
        <f>SUM(J16:J18)</f>
        <v>64150</v>
      </c>
      <c r="M19" s="146">
        <f>SUM(M16:M18)</f>
        <v>44743</v>
      </c>
      <c r="N19" s="135"/>
      <c r="O19" s="147">
        <f>SUM(O16:O18)</f>
        <v>49247</v>
      </c>
      <c r="R19" s="96">
        <f>H19</f>
        <v>58112</v>
      </c>
      <c r="S19" s="96"/>
      <c r="T19" s="96"/>
      <c r="V19" s="96"/>
      <c r="X19" s="132"/>
    </row>
    <row r="20" spans="2:25">
      <c r="B20" s="89" t="s">
        <v>135</v>
      </c>
      <c r="D20" s="145">
        <f>D14-D19</f>
        <v>-13115</v>
      </c>
      <c r="E20" s="96"/>
      <c r="F20" s="145">
        <f>F14-F19</f>
        <v>-13749</v>
      </c>
      <c r="G20" s="96"/>
      <c r="H20" s="145">
        <f>H14-H19</f>
        <v>-55228</v>
      </c>
      <c r="I20" s="96"/>
      <c r="J20" s="145">
        <f>J14-J19</f>
        <v>-61757</v>
      </c>
      <c r="M20" s="146">
        <f>M14-M19</f>
        <v>-42113</v>
      </c>
      <c r="N20" s="135"/>
      <c r="O20" s="147">
        <f>O14-O19</f>
        <v>-48008</v>
      </c>
      <c r="R20" s="96"/>
      <c r="S20" s="96"/>
      <c r="T20" s="96"/>
      <c r="U20" s="135"/>
    </row>
    <row r="21" spans="2:25">
      <c r="B21" s="89" t="s">
        <v>142</v>
      </c>
      <c r="D21" s="135"/>
      <c r="E21" s="96"/>
      <c r="F21" s="135"/>
      <c r="G21" s="96"/>
      <c r="H21" s="135"/>
      <c r="I21" s="96"/>
      <c r="J21" s="135"/>
      <c r="M21" s="134"/>
      <c r="N21" s="135"/>
      <c r="O21" s="136"/>
      <c r="R21" s="96"/>
      <c r="S21" s="96"/>
      <c r="T21" s="96"/>
      <c r="U21" s="148"/>
    </row>
    <row r="22" spans="2:25">
      <c r="B22" s="140" t="s">
        <v>140</v>
      </c>
      <c r="D22" s="135">
        <f t="shared" ref="D22" si="3">H22-M22</f>
        <v>252</v>
      </c>
      <c r="E22" s="96"/>
      <c r="F22" s="135">
        <f t="shared" ref="F22:F23" si="4">J22-O22</f>
        <v>460</v>
      </c>
      <c r="G22" s="96"/>
      <c r="H22" s="135">
        <v>1048</v>
      </c>
      <c r="I22" s="96"/>
      <c r="J22" s="135">
        <v>1300</v>
      </c>
      <c r="M22" s="135">
        <v>796</v>
      </c>
      <c r="N22" s="135"/>
      <c r="O22" s="135">
        <v>840</v>
      </c>
      <c r="R22" s="96"/>
      <c r="S22" s="96"/>
      <c r="T22" s="96"/>
    </row>
    <row r="23" spans="2:25">
      <c r="B23" s="140" t="s">
        <v>168</v>
      </c>
      <c r="D23" s="135">
        <f>H23-M23</f>
        <v>149</v>
      </c>
      <c r="E23" s="96"/>
      <c r="F23" s="135">
        <f t="shared" si="4"/>
        <v>46</v>
      </c>
      <c r="G23" s="96"/>
      <c r="H23" s="135">
        <v>316</v>
      </c>
      <c r="I23" s="96"/>
      <c r="J23" s="135">
        <v>60</v>
      </c>
      <c r="M23" s="135">
        <v>167</v>
      </c>
      <c r="N23" s="135"/>
      <c r="O23" s="135">
        <v>14</v>
      </c>
      <c r="R23" s="96"/>
      <c r="S23" s="96"/>
      <c r="T23" s="96"/>
    </row>
    <row r="24" spans="2:25">
      <c r="B24" s="144" t="s">
        <v>143</v>
      </c>
      <c r="D24" s="145">
        <f>D22+D23</f>
        <v>401</v>
      </c>
      <c r="E24" s="96"/>
      <c r="F24" s="145">
        <f>F22+F23</f>
        <v>506</v>
      </c>
      <c r="G24" s="96"/>
      <c r="H24" s="145">
        <f>H22+H23</f>
        <v>1364</v>
      </c>
      <c r="I24" s="96"/>
      <c r="J24" s="145">
        <f>J22+J23</f>
        <v>1360</v>
      </c>
      <c r="M24" s="146">
        <f>SUM(M22:M23)</f>
        <v>963</v>
      </c>
      <c r="N24" s="135"/>
      <c r="O24" s="147">
        <f>SUM(O22:O23)</f>
        <v>854</v>
      </c>
      <c r="R24" s="96"/>
      <c r="S24" s="96"/>
      <c r="T24" s="96"/>
      <c r="X24" s="96"/>
      <c r="Y24" s="96"/>
    </row>
    <row r="25" spans="2:25" ht="13.15" customHeight="1">
      <c r="B25" s="89" t="s">
        <v>136</v>
      </c>
      <c r="D25" s="135">
        <f>D20+D24</f>
        <v>-12714</v>
      </c>
      <c r="E25" s="96"/>
      <c r="F25" s="135">
        <f>F20+F24</f>
        <v>-13243</v>
      </c>
      <c r="G25" s="96"/>
      <c r="H25" s="135">
        <f>H20+H24</f>
        <v>-53864</v>
      </c>
      <c r="I25" s="96"/>
      <c r="J25" s="135">
        <f>J20+J24</f>
        <v>-60397</v>
      </c>
      <c r="M25" s="134">
        <f>M20+M24</f>
        <v>-41150</v>
      </c>
      <c r="N25" s="135"/>
      <c r="O25" s="136">
        <f>O20+O24</f>
        <v>-47154</v>
      </c>
      <c r="R25" s="96"/>
      <c r="S25" s="96"/>
      <c r="T25" s="96"/>
    </row>
    <row r="26" spans="2:25">
      <c r="B26" s="89" t="s">
        <v>98</v>
      </c>
      <c r="D26" s="100">
        <f>H26-M26</f>
        <v>0</v>
      </c>
      <c r="E26" s="96"/>
      <c r="F26" s="100">
        <f>J26-O26</f>
        <v>0</v>
      </c>
      <c r="G26" s="96"/>
      <c r="H26" s="100">
        <v>1</v>
      </c>
      <c r="I26" s="96"/>
      <c r="J26" s="100">
        <v>1</v>
      </c>
      <c r="M26" s="100">
        <v>1</v>
      </c>
      <c r="O26" s="100">
        <v>1</v>
      </c>
      <c r="R26" s="96"/>
      <c r="S26" s="96"/>
      <c r="T26" s="96"/>
    </row>
    <row r="27" spans="2:25" ht="13.5" thickBot="1">
      <c r="B27" s="89" t="s">
        <v>4</v>
      </c>
      <c r="D27" s="150">
        <f>D25-D26</f>
        <v>-12714</v>
      </c>
      <c r="E27" s="96"/>
      <c r="F27" s="150">
        <f>F25-F26</f>
        <v>-13243</v>
      </c>
      <c r="G27" s="96"/>
      <c r="H27" s="150">
        <f>H25-H26</f>
        <v>-53865</v>
      </c>
      <c r="I27" s="96"/>
      <c r="J27" s="150">
        <f>J25-J26</f>
        <v>-60398</v>
      </c>
      <c r="M27" s="150">
        <f>M25-M26</f>
        <v>-41151</v>
      </c>
      <c r="O27" s="150">
        <f>O25-O26</f>
        <v>-47155</v>
      </c>
      <c r="R27" s="151"/>
      <c r="S27" s="96"/>
      <c r="T27" s="151"/>
    </row>
    <row r="28" spans="2:25" ht="13.5" thickTop="1">
      <c r="B28" s="89"/>
      <c r="D28" s="128"/>
      <c r="E28" s="96"/>
      <c r="F28" s="128"/>
      <c r="G28" s="96"/>
      <c r="H28" s="128"/>
      <c r="I28" s="96"/>
      <c r="J28" s="128"/>
      <c r="M28" s="128"/>
      <c r="O28" s="128"/>
      <c r="R28" s="151"/>
      <c r="S28" s="96"/>
      <c r="T28" s="151"/>
    </row>
    <row r="29" spans="2:25">
      <c r="B29" s="89" t="s">
        <v>137</v>
      </c>
      <c r="D29" s="96"/>
      <c r="E29" s="96"/>
      <c r="F29" s="96"/>
      <c r="G29" s="96"/>
      <c r="H29" s="96"/>
      <c r="I29" s="96"/>
      <c r="J29" s="96"/>
      <c r="M29" s="152"/>
      <c r="O29" s="153"/>
      <c r="R29" s="96"/>
      <c r="S29" s="96"/>
      <c r="T29" s="96"/>
    </row>
    <row r="30" spans="2:25" ht="13.5" thickBot="1">
      <c r="B30" s="140" t="s">
        <v>134</v>
      </c>
      <c r="D30" s="154">
        <f>D27/D33</f>
        <v>-4.7073372110674631E-2</v>
      </c>
      <c r="E30" s="96"/>
      <c r="F30" s="154">
        <f>F27/F33</f>
        <v>-5.2230947319431897E-2</v>
      </c>
      <c r="G30" s="96"/>
      <c r="H30" s="154">
        <f>H27/H33</f>
        <v>-0.20724959985225314</v>
      </c>
      <c r="I30" s="96"/>
      <c r="J30" s="154">
        <f>J27/J33</f>
        <v>-0.24741313627016442</v>
      </c>
      <c r="M30" s="154">
        <f>M27/M33</f>
        <v>-0.16042711951627428</v>
      </c>
      <c r="O30" s="154">
        <f>O27/O33</f>
        <v>-0.19568501166100907</v>
      </c>
      <c r="R30" s="155"/>
      <c r="S30" s="96"/>
      <c r="T30" s="155"/>
    </row>
    <row r="31" spans="2:25" ht="12.75" hidden="1" customHeight="1" outlineLevel="1" thickBot="1">
      <c r="B31" s="140" t="s">
        <v>5</v>
      </c>
      <c r="D31" s="156" t="e">
        <f>D27/D34</f>
        <v>#DIV/0!</v>
      </c>
      <c r="E31" s="96"/>
      <c r="F31" s="156" t="e">
        <f>F27/F34</f>
        <v>#DIV/0!</v>
      </c>
      <c r="G31" s="96"/>
      <c r="H31" s="156" t="e">
        <f>H27/H34</f>
        <v>#DIV/0!</v>
      </c>
      <c r="I31" s="96"/>
      <c r="J31" s="156" t="e">
        <f>J27/J34</f>
        <v>#DIV/0!</v>
      </c>
      <c r="M31" s="156" t="e">
        <f>M27/M34</f>
        <v>#DIV/0!</v>
      </c>
      <c r="O31" s="156" t="e">
        <f>O27/O34</f>
        <v>#DIV/0!</v>
      </c>
      <c r="R31" s="157"/>
      <c r="S31" s="96"/>
      <c r="T31" s="157"/>
    </row>
    <row r="32" spans="2:25" ht="14.25" collapsed="1">
      <c r="B32" s="89" t="s">
        <v>6</v>
      </c>
      <c r="R32" s="126"/>
      <c r="S32" s="126"/>
      <c r="T32" s="126"/>
      <c r="U32" s="126"/>
    </row>
    <row r="33" spans="2:20" ht="13.5" thickBot="1">
      <c r="B33" s="140" t="s">
        <v>134</v>
      </c>
      <c r="D33" s="158">
        <v>270089</v>
      </c>
      <c r="E33" s="96"/>
      <c r="F33" s="158">
        <v>253547</v>
      </c>
      <c r="G33" s="96"/>
      <c r="H33" s="158">
        <v>259904</v>
      </c>
      <c r="I33" s="96"/>
      <c r="J33" s="158">
        <v>244118</v>
      </c>
      <c r="M33" s="158">
        <v>256509</v>
      </c>
      <c r="O33" s="158">
        <v>240974</v>
      </c>
      <c r="R33" s="96"/>
      <c r="S33" s="96"/>
      <c r="T33" s="96"/>
    </row>
    <row r="34" spans="2:20" ht="12.75" hidden="1" customHeight="1" outlineLevel="1" thickBot="1">
      <c r="B34" s="140" t="s">
        <v>5</v>
      </c>
      <c r="D34" s="158"/>
      <c r="E34" s="96"/>
      <c r="F34" s="158"/>
      <c r="G34" s="96"/>
      <c r="H34" s="158"/>
      <c r="I34" s="96"/>
      <c r="J34" s="158"/>
      <c r="M34" s="158">
        <v>0</v>
      </c>
      <c r="O34" s="158">
        <v>0</v>
      </c>
      <c r="R34" s="96"/>
      <c r="S34" s="96"/>
      <c r="T34" s="96"/>
    </row>
    <row r="35" spans="2:20" collapsed="1">
      <c r="B35" s="140"/>
      <c r="D35" s="96"/>
      <c r="E35" s="96"/>
      <c r="F35" s="96"/>
      <c r="G35" s="96"/>
      <c r="H35" s="96"/>
      <c r="I35" s="96"/>
      <c r="J35" s="96"/>
      <c r="M35" s="152"/>
      <c r="O35" s="153"/>
      <c r="R35" s="96"/>
      <c r="S35" s="96"/>
      <c r="T35" s="96"/>
    </row>
    <row r="36" spans="2:20">
      <c r="B36" s="89"/>
      <c r="D36" s="96"/>
      <c r="E36" s="96"/>
      <c r="F36" s="96"/>
      <c r="G36" s="96"/>
      <c r="H36" s="96"/>
      <c r="I36" s="96"/>
      <c r="J36" s="96"/>
      <c r="M36" s="159"/>
      <c r="O36" s="159"/>
      <c r="R36" s="159"/>
      <c r="S36" s="96"/>
      <c r="T36" s="159"/>
    </row>
    <row r="37" spans="2:20" ht="14.25">
      <c r="B37" s="160" t="s">
        <v>154</v>
      </c>
      <c r="D37" s="161"/>
      <c r="E37" s="96"/>
      <c r="F37" s="161"/>
      <c r="G37" s="96"/>
      <c r="H37" s="161"/>
      <c r="I37" s="96"/>
      <c r="J37" s="161"/>
      <c r="M37" s="161"/>
      <c r="O37" s="161"/>
      <c r="R37" s="161"/>
      <c r="S37" s="96"/>
      <c r="T37" s="161"/>
    </row>
    <row r="38" spans="2:20" ht="7.5" customHeight="1">
      <c r="D38" s="96"/>
      <c r="E38" s="96"/>
      <c r="F38" s="96"/>
      <c r="G38" s="96"/>
      <c r="H38" s="96"/>
      <c r="I38" s="96"/>
      <c r="J38" s="96"/>
      <c r="M38" s="152"/>
      <c r="O38" s="153"/>
      <c r="R38" s="96"/>
      <c r="S38" s="96"/>
      <c r="T38" s="96"/>
    </row>
    <row r="39" spans="2:20">
      <c r="B39" s="140" t="s">
        <v>7</v>
      </c>
      <c r="D39" s="127">
        <f t="shared" ref="D39:D41" si="5">H39-M39</f>
        <v>17</v>
      </c>
      <c r="E39" s="96"/>
      <c r="F39" s="127">
        <f t="shared" ref="F39:F41" si="6">J39-O39</f>
        <v>20</v>
      </c>
      <c r="G39" s="96"/>
      <c r="H39" s="127">
        <v>99</v>
      </c>
      <c r="I39" s="96"/>
      <c r="J39" s="127">
        <v>110</v>
      </c>
      <c r="M39" s="127">
        <v>82</v>
      </c>
      <c r="O39" s="127">
        <v>90</v>
      </c>
      <c r="R39" s="161"/>
      <c r="S39" s="96"/>
      <c r="T39" s="161"/>
    </row>
    <row r="40" spans="2:20">
      <c r="B40" s="140" t="s">
        <v>8</v>
      </c>
      <c r="D40" s="135">
        <f t="shared" si="5"/>
        <v>110</v>
      </c>
      <c r="E40" s="96"/>
      <c r="F40" s="135">
        <f t="shared" si="6"/>
        <v>184</v>
      </c>
      <c r="G40" s="96"/>
      <c r="H40" s="135">
        <v>908</v>
      </c>
      <c r="I40" s="96"/>
      <c r="J40" s="135">
        <v>875</v>
      </c>
      <c r="M40" s="135">
        <v>798</v>
      </c>
      <c r="O40" s="135">
        <v>691</v>
      </c>
      <c r="R40" s="162"/>
      <c r="S40" s="96"/>
      <c r="T40" s="162"/>
    </row>
    <row r="41" spans="2:20">
      <c r="B41" s="140" t="s">
        <v>9</v>
      </c>
      <c r="D41" s="135">
        <f t="shared" si="5"/>
        <v>677</v>
      </c>
      <c r="E41" s="96"/>
      <c r="F41" s="135">
        <f t="shared" si="6"/>
        <v>715</v>
      </c>
      <c r="G41" s="96"/>
      <c r="H41" s="135">
        <v>3429</v>
      </c>
      <c r="I41" s="96"/>
      <c r="J41" s="135">
        <v>3352</v>
      </c>
      <c r="M41" s="135">
        <v>2752</v>
      </c>
      <c r="O41" s="135">
        <v>2637</v>
      </c>
      <c r="R41" s="162"/>
      <c r="S41" s="96"/>
      <c r="T41" s="162"/>
    </row>
    <row r="42" spans="2:20" ht="13.5" thickBot="1">
      <c r="B42" s="227" t="s">
        <v>57</v>
      </c>
      <c r="D42" s="150">
        <f>SUM(D39:D41)</f>
        <v>804</v>
      </c>
      <c r="E42" s="96"/>
      <c r="F42" s="150">
        <f>SUM(F39:F41)</f>
        <v>919</v>
      </c>
      <c r="G42" s="96"/>
      <c r="H42" s="150">
        <f>SUM(H39:H41)</f>
        <v>4436</v>
      </c>
      <c r="I42" s="96"/>
      <c r="J42" s="150">
        <f>SUM(J39:J41)</f>
        <v>4337</v>
      </c>
      <c r="M42" s="150">
        <f>SUM(M39:M41)</f>
        <v>3632</v>
      </c>
      <c r="O42" s="150">
        <f>SUM(O39:O41)</f>
        <v>3418</v>
      </c>
    </row>
    <row r="43" spans="2:20" ht="3.75" customHeight="1" thickTop="1">
      <c r="C43" s="163"/>
      <c r="D43" s="164"/>
      <c r="E43" s="163"/>
      <c r="F43" s="163"/>
      <c r="H43" s="165"/>
    </row>
    <row r="44" spans="2:20">
      <c r="C44" s="163"/>
      <c r="D44" s="164"/>
      <c r="E44" s="163"/>
      <c r="F44" s="163"/>
      <c r="H44" s="165"/>
    </row>
    <row r="45" spans="2:20">
      <c r="B45" s="166"/>
      <c r="C45" s="166"/>
      <c r="D45" s="166"/>
      <c r="E45" s="166"/>
      <c r="F45" s="166"/>
      <c r="G45" s="166"/>
      <c r="H45" s="166"/>
      <c r="I45" s="166"/>
      <c r="J45" s="166"/>
      <c r="K45" s="167"/>
      <c r="L45" s="167"/>
      <c r="M45" s="166"/>
      <c r="N45" s="166"/>
      <c r="O45" s="166"/>
      <c r="P45" s="166"/>
      <c r="Q45" s="167"/>
      <c r="R45" s="167"/>
      <c r="S45" s="167"/>
      <c r="T45" s="167"/>
    </row>
    <row r="46" spans="2:20">
      <c r="J46" s="167"/>
      <c r="K46" s="167"/>
      <c r="L46" s="167"/>
      <c r="Q46" s="167"/>
      <c r="R46" s="167"/>
      <c r="S46" s="167"/>
      <c r="T46" s="167"/>
    </row>
    <row r="47" spans="2:20">
      <c r="B47" s="83" t="s">
        <v>47</v>
      </c>
      <c r="D47" s="168">
        <f>D14/D12</f>
        <v>7.4106491611962075E-3</v>
      </c>
      <c r="F47" s="168">
        <f>F14/F12</f>
        <v>3.4516794783597045E-2</v>
      </c>
      <c r="H47" s="168">
        <f>H14/H12</f>
        <v>1.9605310564706362E-2</v>
      </c>
      <c r="J47" s="168">
        <f>J14/J12</f>
        <v>3.4578426414276428E-2</v>
      </c>
      <c r="K47" s="167"/>
      <c r="L47" s="167"/>
      <c r="M47" s="168">
        <f>M14/M12</f>
        <v>2.3309816712163648E-2</v>
      </c>
      <c r="N47" s="129"/>
      <c r="O47" s="168">
        <f>O14/O12</f>
        <v>3.4636028178463604E-2</v>
      </c>
      <c r="Q47" s="167"/>
      <c r="R47" s="167"/>
      <c r="S47" s="167"/>
      <c r="T47" s="167"/>
    </row>
    <row r="49" spans="2:15">
      <c r="B49" s="85" t="s">
        <v>93</v>
      </c>
      <c r="D49" s="87">
        <v>45735</v>
      </c>
      <c r="F49" s="87">
        <v>45620</v>
      </c>
      <c r="H49" s="87">
        <v>45735</v>
      </c>
      <c r="J49" s="87">
        <v>45620</v>
      </c>
      <c r="M49" s="87">
        <v>45620</v>
      </c>
      <c r="O49" s="87">
        <v>45620</v>
      </c>
    </row>
    <row r="50" spans="2:15">
      <c r="O50" s="95"/>
    </row>
  </sheetData>
  <mergeCells count="4">
    <mergeCell ref="J8:K8"/>
    <mergeCell ref="B1:K1"/>
    <mergeCell ref="B2:K2"/>
    <mergeCell ref="B3:K3"/>
  </mergeCells>
  <pageMargins left="0.66" right="0.2" top="1" bottom="1" header="0.5" footer="0.5"/>
  <pageSetup scale="80" orientation="portrait" r:id="rId1"/>
  <headerFooter alignWithMargins="0">
    <oddHeader>&amp;C&amp;"Arial,Bold"&amp;12Netlist, Inc.
SEC Filings Support Schedule</oddHeader>
    <oddFooter>&amp;L&amp;Z&amp;F&amp;A&amp;C
&amp;RConfidential</oddFooter>
  </headerFooter>
  <ignoredErrors>
    <ignoredError sqref="F12 D1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Q30"/>
  <sheetViews>
    <sheetView showGridLines="0" zoomScale="115" zoomScaleNormal="115" workbookViewId="0">
      <selection activeCell="Q18" sqref="Q18"/>
    </sheetView>
  </sheetViews>
  <sheetFormatPr defaultColWidth="9.140625" defaultRowHeight="12.75" outlineLevelCol="1"/>
  <cols>
    <col min="1" max="1" width="28.5703125" style="113" customWidth="1"/>
    <col min="2" max="2" width="1.7109375" style="113" customWidth="1"/>
    <col min="3" max="3" width="14.28515625" style="186" bestFit="1" customWidth="1"/>
    <col min="4" max="4" width="1.7109375" style="186" customWidth="1"/>
    <col min="5" max="5" width="14.28515625" style="186" bestFit="1" customWidth="1"/>
    <col min="6" max="6" width="1.7109375" style="186" customWidth="1" outlineLevel="1"/>
    <col min="7" max="7" width="14.28515625" style="113" bestFit="1" customWidth="1" outlineLevel="1"/>
    <col min="8" max="8" width="1.7109375" style="113" customWidth="1" outlineLevel="1"/>
    <col min="9" max="9" width="14.28515625" style="113" bestFit="1" customWidth="1" outlineLevel="1"/>
    <col min="10" max="10" width="1.7109375" style="113" customWidth="1" outlineLevel="1"/>
    <col min="11" max="11" width="9.140625" style="113" customWidth="1" outlineLevel="1"/>
    <col min="12" max="12" width="1.7109375" style="113" customWidth="1" outlineLevel="1"/>
    <col min="13" max="13" width="14.28515625" style="113" bestFit="1" customWidth="1" outlineLevel="1"/>
    <col min="14" max="14" width="9.140625" style="113" customWidth="1"/>
    <col min="15" max="16" width="9.140625" style="113"/>
    <col min="17" max="17" width="10.7109375" style="113" bestFit="1" customWidth="1"/>
    <col min="18" max="16384" width="9.140625" style="113"/>
  </cols>
  <sheetData>
    <row r="1" spans="1:17">
      <c r="A1" s="248" t="s">
        <v>164</v>
      </c>
      <c r="B1" s="248"/>
      <c r="C1" s="248"/>
      <c r="D1" s="248"/>
      <c r="E1" s="248"/>
      <c r="F1" s="248"/>
      <c r="G1" s="248"/>
      <c r="H1" s="248"/>
      <c r="I1" s="248"/>
      <c r="J1" s="170"/>
      <c r="P1" s="111"/>
      <c r="Q1" s="112"/>
    </row>
    <row r="2" spans="1:17">
      <c r="A2" s="248" t="s">
        <v>99</v>
      </c>
      <c r="B2" s="248"/>
      <c r="C2" s="248"/>
      <c r="D2" s="248"/>
      <c r="E2" s="248"/>
      <c r="F2" s="248"/>
      <c r="G2" s="248"/>
      <c r="H2" s="248"/>
      <c r="I2" s="248"/>
      <c r="J2" s="170"/>
    </row>
    <row r="3" spans="1:17">
      <c r="A3" s="248" t="s">
        <v>100</v>
      </c>
      <c r="B3" s="248"/>
      <c r="C3" s="248"/>
      <c r="D3" s="248"/>
      <c r="E3" s="248"/>
      <c r="F3" s="248"/>
      <c r="G3" s="248"/>
      <c r="H3" s="248"/>
      <c r="I3" s="248"/>
      <c r="J3" s="170"/>
    </row>
    <row r="4" spans="1:17">
      <c r="A4" s="248" t="s">
        <v>10</v>
      </c>
      <c r="B4" s="248"/>
      <c r="C4" s="248"/>
      <c r="D4" s="248"/>
      <c r="E4" s="248"/>
      <c r="F4" s="248"/>
      <c r="G4" s="248"/>
      <c r="H4" s="248"/>
      <c r="I4" s="248"/>
      <c r="J4" s="170"/>
    </row>
    <row r="5" spans="1:17">
      <c r="A5" s="169"/>
      <c r="B5" s="169"/>
      <c r="C5" s="169"/>
      <c r="D5" s="169"/>
      <c r="E5" s="169"/>
      <c r="F5" s="169"/>
      <c r="G5" s="169"/>
      <c r="H5" s="169"/>
      <c r="I5" s="169"/>
      <c r="J5" s="169"/>
    </row>
    <row r="7" spans="1:17">
      <c r="C7" s="171"/>
      <c r="D7" s="172" t="str">
        <f>' Income Statement '!E6</f>
        <v>Three Months Ended</v>
      </c>
      <c r="E7" s="171"/>
      <c r="F7" s="173"/>
      <c r="G7" s="174"/>
      <c r="H7" s="175" t="str">
        <f>' Income Statement '!I6</f>
        <v>Year Ended</v>
      </c>
      <c r="I7" s="174"/>
      <c r="K7" s="249" t="str">
        <f>' Income Statement '!N6</f>
        <v>Nine Months Ended</v>
      </c>
      <c r="L7" s="249"/>
      <c r="M7" s="249"/>
    </row>
    <row r="8" spans="1:17">
      <c r="C8" s="116" t="str">
        <f>' Income Statement '!D7</f>
        <v>December 28,</v>
      </c>
      <c r="D8" s="176"/>
      <c r="E8" s="116" t="str">
        <f>' Income Statement '!F7</f>
        <v>December 30,</v>
      </c>
      <c r="F8" s="177"/>
      <c r="G8" s="116" t="str">
        <f>C8</f>
        <v>December 28,</v>
      </c>
      <c r="H8" s="176"/>
      <c r="I8" s="116" t="str">
        <f>E8</f>
        <v>December 30,</v>
      </c>
      <c r="J8" s="83"/>
      <c r="K8" s="178" t="str">
        <f>' Income Statement '!M7</f>
        <v>September 29,</v>
      </c>
      <c r="L8" s="178"/>
      <c r="M8" s="178" t="str">
        <f>' Income Statement '!O7</f>
        <v>September 30,</v>
      </c>
    </row>
    <row r="9" spans="1:17">
      <c r="C9" s="179">
        <f>' Income Statement '!D8</f>
        <v>2024</v>
      </c>
      <c r="D9" s="176"/>
      <c r="E9" s="179">
        <f>' Income Statement '!F8</f>
        <v>2023</v>
      </c>
      <c r="F9" s="176"/>
      <c r="G9" s="179">
        <f>C9</f>
        <v>2024</v>
      </c>
      <c r="H9" s="176"/>
      <c r="I9" s="179">
        <f>E9</f>
        <v>2023</v>
      </c>
      <c r="J9" s="83"/>
      <c r="K9" s="90">
        <v>2024</v>
      </c>
      <c r="L9" s="82"/>
      <c r="M9" s="90">
        <v>2023</v>
      </c>
    </row>
    <row r="10" spans="1:17" ht="14.25">
      <c r="A10" s="180"/>
      <c r="B10" s="180"/>
      <c r="C10" s="180"/>
      <c r="D10" s="180"/>
      <c r="E10" s="180"/>
      <c r="F10" s="180"/>
      <c r="G10" s="180"/>
      <c r="H10" s="180"/>
      <c r="I10" s="180"/>
      <c r="J10" s="180"/>
    </row>
    <row r="11" spans="1:17" ht="14.25">
      <c r="A11" s="113" t="s">
        <v>131</v>
      </c>
      <c r="B11" s="180"/>
      <c r="C11" s="181">
        <f>' Income Statement '!D27</f>
        <v>-12714</v>
      </c>
      <c r="D11" s="182"/>
      <c r="E11" s="181">
        <f>' Income Statement '!F27</f>
        <v>-13243</v>
      </c>
      <c r="F11" s="182"/>
      <c r="G11" s="127">
        <f>' Income Statement '!H27</f>
        <v>-53865</v>
      </c>
      <c r="H11" s="182"/>
      <c r="I11" s="181">
        <f>' Income Statement '!J27</f>
        <v>-60398</v>
      </c>
      <c r="J11" s="180"/>
      <c r="K11" s="183">
        <v>-41151</v>
      </c>
      <c r="L11" s="183"/>
      <c r="M11" s="183">
        <v>-47155</v>
      </c>
    </row>
    <row r="12" spans="1:17" ht="14.25">
      <c r="A12" s="180"/>
      <c r="B12" s="180"/>
      <c r="C12" s="184"/>
      <c r="D12" s="182"/>
      <c r="E12" s="184"/>
      <c r="F12" s="182"/>
      <c r="G12" s="228"/>
      <c r="H12" s="182"/>
      <c r="I12" s="184"/>
      <c r="J12" s="180"/>
      <c r="K12" s="183"/>
      <c r="L12" s="183"/>
      <c r="M12" s="183"/>
    </row>
    <row r="13" spans="1:17" ht="14.25">
      <c r="A13" s="113" t="s">
        <v>3</v>
      </c>
      <c r="B13" s="180"/>
      <c r="C13" s="185">
        <f>-' Income Statement '!D22</f>
        <v>-252</v>
      </c>
      <c r="D13" s="180"/>
      <c r="E13" s="185">
        <f>-' Income Statement '!F22</f>
        <v>-460</v>
      </c>
      <c r="F13" s="180"/>
      <c r="G13" s="100">
        <f>-' Income Statement '!H22</f>
        <v>-1048</v>
      </c>
      <c r="H13" s="186"/>
      <c r="I13" s="185">
        <f>-' Income Statement '!J22</f>
        <v>-1300</v>
      </c>
      <c r="J13" s="180"/>
      <c r="K13" s="183">
        <v>-796</v>
      </c>
      <c r="L13" s="183"/>
      <c r="M13" s="183">
        <v>-840</v>
      </c>
    </row>
    <row r="14" spans="1:17" ht="14.25">
      <c r="A14" s="113" t="str">
        <f>' Income Statement '!B26</f>
        <v>Provision for income taxes</v>
      </c>
      <c r="B14" s="180"/>
      <c r="C14" s="185">
        <f>' Income Statement '!D26</f>
        <v>0</v>
      </c>
      <c r="D14" s="180"/>
      <c r="E14" s="185">
        <f>' Income Statement '!F26</f>
        <v>0</v>
      </c>
      <c r="F14" s="180"/>
      <c r="G14" s="100">
        <f>' Income Statement '!H26</f>
        <v>1</v>
      </c>
      <c r="H14" s="186"/>
      <c r="I14" s="185">
        <f>' Income Statement '!J26</f>
        <v>1</v>
      </c>
      <c r="J14" s="180"/>
      <c r="K14" s="183">
        <v>1</v>
      </c>
      <c r="L14" s="183"/>
      <c r="M14" s="185">
        <v>1</v>
      </c>
    </row>
    <row r="15" spans="1:17" ht="14.25">
      <c r="A15" s="113" t="s">
        <v>13</v>
      </c>
      <c r="B15" s="180"/>
      <c r="C15" s="185">
        <f>G15-K15</f>
        <v>108</v>
      </c>
      <c r="D15" s="180"/>
      <c r="E15" s="185">
        <f>I15-M15</f>
        <v>76</v>
      </c>
      <c r="F15" s="182"/>
      <c r="G15" s="100">
        <v>345</v>
      </c>
      <c r="H15" s="126"/>
      <c r="I15" s="100">
        <v>368</v>
      </c>
      <c r="J15" s="126"/>
      <c r="K15" s="187">
        <v>237</v>
      </c>
      <c r="L15" s="187"/>
      <c r="M15" s="187">
        <v>292</v>
      </c>
      <c r="N15" s="83"/>
    </row>
    <row r="16" spans="1:17" ht="6.2" customHeight="1">
      <c r="A16" s="180"/>
      <c r="B16" s="180"/>
      <c r="C16" s="188"/>
      <c r="D16" s="180"/>
      <c r="E16" s="188"/>
      <c r="F16" s="180"/>
      <c r="G16" s="188"/>
      <c r="H16" s="180"/>
      <c r="I16" s="188"/>
      <c r="J16" s="180"/>
      <c r="K16" s="189"/>
      <c r="L16" s="183"/>
      <c r="M16" s="189"/>
    </row>
    <row r="17" spans="1:13" ht="14.25">
      <c r="A17" s="113" t="s">
        <v>14</v>
      </c>
      <c r="B17" s="180"/>
      <c r="C17" s="190">
        <f>SUM(C11:C15)</f>
        <v>-12858</v>
      </c>
      <c r="D17" s="180"/>
      <c r="E17" s="190">
        <f>SUM(E11:E15)</f>
        <v>-13627</v>
      </c>
      <c r="F17" s="180"/>
      <c r="G17" s="191">
        <f>SUM(G11:G15)</f>
        <v>-54567</v>
      </c>
      <c r="H17" s="180"/>
      <c r="I17" s="190">
        <f>SUM(I11:I15)</f>
        <v>-61329</v>
      </c>
      <c r="J17" s="180"/>
      <c r="K17" s="192">
        <f>SUM(K11:K15)</f>
        <v>-41709</v>
      </c>
      <c r="L17" s="183"/>
      <c r="M17" s="192">
        <f>SUM(M11:M15)</f>
        <v>-47702</v>
      </c>
    </row>
    <row r="18" spans="1:13" ht="14.25">
      <c r="A18" s="180"/>
      <c r="B18" s="180"/>
      <c r="C18" s="188"/>
      <c r="D18" s="180"/>
      <c r="E18" s="188"/>
      <c r="F18" s="180"/>
      <c r="G18" s="188"/>
      <c r="H18" s="180"/>
      <c r="I18" s="188"/>
      <c r="J18" s="180"/>
      <c r="K18" s="193"/>
      <c r="L18" s="193"/>
      <c r="M18" s="193"/>
    </row>
    <row r="19" spans="1:13" ht="14.25">
      <c r="A19" s="113" t="s">
        <v>15</v>
      </c>
      <c r="B19" s="180"/>
      <c r="C19" s="185">
        <f>' Income Statement '!D42</f>
        <v>804</v>
      </c>
      <c r="D19" s="180"/>
      <c r="E19" s="185">
        <f>' Income Statement '!F42</f>
        <v>919</v>
      </c>
      <c r="F19" s="180"/>
      <c r="G19" s="149">
        <f>' Income Statement '!H42</f>
        <v>4436</v>
      </c>
      <c r="H19" s="180"/>
      <c r="I19" s="185">
        <f>' Income Statement '!J42</f>
        <v>4337</v>
      </c>
      <c r="J19" s="180"/>
      <c r="K19" s="194">
        <v>3632</v>
      </c>
      <c r="L19" s="193"/>
      <c r="M19" s="194">
        <v>3418</v>
      </c>
    </row>
    <row r="20" spans="1:13" ht="14.25">
      <c r="A20" s="113" t="str">
        <f>' Income Statement '!B23</f>
        <v>Other income, net</v>
      </c>
      <c r="B20" s="180"/>
      <c r="C20" s="185">
        <f>-' Income Statement '!D23</f>
        <v>-149</v>
      </c>
      <c r="D20" s="180"/>
      <c r="E20" s="185">
        <f>-' Income Statement '!F23</f>
        <v>-46</v>
      </c>
      <c r="F20" s="180"/>
      <c r="G20" s="149">
        <f>-' Income Statement '!H23</f>
        <v>-316</v>
      </c>
      <c r="H20" s="180"/>
      <c r="I20" s="185">
        <f>-' Income Statement '!J23</f>
        <v>-60</v>
      </c>
      <c r="J20" s="180"/>
      <c r="K20" s="194">
        <v>-167</v>
      </c>
      <c r="L20" s="193"/>
      <c r="M20" s="194">
        <v>-14</v>
      </c>
    </row>
    <row r="21" spans="1:13" ht="3.75" customHeight="1">
      <c r="A21" s="180"/>
      <c r="B21" s="180"/>
      <c r="C21" s="188"/>
      <c r="D21" s="180"/>
      <c r="E21" s="188"/>
      <c r="F21" s="180"/>
      <c r="G21" s="188"/>
      <c r="H21" s="180"/>
      <c r="I21" s="188"/>
      <c r="J21" s="180"/>
      <c r="K21" s="193"/>
      <c r="L21" s="193"/>
      <c r="M21" s="193"/>
    </row>
    <row r="22" spans="1:13" s="182" customFormat="1" ht="13.5" thickBot="1">
      <c r="A22" s="195" t="s">
        <v>16</v>
      </c>
      <c r="C22" s="196">
        <f>C17+C19+C20</f>
        <v>-12203</v>
      </c>
      <c r="E22" s="196">
        <f>E17+E19+E20</f>
        <v>-12754</v>
      </c>
      <c r="G22" s="197">
        <f>G17+G19+G20</f>
        <v>-50447</v>
      </c>
      <c r="I22" s="196">
        <f>I17+I19+I20</f>
        <v>-57052</v>
      </c>
      <c r="K22" s="198">
        <f>K17+K19+K20</f>
        <v>-38244</v>
      </c>
      <c r="L22" s="183"/>
      <c r="M22" s="198">
        <f>M17+M19+M20</f>
        <v>-44298</v>
      </c>
    </row>
    <row r="23" spans="1:13" ht="13.5" thickTop="1"/>
    <row r="25" spans="1:13" ht="14.25">
      <c r="A25" s="85" t="s">
        <v>93</v>
      </c>
      <c r="B25" s="180"/>
      <c r="C25" s="199">
        <v>45735</v>
      </c>
      <c r="D25" s="180"/>
      <c r="E25" s="199">
        <v>45620</v>
      </c>
      <c r="F25" s="180"/>
      <c r="G25" s="199">
        <v>45735</v>
      </c>
      <c r="H25" s="180"/>
      <c r="I25" s="199">
        <v>45620</v>
      </c>
      <c r="J25" s="180"/>
      <c r="K25" s="199">
        <v>45620</v>
      </c>
      <c r="L25" s="180"/>
      <c r="M25" s="199">
        <v>45620</v>
      </c>
    </row>
    <row r="26" spans="1:13" ht="14.25">
      <c r="A26" s="180"/>
      <c r="B26" s="180"/>
      <c r="C26" s="180"/>
      <c r="D26" s="180"/>
      <c r="E26" s="180"/>
      <c r="F26" s="180"/>
      <c r="G26" s="200"/>
      <c r="H26" s="180"/>
      <c r="I26" s="180"/>
      <c r="J26" s="180"/>
      <c r="K26" s="180"/>
      <c r="L26" s="180"/>
      <c r="M26" s="180"/>
    </row>
    <row r="28" spans="1:13" ht="14.25">
      <c r="A28" s="180"/>
      <c r="B28" s="180"/>
      <c r="C28" s="180"/>
      <c r="D28" s="180"/>
      <c r="E28" s="180"/>
      <c r="F28" s="180"/>
      <c r="G28" s="201"/>
      <c r="H28" s="180"/>
      <c r="I28" s="202"/>
      <c r="J28" s="180"/>
      <c r="K28" s="180"/>
      <c r="L28" s="180"/>
      <c r="M28" s="180"/>
    </row>
    <row r="29" spans="1:13" ht="14.25">
      <c r="A29" s="170"/>
      <c r="B29" s="180"/>
      <c r="C29" s="180"/>
      <c r="D29" s="180"/>
      <c r="E29" s="180"/>
      <c r="F29" s="180"/>
      <c r="G29" s="180"/>
      <c r="H29" s="180"/>
      <c r="I29" s="180"/>
      <c r="J29" s="180"/>
      <c r="K29" s="180"/>
      <c r="L29" s="180"/>
      <c r="M29" s="180"/>
    </row>
    <row r="30" spans="1:13" ht="14.25">
      <c r="B30" s="180"/>
      <c r="C30" s="180"/>
      <c r="D30" s="180"/>
      <c r="E30" s="180"/>
      <c r="F30" s="180"/>
      <c r="G30" s="180"/>
      <c r="H30" s="180"/>
      <c r="I30" s="180"/>
      <c r="J30" s="180"/>
      <c r="K30" s="180"/>
      <c r="L30" s="180"/>
      <c r="M30" s="180"/>
    </row>
  </sheetData>
  <mergeCells count="5">
    <mergeCell ref="A2:I2"/>
    <mergeCell ref="A4:I4"/>
    <mergeCell ref="A3:I3"/>
    <mergeCell ref="K7:M7"/>
    <mergeCell ref="A1:I1"/>
  </mergeCells>
  <pageMargins left="0.7" right="0.7" top="0.75" bottom="0.75" header="0.3" footer="0.3"/>
  <pageSetup orientation="landscape" r:id="rId1"/>
  <headerFooter>
    <oddFooter>&amp;R&amp;Z&amp;F&amp;A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8F9F4-2DF9-42D2-BC89-28F3885E344C}">
  <sheetPr>
    <pageSetUpPr fitToPage="1"/>
  </sheetPr>
  <dimension ref="A1:M56"/>
  <sheetViews>
    <sheetView zoomScaleNormal="100" workbookViewId="0">
      <selection activeCell="N16" sqref="N16"/>
    </sheetView>
  </sheetViews>
  <sheetFormatPr defaultColWidth="9.140625" defaultRowHeight="12.75" outlineLevelCol="1"/>
  <cols>
    <col min="1" max="1" width="32.5703125" style="205" customWidth="1"/>
    <col min="2" max="3" width="12.85546875" style="205" customWidth="1"/>
    <col min="4" max="6" width="10.7109375" style="205" customWidth="1"/>
    <col min="7" max="7" width="7.7109375" style="205" hidden="1" customWidth="1" outlineLevel="1"/>
    <col min="8" max="8" width="9.140625" style="205" hidden="1" customWidth="1" outlineLevel="1"/>
    <col min="9" max="9" width="10.7109375" style="205" hidden="1" customWidth="1" outlineLevel="1"/>
    <col min="10" max="12" width="9.140625" style="205" hidden="1" customWidth="1" outlineLevel="1"/>
    <col min="13" max="13" width="9.140625" style="205" collapsed="1"/>
    <col min="14" max="16384" width="9.140625" style="205"/>
  </cols>
  <sheetData>
    <row r="1" spans="1:9">
      <c r="A1" s="238" t="s">
        <v>56</v>
      </c>
      <c r="B1" s="238"/>
      <c r="C1" s="238"/>
      <c r="D1" s="238"/>
      <c r="E1" s="203" t="s">
        <v>93</v>
      </c>
      <c r="F1" s="204">
        <v>45583</v>
      </c>
    </row>
    <row r="3" spans="1:9">
      <c r="B3" s="239" t="s">
        <v>166</v>
      </c>
      <c r="C3" s="240"/>
      <c r="D3" s="241"/>
    </row>
    <row r="4" spans="1:9">
      <c r="B4" s="206">
        <v>2024</v>
      </c>
      <c r="C4" s="206">
        <v>2023</v>
      </c>
      <c r="D4" s="206" t="s">
        <v>49</v>
      </c>
      <c r="G4" s="207"/>
      <c r="H4" s="207"/>
    </row>
    <row r="5" spans="1:9">
      <c r="A5" s="208" t="s">
        <v>113</v>
      </c>
      <c r="B5" s="209">
        <v>112828</v>
      </c>
      <c r="C5" s="209">
        <v>35772</v>
      </c>
      <c r="D5" s="237">
        <v>2.1540869954154087</v>
      </c>
      <c r="G5" s="209"/>
      <c r="H5" s="210"/>
      <c r="I5" s="211"/>
    </row>
    <row r="6" spans="1:9">
      <c r="A6" s="208" t="s">
        <v>115</v>
      </c>
      <c r="B6" s="209">
        <v>0</v>
      </c>
      <c r="C6" s="209">
        <v>0</v>
      </c>
      <c r="D6" s="237">
        <v>0</v>
      </c>
    </row>
    <row r="7" spans="1:9">
      <c r="A7" s="208" t="s">
        <v>117</v>
      </c>
      <c r="B7" s="212">
        <v>2888</v>
      </c>
      <c r="C7" s="209">
        <v>1238</v>
      </c>
      <c r="D7" s="237">
        <v>1.3327948303715671</v>
      </c>
    </row>
    <row r="8" spans="1:9">
      <c r="A8" s="208" t="s">
        <v>118</v>
      </c>
      <c r="B8" s="213">
        <v>2.5596483142482362E-2</v>
      </c>
      <c r="C8" s="213">
        <v>3.4608073353460805E-2</v>
      </c>
      <c r="D8" s="237">
        <v>-9.0115902109784429E-3</v>
      </c>
    </row>
    <row r="9" spans="1:9">
      <c r="A9" s="208" t="s">
        <v>79</v>
      </c>
      <c r="B9" s="209">
        <v>2630</v>
      </c>
      <c r="C9" s="215">
        <v>1239</v>
      </c>
      <c r="D9" s="237">
        <v>1.1226795803066989</v>
      </c>
    </row>
    <row r="10" spans="1:9">
      <c r="A10" s="208" t="s">
        <v>47</v>
      </c>
      <c r="B10" s="214">
        <v>2.3309816712163648E-2</v>
      </c>
      <c r="C10" s="214">
        <v>3.4636028178463604E-2</v>
      </c>
      <c r="D10" s="237">
        <v>-1.1326211466299956E-2</v>
      </c>
    </row>
    <row r="11" spans="1:9">
      <c r="A11" s="208" t="s">
        <v>116</v>
      </c>
      <c r="B11" s="209">
        <v>44743</v>
      </c>
      <c r="C11" s="215">
        <v>49247</v>
      </c>
      <c r="D11" s="237">
        <v>-9.1457347655694757E-2</v>
      </c>
    </row>
    <row r="12" spans="1:9">
      <c r="A12" s="208" t="s">
        <v>119</v>
      </c>
      <c r="B12" s="215">
        <v>0</v>
      </c>
      <c r="C12" s="215">
        <v>0</v>
      </c>
      <c r="D12" s="237">
        <v>0</v>
      </c>
    </row>
    <row r="13" spans="1:9">
      <c r="A13" s="208" t="s">
        <v>114</v>
      </c>
      <c r="B13" s="209">
        <v>-41151</v>
      </c>
      <c r="C13" s="215">
        <v>-47155</v>
      </c>
      <c r="D13" s="237">
        <v>-0.12732477998091402</v>
      </c>
    </row>
    <row r="14" spans="1:9">
      <c r="A14" s="208" t="s">
        <v>130</v>
      </c>
      <c r="B14" s="216">
        <v>-0.16042711951627428</v>
      </c>
      <c r="C14" s="217">
        <v>-0.19568501166100907</v>
      </c>
    </row>
    <row r="15" spans="1:9">
      <c r="A15" s="208" t="s">
        <v>83</v>
      </c>
      <c r="B15" s="209">
        <v>3632</v>
      </c>
      <c r="C15" s="218">
        <v>3418</v>
      </c>
    </row>
    <row r="17" spans="1:4">
      <c r="B17" s="239" t="s">
        <v>123</v>
      </c>
      <c r="C17" s="240"/>
      <c r="D17" s="241"/>
    </row>
    <row r="18" spans="1:4">
      <c r="B18" s="206" t="s">
        <v>167</v>
      </c>
      <c r="C18" s="206" t="s">
        <v>141</v>
      </c>
      <c r="D18" s="206" t="s">
        <v>49</v>
      </c>
    </row>
    <row r="19" spans="1:4">
      <c r="A19" s="208" t="s">
        <v>113</v>
      </c>
      <c r="B19" s="209">
        <v>40186</v>
      </c>
      <c r="C19" s="209">
        <v>16725</v>
      </c>
      <c r="D19" s="237">
        <v>1.4027503736920777</v>
      </c>
    </row>
    <row r="20" spans="1:4">
      <c r="A20" s="208" t="s">
        <v>115</v>
      </c>
      <c r="B20" s="209">
        <v>0</v>
      </c>
      <c r="C20" s="209">
        <v>0</v>
      </c>
      <c r="D20" s="237">
        <v>0</v>
      </c>
    </row>
    <row r="21" spans="1:4">
      <c r="A21" s="208" t="s">
        <v>117</v>
      </c>
      <c r="B21" s="212">
        <v>742</v>
      </c>
      <c r="C21" s="209">
        <v>440</v>
      </c>
      <c r="D21" s="237">
        <v>0.6863636363636364</v>
      </c>
    </row>
    <row r="22" spans="1:4">
      <c r="A22" s="208" t="s">
        <v>118</v>
      </c>
      <c r="B22" s="213">
        <v>1.8464141740904792E-2</v>
      </c>
      <c r="C22" s="213">
        <v>2.6307922272047833E-2</v>
      </c>
      <c r="D22" s="237">
        <v>-7.8437805311430409E-3</v>
      </c>
    </row>
    <row r="23" spans="1:4">
      <c r="A23" s="208" t="s">
        <v>79</v>
      </c>
      <c r="B23" s="215">
        <v>1142</v>
      </c>
      <c r="C23" s="215">
        <v>440</v>
      </c>
      <c r="D23" s="237">
        <v>1.5954545454545455</v>
      </c>
    </row>
    <row r="24" spans="1:4">
      <c r="A24" s="208" t="s">
        <v>47</v>
      </c>
      <c r="B24" s="214">
        <v>2.8417856965112228E-2</v>
      </c>
      <c r="C24" s="214">
        <v>2.6307922272047833E-2</v>
      </c>
      <c r="D24" s="237">
        <v>2.1099346930643949E-3</v>
      </c>
    </row>
    <row r="25" spans="1:4">
      <c r="A25" s="208" t="s">
        <v>116</v>
      </c>
      <c r="B25" s="215">
        <v>10797</v>
      </c>
      <c r="C25" s="215">
        <v>18319</v>
      </c>
      <c r="D25" s="237">
        <v>-0.41061193296577325</v>
      </c>
    </row>
    <row r="26" spans="1:4">
      <c r="A26" s="208" t="s">
        <v>119</v>
      </c>
      <c r="B26" s="215">
        <v>0</v>
      </c>
      <c r="C26" s="215">
        <v>0</v>
      </c>
      <c r="D26" s="237">
        <v>0</v>
      </c>
    </row>
    <row r="27" spans="1:4">
      <c r="A27" s="208" t="s">
        <v>114</v>
      </c>
      <c r="B27" s="215">
        <v>-9405</v>
      </c>
      <c r="C27" s="215">
        <v>-17339</v>
      </c>
      <c r="D27" s="237">
        <v>-0.45758117538497028</v>
      </c>
    </row>
    <row r="28" spans="1:4">
      <c r="A28" s="208" t="s">
        <v>130</v>
      </c>
      <c r="B28" s="221">
        <v>-3.6449956399573685E-2</v>
      </c>
      <c r="C28" s="217">
        <v>-7.0079217524856519E-2</v>
      </c>
      <c r="D28" s="210"/>
    </row>
    <row r="29" spans="1:4">
      <c r="A29" s="208" t="s">
        <v>83</v>
      </c>
      <c r="B29" s="215">
        <v>1130</v>
      </c>
      <c r="C29" s="218">
        <v>1145</v>
      </c>
      <c r="D29" s="210"/>
    </row>
    <row r="31" spans="1:4">
      <c r="B31" s="239" t="s">
        <v>123</v>
      </c>
      <c r="C31" s="240"/>
      <c r="D31" s="241"/>
    </row>
    <row r="32" spans="1:4">
      <c r="B32" s="206" t="s">
        <v>167</v>
      </c>
      <c r="C32" s="206" t="s">
        <v>149</v>
      </c>
      <c r="D32" s="206" t="s">
        <v>49</v>
      </c>
    </row>
    <row r="33" spans="1:12">
      <c r="A33" s="208" t="s">
        <v>113</v>
      </c>
      <c r="B33" s="209">
        <v>40186</v>
      </c>
      <c r="C33" s="209">
        <v>36835</v>
      </c>
      <c r="D33" s="237">
        <v>9.0973259128546216E-2</v>
      </c>
    </row>
    <row r="34" spans="1:12">
      <c r="A34" s="208" t="s">
        <v>115</v>
      </c>
      <c r="B34" s="209">
        <v>0</v>
      </c>
      <c r="C34" s="209">
        <v>0</v>
      </c>
      <c r="D34" s="237">
        <v>0</v>
      </c>
    </row>
    <row r="35" spans="1:12">
      <c r="A35" s="208" t="s">
        <v>117</v>
      </c>
      <c r="B35" s="209">
        <v>742</v>
      </c>
      <c r="C35" s="209">
        <v>949</v>
      </c>
      <c r="D35" s="237">
        <v>-0.21812434141201265</v>
      </c>
    </row>
    <row r="36" spans="1:12">
      <c r="A36" s="208" t="s">
        <v>118</v>
      </c>
      <c r="B36" s="214">
        <v>1.8464141740904792E-2</v>
      </c>
      <c r="C36" s="214">
        <v>2.576354011130718E-2</v>
      </c>
      <c r="D36" s="237">
        <v>-7.2993983704023879E-3</v>
      </c>
    </row>
    <row r="37" spans="1:12">
      <c r="A37" s="208" t="s">
        <v>79</v>
      </c>
      <c r="B37" s="215">
        <v>1142</v>
      </c>
      <c r="C37" s="215">
        <v>773</v>
      </c>
      <c r="D37" s="237">
        <v>0.47736093143596375</v>
      </c>
    </row>
    <row r="38" spans="1:12">
      <c r="A38" s="208" t="s">
        <v>47</v>
      </c>
      <c r="B38" s="214">
        <v>2.8417856965112228E-2</v>
      </c>
      <c r="C38" s="214">
        <v>2.0985475770327135E-2</v>
      </c>
      <c r="D38" s="237">
        <v>7.4323811947850926E-3</v>
      </c>
    </row>
    <row r="39" spans="1:12">
      <c r="A39" s="208" t="s">
        <v>116</v>
      </c>
      <c r="B39" s="215">
        <v>10797</v>
      </c>
      <c r="C39" s="215">
        <v>15849</v>
      </c>
      <c r="D39" s="237">
        <v>-0.31875828127957601</v>
      </c>
    </row>
    <row r="40" spans="1:12">
      <c r="A40" s="208" t="s">
        <v>119</v>
      </c>
      <c r="B40" s="215">
        <v>0</v>
      </c>
      <c r="C40" s="215">
        <v>0</v>
      </c>
      <c r="D40" s="237" t="e">
        <v>#DIV/0!</v>
      </c>
    </row>
    <row r="41" spans="1:12">
      <c r="A41" s="208" t="s">
        <v>114</v>
      </c>
      <c r="B41" s="215">
        <v>-9405</v>
      </c>
      <c r="C41" s="215">
        <v>-14778</v>
      </c>
      <c r="D41" s="237">
        <v>-0.3635809987819732</v>
      </c>
    </row>
    <row r="42" spans="1:12">
      <c r="D42" s="211"/>
    </row>
    <row r="43" spans="1:12">
      <c r="B43" s="206" t="s">
        <v>167</v>
      </c>
      <c r="C43" s="206" t="s">
        <v>149</v>
      </c>
      <c r="D43" s="206" t="s">
        <v>147</v>
      </c>
      <c r="E43" s="206" t="s">
        <v>145</v>
      </c>
      <c r="F43" s="206" t="s">
        <v>141</v>
      </c>
      <c r="G43" s="206" t="s">
        <v>139</v>
      </c>
      <c r="H43" s="206" t="s">
        <v>138</v>
      </c>
      <c r="I43" s="206" t="s">
        <v>133</v>
      </c>
      <c r="J43" s="206" t="s">
        <v>132</v>
      </c>
      <c r="K43" s="206" t="s">
        <v>129</v>
      </c>
      <c r="L43" s="206" t="s">
        <v>128</v>
      </c>
    </row>
    <row r="44" spans="1:12">
      <c r="A44" s="208" t="s">
        <v>76</v>
      </c>
      <c r="B44" s="212">
        <v>29763</v>
      </c>
      <c r="C44" s="209">
        <v>36406</v>
      </c>
      <c r="D44" s="209">
        <v>41136</v>
      </c>
      <c r="E44" s="209">
        <v>52845</v>
      </c>
      <c r="F44" s="209">
        <v>50576</v>
      </c>
      <c r="G44" s="209">
        <v>31448</v>
      </c>
      <c r="H44" s="209">
        <v>36570</v>
      </c>
      <c r="I44" s="209">
        <v>43611</v>
      </c>
      <c r="J44" s="209">
        <v>43442</v>
      </c>
      <c r="K44" s="209">
        <v>60565</v>
      </c>
      <c r="L44" s="209">
        <v>58330</v>
      </c>
    </row>
    <row r="45" spans="1:12">
      <c r="A45" s="208" t="s">
        <v>84</v>
      </c>
      <c r="B45" s="222">
        <v>38235</v>
      </c>
      <c r="C45" s="223">
        <v>55556</v>
      </c>
      <c r="D45" s="223">
        <v>64616</v>
      </c>
      <c r="E45" s="223">
        <v>72799</v>
      </c>
      <c r="F45" s="223">
        <v>68182</v>
      </c>
      <c r="G45" s="223">
        <v>47007</v>
      </c>
      <c r="H45" s="223">
        <v>55729</v>
      </c>
      <c r="I45" s="224">
        <v>67323</v>
      </c>
      <c r="J45" s="224">
        <v>77039</v>
      </c>
      <c r="K45" s="224">
        <v>99636</v>
      </c>
      <c r="L45" s="224">
        <v>88472</v>
      </c>
    </row>
    <row r="46" spans="1:12">
      <c r="A46" s="208" t="s">
        <v>75</v>
      </c>
      <c r="B46" s="222">
        <v>-9653</v>
      </c>
      <c r="C46" s="223">
        <v>-1302</v>
      </c>
      <c r="D46" s="223">
        <v>9043</v>
      </c>
      <c r="E46" s="223">
        <v>22289</v>
      </c>
      <c r="F46" s="223">
        <v>34495</v>
      </c>
      <c r="G46" s="223">
        <v>19921</v>
      </c>
      <c r="H46" s="223">
        <v>21950</v>
      </c>
      <c r="I46" s="224">
        <v>25774</v>
      </c>
      <c r="J46" s="224">
        <v>37168</v>
      </c>
      <c r="K46" s="224">
        <v>46336</v>
      </c>
      <c r="L46" s="224">
        <v>48652</v>
      </c>
    </row>
    <row r="47" spans="1:12">
      <c r="A47" s="208" t="s">
        <v>68</v>
      </c>
      <c r="B47" s="222">
        <v>1563</v>
      </c>
      <c r="C47" s="223">
        <v>4591</v>
      </c>
      <c r="D47" s="223">
        <v>4758</v>
      </c>
      <c r="E47" s="223">
        <v>3844</v>
      </c>
      <c r="F47" s="223">
        <v>0</v>
      </c>
      <c r="G47" s="223">
        <v>152</v>
      </c>
      <c r="H47" s="223">
        <v>301</v>
      </c>
      <c r="I47" s="224">
        <v>5382</v>
      </c>
      <c r="J47" s="224">
        <v>8001</v>
      </c>
      <c r="K47" s="224">
        <v>8208</v>
      </c>
      <c r="L47" s="224">
        <v>5108</v>
      </c>
    </row>
    <row r="48" spans="1:12">
      <c r="A48" s="208" t="s">
        <v>108</v>
      </c>
      <c r="B48" s="222">
        <v>-8396</v>
      </c>
      <c r="C48" s="223">
        <v>-183</v>
      </c>
      <c r="D48" s="223">
        <v>10351</v>
      </c>
      <c r="E48" s="223">
        <v>23759</v>
      </c>
      <c r="F48" s="223">
        <v>36083</v>
      </c>
      <c r="G48" s="223">
        <v>21649</v>
      </c>
      <c r="H48" s="223">
        <v>23331</v>
      </c>
      <c r="I48" s="224">
        <v>27236</v>
      </c>
      <c r="J48" s="224">
        <v>38676</v>
      </c>
      <c r="K48" s="224">
        <v>47916</v>
      </c>
      <c r="L48" s="224">
        <v>50166</v>
      </c>
    </row>
    <row r="49" spans="1:5">
      <c r="B49" s="224"/>
      <c r="C49" s="224"/>
    </row>
    <row r="50" spans="1:5">
      <c r="B50" s="242" t="s">
        <v>124</v>
      </c>
      <c r="C50" s="243"/>
      <c r="D50" s="244" t="s">
        <v>58</v>
      </c>
      <c r="E50" s="244"/>
    </row>
    <row r="51" spans="1:5">
      <c r="B51" s="226" t="s">
        <v>167</v>
      </c>
      <c r="C51" s="225" t="s">
        <v>141</v>
      </c>
      <c r="D51" s="226" t="s">
        <v>167</v>
      </c>
      <c r="E51" s="225" t="s">
        <v>141</v>
      </c>
    </row>
    <row r="52" spans="1:5">
      <c r="A52" s="208" t="s">
        <v>16</v>
      </c>
      <c r="B52" s="209">
        <v>-8454</v>
      </c>
      <c r="C52" s="209">
        <v>-16637</v>
      </c>
      <c r="D52" s="212">
        <v>-38244</v>
      </c>
      <c r="E52" s="209">
        <v>-44298</v>
      </c>
    </row>
    <row r="53" spans="1:5">
      <c r="B53" s="224"/>
      <c r="C53" s="224"/>
    </row>
    <row r="54" spans="1:5">
      <c r="B54" s="224"/>
      <c r="C54" s="224"/>
    </row>
    <row r="55" spans="1:5">
      <c r="B55" s="224"/>
      <c r="C55" s="224"/>
    </row>
    <row r="56" spans="1:5">
      <c r="B56" s="224"/>
      <c r="C56" s="224"/>
    </row>
  </sheetData>
  <mergeCells count="6">
    <mergeCell ref="A1:D1"/>
    <mergeCell ref="B3:D3"/>
    <mergeCell ref="B17:D17"/>
    <mergeCell ref="B31:D31"/>
    <mergeCell ref="B50:C50"/>
    <mergeCell ref="D50:E50"/>
  </mergeCells>
  <pageMargins left="0.7" right="0.7" top="0.75" bottom="0.75" header="0.3" footer="0.3"/>
  <pageSetup orientation="portrait" r:id="rId1"/>
  <headerFooter>
    <oddFooter>&amp;R&amp;Z&amp;F&amp;A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89DEA4-F01F-47BA-AA49-705DB27E3F31}">
  <dimension ref="A1:L56"/>
  <sheetViews>
    <sheetView workbookViewId="0">
      <selection activeCell="B45" sqref="B45"/>
    </sheetView>
  </sheetViews>
  <sheetFormatPr defaultColWidth="9.140625" defaultRowHeight="12.75" outlineLevelCol="1"/>
  <cols>
    <col min="1" max="1" width="32.5703125" style="205" customWidth="1"/>
    <col min="2" max="3" width="12.85546875" style="205" customWidth="1"/>
    <col min="4" max="6" width="10.7109375" style="205" customWidth="1"/>
    <col min="7" max="7" width="7.7109375" style="205" hidden="1" customWidth="1" outlineLevel="1"/>
    <col min="8" max="8" width="0" style="205" hidden="1" customWidth="1" outlineLevel="1"/>
    <col min="9" max="9" width="10.7109375" style="205" hidden="1" customWidth="1" outlineLevel="1"/>
    <col min="10" max="11" width="0" style="205" hidden="1" customWidth="1" outlineLevel="1"/>
    <col min="12" max="12" width="9.140625" style="205" collapsed="1"/>
    <col min="13" max="16384" width="9.140625" style="205"/>
  </cols>
  <sheetData>
    <row r="1" spans="1:9">
      <c r="A1" s="238" t="s">
        <v>56</v>
      </c>
      <c r="B1" s="238"/>
      <c r="C1" s="238"/>
      <c r="D1" s="238"/>
      <c r="E1" s="203" t="s">
        <v>93</v>
      </c>
      <c r="F1" s="204">
        <v>45490</v>
      </c>
    </row>
    <row r="3" spans="1:9">
      <c r="B3" s="239" t="s">
        <v>148</v>
      </c>
      <c r="C3" s="240"/>
      <c r="D3" s="241"/>
    </row>
    <row r="4" spans="1:9">
      <c r="B4" s="206">
        <v>2024</v>
      </c>
      <c r="C4" s="206">
        <v>2023</v>
      </c>
      <c r="D4" s="206" t="s">
        <v>49</v>
      </c>
      <c r="G4" s="207"/>
      <c r="H4" s="207"/>
    </row>
    <row r="5" spans="1:9">
      <c r="A5" s="208" t="s">
        <v>113</v>
      </c>
      <c r="B5" s="209">
        <v>72642</v>
      </c>
      <c r="C5" s="209">
        <v>19047</v>
      </c>
      <c r="D5" s="210">
        <v>2.813828949440857</v>
      </c>
      <c r="G5" s="209"/>
      <c r="H5" s="210"/>
      <c r="I5" s="211"/>
    </row>
    <row r="6" spans="1:9">
      <c r="A6" s="208" t="s">
        <v>115</v>
      </c>
      <c r="B6" s="209">
        <v>0</v>
      </c>
      <c r="C6" s="209">
        <v>0</v>
      </c>
      <c r="D6" s="210">
        <v>0</v>
      </c>
    </row>
    <row r="7" spans="1:9">
      <c r="A7" s="208" t="s">
        <v>117</v>
      </c>
      <c r="B7" s="212">
        <v>2146</v>
      </c>
      <c r="C7" s="209">
        <v>799</v>
      </c>
      <c r="D7" s="210">
        <v>1.6858573216520651</v>
      </c>
    </row>
    <row r="8" spans="1:9">
      <c r="A8" s="208" t="s">
        <v>118</v>
      </c>
      <c r="B8" s="213">
        <v>2.954213815698907E-2</v>
      </c>
      <c r="C8" s="213">
        <v>4.1948863338058487E-2</v>
      </c>
      <c r="D8" s="214">
        <v>-1.2406725181069417E-2</v>
      </c>
    </row>
    <row r="9" spans="1:9">
      <c r="A9" s="208" t="s">
        <v>79</v>
      </c>
      <c r="B9" s="209">
        <v>1488</v>
      </c>
      <c r="C9" s="215">
        <v>799</v>
      </c>
      <c r="D9" s="210">
        <v>0.86232790988735919</v>
      </c>
    </row>
    <row r="10" spans="1:9">
      <c r="A10" s="208" t="s">
        <v>47</v>
      </c>
      <c r="B10" s="214">
        <v>2.0484017510531097E-2</v>
      </c>
      <c r="C10" s="214">
        <v>4.1948863338058487E-2</v>
      </c>
      <c r="D10" s="213">
        <v>-2.146484582752739E-2</v>
      </c>
    </row>
    <row r="11" spans="1:9">
      <c r="A11" s="208" t="s">
        <v>116</v>
      </c>
      <c r="B11" s="209">
        <v>33946</v>
      </c>
      <c r="C11" s="215">
        <v>30928</v>
      </c>
      <c r="D11" s="213">
        <v>9.7581479565442317E-2</v>
      </c>
    </row>
    <row r="12" spans="1:9">
      <c r="A12" s="208" t="s">
        <v>119</v>
      </c>
      <c r="B12" s="215">
        <v>0</v>
      </c>
      <c r="C12" s="215">
        <v>0</v>
      </c>
      <c r="D12" s="213">
        <v>0</v>
      </c>
    </row>
    <row r="13" spans="1:9">
      <c r="A13" s="208" t="s">
        <v>114</v>
      </c>
      <c r="B13" s="209">
        <v>-31746</v>
      </c>
      <c r="C13" s="215">
        <v>-29816</v>
      </c>
      <c r="D13" s="210">
        <v>6.4730346122887042E-2</v>
      </c>
    </row>
    <row r="14" spans="1:9">
      <c r="A14" s="208" t="s">
        <v>130</v>
      </c>
      <c r="B14" s="216">
        <v>-0.12412854690695246</v>
      </c>
      <c r="C14" s="217">
        <v>-0.12540798815572529</v>
      </c>
    </row>
    <row r="15" spans="1:9">
      <c r="A15" s="208" t="s">
        <v>83</v>
      </c>
      <c r="B15" s="209">
        <v>2502</v>
      </c>
      <c r="C15" s="218">
        <v>2273</v>
      </c>
    </row>
    <row r="17" spans="1:4">
      <c r="B17" s="239" t="s">
        <v>123</v>
      </c>
      <c r="C17" s="240"/>
      <c r="D17" s="241"/>
    </row>
    <row r="18" spans="1:4">
      <c r="B18" s="206" t="s">
        <v>149</v>
      </c>
      <c r="C18" s="206" t="s">
        <v>139</v>
      </c>
      <c r="D18" s="206" t="s">
        <v>49</v>
      </c>
    </row>
    <row r="19" spans="1:4">
      <c r="A19" s="208" t="s">
        <v>113</v>
      </c>
      <c r="B19" s="209">
        <v>36835</v>
      </c>
      <c r="C19" s="209">
        <v>10026</v>
      </c>
      <c r="D19" s="211">
        <v>2.6739477358866948</v>
      </c>
    </row>
    <row r="20" spans="1:4">
      <c r="A20" s="208" t="s">
        <v>115</v>
      </c>
      <c r="B20" s="209">
        <v>0</v>
      </c>
      <c r="C20" s="209">
        <v>0</v>
      </c>
      <c r="D20" s="211">
        <v>0</v>
      </c>
    </row>
    <row r="21" spans="1:4">
      <c r="A21" s="208" t="s">
        <v>117</v>
      </c>
      <c r="B21" s="212">
        <v>949</v>
      </c>
      <c r="C21" s="209">
        <v>239</v>
      </c>
      <c r="D21" s="211">
        <v>2.9707112970711296</v>
      </c>
    </row>
    <row r="22" spans="1:4">
      <c r="A22" s="208" t="s">
        <v>118</v>
      </c>
      <c r="B22" s="213">
        <v>2.576354011130718E-2</v>
      </c>
      <c r="C22" s="213">
        <v>2.3838021145022939E-2</v>
      </c>
      <c r="D22" s="219">
        <v>1.9255189662842412E-3</v>
      </c>
    </row>
    <row r="23" spans="1:4">
      <c r="A23" s="208" t="s">
        <v>79</v>
      </c>
      <c r="B23" s="215">
        <v>773</v>
      </c>
      <c r="C23" s="215">
        <v>239</v>
      </c>
      <c r="D23" s="211">
        <v>2.2343096234309625</v>
      </c>
    </row>
    <row r="24" spans="1:4">
      <c r="A24" s="208" t="s">
        <v>47</v>
      </c>
      <c r="B24" s="214">
        <v>2.0985475770327135E-2</v>
      </c>
      <c r="C24" s="214">
        <v>2.3838021145022939E-2</v>
      </c>
      <c r="D24" s="220">
        <v>-2.8525453746958036E-3</v>
      </c>
    </row>
    <row r="25" spans="1:4">
      <c r="A25" s="208" t="s">
        <v>116</v>
      </c>
      <c r="B25" s="215">
        <v>15849</v>
      </c>
      <c r="C25" s="215">
        <v>14527</v>
      </c>
      <c r="D25" s="220">
        <v>9.1002960005506991E-2</v>
      </c>
    </row>
    <row r="26" spans="1:4">
      <c r="A26" s="208" t="s">
        <v>119</v>
      </c>
      <c r="B26" s="215">
        <v>0</v>
      </c>
      <c r="C26" s="215">
        <v>0</v>
      </c>
      <c r="D26" s="220">
        <v>0</v>
      </c>
    </row>
    <row r="27" spans="1:4">
      <c r="A27" s="208" t="s">
        <v>114</v>
      </c>
      <c r="B27" s="215">
        <v>-14778</v>
      </c>
      <c r="C27" s="215">
        <v>-14028</v>
      </c>
      <c r="D27" s="211">
        <v>5.3464499572284004E-2</v>
      </c>
    </row>
    <row r="28" spans="1:4">
      <c r="A28" s="208" t="s">
        <v>130</v>
      </c>
      <c r="B28" s="221">
        <v>-5.7598091756277989E-2</v>
      </c>
      <c r="C28" s="217">
        <v>-5.8357114925410389E-2</v>
      </c>
      <c r="D28" s="210"/>
    </row>
    <row r="29" spans="1:4">
      <c r="A29" s="208" t="s">
        <v>83</v>
      </c>
      <c r="B29" s="215">
        <v>1128</v>
      </c>
      <c r="C29" s="218">
        <v>1196</v>
      </c>
      <c r="D29" s="210"/>
    </row>
    <row r="31" spans="1:4">
      <c r="B31" s="239" t="s">
        <v>123</v>
      </c>
      <c r="C31" s="240"/>
      <c r="D31" s="241"/>
    </row>
    <row r="32" spans="1:4">
      <c r="B32" s="206" t="s">
        <v>149</v>
      </c>
      <c r="C32" s="206" t="s">
        <v>147</v>
      </c>
      <c r="D32" s="206" t="s">
        <v>49</v>
      </c>
    </row>
    <row r="33" spans="1:11">
      <c r="A33" s="208" t="s">
        <v>113</v>
      </c>
      <c r="B33" s="209">
        <v>36835</v>
      </c>
      <c r="C33" s="209">
        <v>35807</v>
      </c>
      <c r="D33" s="210">
        <v>2.8709470215321026E-2</v>
      </c>
    </row>
    <row r="34" spans="1:11">
      <c r="A34" s="208" t="s">
        <v>115</v>
      </c>
      <c r="B34" s="209">
        <v>0</v>
      </c>
      <c r="C34" s="209">
        <v>0</v>
      </c>
      <c r="D34" s="210">
        <v>0</v>
      </c>
    </row>
    <row r="35" spans="1:11">
      <c r="A35" s="208" t="s">
        <v>117</v>
      </c>
      <c r="B35" s="209">
        <v>949</v>
      </c>
      <c r="C35" s="209">
        <v>1197</v>
      </c>
      <c r="D35" s="210">
        <v>-0.2071846282372598</v>
      </c>
    </row>
    <row r="36" spans="1:11">
      <c r="A36" s="208" t="s">
        <v>118</v>
      </c>
      <c r="B36" s="214">
        <v>2.576354011130718E-2</v>
      </c>
      <c r="C36" s="214">
        <v>3.342921775071913E-2</v>
      </c>
      <c r="D36" s="213">
        <v>-7.6656776394119497E-3</v>
      </c>
    </row>
    <row r="37" spans="1:11">
      <c r="A37" s="208" t="s">
        <v>79</v>
      </c>
      <c r="B37" s="215">
        <v>773</v>
      </c>
      <c r="C37" s="215">
        <v>715</v>
      </c>
      <c r="D37" s="210">
        <v>8.1118881118881117E-2</v>
      </c>
    </row>
    <row r="38" spans="1:11">
      <c r="A38" s="208" t="s">
        <v>47</v>
      </c>
      <c r="B38" s="214">
        <v>2.0985475770327135E-2</v>
      </c>
      <c r="C38" s="214">
        <v>1.9968162649761218E-2</v>
      </c>
      <c r="D38" s="213">
        <v>1.0173131205659172E-3</v>
      </c>
    </row>
    <row r="39" spans="1:11">
      <c r="A39" s="208" t="s">
        <v>116</v>
      </c>
      <c r="B39" s="215">
        <v>15849</v>
      </c>
      <c r="C39" s="215">
        <v>18097</v>
      </c>
      <c r="D39" s="213">
        <v>-0.12421948389235785</v>
      </c>
    </row>
    <row r="40" spans="1:11">
      <c r="A40" s="208" t="s">
        <v>119</v>
      </c>
      <c r="B40" s="215">
        <v>0</v>
      </c>
      <c r="C40" s="215">
        <v>0</v>
      </c>
      <c r="D40" s="213" t="e">
        <v>#DIV/0!</v>
      </c>
    </row>
    <row r="41" spans="1:11">
      <c r="A41" s="208" t="s">
        <v>114</v>
      </c>
      <c r="B41" s="215">
        <v>-14778</v>
      </c>
      <c r="C41" s="215">
        <v>-16968</v>
      </c>
      <c r="D41" s="210">
        <v>-0.12906647807637905</v>
      </c>
    </row>
    <row r="42" spans="1:11">
      <c r="D42" s="211"/>
    </row>
    <row r="43" spans="1:11">
      <c r="B43" s="206" t="s">
        <v>149</v>
      </c>
      <c r="C43" s="206" t="s">
        <v>147</v>
      </c>
      <c r="D43" s="206" t="s">
        <v>145</v>
      </c>
      <c r="E43" s="206" t="s">
        <v>141</v>
      </c>
      <c r="F43" s="206" t="s">
        <v>139</v>
      </c>
      <c r="G43" s="206" t="s">
        <v>138</v>
      </c>
      <c r="H43" s="206" t="s">
        <v>133</v>
      </c>
      <c r="I43" s="206" t="s">
        <v>132</v>
      </c>
      <c r="J43" s="206" t="s">
        <v>129</v>
      </c>
      <c r="K43" s="206" t="s">
        <v>128</v>
      </c>
    </row>
    <row r="44" spans="1:11">
      <c r="A44" s="208" t="s">
        <v>76</v>
      </c>
      <c r="B44" s="212">
        <v>36406</v>
      </c>
      <c r="C44" s="209">
        <v>41136</v>
      </c>
      <c r="D44" s="209">
        <v>52845</v>
      </c>
      <c r="E44" s="209">
        <v>50576</v>
      </c>
      <c r="F44" s="209">
        <v>31448</v>
      </c>
      <c r="G44" s="209">
        <v>36570</v>
      </c>
      <c r="H44" s="209">
        <v>43611</v>
      </c>
      <c r="I44" s="209">
        <v>43442</v>
      </c>
      <c r="J44" s="209">
        <v>60565</v>
      </c>
      <c r="K44" s="209">
        <v>58330</v>
      </c>
    </row>
    <row r="45" spans="1:11">
      <c r="A45" s="208" t="s">
        <v>84</v>
      </c>
      <c r="B45" s="222">
        <v>55556</v>
      </c>
      <c r="C45" s="223">
        <v>64616</v>
      </c>
      <c r="D45" s="223">
        <v>72799</v>
      </c>
      <c r="E45" s="223">
        <v>68182</v>
      </c>
      <c r="F45" s="223">
        <v>47007</v>
      </c>
      <c r="G45" s="223">
        <v>55729</v>
      </c>
      <c r="H45" s="224">
        <v>67323</v>
      </c>
      <c r="I45" s="224">
        <v>77039</v>
      </c>
      <c r="J45" s="224">
        <v>99636</v>
      </c>
      <c r="K45" s="224">
        <v>88472</v>
      </c>
    </row>
    <row r="46" spans="1:11">
      <c r="A46" s="208" t="s">
        <v>75</v>
      </c>
      <c r="B46" s="222">
        <v>-1302</v>
      </c>
      <c r="C46" s="223">
        <v>9043</v>
      </c>
      <c r="D46" s="223">
        <v>22289</v>
      </c>
      <c r="E46" s="223">
        <v>34495</v>
      </c>
      <c r="F46" s="223">
        <v>19921</v>
      </c>
      <c r="G46" s="223">
        <v>21950</v>
      </c>
      <c r="H46" s="224">
        <v>25774</v>
      </c>
      <c r="I46" s="224">
        <v>37168</v>
      </c>
      <c r="J46" s="224">
        <v>46336</v>
      </c>
      <c r="K46" s="224">
        <v>48652</v>
      </c>
    </row>
    <row r="47" spans="1:11">
      <c r="A47" s="208" t="s">
        <v>68</v>
      </c>
      <c r="B47" s="222">
        <v>4591</v>
      </c>
      <c r="C47" s="223">
        <v>4758</v>
      </c>
      <c r="D47" s="223">
        <v>3844</v>
      </c>
      <c r="E47" s="223">
        <v>0</v>
      </c>
      <c r="F47" s="223">
        <v>152</v>
      </c>
      <c r="G47" s="223">
        <v>301</v>
      </c>
      <c r="H47" s="224">
        <v>5382</v>
      </c>
      <c r="I47" s="224">
        <v>8001</v>
      </c>
      <c r="J47" s="224">
        <v>8208</v>
      </c>
      <c r="K47" s="224">
        <v>5108</v>
      </c>
    </row>
    <row r="48" spans="1:11">
      <c r="A48" s="208" t="s">
        <v>108</v>
      </c>
      <c r="B48" s="222">
        <v>-183</v>
      </c>
      <c r="C48" s="223">
        <v>10351</v>
      </c>
      <c r="D48" s="223">
        <v>23759</v>
      </c>
      <c r="E48" s="223">
        <v>36083</v>
      </c>
      <c r="F48" s="223">
        <v>21649</v>
      </c>
      <c r="G48" s="223">
        <v>23331</v>
      </c>
      <c r="H48" s="224">
        <v>27236</v>
      </c>
      <c r="I48" s="224">
        <v>38676</v>
      </c>
      <c r="J48" s="224">
        <v>47916</v>
      </c>
      <c r="K48" s="224">
        <v>50166</v>
      </c>
    </row>
    <row r="49" spans="1:5">
      <c r="B49" s="224"/>
      <c r="C49" s="224"/>
    </row>
    <row r="50" spans="1:5">
      <c r="B50" s="242" t="s">
        <v>124</v>
      </c>
      <c r="C50" s="243"/>
      <c r="D50" s="244" t="s">
        <v>58</v>
      </c>
      <c r="E50" s="244"/>
    </row>
    <row r="51" spans="1:5">
      <c r="B51" s="226" t="s">
        <v>149</v>
      </c>
      <c r="C51" s="225" t="s">
        <v>139</v>
      </c>
      <c r="D51" s="226" t="s">
        <v>149</v>
      </c>
      <c r="E51" s="225" t="s">
        <v>139</v>
      </c>
    </row>
    <row r="52" spans="1:5">
      <c r="A52" s="208" t="s">
        <v>16</v>
      </c>
      <c r="B52" s="209">
        <v>-13867</v>
      </c>
      <c r="C52" s="209">
        <v>-12992</v>
      </c>
      <c r="D52" s="212">
        <v>-29790</v>
      </c>
      <c r="E52" s="209">
        <v>-27657</v>
      </c>
    </row>
    <row r="53" spans="1:5">
      <c r="B53" s="224"/>
      <c r="C53" s="224"/>
    </row>
    <row r="54" spans="1:5">
      <c r="B54" s="224"/>
      <c r="C54" s="224"/>
    </row>
    <row r="55" spans="1:5">
      <c r="B55" s="224"/>
      <c r="C55" s="224"/>
    </row>
    <row r="56" spans="1:5">
      <c r="B56" s="224"/>
      <c r="C56" s="224"/>
    </row>
  </sheetData>
  <mergeCells count="6">
    <mergeCell ref="A1:D1"/>
    <mergeCell ref="B3:D3"/>
    <mergeCell ref="B17:D17"/>
    <mergeCell ref="B31:D31"/>
    <mergeCell ref="B50:C50"/>
    <mergeCell ref="D50:E5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3F675-E7A4-42E8-9FDB-58B3D8879B3D}">
  <sheetPr>
    <pageSetUpPr fitToPage="1"/>
  </sheetPr>
  <dimension ref="A1:J56"/>
  <sheetViews>
    <sheetView zoomScale="115" zoomScaleNormal="115" workbookViewId="0">
      <selection activeCell="B6" sqref="B6"/>
    </sheetView>
  </sheetViews>
  <sheetFormatPr defaultColWidth="9.140625" defaultRowHeight="12.75"/>
  <cols>
    <col min="1" max="1" width="32.5703125" style="42" customWidth="1"/>
    <col min="2" max="3" width="12.85546875" style="42" customWidth="1"/>
    <col min="4" max="6" width="10.7109375" style="42" customWidth="1"/>
    <col min="7" max="7" width="7.7109375" style="42" bestFit="1" customWidth="1"/>
    <col min="8" max="8" width="9.140625" style="42"/>
    <col min="9" max="9" width="10.7109375" style="42" bestFit="1" customWidth="1"/>
    <col min="10" max="16384" width="9.140625" style="42"/>
  </cols>
  <sheetData>
    <row r="1" spans="1:9">
      <c r="A1" s="250" t="s">
        <v>56</v>
      </c>
      <c r="B1" s="250"/>
      <c r="C1" s="250"/>
      <c r="D1" s="250"/>
      <c r="H1" s="74" t="s">
        <v>93</v>
      </c>
      <c r="I1" s="69">
        <v>45399</v>
      </c>
    </row>
    <row r="3" spans="1:9">
      <c r="B3" s="251" t="s">
        <v>11</v>
      </c>
      <c r="C3" s="252"/>
      <c r="D3" s="253"/>
    </row>
    <row r="4" spans="1:9">
      <c r="B4" s="71">
        <v>2024</v>
      </c>
      <c r="C4" s="71">
        <v>2023</v>
      </c>
      <c r="D4" s="71" t="s">
        <v>49</v>
      </c>
      <c r="G4" s="77"/>
      <c r="H4" s="77"/>
    </row>
    <row r="5" spans="1:9">
      <c r="A5" s="44" t="s">
        <v>113</v>
      </c>
      <c r="B5" s="45">
        <v>35807</v>
      </c>
      <c r="C5" s="45">
        <v>9021</v>
      </c>
      <c r="D5" s="46">
        <f>(B5-C5)/C5</f>
        <v>2.9692938698592175</v>
      </c>
      <c r="G5" s="45"/>
      <c r="H5" s="46"/>
      <c r="I5" s="52"/>
    </row>
    <row r="6" spans="1:9">
      <c r="A6" s="44" t="s">
        <v>115</v>
      </c>
      <c r="B6" s="45">
        <v>0</v>
      </c>
      <c r="C6" s="45">
        <v>0</v>
      </c>
      <c r="D6" s="46">
        <f>IFERROR((B6-C6)/C6,0)</f>
        <v>0</v>
      </c>
    </row>
    <row r="7" spans="1:9">
      <c r="A7" s="44" t="s">
        <v>117</v>
      </c>
      <c r="B7" s="45">
        <v>1197</v>
      </c>
      <c r="C7" s="45">
        <v>1232</v>
      </c>
      <c r="D7" s="46">
        <f>(B7-C7)/C7</f>
        <v>-2.8409090909090908E-2</v>
      </c>
    </row>
    <row r="8" spans="1:9">
      <c r="A8" s="44" t="s">
        <v>118</v>
      </c>
      <c r="B8" s="49">
        <v>3.342921775071913E-2</v>
      </c>
      <c r="C8" s="49">
        <v>0.13657022503048444</v>
      </c>
      <c r="D8" s="70">
        <f>B8-C8</f>
        <v>-0.1031410072797653</v>
      </c>
    </row>
    <row r="9" spans="1:9">
      <c r="A9" s="44" t="s">
        <v>79</v>
      </c>
      <c r="B9" s="45">
        <v>715</v>
      </c>
      <c r="C9" s="63">
        <v>560</v>
      </c>
      <c r="D9" s="46">
        <f>(B9-C9)/C9</f>
        <v>0.2767857142857143</v>
      </c>
    </row>
    <row r="10" spans="1:9">
      <c r="A10" s="44" t="s">
        <v>47</v>
      </c>
      <c r="B10" s="70">
        <v>1.9968162649761218E-2</v>
      </c>
      <c r="C10" s="70">
        <v>6.2077375013856559E-2</v>
      </c>
      <c r="D10" s="49">
        <f>B10-C10</f>
        <v>-4.2109212364095344E-2</v>
      </c>
    </row>
    <row r="11" spans="1:9">
      <c r="A11" s="44" t="s">
        <v>116</v>
      </c>
      <c r="B11" s="45">
        <v>18097</v>
      </c>
      <c r="C11" s="63">
        <v>16401</v>
      </c>
      <c r="D11" s="49">
        <f>(B11-C11)/C11</f>
        <v>0.10340832876044144</v>
      </c>
    </row>
    <row r="12" spans="1:9">
      <c r="A12" s="44" t="s">
        <v>119</v>
      </c>
      <c r="B12" s="63">
        <v>0</v>
      </c>
      <c r="C12" s="63">
        <v>0</v>
      </c>
      <c r="D12" s="49">
        <f>IFERROR((B12-C12)/C12,0)</f>
        <v>0</v>
      </c>
    </row>
    <row r="13" spans="1:9">
      <c r="A13" s="44" t="s">
        <v>114</v>
      </c>
      <c r="B13" s="45">
        <v>-16968</v>
      </c>
      <c r="C13" s="63">
        <v>-15788</v>
      </c>
      <c r="D13" s="46">
        <f>(B13-C13)/C13</f>
        <v>7.4740309095515586E-2</v>
      </c>
    </row>
    <row r="14" spans="1:9">
      <c r="A14" s="44" t="s">
        <v>130</v>
      </c>
      <c r="B14" s="78">
        <v>-6.6559186603433865E-2</v>
      </c>
      <c r="C14" s="57">
        <v>-6.7148404438565679E-2</v>
      </c>
    </row>
    <row r="15" spans="1:9">
      <c r="A15" s="44" t="s">
        <v>83</v>
      </c>
      <c r="B15" s="45">
        <v>1374</v>
      </c>
      <c r="C15" s="58">
        <v>1077</v>
      </c>
    </row>
    <row r="17" spans="1:4">
      <c r="B17" s="251" t="s">
        <v>123</v>
      </c>
      <c r="C17" s="252"/>
      <c r="D17" s="253"/>
    </row>
    <row r="18" spans="1:4">
      <c r="B18" s="71" t="s">
        <v>147</v>
      </c>
      <c r="C18" s="71" t="s">
        <v>138</v>
      </c>
      <c r="D18" s="71" t="s">
        <v>49</v>
      </c>
    </row>
    <row r="19" spans="1:4">
      <c r="A19" s="44" t="str">
        <f>A5</f>
        <v>Net product sales</v>
      </c>
      <c r="B19" s="45">
        <v>35807</v>
      </c>
      <c r="C19" s="45">
        <v>9021</v>
      </c>
      <c r="D19" s="52">
        <f>(B19-C19)/C19</f>
        <v>2.9692938698592175</v>
      </c>
    </row>
    <row r="20" spans="1:4">
      <c r="A20" s="44" t="s">
        <v>115</v>
      </c>
      <c r="B20" s="45">
        <v>0</v>
      </c>
      <c r="C20" s="45">
        <v>0</v>
      </c>
      <c r="D20" s="52">
        <f>IFERROR((B20-C20)/C20,0)</f>
        <v>0</v>
      </c>
    </row>
    <row r="21" spans="1:4">
      <c r="A21" s="44" t="str">
        <f t="shared" ref="A21:A27" si="0">A7</f>
        <v>Gross profit - products</v>
      </c>
      <c r="B21" s="45">
        <v>1197</v>
      </c>
      <c r="C21" s="45">
        <v>1232</v>
      </c>
      <c r="D21" s="52">
        <f>(B21-C21)/C21</f>
        <v>-2.8409090909090908E-2</v>
      </c>
    </row>
    <row r="22" spans="1:4">
      <c r="A22" s="44" t="str">
        <f t="shared" si="0"/>
        <v>Gross profit % - products</v>
      </c>
      <c r="B22" s="49">
        <v>3.342921775071913E-2</v>
      </c>
      <c r="C22" s="49">
        <v>0.13657022503048444</v>
      </c>
      <c r="D22" s="75">
        <f>B22-C22</f>
        <v>-0.1031410072797653</v>
      </c>
    </row>
    <row r="23" spans="1:4">
      <c r="A23" s="44" t="str">
        <f t="shared" si="0"/>
        <v>Gross profit</v>
      </c>
      <c r="B23" s="63">
        <v>715</v>
      </c>
      <c r="C23" s="63">
        <v>560</v>
      </c>
      <c r="D23" s="52">
        <f>(B23-C23)/C23</f>
        <v>0.2767857142857143</v>
      </c>
    </row>
    <row r="24" spans="1:4">
      <c r="A24" s="44" t="str">
        <f t="shared" si="0"/>
        <v>Gross profit %</v>
      </c>
      <c r="B24" s="70">
        <v>1.9968162649761218E-2</v>
      </c>
      <c r="C24" s="70">
        <v>6.2077375013856559E-2</v>
      </c>
      <c r="D24" s="76">
        <f>B24-C24</f>
        <v>-4.2109212364095344E-2</v>
      </c>
    </row>
    <row r="25" spans="1:4">
      <c r="A25" s="44" t="str">
        <f t="shared" si="0"/>
        <v>Operating expenses - products</v>
      </c>
      <c r="B25" s="63">
        <v>18097</v>
      </c>
      <c r="C25" s="63">
        <v>16401</v>
      </c>
      <c r="D25" s="76">
        <f>(B25-C25)/C25</f>
        <v>0.10340832876044144</v>
      </c>
    </row>
    <row r="26" spans="1:4">
      <c r="A26" s="44" t="str">
        <f t="shared" si="0"/>
        <v>Operating expenses - license</v>
      </c>
      <c r="B26" s="63">
        <v>0</v>
      </c>
      <c r="C26" s="63">
        <v>0</v>
      </c>
      <c r="D26" s="76">
        <f>IFERROR((B26-C26)/C26,0)</f>
        <v>0</v>
      </c>
    </row>
    <row r="27" spans="1:4">
      <c r="A27" s="44" t="str">
        <f t="shared" si="0"/>
        <v>Net income (loss)</v>
      </c>
      <c r="B27" s="63">
        <v>-16968</v>
      </c>
      <c r="C27" s="63">
        <v>-15788</v>
      </c>
      <c r="D27" s="52">
        <f>(B27-C27)/C27</f>
        <v>7.4740309095515586E-2</v>
      </c>
    </row>
    <row r="28" spans="1:4">
      <c r="A28" s="44" t="s">
        <v>130</v>
      </c>
      <c r="B28" s="67">
        <v>-6.6559186603433865E-2</v>
      </c>
      <c r="C28" s="57">
        <v>-6.7148404438565679E-2</v>
      </c>
      <c r="D28" s="46"/>
    </row>
    <row r="29" spans="1:4">
      <c r="A29" s="44" t="s">
        <v>83</v>
      </c>
      <c r="B29" s="63">
        <v>1374</v>
      </c>
      <c r="C29" s="58">
        <v>1077</v>
      </c>
      <c r="D29" s="46"/>
    </row>
    <row r="31" spans="1:4">
      <c r="B31" s="251" t="s">
        <v>123</v>
      </c>
      <c r="C31" s="252"/>
      <c r="D31" s="253"/>
    </row>
    <row r="32" spans="1:4">
      <c r="B32" s="71" t="str">
        <f>B18</f>
        <v>Q1 2024</v>
      </c>
      <c r="C32" s="71" t="s">
        <v>145</v>
      </c>
      <c r="D32" s="71" t="s">
        <v>49</v>
      </c>
    </row>
    <row r="33" spans="1:10">
      <c r="A33" s="44" t="str">
        <f>A19</f>
        <v>Net product sales</v>
      </c>
      <c r="B33" s="45">
        <v>35807</v>
      </c>
      <c r="C33" s="45">
        <v>33433</v>
      </c>
      <c r="D33" s="46">
        <f>(B33-C33)/C33</f>
        <v>7.100768701582269E-2</v>
      </c>
    </row>
    <row r="34" spans="1:10">
      <c r="A34" s="44" t="s">
        <v>115</v>
      </c>
      <c r="B34" s="45">
        <v>0</v>
      </c>
      <c r="C34" s="45">
        <v>0</v>
      </c>
      <c r="D34" s="46">
        <f>IFERROR((B34-C34)/C34,0)</f>
        <v>0</v>
      </c>
    </row>
    <row r="35" spans="1:10">
      <c r="A35" s="44" t="str">
        <f>A21</f>
        <v>Gross profit - products</v>
      </c>
      <c r="B35" s="45">
        <v>1197</v>
      </c>
      <c r="C35" s="45">
        <v>1154</v>
      </c>
      <c r="D35" s="46">
        <f>(B35-C35)/C35</f>
        <v>3.726169844020797E-2</v>
      </c>
    </row>
    <row r="36" spans="1:10">
      <c r="A36" s="44" t="str">
        <f>A22</f>
        <v>Gross profit % - products</v>
      </c>
      <c r="B36" s="70">
        <v>3.342921775071913E-2</v>
      </c>
      <c r="C36" s="70">
        <v>3.4516794783597045E-2</v>
      </c>
      <c r="D36" s="49">
        <f>B36-C36</f>
        <v>-1.087577032877915E-3</v>
      </c>
    </row>
    <row r="37" spans="1:10">
      <c r="A37" s="44" t="str">
        <f>A23</f>
        <v>Gross profit</v>
      </c>
      <c r="B37" s="63">
        <v>715</v>
      </c>
      <c r="C37" s="63">
        <v>1154</v>
      </c>
      <c r="D37" s="46">
        <f>(B37-C37)/C37</f>
        <v>-0.38041594454072791</v>
      </c>
    </row>
    <row r="38" spans="1:10">
      <c r="A38" s="44" t="str">
        <f>A24</f>
        <v>Gross profit %</v>
      </c>
      <c r="B38" s="70">
        <v>1.9968162649761218E-2</v>
      </c>
      <c r="C38" s="70">
        <v>3.4516794783597045E-2</v>
      </c>
      <c r="D38" s="49">
        <f>B38-C38</f>
        <v>-1.4548632133835827E-2</v>
      </c>
    </row>
    <row r="39" spans="1:10">
      <c r="A39" s="44" t="str">
        <f>A25</f>
        <v>Operating expenses - products</v>
      </c>
      <c r="B39" s="63">
        <v>18097</v>
      </c>
      <c r="C39" s="63">
        <v>14903</v>
      </c>
      <c r="D39" s="49">
        <f>(B39-C39)/C39</f>
        <v>0.21431926457760184</v>
      </c>
    </row>
    <row r="40" spans="1:10">
      <c r="A40" s="44" t="str">
        <f>A12</f>
        <v>Operating expenses - license</v>
      </c>
      <c r="B40" s="63">
        <v>0</v>
      </c>
      <c r="C40" s="63">
        <v>0</v>
      </c>
      <c r="D40" s="49" t="e">
        <f>(B40-C40)/C40</f>
        <v>#DIV/0!</v>
      </c>
    </row>
    <row r="41" spans="1:10">
      <c r="A41" s="44" t="str">
        <f t="shared" ref="A41" si="1">A27</f>
        <v>Net income (loss)</v>
      </c>
      <c r="B41" s="63">
        <v>-16968</v>
      </c>
      <c r="C41" s="63">
        <v>-13243</v>
      </c>
      <c r="D41" s="46">
        <f>(B41-C41)/C41</f>
        <v>0.28128067658385564</v>
      </c>
    </row>
    <row r="42" spans="1:10">
      <c r="D42" s="52"/>
    </row>
    <row r="43" spans="1:10">
      <c r="B43" s="71" t="str">
        <f>B18</f>
        <v>Q1 2024</v>
      </c>
      <c r="C43" s="71" t="s">
        <v>145</v>
      </c>
      <c r="D43" s="71" t="s">
        <v>141</v>
      </c>
      <c r="E43" s="71" t="s">
        <v>139</v>
      </c>
      <c r="F43" s="71" t="s">
        <v>138</v>
      </c>
      <c r="G43" s="71" t="s">
        <v>133</v>
      </c>
      <c r="H43" s="71" t="s">
        <v>132</v>
      </c>
      <c r="I43" s="71" t="s">
        <v>129</v>
      </c>
      <c r="J43" s="71" t="s">
        <v>128</v>
      </c>
    </row>
    <row r="44" spans="1:10">
      <c r="A44" s="44" t="s">
        <v>76</v>
      </c>
      <c r="B44" s="45">
        <v>41136</v>
      </c>
      <c r="C44" s="45">
        <v>52845</v>
      </c>
      <c r="D44" s="45">
        <v>50576</v>
      </c>
      <c r="E44" s="45">
        <v>31448</v>
      </c>
      <c r="F44" s="45">
        <v>36570</v>
      </c>
      <c r="G44" s="45">
        <v>43611</v>
      </c>
      <c r="H44" s="45">
        <v>43442</v>
      </c>
      <c r="I44" s="45">
        <v>60565</v>
      </c>
      <c r="J44" s="45">
        <v>58330</v>
      </c>
    </row>
    <row r="45" spans="1:10">
      <c r="A45" s="44" t="s">
        <v>84</v>
      </c>
      <c r="B45" s="79">
        <v>64616</v>
      </c>
      <c r="C45" s="79">
        <v>72799</v>
      </c>
      <c r="D45" s="79">
        <v>68182</v>
      </c>
      <c r="E45" s="79">
        <v>47007</v>
      </c>
      <c r="F45" s="79">
        <v>55729</v>
      </c>
      <c r="G45" s="47">
        <v>67323</v>
      </c>
      <c r="H45" s="47">
        <v>77039</v>
      </c>
      <c r="I45" s="47">
        <v>99636</v>
      </c>
      <c r="J45" s="47">
        <v>88472</v>
      </c>
    </row>
    <row r="46" spans="1:10">
      <c r="A46" s="44" t="s">
        <v>75</v>
      </c>
      <c r="B46" s="79">
        <v>9043</v>
      </c>
      <c r="C46" s="79">
        <v>22289</v>
      </c>
      <c r="D46" s="79">
        <v>34495</v>
      </c>
      <c r="E46" s="79">
        <v>19921</v>
      </c>
      <c r="F46" s="79">
        <v>21950</v>
      </c>
      <c r="G46" s="47">
        <v>25774</v>
      </c>
      <c r="H46" s="47">
        <v>37168</v>
      </c>
      <c r="I46" s="47">
        <v>46336</v>
      </c>
      <c r="J46" s="47">
        <v>48652</v>
      </c>
    </row>
    <row r="47" spans="1:10">
      <c r="A47" s="44" t="s">
        <v>68</v>
      </c>
      <c r="B47" s="79">
        <v>4758</v>
      </c>
      <c r="C47" s="79">
        <v>3844</v>
      </c>
      <c r="D47" s="79">
        <v>0</v>
      </c>
      <c r="E47" s="79">
        <v>152</v>
      </c>
      <c r="F47" s="79">
        <v>301</v>
      </c>
      <c r="G47" s="47">
        <v>5382</v>
      </c>
      <c r="H47" s="47">
        <v>8001</v>
      </c>
      <c r="I47" s="47">
        <v>8208</v>
      </c>
      <c r="J47" s="47">
        <v>5108</v>
      </c>
    </row>
    <row r="48" spans="1:10">
      <c r="A48" s="44" t="s">
        <v>108</v>
      </c>
      <c r="B48" s="79">
        <v>10351</v>
      </c>
      <c r="C48" s="79">
        <v>23759</v>
      </c>
      <c r="D48" s="79">
        <v>36083</v>
      </c>
      <c r="E48" s="79">
        <v>21649</v>
      </c>
      <c r="F48" s="79">
        <v>23331</v>
      </c>
      <c r="G48" s="47">
        <v>27236</v>
      </c>
      <c r="H48" s="47">
        <v>38676</v>
      </c>
      <c r="I48" s="47">
        <v>47916</v>
      </c>
      <c r="J48" s="47">
        <v>50166</v>
      </c>
    </row>
    <row r="49" spans="1:5">
      <c r="B49" s="47"/>
      <c r="C49" s="47"/>
    </row>
    <row r="50" spans="1:5">
      <c r="B50" s="254" t="s">
        <v>124</v>
      </c>
      <c r="C50" s="255"/>
      <c r="D50" s="256" t="s">
        <v>58</v>
      </c>
      <c r="E50" s="256"/>
    </row>
    <row r="51" spans="1:5">
      <c r="B51" s="72" t="str">
        <f>B18</f>
        <v>Q1 2024</v>
      </c>
      <c r="C51" s="73" t="str">
        <f>C18</f>
        <v>Q1 2023</v>
      </c>
      <c r="D51" s="72" t="str">
        <f>B51</f>
        <v>Q1 2024</v>
      </c>
      <c r="E51" s="73" t="str">
        <f>C51</f>
        <v>Q1 2023</v>
      </c>
    </row>
    <row r="52" spans="1:5">
      <c r="A52" s="44" t="s">
        <v>16</v>
      </c>
      <c r="B52" s="45">
        <v>-15923</v>
      </c>
      <c r="C52" s="45">
        <v>-14665</v>
      </c>
      <c r="D52" s="45">
        <v>-15923</v>
      </c>
      <c r="E52" s="45">
        <v>-14665</v>
      </c>
    </row>
    <row r="53" spans="1:5">
      <c r="B53" s="47"/>
      <c r="C53" s="47"/>
    </row>
    <row r="54" spans="1:5">
      <c r="B54" s="47"/>
      <c r="C54" s="47"/>
    </row>
    <row r="55" spans="1:5">
      <c r="B55" s="47"/>
      <c r="C55" s="47"/>
    </row>
    <row r="56" spans="1:5">
      <c r="B56" s="47"/>
      <c r="C56" s="47"/>
    </row>
  </sheetData>
  <mergeCells count="6">
    <mergeCell ref="A1:D1"/>
    <mergeCell ref="B3:D3"/>
    <mergeCell ref="B17:D17"/>
    <mergeCell ref="B31:D31"/>
    <mergeCell ref="B50:C50"/>
    <mergeCell ref="D50:E50"/>
  </mergeCells>
  <pageMargins left="0.7" right="0.7" top="0.75" bottom="0.75" header="0.3" footer="0.3"/>
  <pageSetup scale="71" orientation="portrait" r:id="rId1"/>
  <headerFooter>
    <oddFooter>&amp;R&amp;Z&amp;F&amp;A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962BE2-88F1-4811-92F8-459053A3DD57}">
  <dimension ref="A1:I56"/>
  <sheetViews>
    <sheetView zoomScale="115" zoomScaleNormal="115" workbookViewId="0">
      <selection activeCell="B12" sqref="B12"/>
    </sheetView>
  </sheetViews>
  <sheetFormatPr defaultColWidth="9.140625" defaultRowHeight="12.75"/>
  <cols>
    <col min="1" max="1" width="32.5703125" style="42" customWidth="1"/>
    <col min="2" max="6" width="10.7109375" style="42" customWidth="1"/>
    <col min="7" max="7" width="7.7109375" style="42" bestFit="1" customWidth="1"/>
    <col min="8" max="8" width="9.140625" style="42"/>
    <col min="9" max="9" width="10.7109375" style="42" bestFit="1" customWidth="1"/>
    <col min="10" max="16384" width="9.140625" style="42"/>
  </cols>
  <sheetData>
    <row r="1" spans="1:9">
      <c r="A1" s="250" t="s">
        <v>56</v>
      </c>
      <c r="B1" s="250"/>
      <c r="C1" s="250"/>
      <c r="D1" s="250"/>
      <c r="H1" s="74" t="s">
        <v>93</v>
      </c>
      <c r="I1" s="69">
        <v>45326</v>
      </c>
    </row>
    <row r="3" spans="1:9">
      <c r="B3" s="251" t="s">
        <v>144</v>
      </c>
      <c r="C3" s="252"/>
      <c r="D3" s="253"/>
    </row>
    <row r="4" spans="1:9">
      <c r="B4" s="71">
        <v>2023</v>
      </c>
      <c r="C4" s="71">
        <v>2022</v>
      </c>
      <c r="D4" s="71" t="s">
        <v>49</v>
      </c>
      <c r="G4" s="77"/>
      <c r="H4" s="77"/>
    </row>
    <row r="5" spans="1:9">
      <c r="A5" s="44" t="s">
        <v>113</v>
      </c>
      <c r="B5" s="80">
        <v>69205</v>
      </c>
      <c r="C5" s="80">
        <v>161637</v>
      </c>
      <c r="D5" s="46">
        <f>(B5-C5)/C5</f>
        <v>-0.57184926718511231</v>
      </c>
      <c r="G5" s="45"/>
      <c r="H5" s="46"/>
      <c r="I5" s="52"/>
    </row>
    <row r="6" spans="1:9">
      <c r="A6" s="44" t="s">
        <v>115</v>
      </c>
      <c r="B6" s="45">
        <v>0</v>
      </c>
      <c r="C6" s="45">
        <v>0</v>
      </c>
      <c r="D6" s="46">
        <f>IFERROR((B6-C6)/C6,0)</f>
        <v>0</v>
      </c>
    </row>
    <row r="7" spans="1:9">
      <c r="A7" s="44" t="s">
        <v>117</v>
      </c>
      <c r="B7" s="80">
        <v>2393</v>
      </c>
      <c r="C7" s="80">
        <v>11892</v>
      </c>
      <c r="D7" s="46">
        <f>(B7-C7)/C7</f>
        <v>-0.79877228388832833</v>
      </c>
    </row>
    <row r="8" spans="1:9">
      <c r="A8" s="44" t="s">
        <v>118</v>
      </c>
      <c r="B8" s="49">
        <v>3.4578426414276428E-2</v>
      </c>
      <c r="C8" s="49">
        <v>7.3572263776239349E-2</v>
      </c>
      <c r="D8" s="70">
        <f>B8-C8</f>
        <v>-3.8993837361962921E-2</v>
      </c>
    </row>
    <row r="9" spans="1:9">
      <c r="A9" s="44" t="s">
        <v>79</v>
      </c>
      <c r="B9" s="80">
        <v>2393</v>
      </c>
      <c r="C9" s="63">
        <v>11892</v>
      </c>
      <c r="D9" s="46">
        <f>(B9-C9)/C9</f>
        <v>-0.79877228388832833</v>
      </c>
    </row>
    <row r="10" spans="1:9">
      <c r="A10" s="44" t="s">
        <v>47</v>
      </c>
      <c r="B10" s="70">
        <v>3.4578426414276428E-2</v>
      </c>
      <c r="C10" s="70">
        <v>7.3572263776239349E-2</v>
      </c>
      <c r="D10" s="49">
        <f>B10-C10</f>
        <v>-3.8993837361962921E-2</v>
      </c>
    </row>
    <row r="11" spans="1:9">
      <c r="A11" s="44" t="s">
        <v>116</v>
      </c>
      <c r="B11" s="80">
        <v>64150</v>
      </c>
      <c r="C11" s="63">
        <v>45392</v>
      </c>
      <c r="D11" s="49">
        <f>(B11-C11)/C11</f>
        <v>0.41324462460345435</v>
      </c>
    </row>
    <row r="12" spans="1:9">
      <c r="A12" s="44" t="s">
        <v>119</v>
      </c>
      <c r="B12" s="63">
        <v>0</v>
      </c>
      <c r="C12" s="63">
        <v>0</v>
      </c>
      <c r="D12" s="49">
        <f>IFERROR((B12-C12)/C12,0)</f>
        <v>0</v>
      </c>
    </row>
    <row r="13" spans="1:9">
      <c r="A13" s="44" t="s">
        <v>114</v>
      </c>
      <c r="B13" s="80">
        <v>-60398</v>
      </c>
      <c r="C13" s="63">
        <v>-33370</v>
      </c>
      <c r="D13" s="46">
        <f>(B13-C13)/C13</f>
        <v>0.80994905603835776</v>
      </c>
    </row>
    <row r="14" spans="1:9">
      <c r="A14" s="44" t="s">
        <v>130</v>
      </c>
      <c r="B14" s="78">
        <v>-0.24741313627016442</v>
      </c>
      <c r="C14" s="81">
        <v>-0.14415496334567385</v>
      </c>
    </row>
    <row r="15" spans="1:9">
      <c r="A15" s="44" t="s">
        <v>83</v>
      </c>
      <c r="B15" s="80">
        <v>4337</v>
      </c>
      <c r="C15" s="58">
        <v>3214</v>
      </c>
    </row>
    <row r="17" spans="1:4">
      <c r="B17" s="251" t="s">
        <v>123</v>
      </c>
      <c r="C17" s="252"/>
      <c r="D17" s="253"/>
    </row>
    <row r="18" spans="1:4">
      <c r="B18" s="71" t="s">
        <v>145</v>
      </c>
      <c r="C18" s="71" t="s">
        <v>133</v>
      </c>
      <c r="D18" s="71" t="s">
        <v>49</v>
      </c>
    </row>
    <row r="19" spans="1:4">
      <c r="A19" s="44" t="str">
        <f>A5</f>
        <v>Net product sales</v>
      </c>
      <c r="B19" s="45">
        <v>33433</v>
      </c>
      <c r="C19" s="45">
        <v>21655</v>
      </c>
      <c r="D19" s="52">
        <f>(B19-C19)/C19</f>
        <v>0.54389286538905568</v>
      </c>
    </row>
    <row r="20" spans="1:4">
      <c r="A20" s="44" t="s">
        <v>115</v>
      </c>
      <c r="B20" s="45">
        <v>0</v>
      </c>
      <c r="C20" s="45">
        <v>0</v>
      </c>
      <c r="D20" s="52">
        <f>IFERROR((B20-C20)/C20,0)</f>
        <v>0</v>
      </c>
    </row>
    <row r="21" spans="1:4">
      <c r="A21" s="44" t="str">
        <f t="shared" ref="A21:A27" si="0">A7</f>
        <v>Gross profit - products</v>
      </c>
      <c r="B21" s="45">
        <v>1154</v>
      </c>
      <c r="C21" s="45">
        <v>1601</v>
      </c>
      <c r="D21" s="52">
        <f>(B21-C21)/C21</f>
        <v>-0.27920049968769517</v>
      </c>
    </row>
    <row r="22" spans="1:4">
      <c r="A22" s="44" t="str">
        <f t="shared" si="0"/>
        <v>Gross profit % - products</v>
      </c>
      <c r="B22" s="49">
        <v>3.4516794783597045E-2</v>
      </c>
      <c r="C22" s="49">
        <v>7.3932117293927499E-2</v>
      </c>
      <c r="D22" s="75">
        <f>B22-C22</f>
        <v>-3.9415322510330454E-2</v>
      </c>
    </row>
    <row r="23" spans="1:4">
      <c r="A23" s="44" t="str">
        <f t="shared" si="0"/>
        <v>Gross profit</v>
      </c>
      <c r="B23" s="63">
        <v>1154</v>
      </c>
      <c r="C23" s="63">
        <v>1601</v>
      </c>
      <c r="D23" s="52">
        <f>(B23-C23)/C23</f>
        <v>-0.27920049968769517</v>
      </c>
    </row>
    <row r="24" spans="1:4">
      <c r="A24" s="44" t="str">
        <f t="shared" si="0"/>
        <v>Gross profit %</v>
      </c>
      <c r="B24" s="70">
        <v>3.4516794783597045E-2</v>
      </c>
      <c r="C24" s="70">
        <v>7.3932117293927499E-2</v>
      </c>
      <c r="D24" s="76">
        <f>B24-C24</f>
        <v>-3.9415322510330454E-2</v>
      </c>
    </row>
    <row r="25" spans="1:4">
      <c r="A25" s="44" t="str">
        <f t="shared" si="0"/>
        <v>Operating expenses - products</v>
      </c>
      <c r="B25" s="63">
        <v>14903</v>
      </c>
      <c r="C25" s="63">
        <v>14568</v>
      </c>
      <c r="D25" s="76">
        <f>(B25-C25)/C25</f>
        <v>2.299560680944536E-2</v>
      </c>
    </row>
    <row r="26" spans="1:4">
      <c r="A26" s="44" t="str">
        <f t="shared" si="0"/>
        <v>Operating expenses - license</v>
      </c>
      <c r="B26" s="63">
        <v>0</v>
      </c>
      <c r="C26" s="63">
        <v>0</v>
      </c>
      <c r="D26" s="76">
        <f>IFERROR((B26-C26)/C26,0)</f>
        <v>0</v>
      </c>
    </row>
    <row r="27" spans="1:4">
      <c r="A27" s="44" t="str">
        <f t="shared" si="0"/>
        <v>Net income (loss)</v>
      </c>
      <c r="B27" s="63">
        <v>-13243</v>
      </c>
      <c r="C27" s="63">
        <v>-12948</v>
      </c>
      <c r="D27" s="52">
        <f>(B27-C27)/C27</f>
        <v>2.2783441458140253E-2</v>
      </c>
    </row>
    <row r="28" spans="1:4">
      <c r="A28" s="44" t="s">
        <v>130</v>
      </c>
      <c r="B28" s="67">
        <v>-5.2230947319431897E-2</v>
      </c>
      <c r="C28" s="57">
        <v>-5.5722198074597509E-2</v>
      </c>
      <c r="D28" s="46"/>
    </row>
    <row r="29" spans="1:4">
      <c r="A29" s="44" t="s">
        <v>83</v>
      </c>
      <c r="B29" s="63">
        <v>919</v>
      </c>
      <c r="C29" s="58">
        <v>850</v>
      </c>
      <c r="D29" s="46"/>
    </row>
    <row r="31" spans="1:4">
      <c r="B31" s="251" t="s">
        <v>123</v>
      </c>
      <c r="C31" s="252"/>
      <c r="D31" s="253"/>
    </row>
    <row r="32" spans="1:4">
      <c r="B32" s="71" t="str">
        <f>B18</f>
        <v>Q4 2023</v>
      </c>
      <c r="C32" s="71" t="s">
        <v>141</v>
      </c>
      <c r="D32" s="71" t="s">
        <v>49</v>
      </c>
    </row>
    <row r="33" spans="1:9">
      <c r="A33" s="44" t="str">
        <f>A19</f>
        <v>Net product sales</v>
      </c>
      <c r="B33" s="45">
        <v>33433</v>
      </c>
      <c r="C33" s="45">
        <v>16725</v>
      </c>
      <c r="D33" s="46">
        <f>(B33-C33)/C33</f>
        <v>0.99898355754857993</v>
      </c>
    </row>
    <row r="34" spans="1:9">
      <c r="A34" s="44" t="s">
        <v>115</v>
      </c>
      <c r="B34" s="45">
        <v>0</v>
      </c>
      <c r="C34" s="45">
        <v>0</v>
      </c>
      <c r="D34" s="46">
        <f>IFERROR((B34-C34)/C34,0)</f>
        <v>0</v>
      </c>
    </row>
    <row r="35" spans="1:9">
      <c r="A35" s="44" t="str">
        <f>A21</f>
        <v>Gross profit - products</v>
      </c>
      <c r="B35" s="45">
        <v>1154</v>
      </c>
      <c r="C35" s="45">
        <v>440</v>
      </c>
      <c r="D35" s="46">
        <f>(B35-C35)/C35</f>
        <v>1.6227272727272728</v>
      </c>
    </row>
    <row r="36" spans="1:9">
      <c r="A36" s="44" t="str">
        <f>A22</f>
        <v>Gross profit % - products</v>
      </c>
      <c r="B36" s="70">
        <v>3.4516794783597045E-2</v>
      </c>
      <c r="C36" s="70">
        <v>2.6307922272047833E-2</v>
      </c>
      <c r="D36" s="49">
        <f>B36-C36</f>
        <v>8.2088725115492117E-3</v>
      </c>
    </row>
    <row r="37" spans="1:9">
      <c r="A37" s="44" t="str">
        <f>A23</f>
        <v>Gross profit</v>
      </c>
      <c r="B37" s="63">
        <v>1154</v>
      </c>
      <c r="C37" s="63">
        <v>440</v>
      </c>
      <c r="D37" s="46">
        <f>(B37-C37)/C37</f>
        <v>1.6227272727272728</v>
      </c>
    </row>
    <row r="38" spans="1:9">
      <c r="A38" s="44" t="str">
        <f>A24</f>
        <v>Gross profit %</v>
      </c>
      <c r="B38" s="70">
        <v>3.4516794783597045E-2</v>
      </c>
      <c r="C38" s="70">
        <v>2.6307922272047833E-2</v>
      </c>
      <c r="D38" s="49">
        <f>B38-C38</f>
        <v>8.2088725115492117E-3</v>
      </c>
    </row>
    <row r="39" spans="1:9">
      <c r="A39" s="44" t="str">
        <f>A25</f>
        <v>Operating expenses - products</v>
      </c>
      <c r="B39" s="63">
        <v>14903</v>
      </c>
      <c r="C39" s="63">
        <v>18319</v>
      </c>
      <c r="D39" s="49">
        <f>(B39-C39)/C39</f>
        <v>-0.18647306075659151</v>
      </c>
    </row>
    <row r="40" spans="1:9">
      <c r="A40" s="44" t="str">
        <f>A12</f>
        <v>Operating expenses - license</v>
      </c>
      <c r="B40" s="63">
        <v>0</v>
      </c>
      <c r="C40" s="63">
        <v>0</v>
      </c>
      <c r="D40" s="49" t="e">
        <f>(B40-C40)/C40</f>
        <v>#DIV/0!</v>
      </c>
    </row>
    <row r="41" spans="1:9">
      <c r="A41" s="44" t="str">
        <f t="shared" ref="A41" si="1">A27</f>
        <v>Net income (loss)</v>
      </c>
      <c r="B41" s="63">
        <v>-13243</v>
      </c>
      <c r="C41" s="63">
        <v>-17339</v>
      </c>
      <c r="D41" s="46">
        <f>(B41-C41)/C41</f>
        <v>-0.23623046311782686</v>
      </c>
    </row>
    <row r="42" spans="1:9">
      <c r="D42" s="52"/>
    </row>
    <row r="43" spans="1:9">
      <c r="B43" s="71" t="str">
        <f>B18</f>
        <v>Q4 2023</v>
      </c>
      <c r="C43" s="71" t="s">
        <v>141</v>
      </c>
      <c r="D43" s="71" t="s">
        <v>139</v>
      </c>
      <c r="E43" s="71" t="s">
        <v>138</v>
      </c>
      <c r="F43" s="71" t="s">
        <v>133</v>
      </c>
      <c r="G43" s="71" t="s">
        <v>132</v>
      </c>
      <c r="H43" s="71" t="s">
        <v>129</v>
      </c>
      <c r="I43" s="71" t="s">
        <v>128</v>
      </c>
    </row>
    <row r="44" spans="1:9">
      <c r="A44" s="44" t="s">
        <v>76</v>
      </c>
      <c r="B44" s="45">
        <v>52845</v>
      </c>
      <c r="C44" s="45">
        <v>50576</v>
      </c>
      <c r="D44" s="45">
        <v>31448</v>
      </c>
      <c r="E44" s="45">
        <v>36570</v>
      </c>
      <c r="F44" s="45">
        <v>43611</v>
      </c>
      <c r="G44" s="45">
        <v>43442</v>
      </c>
      <c r="H44" s="45">
        <v>60565</v>
      </c>
      <c r="I44" s="45">
        <v>58330</v>
      </c>
    </row>
    <row r="45" spans="1:9">
      <c r="A45" s="44" t="s">
        <v>84</v>
      </c>
      <c r="B45" s="79">
        <v>72799</v>
      </c>
      <c r="C45" s="79">
        <v>68182</v>
      </c>
      <c r="D45" s="79">
        <v>47007</v>
      </c>
      <c r="E45" s="79">
        <v>55729</v>
      </c>
      <c r="F45" s="47">
        <v>67323</v>
      </c>
      <c r="G45" s="47">
        <v>77039</v>
      </c>
      <c r="H45" s="47">
        <v>99636</v>
      </c>
      <c r="I45" s="47">
        <v>88472</v>
      </c>
    </row>
    <row r="46" spans="1:9">
      <c r="A46" s="44" t="s">
        <v>75</v>
      </c>
      <c r="B46" s="79">
        <v>22289</v>
      </c>
      <c r="C46" s="79">
        <v>34495</v>
      </c>
      <c r="D46" s="79">
        <v>19921</v>
      </c>
      <c r="E46" s="79">
        <v>21950</v>
      </c>
      <c r="F46" s="47">
        <v>25774</v>
      </c>
      <c r="G46" s="47">
        <v>37168</v>
      </c>
      <c r="H46" s="47">
        <v>46336</v>
      </c>
      <c r="I46" s="47">
        <v>48652</v>
      </c>
    </row>
    <row r="47" spans="1:9">
      <c r="A47" s="44" t="s">
        <v>68</v>
      </c>
      <c r="B47" s="79">
        <v>3844</v>
      </c>
      <c r="C47" s="79">
        <v>0</v>
      </c>
      <c r="D47" s="79">
        <v>152</v>
      </c>
      <c r="E47" s="79">
        <v>301</v>
      </c>
      <c r="F47" s="47">
        <v>5382</v>
      </c>
      <c r="G47" s="47">
        <v>8001</v>
      </c>
      <c r="H47" s="47">
        <v>8208</v>
      </c>
      <c r="I47" s="47">
        <v>5108</v>
      </c>
    </row>
    <row r="48" spans="1:9">
      <c r="A48" s="44" t="s">
        <v>108</v>
      </c>
      <c r="B48" s="79">
        <v>23759</v>
      </c>
      <c r="C48" s="79">
        <v>36083</v>
      </c>
      <c r="D48" s="79">
        <v>21649</v>
      </c>
      <c r="E48" s="79">
        <v>23331</v>
      </c>
      <c r="F48" s="47">
        <v>27236</v>
      </c>
      <c r="G48" s="47">
        <v>38676</v>
      </c>
      <c r="H48" s="47">
        <v>47916</v>
      </c>
      <c r="I48" s="47">
        <v>50166</v>
      </c>
    </row>
    <row r="49" spans="1:5">
      <c r="B49" s="47"/>
      <c r="C49" s="47"/>
    </row>
    <row r="50" spans="1:5">
      <c r="B50" s="254" t="s">
        <v>124</v>
      </c>
      <c r="C50" s="255"/>
      <c r="D50" s="256" t="s">
        <v>58</v>
      </c>
      <c r="E50" s="256"/>
    </row>
    <row r="51" spans="1:5">
      <c r="B51" s="72" t="str">
        <f>B18</f>
        <v>Q4 2023</v>
      </c>
      <c r="C51" s="73" t="str">
        <f>C18</f>
        <v>Q4 2022</v>
      </c>
      <c r="D51" s="72" t="str">
        <f>B51</f>
        <v>Q4 2023</v>
      </c>
      <c r="E51" s="73" t="str">
        <f>C51</f>
        <v>Q4 2022</v>
      </c>
    </row>
    <row r="52" spans="1:5">
      <c r="A52" s="44" t="s">
        <v>16</v>
      </c>
      <c r="B52" s="45">
        <v>-12748</v>
      </c>
      <c r="C52" s="45">
        <v>-12018</v>
      </c>
      <c r="D52" s="45">
        <v>-57052</v>
      </c>
      <c r="E52" s="45">
        <v>-29946</v>
      </c>
    </row>
    <row r="53" spans="1:5">
      <c r="B53" s="47"/>
      <c r="C53" s="47"/>
    </row>
    <row r="54" spans="1:5">
      <c r="B54" s="47"/>
      <c r="C54" s="47"/>
    </row>
    <row r="55" spans="1:5">
      <c r="B55" s="47"/>
      <c r="C55" s="47"/>
    </row>
    <row r="56" spans="1:5">
      <c r="B56" s="47"/>
      <c r="C56" s="47"/>
    </row>
  </sheetData>
  <mergeCells count="6">
    <mergeCell ref="A1:D1"/>
    <mergeCell ref="B3:D3"/>
    <mergeCell ref="B17:D17"/>
    <mergeCell ref="B31:D31"/>
    <mergeCell ref="B50:C50"/>
    <mergeCell ref="D50:E50"/>
  </mergeCells>
  <pageMargins left="0.7" right="0.7" top="0.75" bottom="0.75" header="0.3" footer="0.3"/>
  <pageSetup orientation="portrait" r:id="rId1"/>
  <headerFooter>
    <oddFooter>&amp;R&amp;Z&amp;F&amp;A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3A54E-780F-457E-A47F-23347AAEBA79}">
  <dimension ref="A1:J67"/>
  <sheetViews>
    <sheetView topLeftCell="A25" zoomScale="115" zoomScaleNormal="115" workbookViewId="0">
      <selection activeCell="C36" sqref="C36"/>
    </sheetView>
  </sheetViews>
  <sheetFormatPr defaultColWidth="9.140625" defaultRowHeight="12.75"/>
  <cols>
    <col min="1" max="1" width="32.5703125" style="42" customWidth="1"/>
    <col min="2" max="6" width="10.7109375" style="42" customWidth="1"/>
    <col min="7" max="7" width="11" style="42" bestFit="1" customWidth="1"/>
    <col min="8" max="8" width="7.7109375" style="42" bestFit="1" customWidth="1"/>
    <col min="9" max="9" width="9.140625" style="42"/>
    <col min="10" max="10" width="10.7109375" style="42" bestFit="1" customWidth="1"/>
    <col min="11" max="16384" width="9.140625" style="42"/>
  </cols>
  <sheetData>
    <row r="1" spans="1:10">
      <c r="A1" s="250" t="s">
        <v>56</v>
      </c>
      <c r="B1" s="250"/>
      <c r="C1" s="250"/>
      <c r="D1" s="250"/>
      <c r="I1" s="74" t="s">
        <v>93</v>
      </c>
      <c r="J1" s="69">
        <v>44953</v>
      </c>
    </row>
    <row r="3" spans="1:10">
      <c r="B3" s="251" t="s">
        <v>121</v>
      </c>
      <c r="C3" s="252"/>
      <c r="D3" s="253"/>
    </row>
    <row r="4" spans="1:10">
      <c r="B4" s="71">
        <v>2022</v>
      </c>
      <c r="C4" s="71">
        <v>2021</v>
      </c>
      <c r="D4" s="71" t="s">
        <v>49</v>
      </c>
      <c r="G4" s="77"/>
      <c r="H4" s="77"/>
      <c r="I4" s="77"/>
    </row>
    <row r="5" spans="1:10">
      <c r="A5" s="44" t="s">
        <v>113</v>
      </c>
      <c r="B5" s="45">
        <v>161637</v>
      </c>
      <c r="C5" s="45">
        <v>102355</v>
      </c>
      <c r="D5" s="46">
        <v>0.57918030384446295</v>
      </c>
      <c r="G5" s="45"/>
      <c r="H5" s="45"/>
      <c r="I5" s="46"/>
      <c r="J5" s="52"/>
    </row>
    <row r="6" spans="1:10">
      <c r="A6" s="44" t="s">
        <v>115</v>
      </c>
      <c r="B6" s="45">
        <v>0</v>
      </c>
      <c r="C6" s="45">
        <v>40000</v>
      </c>
      <c r="D6" s="46">
        <v>-1</v>
      </c>
    </row>
    <row r="7" spans="1:10">
      <c r="A7" s="44" t="s">
        <v>117</v>
      </c>
      <c r="B7" s="45">
        <v>11892</v>
      </c>
      <c r="C7" s="45">
        <v>10969</v>
      </c>
      <c r="D7" s="46">
        <v>8.4146230285349621E-2</v>
      </c>
    </row>
    <row r="8" spans="1:10">
      <c r="A8" s="44" t="s">
        <v>118</v>
      </c>
      <c r="B8" s="49">
        <v>7.3572263776239349E-2</v>
      </c>
      <c r="C8" s="49">
        <v>0.10716623516193639</v>
      </c>
      <c r="D8" s="70">
        <v>-3.3593971385697044E-2</v>
      </c>
    </row>
    <row r="9" spans="1:10">
      <c r="A9" s="44" t="s">
        <v>79</v>
      </c>
      <c r="B9" s="45">
        <v>11892</v>
      </c>
      <c r="C9" s="63">
        <v>48897</v>
      </c>
      <c r="D9" s="46">
        <v>-0.75679489539235534</v>
      </c>
      <c r="G9" s="58"/>
    </row>
    <row r="10" spans="1:10">
      <c r="A10" s="44" t="s">
        <v>47</v>
      </c>
      <c r="B10" s="70">
        <v>7.3572263776239349E-2</v>
      </c>
      <c r="C10" s="70">
        <v>0.34348635453619475</v>
      </c>
      <c r="D10" s="49">
        <v>-0.26991409075995543</v>
      </c>
    </row>
    <row r="11" spans="1:10">
      <c r="A11" s="44" t="s">
        <v>116</v>
      </c>
      <c r="B11" s="45">
        <v>45392</v>
      </c>
      <c r="C11" s="63">
        <v>35142</v>
      </c>
      <c r="D11" s="49">
        <v>0.29167378066131694</v>
      </c>
    </row>
    <row r="12" spans="1:10">
      <c r="A12" s="44" t="s">
        <v>119</v>
      </c>
      <c r="B12" s="63">
        <v>0</v>
      </c>
      <c r="C12" s="63">
        <v>2372</v>
      </c>
      <c r="D12" s="49">
        <v>-1</v>
      </c>
    </row>
    <row r="13" spans="1:10">
      <c r="A13" s="44" t="s">
        <v>114</v>
      </c>
      <c r="B13" s="45">
        <v>-33370</v>
      </c>
      <c r="C13" s="63">
        <v>4831</v>
      </c>
      <c r="D13" s="46">
        <v>-7.9074725729662596</v>
      </c>
    </row>
    <row r="14" spans="1:10">
      <c r="A14" s="44" t="s">
        <v>130</v>
      </c>
      <c r="B14" s="78">
        <v>-0.14415496334567385</v>
      </c>
      <c r="C14" s="57">
        <v>2.2143181266071111E-2</v>
      </c>
    </row>
    <row r="15" spans="1:10">
      <c r="A15" s="44" t="s">
        <v>83</v>
      </c>
      <c r="B15" s="45">
        <v>3214</v>
      </c>
      <c r="C15" s="58">
        <v>1580</v>
      </c>
    </row>
    <row r="17" spans="1:4">
      <c r="B17" s="251" t="s">
        <v>123</v>
      </c>
      <c r="C17" s="252"/>
      <c r="D17" s="253"/>
    </row>
    <row r="18" spans="1:4">
      <c r="B18" s="71" t="s">
        <v>133</v>
      </c>
      <c r="C18" s="71" t="s">
        <v>122</v>
      </c>
      <c r="D18" s="71" t="s">
        <v>49</v>
      </c>
    </row>
    <row r="19" spans="1:4">
      <c r="A19" s="44" t="s">
        <v>113</v>
      </c>
      <c r="B19" s="45">
        <v>21655</v>
      </c>
      <c r="C19" s="45">
        <v>36346</v>
      </c>
      <c r="D19" s="52">
        <v>-0.40419853629010072</v>
      </c>
    </row>
    <row r="20" spans="1:4">
      <c r="A20" s="44" t="s">
        <v>115</v>
      </c>
      <c r="B20" s="45">
        <v>0</v>
      </c>
      <c r="C20" s="45">
        <v>0</v>
      </c>
      <c r="D20" s="52">
        <v>0</v>
      </c>
    </row>
    <row r="21" spans="1:4">
      <c r="A21" s="44" t="s">
        <v>117</v>
      </c>
      <c r="B21" s="45">
        <v>1601</v>
      </c>
      <c r="C21" s="45">
        <v>2639</v>
      </c>
      <c r="D21" s="52">
        <v>-0.39333080712391055</v>
      </c>
    </row>
    <row r="22" spans="1:4">
      <c r="A22" s="44" t="s">
        <v>118</v>
      </c>
      <c r="B22" s="49">
        <v>7.3932117293927499E-2</v>
      </c>
      <c r="C22" s="49">
        <v>7.2607714741649704E-2</v>
      </c>
      <c r="D22" s="75">
        <v>1.3244025522777952E-3</v>
      </c>
    </row>
    <row r="23" spans="1:4">
      <c r="A23" s="44" t="s">
        <v>79</v>
      </c>
      <c r="B23" s="63">
        <v>1601</v>
      </c>
      <c r="C23" s="63">
        <v>2023</v>
      </c>
      <c r="D23" s="52">
        <v>-0.20860108749382106</v>
      </c>
    </row>
    <row r="24" spans="1:4">
      <c r="A24" s="44" t="s">
        <v>47</v>
      </c>
      <c r="B24" s="70">
        <v>7.3932117293927499E-2</v>
      </c>
      <c r="C24" s="70">
        <v>5.5659494855004675E-2</v>
      </c>
      <c r="D24" s="76">
        <v>1.8272622438922824E-2</v>
      </c>
    </row>
    <row r="25" spans="1:4">
      <c r="A25" s="44" t="s">
        <v>116</v>
      </c>
      <c r="B25" s="63">
        <v>14568</v>
      </c>
      <c r="C25" s="63">
        <v>7696</v>
      </c>
      <c r="D25" s="76">
        <v>0.8929313929313929</v>
      </c>
    </row>
    <row r="26" spans="1:4">
      <c r="A26" s="44" t="s">
        <v>119</v>
      </c>
      <c r="B26" s="63">
        <v>0</v>
      </c>
      <c r="C26" s="63">
        <v>2372</v>
      </c>
      <c r="D26" s="76">
        <v>-1</v>
      </c>
    </row>
    <row r="27" spans="1:4">
      <c r="A27" s="44" t="s">
        <v>114</v>
      </c>
      <c r="B27" s="63">
        <v>-12948</v>
      </c>
      <c r="C27" s="63">
        <v>-8220</v>
      </c>
      <c r="D27" s="52">
        <v>0.57518248175182485</v>
      </c>
    </row>
    <row r="28" spans="1:4">
      <c r="A28" s="44" t="s">
        <v>130</v>
      </c>
      <c r="B28" s="67">
        <v>-5.5722198074597509E-2</v>
      </c>
      <c r="C28" s="57">
        <v>-3.616732005438298E-2</v>
      </c>
      <c r="D28" s="46"/>
    </row>
    <row r="29" spans="1:4">
      <c r="A29" s="44" t="s">
        <v>83</v>
      </c>
      <c r="B29" s="63">
        <v>850</v>
      </c>
      <c r="C29" s="58">
        <v>418</v>
      </c>
      <c r="D29" s="46"/>
    </row>
    <row r="31" spans="1:4">
      <c r="B31" s="251" t="s">
        <v>123</v>
      </c>
      <c r="C31" s="252"/>
      <c r="D31" s="253"/>
    </row>
    <row r="32" spans="1:4">
      <c r="B32" s="71" t="s">
        <v>133</v>
      </c>
      <c r="C32" s="71" t="s">
        <v>132</v>
      </c>
      <c r="D32" s="71" t="s">
        <v>49</v>
      </c>
    </row>
    <row r="33" spans="1:6">
      <c r="A33" s="44" t="s">
        <v>113</v>
      </c>
      <c r="B33" s="45">
        <v>21655</v>
      </c>
      <c r="C33" s="45">
        <v>34424</v>
      </c>
      <c r="D33" s="46">
        <v>-0.37093306995119685</v>
      </c>
    </row>
    <row r="34" spans="1:6">
      <c r="A34" s="44" t="s">
        <v>115</v>
      </c>
      <c r="B34" s="45">
        <v>0</v>
      </c>
      <c r="C34" s="45">
        <v>0</v>
      </c>
      <c r="D34" s="46">
        <v>0</v>
      </c>
    </row>
    <row r="35" spans="1:6">
      <c r="A35" s="44" t="s">
        <v>117</v>
      </c>
      <c r="B35" s="45">
        <v>1601</v>
      </c>
      <c r="C35" s="45">
        <v>2180</v>
      </c>
      <c r="D35" s="46">
        <v>-0.26559633027522933</v>
      </c>
    </row>
    <row r="36" spans="1:6">
      <c r="A36" s="44" t="s">
        <v>118</v>
      </c>
      <c r="B36" s="70">
        <v>7.3932117293927499E-2</v>
      </c>
      <c r="C36" s="70">
        <v>6.3327910759934936E-2</v>
      </c>
      <c r="D36" s="49">
        <v>1.0604206533992563E-2</v>
      </c>
    </row>
    <row r="37" spans="1:6">
      <c r="A37" s="44" t="s">
        <v>79</v>
      </c>
      <c r="B37" s="63">
        <v>1601</v>
      </c>
      <c r="C37" s="63">
        <v>2180</v>
      </c>
      <c r="D37" s="46">
        <v>-0.26559633027522933</v>
      </c>
    </row>
    <row r="38" spans="1:6">
      <c r="A38" s="44" t="s">
        <v>47</v>
      </c>
      <c r="B38" s="70">
        <v>7.3932117293927499E-2</v>
      </c>
      <c r="C38" s="70">
        <v>6.3327910759934936E-2</v>
      </c>
      <c r="D38" s="49">
        <v>1.0604206533992563E-2</v>
      </c>
    </row>
    <row r="39" spans="1:6">
      <c r="A39" s="44" t="s">
        <v>116</v>
      </c>
      <c r="B39" s="63">
        <v>14568</v>
      </c>
      <c r="C39" s="63">
        <v>11894</v>
      </c>
      <c r="D39" s="49">
        <v>0.22481923658987724</v>
      </c>
    </row>
    <row r="40" spans="1:6">
      <c r="A40" s="44" t="s">
        <v>119</v>
      </c>
      <c r="B40" s="63">
        <v>0</v>
      </c>
      <c r="C40" s="63">
        <v>0</v>
      </c>
      <c r="D40" s="49" t="e">
        <v>#DIV/0!</v>
      </c>
    </row>
    <row r="41" spans="1:6">
      <c r="A41" s="44" t="s">
        <v>114</v>
      </c>
      <c r="B41" s="63">
        <v>-12948</v>
      </c>
      <c r="C41" s="63">
        <v>-9598</v>
      </c>
      <c r="D41" s="46">
        <v>0.34903104813502811</v>
      </c>
    </row>
    <row r="42" spans="1:6">
      <c r="D42" s="52"/>
    </row>
    <row r="43" spans="1:6">
      <c r="B43" s="71" t="s">
        <v>133</v>
      </c>
      <c r="C43" s="71" t="s">
        <v>132</v>
      </c>
      <c r="D43" s="71" t="s">
        <v>129</v>
      </c>
      <c r="E43" s="71" t="s">
        <v>128</v>
      </c>
      <c r="F43" s="71" t="s">
        <v>122</v>
      </c>
    </row>
    <row r="44" spans="1:6">
      <c r="A44" s="44" t="s">
        <v>76</v>
      </c>
      <c r="B44" s="45">
        <v>43611</v>
      </c>
      <c r="C44" s="45">
        <v>43442</v>
      </c>
      <c r="D44" s="45">
        <v>60565</v>
      </c>
      <c r="E44" s="45">
        <v>58330</v>
      </c>
      <c r="F44" s="45">
        <v>58479</v>
      </c>
    </row>
    <row r="45" spans="1:6">
      <c r="A45" s="44" t="s">
        <v>84</v>
      </c>
      <c r="B45" s="79">
        <v>67323</v>
      </c>
      <c r="C45" s="47">
        <v>77039</v>
      </c>
      <c r="D45" s="47">
        <v>99636</v>
      </c>
      <c r="E45" s="47">
        <v>88472</v>
      </c>
      <c r="F45" s="47">
        <v>91176</v>
      </c>
    </row>
    <row r="46" spans="1:6">
      <c r="A46" s="44" t="s">
        <v>75</v>
      </c>
      <c r="B46" s="79">
        <v>25774</v>
      </c>
      <c r="C46" s="47">
        <v>37168</v>
      </c>
      <c r="D46" s="47">
        <v>46336</v>
      </c>
      <c r="E46" s="47">
        <v>48652</v>
      </c>
      <c r="F46" s="47">
        <v>52613</v>
      </c>
    </row>
    <row r="47" spans="1:6">
      <c r="A47" s="44" t="s">
        <v>68</v>
      </c>
      <c r="B47" s="79">
        <v>5382</v>
      </c>
      <c r="C47" s="47">
        <v>8001</v>
      </c>
      <c r="D47" s="47">
        <v>8208</v>
      </c>
      <c r="E47" s="47">
        <v>5108</v>
      </c>
      <c r="F47" s="47">
        <v>7562</v>
      </c>
    </row>
    <row r="48" spans="1:6">
      <c r="A48" s="44" t="s">
        <v>108</v>
      </c>
      <c r="B48" s="79">
        <v>27236</v>
      </c>
      <c r="C48" s="47">
        <v>38676</v>
      </c>
      <c r="D48" s="47">
        <v>47916</v>
      </c>
      <c r="E48" s="47">
        <v>50166</v>
      </c>
      <c r="F48" s="47">
        <v>54042</v>
      </c>
    </row>
    <row r="49" spans="1:6">
      <c r="B49" s="47"/>
      <c r="C49" s="47"/>
    </row>
    <row r="50" spans="1:6">
      <c r="B50" s="254" t="s">
        <v>124</v>
      </c>
      <c r="C50" s="255"/>
      <c r="D50" s="256" t="s">
        <v>58</v>
      </c>
      <c r="E50" s="256"/>
    </row>
    <row r="51" spans="1:6">
      <c r="B51" s="72" t="s">
        <v>133</v>
      </c>
      <c r="C51" s="73" t="s">
        <v>122</v>
      </c>
      <c r="D51" s="72" t="s">
        <v>133</v>
      </c>
      <c r="E51" s="73" t="s">
        <v>122</v>
      </c>
    </row>
    <row r="52" spans="1:6">
      <c r="A52" s="44" t="s">
        <v>16</v>
      </c>
      <c r="B52" s="45">
        <v>-12018</v>
      </c>
      <c r="C52" s="45">
        <v>-7595</v>
      </c>
      <c r="D52" s="45">
        <v>-29946</v>
      </c>
      <c r="E52" s="45">
        <v>13090</v>
      </c>
    </row>
    <row r="53" spans="1:6">
      <c r="B53" s="47"/>
      <c r="C53" s="47"/>
    </row>
    <row r="54" spans="1:6">
      <c r="B54" s="47"/>
      <c r="C54" s="47"/>
    </row>
    <row r="55" spans="1:6">
      <c r="B55" s="47"/>
      <c r="C55" s="47"/>
    </row>
    <row r="56" spans="1:6">
      <c r="B56" s="47"/>
      <c r="C56" s="47"/>
    </row>
    <row r="58" spans="1:6">
      <c r="B58" s="257" t="s">
        <v>73</v>
      </c>
      <c r="C58" s="257"/>
      <c r="D58" s="257"/>
      <c r="E58" s="257"/>
      <c r="F58" s="257"/>
    </row>
    <row r="59" spans="1:6" ht="25.5">
      <c r="B59" s="53" t="s">
        <v>71</v>
      </c>
      <c r="C59" s="53" t="s">
        <v>64</v>
      </c>
      <c r="D59" s="53" t="s">
        <v>61</v>
      </c>
      <c r="E59" s="53" t="s">
        <v>62</v>
      </c>
      <c r="F59" s="53" t="s">
        <v>60</v>
      </c>
    </row>
    <row r="60" spans="1:6">
      <c r="A60" s="42" t="s">
        <v>78</v>
      </c>
      <c r="B60" s="54">
        <v>0.9</v>
      </c>
      <c r="C60" s="54">
        <v>3.3</v>
      </c>
      <c r="D60" s="54">
        <v>1.7999999999999998</v>
      </c>
      <c r="E60" s="54">
        <v>4.2</v>
      </c>
      <c r="F60" s="54">
        <v>10.199999999999999</v>
      </c>
    </row>
    <row r="62" spans="1:6">
      <c r="B62" s="257" t="s">
        <v>74</v>
      </c>
      <c r="C62" s="257"/>
      <c r="D62" s="257"/>
      <c r="E62" s="257"/>
      <c r="F62" s="257"/>
    </row>
    <row r="63" spans="1:6" ht="25.5">
      <c r="B63" s="53" t="s">
        <v>71</v>
      </c>
      <c r="C63" s="53" t="s">
        <v>64</v>
      </c>
      <c r="D63" s="53" t="s">
        <v>61</v>
      </c>
      <c r="E63" s="53" t="s">
        <v>62</v>
      </c>
      <c r="F63" s="53" t="s">
        <v>60</v>
      </c>
    </row>
    <row r="64" spans="1:6">
      <c r="A64" s="42" t="s">
        <v>78</v>
      </c>
      <c r="B64" s="54">
        <v>0</v>
      </c>
      <c r="C64" s="54">
        <v>0.2</v>
      </c>
      <c r="D64" s="54">
        <v>0.2</v>
      </c>
      <c r="E64" s="54">
        <v>1.3000000000000007</v>
      </c>
      <c r="F64" s="54">
        <v>1.7000000000000006</v>
      </c>
    </row>
    <row r="66" spans="1:6" ht="13.5" thickBot="1">
      <c r="A66" s="44" t="s">
        <v>77</v>
      </c>
      <c r="F66" s="55">
        <v>11.9</v>
      </c>
    </row>
    <row r="67" spans="1:6" ht="13.5" thickTop="1"/>
  </sheetData>
  <mergeCells count="8">
    <mergeCell ref="B58:F58"/>
    <mergeCell ref="B62:F62"/>
    <mergeCell ref="A1:D1"/>
    <mergeCell ref="B3:D3"/>
    <mergeCell ref="B17:D17"/>
    <mergeCell ref="B31:D31"/>
    <mergeCell ref="B50:C50"/>
    <mergeCell ref="D50:E50"/>
  </mergeCells>
  <pageMargins left="0.7" right="0.7" top="0.75" bottom="0.75" header="0.3" footer="0.3"/>
  <pageSetup orientation="portrait" r:id="rId1"/>
  <headerFooter>
    <oddFooter>&amp;R&amp;Z&amp;F&amp;A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7"/>
  <sheetViews>
    <sheetView zoomScale="115" zoomScaleNormal="115" workbookViewId="0">
      <selection activeCell="B28" sqref="B28"/>
    </sheetView>
  </sheetViews>
  <sheetFormatPr defaultColWidth="9.140625" defaultRowHeight="12.75"/>
  <cols>
    <col min="1" max="1" width="32.5703125" style="42" customWidth="1"/>
    <col min="2" max="6" width="10.7109375" style="42" customWidth="1"/>
    <col min="7" max="7" width="11" style="42" bestFit="1" customWidth="1"/>
    <col min="8" max="8" width="7.7109375" style="42" bestFit="1" customWidth="1"/>
    <col min="9" max="9" width="9.140625" style="42"/>
    <col min="10" max="10" width="10.7109375" style="42" bestFit="1" customWidth="1"/>
    <col min="11" max="16384" width="9.140625" style="42"/>
  </cols>
  <sheetData>
    <row r="1" spans="1:10">
      <c r="A1" s="250" t="s">
        <v>56</v>
      </c>
      <c r="B1" s="250"/>
      <c r="C1" s="250"/>
      <c r="D1" s="250"/>
      <c r="I1" s="74" t="s">
        <v>93</v>
      </c>
      <c r="J1" s="69">
        <v>44596</v>
      </c>
    </row>
    <row r="3" spans="1:10">
      <c r="B3" s="251" t="s">
        <v>121</v>
      </c>
      <c r="C3" s="252"/>
      <c r="D3" s="253"/>
    </row>
    <row r="4" spans="1:10">
      <c r="B4" s="71">
        <v>2021</v>
      </c>
      <c r="C4" s="71">
        <v>2020</v>
      </c>
      <c r="D4" s="71" t="s">
        <v>49</v>
      </c>
      <c r="G4" s="77" t="s">
        <v>127</v>
      </c>
      <c r="H4" s="77" t="s">
        <v>125</v>
      </c>
      <c r="I4" s="77" t="s">
        <v>126</v>
      </c>
    </row>
    <row r="5" spans="1:10">
      <c r="A5" s="44" t="s">
        <v>113</v>
      </c>
      <c r="B5" s="45">
        <v>102355</v>
      </c>
      <c r="C5" s="45">
        <v>47234</v>
      </c>
      <c r="D5" s="46">
        <f>(B5-C5)/C5</f>
        <v>1.1669771774569166</v>
      </c>
      <c r="G5" s="45">
        <f>B5+B6</f>
        <v>142355</v>
      </c>
      <c r="H5" s="45">
        <f>C5+C6</f>
        <v>47234</v>
      </c>
      <c r="I5" s="46">
        <f>(G5-H5)/H5</f>
        <v>2.0138247872295381</v>
      </c>
      <c r="J5" s="52"/>
    </row>
    <row r="6" spans="1:10">
      <c r="A6" s="44" t="s">
        <v>115</v>
      </c>
      <c r="B6" s="45">
        <v>40000</v>
      </c>
      <c r="C6" s="45">
        <v>0</v>
      </c>
      <c r="D6" s="46">
        <f>IFERROR((B6-C6)/C6,0)</f>
        <v>0</v>
      </c>
    </row>
    <row r="7" spans="1:10">
      <c r="A7" s="44" t="s">
        <v>117</v>
      </c>
      <c r="B7" s="45">
        <f>ROUND(10968542/1000,0)</f>
        <v>10969</v>
      </c>
      <c r="C7" s="45">
        <f>ROUND(8041559/1000,0)</f>
        <v>8042</v>
      </c>
      <c r="D7" s="46">
        <f>(B7-C7)/C7</f>
        <v>0.36396418801293212</v>
      </c>
    </row>
    <row r="8" spans="1:10">
      <c r="A8" s="44" t="s">
        <v>118</v>
      </c>
      <c r="B8" s="49">
        <f>B7/B5</f>
        <v>0.10716623516193639</v>
      </c>
      <c r="C8" s="49">
        <f>C7/C5</f>
        <v>0.17025871194478553</v>
      </c>
      <c r="D8" s="70">
        <f>B8-C8</f>
        <v>-6.3092476782849141E-2</v>
      </c>
    </row>
    <row r="9" spans="1:10">
      <c r="A9" s="44" t="s">
        <v>79</v>
      </c>
      <c r="B9" s="63">
        <v>48897</v>
      </c>
      <c r="C9" s="63">
        <v>6731</v>
      </c>
      <c r="D9" s="46">
        <f>(B9-C9)/C9</f>
        <v>6.2644480760659631</v>
      </c>
      <c r="G9" s="58">
        <f>C9*7</f>
        <v>47117</v>
      </c>
    </row>
    <row r="10" spans="1:10">
      <c r="A10" s="44" t="s">
        <v>47</v>
      </c>
      <c r="B10" s="70">
        <f>B9/(B5+B6)</f>
        <v>0.34348635453619475</v>
      </c>
      <c r="C10" s="70">
        <f>C9/C5</f>
        <v>0.14250328153448788</v>
      </c>
      <c r="D10" s="49">
        <f>B10-C10</f>
        <v>0.20098307300170687</v>
      </c>
    </row>
    <row r="11" spans="1:10">
      <c r="A11" s="44" t="s">
        <v>116</v>
      </c>
      <c r="B11" s="63">
        <v>35142</v>
      </c>
      <c r="C11" s="63">
        <v>13568</v>
      </c>
      <c r="D11" s="49">
        <f>(B11-C11)/C11</f>
        <v>1.5900648584905661</v>
      </c>
    </row>
    <row r="12" spans="1:10">
      <c r="A12" s="44" t="s">
        <v>119</v>
      </c>
      <c r="B12" s="63">
        <f>ROUND(2371829.38/1000,0)</f>
        <v>2372</v>
      </c>
      <c r="C12" s="63">
        <v>0</v>
      </c>
      <c r="D12" s="49">
        <f>IFERROR((B12-C12)/C12,0)</f>
        <v>0</v>
      </c>
      <c r="H12" s="42">
        <f>6.7*8</f>
        <v>53.6</v>
      </c>
    </row>
    <row r="13" spans="1:10">
      <c r="A13" s="44" t="s">
        <v>114</v>
      </c>
      <c r="B13" s="63">
        <v>4831</v>
      </c>
      <c r="C13" s="63">
        <v>-7268</v>
      </c>
      <c r="D13" s="46">
        <f>(B13-C13)/C13</f>
        <v>-1.6646945514584479</v>
      </c>
    </row>
    <row r="14" spans="1:10">
      <c r="A14" s="44" t="s">
        <v>82</v>
      </c>
      <c r="B14" s="57">
        <v>2.2143181266071111E-2</v>
      </c>
      <c r="C14" s="57">
        <v>-3.9587350349139953E-2</v>
      </c>
    </row>
    <row r="15" spans="1:10">
      <c r="A15" s="44" t="s">
        <v>83</v>
      </c>
      <c r="B15" s="58">
        <v>1580</v>
      </c>
      <c r="C15" s="58">
        <v>763</v>
      </c>
    </row>
    <row r="17" spans="1:4">
      <c r="B17" s="251" t="s">
        <v>123</v>
      </c>
      <c r="C17" s="252"/>
      <c r="D17" s="253"/>
    </row>
    <row r="18" spans="1:4">
      <c r="B18" s="71" t="s">
        <v>122</v>
      </c>
      <c r="C18" s="71" t="s">
        <v>106</v>
      </c>
      <c r="D18" s="71" t="s">
        <v>49</v>
      </c>
    </row>
    <row r="19" spans="1:4">
      <c r="A19" s="44" t="str">
        <f>A5</f>
        <v>Net product sales</v>
      </c>
      <c r="B19" s="45">
        <v>36346</v>
      </c>
      <c r="C19" s="45">
        <v>11485</v>
      </c>
      <c r="D19" s="52">
        <f>(B19-C19)/C19</f>
        <v>2.1646495428820201</v>
      </c>
    </row>
    <row r="20" spans="1:4">
      <c r="A20" s="44" t="s">
        <v>115</v>
      </c>
      <c r="B20" s="45">
        <v>0</v>
      </c>
      <c r="C20" s="45">
        <v>0</v>
      </c>
      <c r="D20" s="52">
        <f>IFERROR((B20-C20)/C20,0)</f>
        <v>0</v>
      </c>
    </row>
    <row r="21" spans="1:4">
      <c r="A21" s="44" t="str">
        <f t="shared" ref="A21:A27" si="0">A7</f>
        <v>Gross profit - products</v>
      </c>
      <c r="B21" s="45">
        <f>ROUND(2638552/1000,0)</f>
        <v>2639</v>
      </c>
      <c r="C21" s="45">
        <f>ROUND(1741549/1000,0)</f>
        <v>1742</v>
      </c>
      <c r="D21" s="52">
        <f>(B21-C21)/C21</f>
        <v>0.5149253731343284</v>
      </c>
    </row>
    <row r="22" spans="1:4">
      <c r="A22" s="44" t="str">
        <f t="shared" si="0"/>
        <v>Gross profit % - products</v>
      </c>
      <c r="B22" s="49">
        <f>B21/B19</f>
        <v>7.2607714741649704E-2</v>
      </c>
      <c r="C22" s="49">
        <f>C21/C19</f>
        <v>0.15167609925990422</v>
      </c>
      <c r="D22" s="75">
        <f>B22-C22</f>
        <v>-7.9068384518254514E-2</v>
      </c>
    </row>
    <row r="23" spans="1:4">
      <c r="A23" s="44" t="str">
        <f t="shared" si="0"/>
        <v>Gross profit</v>
      </c>
      <c r="B23" s="63">
        <v>2023</v>
      </c>
      <c r="C23" s="63">
        <v>1459</v>
      </c>
      <c r="D23" s="52">
        <f>(B23-C23)/C23</f>
        <v>0.38656614119259769</v>
      </c>
    </row>
    <row r="24" spans="1:4">
      <c r="A24" s="44" t="str">
        <f t="shared" si="0"/>
        <v>Gross profit %</v>
      </c>
      <c r="B24" s="70">
        <f>B23/(B19+B20)</f>
        <v>5.5659494855004675E-2</v>
      </c>
      <c r="C24" s="70">
        <f>C23/C19</f>
        <v>0.12703526338702656</v>
      </c>
      <c r="D24" s="76">
        <f>B24-C24</f>
        <v>-7.1375768532021877E-2</v>
      </c>
    </row>
    <row r="25" spans="1:4">
      <c r="A25" s="44" t="str">
        <f t="shared" si="0"/>
        <v>Operating expenses - products</v>
      </c>
      <c r="B25" s="63">
        <v>7696</v>
      </c>
      <c r="C25" s="63">
        <v>3234</v>
      </c>
      <c r="D25" s="76">
        <f>(B25-C25)/C25</f>
        <v>1.3797155225726654</v>
      </c>
    </row>
    <row r="26" spans="1:4">
      <c r="A26" s="44" t="str">
        <f t="shared" si="0"/>
        <v>Operating expenses - license</v>
      </c>
      <c r="B26" s="63">
        <f>ROUND(2371829.38/1000,0)</f>
        <v>2372</v>
      </c>
      <c r="C26" s="63">
        <v>0</v>
      </c>
      <c r="D26" s="76">
        <f>IFERROR((B26-C26)/C26,0)</f>
        <v>0</v>
      </c>
    </row>
    <row r="27" spans="1:4">
      <c r="A27" s="44" t="str">
        <f t="shared" si="0"/>
        <v>Net income (loss)</v>
      </c>
      <c r="B27" s="63">
        <v>-8220</v>
      </c>
      <c r="C27" s="63">
        <v>-1766</v>
      </c>
      <c r="D27" s="52">
        <f>(B27-C27)/C27</f>
        <v>3.6545866364665911</v>
      </c>
    </row>
    <row r="28" spans="1:4">
      <c r="A28" s="44" t="s">
        <v>82</v>
      </c>
      <c r="B28" s="67">
        <v>-3.616732005438298E-2</v>
      </c>
      <c r="C28" s="67">
        <v>-9.0118593210997931E-3</v>
      </c>
      <c r="D28" s="46"/>
    </row>
    <row r="29" spans="1:4">
      <c r="A29" s="44" t="s">
        <v>83</v>
      </c>
      <c r="B29" s="63">
        <v>418</v>
      </c>
      <c r="C29" s="63">
        <v>181</v>
      </c>
      <c r="D29" s="46"/>
    </row>
    <row r="31" spans="1:4">
      <c r="B31" s="251" t="s">
        <v>123</v>
      </c>
      <c r="C31" s="252"/>
      <c r="D31" s="253"/>
    </row>
    <row r="32" spans="1:4">
      <c r="B32" s="71" t="str">
        <f>B18</f>
        <v>Q4 2021</v>
      </c>
      <c r="C32" s="71" t="s">
        <v>120</v>
      </c>
      <c r="D32" s="71" t="s">
        <v>49</v>
      </c>
    </row>
    <row r="33" spans="1:5">
      <c r="A33" s="44" t="str">
        <f>A19</f>
        <v>Net product sales</v>
      </c>
      <c r="B33" s="45">
        <v>36346</v>
      </c>
      <c r="C33" s="45">
        <v>26749</v>
      </c>
      <c r="D33" s="46">
        <f>(B33-C33)/C33</f>
        <v>0.35877976746794271</v>
      </c>
    </row>
    <row r="34" spans="1:5">
      <c r="A34" s="44" t="s">
        <v>115</v>
      </c>
      <c r="B34" s="45">
        <v>0</v>
      </c>
      <c r="C34" s="45">
        <v>0</v>
      </c>
      <c r="D34" s="46">
        <f>IFERROR((B34-C34)/C34,0)</f>
        <v>0</v>
      </c>
    </row>
    <row r="35" spans="1:5">
      <c r="A35" s="44" t="str">
        <f>A21</f>
        <v>Gross profit - products</v>
      </c>
      <c r="B35" s="45">
        <f>B21</f>
        <v>2639</v>
      </c>
      <c r="C35" s="45">
        <v>3025</v>
      </c>
      <c r="D35" s="46">
        <f>(B35-C35)/C35</f>
        <v>-0.12760330578512397</v>
      </c>
    </row>
    <row r="36" spans="1:5">
      <c r="A36" s="44" t="str">
        <f>A22</f>
        <v>Gross profit % - products</v>
      </c>
      <c r="B36" s="70">
        <f>B35/B33</f>
        <v>7.2607714741649704E-2</v>
      </c>
      <c r="C36" s="70">
        <f>C35/C33</f>
        <v>0.11308833975101873</v>
      </c>
      <c r="D36" s="49">
        <f>B36-C36</f>
        <v>-4.0480625009369026E-2</v>
      </c>
    </row>
    <row r="37" spans="1:5">
      <c r="A37" s="44" t="str">
        <f>A23</f>
        <v>Gross profit</v>
      </c>
      <c r="B37" s="63">
        <v>2023</v>
      </c>
      <c r="C37" s="63">
        <v>2508</v>
      </c>
      <c r="D37" s="46">
        <f>(B37-C37)/C37</f>
        <v>-0.19338118022328549</v>
      </c>
    </row>
    <row r="38" spans="1:5">
      <c r="A38" s="44" t="str">
        <f>A24</f>
        <v>Gross profit %</v>
      </c>
      <c r="B38" s="70">
        <f>B37/(B33+B34)</f>
        <v>5.5659494855004675E-2</v>
      </c>
      <c r="C38" s="70">
        <f>C37/(C33+C34)</f>
        <v>9.3760514411753704E-2</v>
      </c>
      <c r="D38" s="49">
        <f>B38-C38</f>
        <v>-3.8101019556749029E-2</v>
      </c>
    </row>
    <row r="39" spans="1:5">
      <c r="A39" s="44" t="str">
        <f>A25</f>
        <v>Operating expenses - products</v>
      </c>
      <c r="B39" s="63">
        <v>7696</v>
      </c>
      <c r="C39" s="63">
        <v>10717</v>
      </c>
      <c r="D39" s="49">
        <f>(B39-C39)/C39</f>
        <v>-0.28188858822431651</v>
      </c>
    </row>
    <row r="40" spans="1:5">
      <c r="A40" s="44" t="str">
        <f>A12</f>
        <v>Operating expenses - license</v>
      </c>
      <c r="B40" s="63">
        <f>B26</f>
        <v>2372</v>
      </c>
      <c r="C40" s="63">
        <v>2372</v>
      </c>
      <c r="D40" s="49">
        <f>(B40-C40)/C40</f>
        <v>0</v>
      </c>
    </row>
    <row r="41" spans="1:5">
      <c r="A41" s="44" t="str">
        <f t="shared" ref="A41" si="1">A27</f>
        <v>Net income (loss)</v>
      </c>
      <c r="B41" s="63">
        <v>-8220</v>
      </c>
      <c r="C41" s="63">
        <v>-10708</v>
      </c>
      <c r="D41" s="46">
        <f>(B41-C41)/C41</f>
        <v>-0.23234964512514009</v>
      </c>
    </row>
    <row r="42" spans="1:5">
      <c r="D42" s="52"/>
    </row>
    <row r="43" spans="1:5">
      <c r="B43" s="71" t="str">
        <f>B18</f>
        <v>Q4 2021</v>
      </c>
      <c r="C43" s="71" t="s">
        <v>120</v>
      </c>
      <c r="D43" s="71" t="s">
        <v>112</v>
      </c>
      <c r="E43" s="71" t="s">
        <v>106</v>
      </c>
    </row>
    <row r="44" spans="1:5">
      <c r="A44" s="44" t="s">
        <v>76</v>
      </c>
      <c r="B44" s="45">
        <v>58479</v>
      </c>
      <c r="C44" s="45">
        <v>73182</v>
      </c>
      <c r="D44" s="45">
        <v>54444</v>
      </c>
      <c r="E44" s="45">
        <v>16526</v>
      </c>
    </row>
    <row r="45" spans="1:5">
      <c r="A45" s="44" t="s">
        <v>84</v>
      </c>
      <c r="B45" s="47">
        <v>91176</v>
      </c>
      <c r="C45" s="47">
        <v>98928</v>
      </c>
      <c r="D45" s="47">
        <v>72933</v>
      </c>
      <c r="E45" s="47">
        <v>25272</v>
      </c>
    </row>
    <row r="46" spans="1:5">
      <c r="A46" s="44" t="s">
        <v>75</v>
      </c>
      <c r="B46" s="47">
        <v>52613</v>
      </c>
      <c r="C46" s="47">
        <v>47173</v>
      </c>
      <c r="D46" s="47">
        <v>35218</v>
      </c>
      <c r="E46" s="47">
        <v>-2726</v>
      </c>
    </row>
    <row r="47" spans="1:5">
      <c r="A47" s="44" t="s">
        <v>68</v>
      </c>
      <c r="B47" s="47">
        <v>7562</v>
      </c>
      <c r="C47" s="47">
        <v>21179</v>
      </c>
      <c r="D47" s="47">
        <v>17401</v>
      </c>
      <c r="E47" s="47">
        <v>20880</v>
      </c>
    </row>
    <row r="48" spans="1:5">
      <c r="A48" s="44" t="s">
        <v>108</v>
      </c>
      <c r="B48" s="47">
        <v>54042</v>
      </c>
      <c r="C48" s="47">
        <v>47914</v>
      </c>
      <c r="D48" s="47">
        <v>35884</v>
      </c>
      <c r="E48" s="47">
        <v>-2620</v>
      </c>
    </row>
    <row r="49" spans="1:6">
      <c r="B49" s="47"/>
      <c r="C49" s="47"/>
    </row>
    <row r="50" spans="1:6">
      <c r="B50" s="254" t="s">
        <v>124</v>
      </c>
      <c r="C50" s="254"/>
      <c r="D50" s="256" t="s">
        <v>58</v>
      </c>
      <c r="E50" s="256"/>
    </row>
    <row r="51" spans="1:6">
      <c r="B51" s="72" t="str">
        <f>B18</f>
        <v>Q4 2021</v>
      </c>
      <c r="C51" s="73" t="str">
        <f>C18</f>
        <v>Q4 2020</v>
      </c>
      <c r="D51" s="72" t="str">
        <f>D18</f>
        <v>% change</v>
      </c>
      <c r="E51" s="73">
        <f>E18</f>
        <v>0</v>
      </c>
    </row>
    <row r="52" spans="1:6">
      <c r="A52" s="44" t="s">
        <v>16</v>
      </c>
      <c r="B52" s="45">
        <v>-7595</v>
      </c>
      <c r="C52" s="45">
        <v>-1559</v>
      </c>
      <c r="D52" s="45">
        <v>13090</v>
      </c>
      <c r="E52" s="45">
        <v>-5927</v>
      </c>
    </row>
    <row r="53" spans="1:6">
      <c r="B53" s="47"/>
      <c r="C53" s="47"/>
    </row>
    <row r="54" spans="1:6">
      <c r="B54" s="47"/>
      <c r="C54" s="47"/>
    </row>
    <row r="55" spans="1:6">
      <c r="B55" s="47"/>
      <c r="C55" s="47"/>
    </row>
    <row r="56" spans="1:6">
      <c r="B56" s="47"/>
      <c r="C56" s="47"/>
    </row>
    <row r="58" spans="1:6">
      <c r="B58" s="257" t="s">
        <v>73</v>
      </c>
      <c r="C58" s="257"/>
      <c r="D58" s="257"/>
      <c r="E58" s="257"/>
      <c r="F58" s="257"/>
    </row>
    <row r="59" spans="1:6" ht="25.5">
      <c r="B59" s="53" t="s">
        <v>71</v>
      </c>
      <c r="C59" s="53" t="s">
        <v>64</v>
      </c>
      <c r="D59" s="53" t="s">
        <v>61</v>
      </c>
      <c r="E59" s="53" t="s">
        <v>62</v>
      </c>
      <c r="F59" s="53" t="s">
        <v>60</v>
      </c>
    </row>
    <row r="60" spans="1:6">
      <c r="A60" s="42" t="s">
        <v>78</v>
      </c>
      <c r="B60" s="54">
        <v>0.9</v>
      </c>
      <c r="C60" s="54">
        <v>3.3</v>
      </c>
      <c r="D60" s="54">
        <v>1.7999999999999998</v>
      </c>
      <c r="E60" s="54">
        <v>4.2</v>
      </c>
      <c r="F60" s="54">
        <f>SUM(B60:E60)</f>
        <v>10.199999999999999</v>
      </c>
    </row>
    <row r="62" spans="1:6">
      <c r="B62" s="257" t="s">
        <v>74</v>
      </c>
      <c r="C62" s="257"/>
      <c r="D62" s="257"/>
      <c r="E62" s="257"/>
      <c r="F62" s="257"/>
    </row>
    <row r="63" spans="1:6" ht="25.5">
      <c r="B63" s="53" t="s">
        <v>71</v>
      </c>
      <c r="C63" s="53" t="s">
        <v>64</v>
      </c>
      <c r="D63" s="53" t="s">
        <v>61</v>
      </c>
      <c r="E63" s="53" t="s">
        <v>62</v>
      </c>
      <c r="F63" s="53" t="s">
        <v>60</v>
      </c>
    </row>
    <row r="64" spans="1:6">
      <c r="A64" s="42" t="s">
        <v>78</v>
      </c>
      <c r="B64" s="65">
        <v>0</v>
      </c>
      <c r="C64" s="54">
        <v>0.2</v>
      </c>
      <c r="D64" s="54">
        <v>0.2</v>
      </c>
      <c r="E64" s="54">
        <f>11.5-10.2</f>
        <v>1.3000000000000007</v>
      </c>
      <c r="F64" s="54">
        <f>SUM(B64:E64)</f>
        <v>1.7000000000000006</v>
      </c>
    </row>
    <row r="66" spans="1:6" ht="13.5" thickBot="1">
      <c r="A66" s="44" t="s">
        <v>77</v>
      </c>
      <c r="F66" s="55">
        <f>F60+F64</f>
        <v>11.9</v>
      </c>
    </row>
    <row r="67" spans="1:6" ht="13.5" thickTop="1"/>
  </sheetData>
  <mergeCells count="8">
    <mergeCell ref="A1:D1"/>
    <mergeCell ref="B3:D3"/>
    <mergeCell ref="B58:F58"/>
    <mergeCell ref="B62:F62"/>
    <mergeCell ref="B17:D17"/>
    <mergeCell ref="B31:D31"/>
    <mergeCell ref="D50:E50"/>
    <mergeCell ref="B50:C50"/>
  </mergeCells>
  <pageMargins left="0.7" right="0.7" top="0.75" bottom="0.75" header="0.3" footer="0.3"/>
  <pageSetup orientation="portrait" r:id="rId1"/>
  <headerFooter>
    <oddFooter>&amp;R&amp;Z&amp;F&amp;A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E1D7CA-92B3-402D-BBB3-3D2A38ED9123}">
  <dimension ref="A1:J58"/>
  <sheetViews>
    <sheetView workbookViewId="0">
      <selection activeCell="B21" sqref="B21"/>
    </sheetView>
  </sheetViews>
  <sheetFormatPr defaultColWidth="9.140625" defaultRowHeight="12.75"/>
  <cols>
    <col min="1" max="1" width="32.5703125" style="42" customWidth="1"/>
    <col min="2" max="6" width="10.7109375" style="42" customWidth="1"/>
    <col min="7" max="9" width="9.140625" style="42"/>
    <col min="10" max="10" width="10.7109375" style="42" bestFit="1" customWidth="1"/>
    <col min="11" max="16384" width="9.140625" style="42"/>
  </cols>
  <sheetData>
    <row r="1" spans="1:10">
      <c r="A1" s="250" t="s">
        <v>56</v>
      </c>
      <c r="B1" s="250"/>
      <c r="C1" s="250"/>
      <c r="D1" s="250"/>
    </row>
    <row r="3" spans="1:10">
      <c r="B3" s="251" t="s">
        <v>109</v>
      </c>
      <c r="C3" s="252"/>
      <c r="D3" s="253"/>
    </row>
    <row r="4" spans="1:10">
      <c r="B4" s="71">
        <v>2020</v>
      </c>
      <c r="C4" s="71">
        <v>2019</v>
      </c>
      <c r="D4" s="71" t="s">
        <v>49</v>
      </c>
    </row>
    <row r="5" spans="1:10">
      <c r="A5" s="44" t="s">
        <v>48</v>
      </c>
      <c r="B5" s="45">
        <v>47234</v>
      </c>
      <c r="C5" s="45">
        <v>26103</v>
      </c>
      <c r="D5" s="46">
        <f>(B5-C5)/C5</f>
        <v>0.80952380952380953</v>
      </c>
    </row>
    <row r="6" spans="1:10">
      <c r="A6" s="44" t="s">
        <v>104</v>
      </c>
      <c r="B6" s="45">
        <f>ROUND(8041559/1000,0)</f>
        <v>8042</v>
      </c>
      <c r="C6" s="45">
        <f>ROUND(4130997/1000,0)</f>
        <v>4131</v>
      </c>
      <c r="D6" s="46">
        <f>(B6-C6)/C6</f>
        <v>0.94674412975066569</v>
      </c>
    </row>
    <row r="7" spans="1:10">
      <c r="A7" s="44" t="s">
        <v>105</v>
      </c>
      <c r="B7" s="49">
        <f>B6/B5</f>
        <v>0.17025871194478553</v>
      </c>
      <c r="C7" s="49">
        <f>C6/C5</f>
        <v>0.15825767153200782</v>
      </c>
      <c r="D7" s="70">
        <f>B7-C7</f>
        <v>1.2001040412777719E-2</v>
      </c>
    </row>
    <row r="8" spans="1:10">
      <c r="A8" s="44" t="s">
        <v>79</v>
      </c>
      <c r="B8" s="63">
        <v>6731</v>
      </c>
      <c r="C8" s="51">
        <v>2570</v>
      </c>
      <c r="D8" s="46">
        <f>(B8-C8)/C8</f>
        <v>1.6190661478599222</v>
      </c>
    </row>
    <row r="9" spans="1:10">
      <c r="A9" s="44" t="s">
        <v>47</v>
      </c>
      <c r="B9" s="70">
        <f>B8/B5</f>
        <v>0.14250328153448788</v>
      </c>
      <c r="C9" s="46">
        <f>C8/C5</f>
        <v>9.8456116155231199E-2</v>
      </c>
      <c r="D9" s="49">
        <f>B9-C9</f>
        <v>4.4047165379256681E-2</v>
      </c>
    </row>
    <row r="10" spans="1:10">
      <c r="A10" s="44" t="s">
        <v>80</v>
      </c>
      <c r="B10" s="62">
        <v>13568</v>
      </c>
      <c r="C10" s="50">
        <v>14060</v>
      </c>
      <c r="D10" s="49">
        <f>(B10-C10)/C10</f>
        <v>-3.4992887624466569E-2</v>
      </c>
    </row>
    <row r="11" spans="1:10">
      <c r="A11" s="44" t="s">
        <v>4</v>
      </c>
      <c r="B11" s="63">
        <v>-7268</v>
      </c>
      <c r="C11" s="51">
        <v>-12452</v>
      </c>
      <c r="D11" s="46">
        <f>(B11-C11)/C11</f>
        <v>-0.41631866366848697</v>
      </c>
    </row>
    <row r="12" spans="1:10">
      <c r="A12" s="44" t="s">
        <v>82</v>
      </c>
      <c r="B12" s="57">
        <v>-3.9587350349139953E-2</v>
      </c>
      <c r="C12" s="57">
        <v>-8.4060162557718796E-2</v>
      </c>
    </row>
    <row r="13" spans="1:10">
      <c r="A13" s="44" t="s">
        <v>83</v>
      </c>
      <c r="B13" s="58">
        <v>763</v>
      </c>
      <c r="C13" s="58">
        <v>989</v>
      </c>
    </row>
    <row r="14" spans="1:10">
      <c r="I14" s="74" t="s">
        <v>93</v>
      </c>
      <c r="J14" s="69">
        <v>44231</v>
      </c>
    </row>
    <row r="15" spans="1:10">
      <c r="B15" s="71" t="s">
        <v>106</v>
      </c>
      <c r="C15" s="71" t="s">
        <v>110</v>
      </c>
      <c r="D15" s="71" t="s">
        <v>49</v>
      </c>
    </row>
    <row r="16" spans="1:10">
      <c r="A16" s="44" t="str">
        <f>A5</f>
        <v>Revenue</v>
      </c>
      <c r="B16" s="45">
        <v>11485</v>
      </c>
      <c r="C16" s="45">
        <v>9370</v>
      </c>
      <c r="D16" s="46">
        <f>(B16-C16)/C16</f>
        <v>0.22572038420490928</v>
      </c>
    </row>
    <row r="17" spans="1:4">
      <c r="A17" s="44" t="s">
        <v>104</v>
      </c>
      <c r="B17" s="45">
        <f>ROUND(1741549/1000,0)</f>
        <v>1742</v>
      </c>
      <c r="C17" s="45">
        <f>ROUND(1942112/1000,0)</f>
        <v>1942</v>
      </c>
      <c r="D17" s="46">
        <f>(B17-C17)/C17</f>
        <v>-0.10298661174047374</v>
      </c>
    </row>
    <row r="18" spans="1:4">
      <c r="A18" s="44" t="s">
        <v>105</v>
      </c>
      <c r="B18" s="49">
        <f>B17/B16</f>
        <v>0.15167609925990422</v>
      </c>
      <c r="C18" s="49">
        <f>C17/C16</f>
        <v>0.2072572038420491</v>
      </c>
      <c r="D18" s="70">
        <f>B18-C18</f>
        <v>-5.558110458214488E-2</v>
      </c>
    </row>
    <row r="19" spans="1:4">
      <c r="A19" s="44" t="str">
        <f>A8</f>
        <v>Gross profit</v>
      </c>
      <c r="B19" s="63">
        <v>1459</v>
      </c>
      <c r="C19" s="63">
        <v>1437</v>
      </c>
      <c r="D19" s="46">
        <f>(B19-C19)/C19</f>
        <v>1.5309672929714684E-2</v>
      </c>
    </row>
    <row r="20" spans="1:4">
      <c r="A20" s="44" t="str">
        <f>A9</f>
        <v>Gross profit %</v>
      </c>
      <c r="B20" s="70">
        <f>B19/B16</f>
        <v>0.12703526338702656</v>
      </c>
      <c r="C20" s="70">
        <f>C19/C16</f>
        <v>0.15336179295624333</v>
      </c>
      <c r="D20" s="49">
        <f>B20-C20</f>
        <v>-2.6326529569216772E-2</v>
      </c>
    </row>
    <row r="21" spans="1:4">
      <c r="A21" s="44" t="str">
        <f>A10</f>
        <v>Operating expenses</v>
      </c>
      <c r="B21" s="62">
        <v>3234</v>
      </c>
      <c r="C21" s="62">
        <v>3031</v>
      </c>
      <c r="D21" s="49">
        <f>(B21-C21)/C21</f>
        <v>6.6974595842956119E-2</v>
      </c>
    </row>
    <row r="22" spans="1:4">
      <c r="A22" s="44" t="s">
        <v>4</v>
      </c>
      <c r="B22" s="63">
        <v>-1766</v>
      </c>
      <c r="C22" s="63">
        <v>-1775</v>
      </c>
      <c r="D22" s="46">
        <f>(B22-C22)/C22</f>
        <v>-5.0704225352112674E-3</v>
      </c>
    </row>
    <row r="23" spans="1:4">
      <c r="A23" s="44" t="s">
        <v>82</v>
      </c>
      <c r="B23" s="67">
        <v>-9.0118593210997931E-3</v>
      </c>
      <c r="C23" s="67">
        <v>-1.0779919590909643E-2</v>
      </c>
      <c r="D23" s="46"/>
    </row>
    <row r="24" spans="1:4">
      <c r="A24" s="44" t="s">
        <v>83</v>
      </c>
      <c r="B24" s="63">
        <v>181</v>
      </c>
      <c r="C24" s="63">
        <v>207</v>
      </c>
      <c r="D24" s="46"/>
    </row>
    <row r="26" spans="1:4">
      <c r="B26" s="71" t="str">
        <f>B15</f>
        <v>Q4 2020</v>
      </c>
      <c r="C26" s="71" t="s">
        <v>111</v>
      </c>
      <c r="D26" s="71" t="s">
        <v>49</v>
      </c>
    </row>
    <row r="27" spans="1:4">
      <c r="A27" s="44" t="str">
        <f>A16</f>
        <v>Revenue</v>
      </c>
      <c r="B27" s="45">
        <v>11485</v>
      </c>
      <c r="C27" s="45">
        <v>10212</v>
      </c>
      <c r="D27" s="46">
        <f>(B27-C27)/C27</f>
        <v>0.12465726596161379</v>
      </c>
    </row>
    <row r="28" spans="1:4">
      <c r="A28" s="44" t="str">
        <f t="shared" ref="A28:A33" si="0">A17</f>
        <v>Product gross profit</v>
      </c>
      <c r="B28" s="45">
        <f>B17</f>
        <v>1742</v>
      </c>
      <c r="C28" s="45">
        <v>1620</v>
      </c>
      <c r="D28" s="70"/>
    </row>
    <row r="29" spans="1:4">
      <c r="A29" s="44" t="str">
        <f t="shared" si="0"/>
        <v>Product gross profit %</v>
      </c>
      <c r="B29" s="70">
        <f>B28/B27</f>
        <v>0.15167609925990422</v>
      </c>
      <c r="C29" s="70">
        <f>C28/C27</f>
        <v>0.15863689776733256</v>
      </c>
      <c r="D29" s="49">
        <f>B29-C29</f>
        <v>-6.9607985074283396E-3</v>
      </c>
    </row>
    <row r="30" spans="1:4">
      <c r="A30" s="44" t="str">
        <f t="shared" si="0"/>
        <v>Gross profit</v>
      </c>
      <c r="B30" s="63">
        <v>1459</v>
      </c>
      <c r="C30" s="63">
        <v>1337</v>
      </c>
      <c r="D30" s="46"/>
    </row>
    <row r="31" spans="1:4">
      <c r="A31" s="44" t="str">
        <f t="shared" si="0"/>
        <v>Gross profit %</v>
      </c>
      <c r="B31" s="70">
        <f>B30/B27</f>
        <v>0.12703526338702656</v>
      </c>
      <c r="C31" s="70">
        <f>C30/C27</f>
        <v>0.13092440266353308</v>
      </c>
      <c r="D31" s="49">
        <f>B31-C31</f>
        <v>-3.8891392765065258E-3</v>
      </c>
    </row>
    <row r="32" spans="1:4">
      <c r="A32" s="44" t="str">
        <f t="shared" si="0"/>
        <v>Operating expenses</v>
      </c>
      <c r="B32" s="63">
        <v>3234</v>
      </c>
      <c r="C32" s="63">
        <v>3331</v>
      </c>
      <c r="D32" s="49">
        <f>(B32-C32)/C32</f>
        <v>-2.9120384268988293E-2</v>
      </c>
    </row>
    <row r="33" spans="1:4">
      <c r="A33" s="44" t="str">
        <f t="shared" si="0"/>
        <v>Net loss</v>
      </c>
      <c r="B33" s="63">
        <v>-1766</v>
      </c>
      <c r="C33" s="63">
        <v>-2130</v>
      </c>
      <c r="D33" s="46">
        <f>(B33-C33)/C33</f>
        <v>-0.17089201877934274</v>
      </c>
    </row>
    <row r="34" spans="1:4">
      <c r="D34" s="52"/>
    </row>
    <row r="35" spans="1:4">
      <c r="B35" s="71" t="str">
        <f>B15</f>
        <v>Q4 2020</v>
      </c>
      <c r="C35" s="71" t="s">
        <v>111</v>
      </c>
      <c r="D35" s="71" t="s">
        <v>110</v>
      </c>
    </row>
    <row r="36" spans="1:4">
      <c r="A36" s="44" t="s">
        <v>76</v>
      </c>
      <c r="B36" s="47">
        <v>16526</v>
      </c>
      <c r="C36" s="47">
        <v>17487</v>
      </c>
      <c r="D36" s="47">
        <v>11716</v>
      </c>
    </row>
    <row r="37" spans="1:4">
      <c r="A37" s="44" t="s">
        <v>84</v>
      </c>
      <c r="B37" s="47">
        <v>25272</v>
      </c>
      <c r="C37" s="47">
        <v>28302</v>
      </c>
      <c r="D37" s="47">
        <v>22141</v>
      </c>
    </row>
    <row r="38" spans="1:4">
      <c r="A38" s="44" t="s">
        <v>75</v>
      </c>
      <c r="B38" s="47">
        <v>-2726</v>
      </c>
      <c r="C38" s="47">
        <v>13559</v>
      </c>
      <c r="D38" s="47">
        <v>5442</v>
      </c>
    </row>
    <row r="39" spans="1:4">
      <c r="A39" s="44" t="s">
        <v>68</v>
      </c>
      <c r="B39" s="47">
        <v>20880</v>
      </c>
      <c r="C39" s="47">
        <v>20203</v>
      </c>
      <c r="D39" s="47">
        <v>19195</v>
      </c>
    </row>
    <row r="40" spans="1:4">
      <c r="A40" s="44" t="s">
        <v>85</v>
      </c>
      <c r="B40" s="47">
        <v>-2620</v>
      </c>
      <c r="C40" s="47">
        <v>-1184</v>
      </c>
      <c r="D40" s="47">
        <v>-8363</v>
      </c>
    </row>
    <row r="41" spans="1:4">
      <c r="B41" s="47"/>
      <c r="C41" s="47"/>
    </row>
    <row r="42" spans="1:4">
      <c r="B42" s="72" t="str">
        <f>B15</f>
        <v>Q4 2020</v>
      </c>
      <c r="C42" s="73" t="str">
        <f>C15</f>
        <v>Q4 2019</v>
      </c>
    </row>
    <row r="43" spans="1:4">
      <c r="A43" s="44" t="s">
        <v>16</v>
      </c>
      <c r="B43" s="47">
        <v>-1559</v>
      </c>
      <c r="C43" s="47">
        <v>-1347</v>
      </c>
    </row>
    <row r="44" spans="1:4">
      <c r="B44" s="47"/>
      <c r="C44" s="47"/>
    </row>
    <row r="45" spans="1:4">
      <c r="B45" s="47"/>
      <c r="C45" s="47"/>
    </row>
    <row r="46" spans="1:4">
      <c r="B46" s="47"/>
      <c r="C46" s="47"/>
    </row>
    <row r="47" spans="1:4">
      <c r="B47" s="47"/>
      <c r="C47" s="47"/>
    </row>
    <row r="49" spans="1:6">
      <c r="B49" s="257" t="s">
        <v>73</v>
      </c>
      <c r="C49" s="257"/>
      <c r="D49" s="257"/>
      <c r="E49" s="257"/>
      <c r="F49" s="257"/>
    </row>
    <row r="50" spans="1:6" ht="25.5">
      <c r="B50" s="53" t="s">
        <v>71</v>
      </c>
      <c r="C50" s="53" t="s">
        <v>64</v>
      </c>
      <c r="D50" s="53" t="s">
        <v>61</v>
      </c>
      <c r="E50" s="53" t="s">
        <v>62</v>
      </c>
      <c r="F50" s="53" t="s">
        <v>60</v>
      </c>
    </row>
    <row r="51" spans="1:6">
      <c r="A51" s="42" t="s">
        <v>78</v>
      </c>
      <c r="B51" s="54">
        <v>0.9</v>
      </c>
      <c r="C51" s="54">
        <v>3.3</v>
      </c>
      <c r="D51" s="54">
        <v>1.7999999999999998</v>
      </c>
      <c r="E51" s="54">
        <v>4.2</v>
      </c>
      <c r="F51" s="54">
        <f>SUM(B51:E51)</f>
        <v>10.199999999999999</v>
      </c>
    </row>
    <row r="53" spans="1:6">
      <c r="B53" s="257" t="s">
        <v>74</v>
      </c>
      <c r="C53" s="257"/>
      <c r="D53" s="257"/>
      <c r="E53" s="257"/>
      <c r="F53" s="257"/>
    </row>
    <row r="54" spans="1:6" ht="25.5">
      <c r="B54" s="53" t="s">
        <v>71</v>
      </c>
      <c r="C54" s="53" t="s">
        <v>64</v>
      </c>
      <c r="D54" s="53" t="s">
        <v>61</v>
      </c>
      <c r="E54" s="53" t="s">
        <v>62</v>
      </c>
      <c r="F54" s="53" t="s">
        <v>60</v>
      </c>
    </row>
    <row r="55" spans="1:6">
      <c r="A55" s="42" t="s">
        <v>78</v>
      </c>
      <c r="B55" s="65">
        <v>0</v>
      </c>
      <c r="C55" s="54">
        <v>0.2</v>
      </c>
      <c r="D55" s="54">
        <v>0.2</v>
      </c>
      <c r="E55" s="54">
        <f>11.5-10.2</f>
        <v>1.3000000000000007</v>
      </c>
      <c r="F55" s="54">
        <f>SUM(B55:E55)</f>
        <v>1.7000000000000006</v>
      </c>
    </row>
    <row r="57" spans="1:6" ht="13.5" thickBot="1">
      <c r="A57" s="44" t="s">
        <v>77</v>
      </c>
      <c r="F57" s="55">
        <f>F51+F55</f>
        <v>11.9</v>
      </c>
    </row>
    <row r="58" spans="1:6" ht="13.5" thickTop="1"/>
  </sheetData>
  <mergeCells count="4">
    <mergeCell ref="A1:D1"/>
    <mergeCell ref="B3:D3"/>
    <mergeCell ref="B49:F49"/>
    <mergeCell ref="B53:F53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18A620-71F5-42F2-8787-1952A56BFF8E}">
  <dimension ref="A1:J52"/>
  <sheetViews>
    <sheetView workbookViewId="0">
      <selection activeCell="B12" sqref="B12"/>
    </sheetView>
  </sheetViews>
  <sheetFormatPr defaultColWidth="9.140625" defaultRowHeight="12.75"/>
  <cols>
    <col min="1" max="1" width="32.5703125" style="42" customWidth="1"/>
    <col min="2" max="6" width="10.7109375" style="42" customWidth="1"/>
    <col min="7" max="9" width="9.140625" style="42"/>
    <col min="10" max="10" width="9.42578125" style="42" bestFit="1" customWidth="1"/>
    <col min="11" max="16384" width="9.140625" style="42"/>
  </cols>
  <sheetData>
    <row r="1" spans="1:10">
      <c r="A1" s="250" t="s">
        <v>56</v>
      </c>
      <c r="B1" s="250"/>
      <c r="C1" s="250"/>
      <c r="D1" s="250"/>
    </row>
    <row r="3" spans="1:10">
      <c r="B3" s="258" t="s">
        <v>96</v>
      </c>
      <c r="C3" s="258"/>
      <c r="D3" s="258"/>
    </row>
    <row r="4" spans="1:10">
      <c r="B4" s="66">
        <v>2019</v>
      </c>
      <c r="C4" s="66">
        <v>2018</v>
      </c>
      <c r="D4" s="43" t="s">
        <v>49</v>
      </c>
    </row>
    <row r="5" spans="1:10">
      <c r="A5" s="44" t="s">
        <v>48</v>
      </c>
      <c r="B5" s="45">
        <v>26103</v>
      </c>
      <c r="C5" s="45">
        <v>33529</v>
      </c>
      <c r="D5" s="46">
        <f>(B5-C5)/C5</f>
        <v>-0.22147991291121119</v>
      </c>
    </row>
    <row r="6" spans="1:10">
      <c r="A6" s="44" t="s">
        <v>79</v>
      </c>
      <c r="B6" s="47">
        <v>2570</v>
      </c>
      <c r="C6" s="47">
        <v>2301</v>
      </c>
      <c r="D6" s="46"/>
    </row>
    <row r="7" spans="1:10">
      <c r="A7" s="44" t="s">
        <v>47</v>
      </c>
      <c r="B7" s="70">
        <f>B6/B5</f>
        <v>9.8456116155231199E-2</v>
      </c>
      <c r="C7" s="46">
        <f>C6/C5</f>
        <v>6.8627158579140451E-2</v>
      </c>
      <c r="D7" s="49">
        <f>B7-C7</f>
        <v>2.9828957576090748E-2</v>
      </c>
    </row>
    <row r="8" spans="1:10">
      <c r="A8" s="44" t="s">
        <v>80</v>
      </c>
      <c r="B8" s="62">
        <v>14060</v>
      </c>
      <c r="C8" s="50">
        <v>18673</v>
      </c>
      <c r="D8" s="49">
        <f>(B8-C8)/C8</f>
        <v>-0.24704118245595244</v>
      </c>
    </row>
    <row r="9" spans="1:10">
      <c r="A9" s="44" t="s">
        <v>4</v>
      </c>
      <c r="B9" s="63">
        <v>-12452</v>
      </c>
      <c r="C9" s="51">
        <v>-17120</v>
      </c>
      <c r="D9" s="46">
        <f>(B9-C9)/C9</f>
        <v>-0.27266355140186915</v>
      </c>
    </row>
    <row r="10" spans="1:10">
      <c r="A10" s="44" t="s">
        <v>82</v>
      </c>
      <c r="B10" s="57">
        <v>-8.4060162557718796E-2</v>
      </c>
      <c r="C10" s="57">
        <v>-0.15989390217706009</v>
      </c>
    </row>
    <row r="11" spans="1:10">
      <c r="A11" s="44" t="s">
        <v>83</v>
      </c>
      <c r="B11" s="58">
        <v>989</v>
      </c>
      <c r="C11" s="58">
        <v>737</v>
      </c>
    </row>
    <row r="12" spans="1:10">
      <c r="I12" s="68" t="s">
        <v>95</v>
      </c>
      <c r="J12" s="69">
        <v>43858</v>
      </c>
    </row>
    <row r="13" spans="1:10">
      <c r="B13" s="66" t="s">
        <v>97</v>
      </c>
      <c r="C13" s="66" t="s">
        <v>86</v>
      </c>
      <c r="D13" s="43" t="s">
        <v>49</v>
      </c>
    </row>
    <row r="14" spans="1:10">
      <c r="A14" s="44" t="str">
        <f>A5</f>
        <v>Revenue</v>
      </c>
      <c r="B14" s="45">
        <v>9370</v>
      </c>
      <c r="C14" s="45">
        <v>9021</v>
      </c>
      <c r="D14" s="46">
        <f>(B14-C14)/C14</f>
        <v>3.8687506928278464E-2</v>
      </c>
    </row>
    <row r="15" spans="1:10">
      <c r="A15" s="44" t="str">
        <f>A6</f>
        <v>Gross profit</v>
      </c>
      <c r="B15" s="47">
        <v>1437</v>
      </c>
      <c r="C15" s="47">
        <v>854</v>
      </c>
      <c r="D15" s="46"/>
    </row>
    <row r="16" spans="1:10">
      <c r="A16" s="44" t="str">
        <f>A7</f>
        <v>Gross profit %</v>
      </c>
      <c r="B16" s="70">
        <f>B15/B14</f>
        <v>0.15336179295624333</v>
      </c>
      <c r="C16" s="70">
        <f>C15/C14</f>
        <v>9.4667996896131243E-2</v>
      </c>
      <c r="D16" s="49">
        <f>B16-C16</f>
        <v>5.8693796060112088E-2</v>
      </c>
    </row>
    <row r="17" spans="1:4">
      <c r="A17" s="44" t="str">
        <f>A8</f>
        <v>Operating expenses</v>
      </c>
      <c r="B17" s="62">
        <v>3031</v>
      </c>
      <c r="C17" s="62">
        <v>4967</v>
      </c>
      <c r="D17" s="49">
        <f>(B17-C17)/C17</f>
        <v>-0.3897724984900342</v>
      </c>
    </row>
    <row r="18" spans="1:4">
      <c r="A18" s="44" t="s">
        <v>4</v>
      </c>
      <c r="B18" s="63">
        <v>-1775</v>
      </c>
      <c r="C18" s="63">
        <v>-4386</v>
      </c>
      <c r="D18" s="46">
        <f>(B18-C18)/C18</f>
        <v>-0.59530323757409942</v>
      </c>
    </row>
    <row r="19" spans="1:4">
      <c r="A19" s="44" t="s">
        <v>82</v>
      </c>
      <c r="B19" s="67">
        <v>-1.0779919590909643E-2</v>
      </c>
      <c r="C19" s="67">
        <v>-3.161377282195809E-2</v>
      </c>
      <c r="D19" s="46"/>
    </row>
    <row r="20" spans="1:4">
      <c r="A20" s="44" t="s">
        <v>83</v>
      </c>
      <c r="B20" s="63">
        <v>207</v>
      </c>
      <c r="C20" s="63">
        <v>166</v>
      </c>
      <c r="D20" s="46"/>
    </row>
    <row r="22" spans="1:4">
      <c r="B22" s="66" t="str">
        <f>B13</f>
        <v>q4 2019</v>
      </c>
      <c r="C22" s="66" t="s">
        <v>92</v>
      </c>
      <c r="D22" s="43" t="s">
        <v>49</v>
      </c>
    </row>
    <row r="23" spans="1:4">
      <c r="A23" s="44" t="str">
        <f>A14</f>
        <v>Revenue</v>
      </c>
      <c r="B23" s="45">
        <v>9370</v>
      </c>
      <c r="C23" s="45">
        <v>6116</v>
      </c>
      <c r="D23" s="46">
        <f>(B23-C23)/C23</f>
        <v>0.53204708960104641</v>
      </c>
    </row>
    <row r="24" spans="1:4">
      <c r="A24" s="44" t="str">
        <f t="shared" ref="A24:A27" si="0">A15</f>
        <v>Gross profit</v>
      </c>
      <c r="B24" s="47">
        <v>1437</v>
      </c>
      <c r="C24" s="47">
        <v>450</v>
      </c>
      <c r="D24" s="46"/>
    </row>
    <row r="25" spans="1:4">
      <c r="A25" s="44" t="str">
        <f t="shared" si="0"/>
        <v>Gross profit %</v>
      </c>
      <c r="B25" s="70">
        <f>B24/B23</f>
        <v>0.15336179295624333</v>
      </c>
      <c r="C25" s="70">
        <f>C24/C23</f>
        <v>7.3577501635055595E-2</v>
      </c>
      <c r="D25" s="49">
        <f>B25-C25</f>
        <v>7.9784291321187736E-2</v>
      </c>
    </row>
    <row r="26" spans="1:4">
      <c r="A26" s="44" t="str">
        <f t="shared" si="0"/>
        <v>Operating expenses</v>
      </c>
      <c r="B26" s="62">
        <v>3031</v>
      </c>
      <c r="C26" s="62">
        <v>3309</v>
      </c>
      <c r="D26" s="49">
        <f>(B26-C26)/C26</f>
        <v>-8.4013297068600792E-2</v>
      </c>
    </row>
    <row r="27" spans="1:4">
      <c r="A27" s="44" t="str">
        <f t="shared" si="0"/>
        <v>Net loss</v>
      </c>
      <c r="B27" s="63">
        <v>-1775</v>
      </c>
      <c r="C27" s="63">
        <v>-3108</v>
      </c>
      <c r="D27" s="46">
        <f>(B27-C27)/C27</f>
        <v>-0.42889317889317891</v>
      </c>
    </row>
    <row r="28" spans="1:4">
      <c r="D28" s="52"/>
    </row>
    <row r="29" spans="1:4">
      <c r="B29" s="66" t="str">
        <f>B13</f>
        <v>q4 2019</v>
      </c>
      <c r="C29" s="64" t="s">
        <v>86</v>
      </c>
    </row>
    <row r="30" spans="1:4">
      <c r="A30" s="44" t="s">
        <v>76</v>
      </c>
      <c r="B30" s="47">
        <v>11716</v>
      </c>
      <c r="C30" s="47">
        <v>16652</v>
      </c>
    </row>
    <row r="31" spans="1:4">
      <c r="A31" s="44" t="s">
        <v>84</v>
      </c>
      <c r="B31" s="47">
        <v>22141</v>
      </c>
      <c r="C31" s="47">
        <v>24865</v>
      </c>
    </row>
    <row r="32" spans="1:4">
      <c r="A32" s="44" t="s">
        <v>75</v>
      </c>
      <c r="B32" s="47">
        <v>5442</v>
      </c>
      <c r="C32" s="47">
        <v>10079</v>
      </c>
    </row>
    <row r="33" spans="1:6">
      <c r="A33" s="44" t="s">
        <v>68</v>
      </c>
      <c r="B33" s="47">
        <v>19195</v>
      </c>
      <c r="C33" s="47">
        <v>20015</v>
      </c>
    </row>
    <row r="34" spans="1:6">
      <c r="A34" s="44" t="s">
        <v>85</v>
      </c>
      <c r="B34" s="47">
        <v>-8363</v>
      </c>
      <c r="C34" s="47">
        <v>-5672</v>
      </c>
    </row>
    <row r="35" spans="1:6">
      <c r="B35" s="47"/>
      <c r="C35" s="47"/>
    </row>
    <row r="36" spans="1:6">
      <c r="B36" s="59" t="str">
        <f>B13</f>
        <v>q4 2019</v>
      </c>
      <c r="C36" s="60" t="str">
        <f>C13</f>
        <v>q4 2018</v>
      </c>
    </row>
    <row r="37" spans="1:6">
      <c r="A37" s="44" t="s">
        <v>16</v>
      </c>
      <c r="B37" s="47">
        <v>-1265</v>
      </c>
      <c r="C37" s="47">
        <v>-3876</v>
      </c>
    </row>
    <row r="38" spans="1:6">
      <c r="B38" s="47"/>
      <c r="C38" s="47"/>
    </row>
    <row r="39" spans="1:6">
      <c r="B39" s="47"/>
      <c r="C39" s="47"/>
    </row>
    <row r="40" spans="1:6">
      <c r="B40" s="47"/>
      <c r="C40" s="47"/>
    </row>
    <row r="41" spans="1:6">
      <c r="B41" s="47"/>
      <c r="C41" s="47"/>
    </row>
    <row r="43" spans="1:6">
      <c r="B43" s="257" t="s">
        <v>73</v>
      </c>
      <c r="C43" s="257"/>
      <c r="D43" s="257"/>
      <c r="E43" s="257"/>
      <c r="F43" s="257"/>
    </row>
    <row r="44" spans="1:6" ht="25.5">
      <c r="B44" s="53" t="s">
        <v>71</v>
      </c>
      <c r="C44" s="53" t="s">
        <v>64</v>
      </c>
      <c r="D44" s="53" t="s">
        <v>61</v>
      </c>
      <c r="E44" s="53" t="s">
        <v>62</v>
      </c>
      <c r="F44" s="53" t="s">
        <v>60</v>
      </c>
    </row>
    <row r="45" spans="1:6">
      <c r="A45" s="42" t="s">
        <v>78</v>
      </c>
      <c r="B45" s="54">
        <v>0.9</v>
      </c>
      <c r="C45" s="54">
        <v>3.3</v>
      </c>
      <c r="D45" s="54">
        <v>1.7999999999999998</v>
      </c>
      <c r="E45" s="54">
        <v>4.2</v>
      </c>
      <c r="F45" s="54">
        <f>SUM(B45:E45)</f>
        <v>10.199999999999999</v>
      </c>
    </row>
    <row r="47" spans="1:6">
      <c r="B47" s="257" t="s">
        <v>74</v>
      </c>
      <c r="C47" s="257"/>
      <c r="D47" s="257"/>
      <c r="E47" s="257"/>
      <c r="F47" s="257"/>
    </row>
    <row r="48" spans="1:6" ht="25.5">
      <c r="B48" s="53" t="s">
        <v>71</v>
      </c>
      <c r="C48" s="53" t="s">
        <v>64</v>
      </c>
      <c r="D48" s="53" t="s">
        <v>61</v>
      </c>
      <c r="E48" s="53" t="s">
        <v>62</v>
      </c>
      <c r="F48" s="53" t="s">
        <v>60</v>
      </c>
    </row>
    <row r="49" spans="1:6">
      <c r="A49" s="42" t="s">
        <v>78</v>
      </c>
      <c r="B49" s="65">
        <v>0</v>
      </c>
      <c r="C49" s="54">
        <v>0.2</v>
      </c>
      <c r="D49" s="54">
        <v>0.2</v>
      </c>
      <c r="E49" s="54">
        <f>11.5-10.2</f>
        <v>1.3000000000000007</v>
      </c>
      <c r="F49" s="54">
        <f>SUM(B49:E49)</f>
        <v>1.7000000000000006</v>
      </c>
    </row>
    <row r="51" spans="1:6" ht="13.5" thickBot="1">
      <c r="A51" s="44" t="s">
        <v>77</v>
      </c>
      <c r="F51" s="55">
        <f>F45+F49</f>
        <v>11.9</v>
      </c>
    </row>
    <row r="52" spans="1:6" ht="13.5" thickTop="1"/>
  </sheetData>
  <mergeCells count="4">
    <mergeCell ref="A1:D1"/>
    <mergeCell ref="B3:D3"/>
    <mergeCell ref="B43:F43"/>
    <mergeCell ref="B47:F4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1C8A7-B89C-491B-80AC-04E1A1799CD3}">
  <dimension ref="A1:I52"/>
  <sheetViews>
    <sheetView workbookViewId="0">
      <selection activeCell="B14" sqref="B14"/>
    </sheetView>
  </sheetViews>
  <sheetFormatPr defaultColWidth="9.140625" defaultRowHeight="12.75"/>
  <cols>
    <col min="1" max="1" width="32.5703125" style="42" customWidth="1"/>
    <col min="2" max="6" width="10.7109375" style="42" customWidth="1"/>
    <col min="7" max="16384" width="9.140625" style="42"/>
  </cols>
  <sheetData>
    <row r="1" spans="1:9">
      <c r="A1" s="250" t="s">
        <v>56</v>
      </c>
      <c r="B1" s="250"/>
      <c r="C1" s="250"/>
      <c r="D1" s="250"/>
    </row>
    <row r="3" spans="1:9">
      <c r="B3" s="257" t="s">
        <v>87</v>
      </c>
      <c r="C3" s="257"/>
      <c r="D3" s="257"/>
    </row>
    <row r="4" spans="1:9">
      <c r="B4" s="66">
        <v>2018</v>
      </c>
      <c r="C4" s="66">
        <v>2017</v>
      </c>
      <c r="D4" s="43" t="s">
        <v>49</v>
      </c>
    </row>
    <row r="5" spans="1:9">
      <c r="A5" s="44" t="s">
        <v>48</v>
      </c>
      <c r="B5" s="45">
        <v>33529</v>
      </c>
      <c r="C5" s="45">
        <v>38322</v>
      </c>
      <c r="D5" s="46">
        <f>(B5-C5)/C5</f>
        <v>-0.12507176034653725</v>
      </c>
    </row>
    <row r="6" spans="1:9">
      <c r="A6" s="44" t="s">
        <v>79</v>
      </c>
      <c r="B6" s="47">
        <v>2301</v>
      </c>
      <c r="C6" s="47">
        <v>2456</v>
      </c>
      <c r="D6" s="46"/>
    </row>
    <row r="7" spans="1:9">
      <c r="A7" s="44" t="s">
        <v>47</v>
      </c>
      <c r="B7" s="48">
        <f>B6/B5</f>
        <v>6.8627158579140451E-2</v>
      </c>
      <c r="C7" s="48">
        <f>C6/C5</f>
        <v>6.408851312561975E-2</v>
      </c>
      <c r="D7" s="49">
        <f>B7-C7</f>
        <v>4.538645453520701E-3</v>
      </c>
    </row>
    <row r="8" spans="1:9">
      <c r="A8" s="44" t="s">
        <v>80</v>
      </c>
      <c r="B8" s="50">
        <v>18673</v>
      </c>
      <c r="C8" s="50">
        <v>15310</v>
      </c>
      <c r="D8" s="49">
        <f>(B8-C8)/C8</f>
        <v>0.21966035271064663</v>
      </c>
    </row>
    <row r="9" spans="1:9">
      <c r="A9" s="44" t="s">
        <v>4</v>
      </c>
      <c r="B9" s="51">
        <v>-17120</v>
      </c>
      <c r="C9" s="51">
        <v>-13420</v>
      </c>
      <c r="D9" s="46">
        <f>(B9-C9)/C9</f>
        <v>0.27570789865871831</v>
      </c>
    </row>
    <row r="10" spans="1:9">
      <c r="A10" s="44" t="s">
        <v>82</v>
      </c>
      <c r="B10" s="57">
        <v>-0.15989390217706009</v>
      </c>
      <c r="C10" s="57">
        <v>-0.20484483995542868</v>
      </c>
    </row>
    <row r="11" spans="1:9">
      <c r="A11" s="44" t="s">
        <v>83</v>
      </c>
      <c r="B11" s="58">
        <v>737</v>
      </c>
      <c r="C11" s="58">
        <v>1217</v>
      </c>
    </row>
    <row r="12" spans="1:9">
      <c r="I12" s="42" t="s">
        <v>88</v>
      </c>
    </row>
    <row r="13" spans="1:9">
      <c r="B13" s="66" t="s">
        <v>86</v>
      </c>
      <c r="C13" s="66" t="s">
        <v>70</v>
      </c>
      <c r="D13" s="43" t="s">
        <v>49</v>
      </c>
    </row>
    <row r="14" spans="1:9">
      <c r="A14" s="44" t="str">
        <f>A5</f>
        <v>Revenue</v>
      </c>
      <c r="B14" s="45">
        <v>9021</v>
      </c>
      <c r="C14" s="45">
        <v>8482</v>
      </c>
      <c r="D14" s="46">
        <f>(B14-C14)/C14</f>
        <v>6.3546333411931152E-2</v>
      </c>
    </row>
    <row r="15" spans="1:9">
      <c r="A15" s="44" t="str">
        <f>A6</f>
        <v>Gross profit</v>
      </c>
      <c r="B15" s="47">
        <v>854</v>
      </c>
      <c r="C15" s="47">
        <v>407</v>
      </c>
      <c r="D15" s="46"/>
    </row>
    <row r="16" spans="1:9">
      <c r="A16" s="44" t="str">
        <f>A7</f>
        <v>Gross profit %</v>
      </c>
      <c r="B16" s="48">
        <f>B15/B14</f>
        <v>9.4667996896131243E-2</v>
      </c>
      <c r="C16" s="48">
        <f>C15/C14</f>
        <v>4.7983966045743925E-2</v>
      </c>
      <c r="D16" s="49">
        <f>B16-C16</f>
        <v>4.6684030850387317E-2</v>
      </c>
    </row>
    <row r="17" spans="1:4">
      <c r="A17" s="44" t="str">
        <f>A8</f>
        <v>Operating expenses</v>
      </c>
      <c r="B17" s="50">
        <v>4967</v>
      </c>
      <c r="C17" s="50">
        <v>3393</v>
      </c>
      <c r="D17" s="49">
        <f>(B17-C17)/C17</f>
        <v>0.46389625699970527</v>
      </c>
    </row>
    <row r="18" spans="1:4">
      <c r="A18" s="44" t="s">
        <v>4</v>
      </c>
      <c r="B18" s="51">
        <v>-4386</v>
      </c>
      <c r="C18" s="51">
        <v>-3133</v>
      </c>
      <c r="D18" s="46">
        <f>(B18-C18)/C18</f>
        <v>0.39993616342164062</v>
      </c>
    </row>
    <row r="19" spans="1:4">
      <c r="A19" s="44" t="s">
        <v>82</v>
      </c>
      <c r="B19" s="56">
        <v>-3.161377282195809E-2</v>
      </c>
      <c r="C19" s="56">
        <v>-4.2987294530885539E-2</v>
      </c>
      <c r="D19" s="46"/>
    </row>
    <row r="20" spans="1:4">
      <c r="A20" s="44" t="s">
        <v>83</v>
      </c>
      <c r="B20" s="51">
        <v>166</v>
      </c>
      <c r="C20" s="51">
        <v>277</v>
      </c>
      <c r="D20" s="46"/>
    </row>
    <row r="22" spans="1:4">
      <c r="B22" s="66" t="str">
        <f>B13</f>
        <v>q4 2018</v>
      </c>
      <c r="C22" s="66" t="s">
        <v>81</v>
      </c>
      <c r="D22" s="43" t="s">
        <v>49</v>
      </c>
    </row>
    <row r="23" spans="1:4">
      <c r="A23" s="44" t="str">
        <f>A14</f>
        <v>Revenue</v>
      </c>
      <c r="B23" s="45">
        <v>9021</v>
      </c>
      <c r="C23" s="45">
        <v>7203</v>
      </c>
      <c r="D23" s="46">
        <f>(B23-C23)/C23</f>
        <v>0.25239483548521452</v>
      </c>
    </row>
    <row r="24" spans="1:4">
      <c r="A24" s="44" t="str">
        <f t="shared" ref="A24:A27" si="0">A15</f>
        <v>Gross profit</v>
      </c>
      <c r="B24" s="47">
        <v>854</v>
      </c>
      <c r="C24" s="47">
        <v>586</v>
      </c>
      <c r="D24" s="46"/>
    </row>
    <row r="25" spans="1:4">
      <c r="A25" s="44" t="str">
        <f t="shared" si="0"/>
        <v>Gross profit %</v>
      </c>
      <c r="B25" s="48">
        <f>B24/B23</f>
        <v>9.4667996896131243E-2</v>
      </c>
      <c r="C25" s="61">
        <f>C24/C23</f>
        <v>8.1354990975982228E-2</v>
      </c>
      <c r="D25" s="49">
        <f>B25-C25</f>
        <v>1.3313005920149015E-2</v>
      </c>
    </row>
    <row r="26" spans="1:4">
      <c r="A26" s="44" t="str">
        <f t="shared" si="0"/>
        <v>Operating expenses</v>
      </c>
      <c r="B26" s="50">
        <v>4967</v>
      </c>
      <c r="C26" s="62">
        <v>5040</v>
      </c>
      <c r="D26" s="49">
        <f>(B26-C26)/C26</f>
        <v>-1.4484126984126985E-2</v>
      </c>
    </row>
    <row r="27" spans="1:4">
      <c r="A27" s="44" t="str">
        <f t="shared" si="0"/>
        <v>Net loss</v>
      </c>
      <c r="B27" s="51">
        <v>-4386</v>
      </c>
      <c r="C27" s="63">
        <v>-4644</v>
      </c>
      <c r="D27" s="46">
        <f>(B27-C27)/C27</f>
        <v>-5.5555555555555552E-2</v>
      </c>
    </row>
    <row r="28" spans="1:4">
      <c r="D28" s="52"/>
    </row>
    <row r="29" spans="1:4">
      <c r="B29" s="66" t="str">
        <f>B13</f>
        <v>q4 2018</v>
      </c>
      <c r="C29" s="64" t="s">
        <v>70</v>
      </c>
    </row>
    <row r="30" spans="1:4">
      <c r="A30" s="44" t="s">
        <v>76</v>
      </c>
      <c r="B30" s="47">
        <v>16652</v>
      </c>
      <c r="C30" s="47">
        <v>9520</v>
      </c>
    </row>
    <row r="31" spans="1:4">
      <c r="A31" s="44" t="s">
        <v>84</v>
      </c>
      <c r="B31" s="47">
        <v>24865</v>
      </c>
      <c r="C31" s="47">
        <v>18790</v>
      </c>
    </row>
    <row r="32" spans="1:4">
      <c r="A32" s="44" t="s">
        <v>75</v>
      </c>
      <c r="B32" s="47">
        <v>10079</v>
      </c>
      <c r="C32" s="47">
        <v>7636</v>
      </c>
    </row>
    <row r="33" spans="1:6">
      <c r="A33" s="44" t="s">
        <v>68</v>
      </c>
      <c r="B33" s="47">
        <v>20015</v>
      </c>
      <c r="C33" s="47">
        <v>16790</v>
      </c>
    </row>
    <row r="34" spans="1:6">
      <c r="A34" s="44" t="s">
        <v>85</v>
      </c>
      <c r="B34" s="47">
        <v>-5672</v>
      </c>
      <c r="C34" s="47">
        <v>-5326</v>
      </c>
    </row>
    <row r="35" spans="1:6">
      <c r="B35" s="47"/>
      <c r="C35" s="47"/>
    </row>
    <row r="36" spans="1:6">
      <c r="B36" s="59" t="str">
        <f>B13</f>
        <v>q4 2018</v>
      </c>
      <c r="C36" s="60" t="str">
        <f>C13</f>
        <v>q4 2017</v>
      </c>
    </row>
    <row r="37" spans="1:6">
      <c r="A37" s="44" t="s">
        <v>16</v>
      </c>
      <c r="B37" s="47">
        <v>-3902</v>
      </c>
      <c r="C37" s="47">
        <v>-2643</v>
      </c>
    </row>
    <row r="38" spans="1:6">
      <c r="B38" s="47"/>
      <c r="C38" s="47"/>
    </row>
    <row r="39" spans="1:6">
      <c r="B39" s="47"/>
      <c r="C39" s="47"/>
    </row>
    <row r="40" spans="1:6">
      <c r="B40" s="47"/>
      <c r="C40" s="47"/>
    </row>
    <row r="41" spans="1:6">
      <c r="B41" s="47"/>
      <c r="C41" s="47"/>
    </row>
    <row r="43" spans="1:6">
      <c r="B43" s="257" t="s">
        <v>73</v>
      </c>
      <c r="C43" s="257"/>
      <c r="D43" s="257"/>
      <c r="E43" s="257"/>
      <c r="F43" s="257"/>
    </row>
    <row r="44" spans="1:6" ht="25.5">
      <c r="B44" s="53" t="s">
        <v>71</v>
      </c>
      <c r="C44" s="53" t="s">
        <v>64</v>
      </c>
      <c r="D44" s="53" t="s">
        <v>61</v>
      </c>
      <c r="E44" s="53" t="s">
        <v>62</v>
      </c>
      <c r="F44" s="53" t="s">
        <v>60</v>
      </c>
    </row>
    <row r="45" spans="1:6">
      <c r="A45" s="42" t="s">
        <v>78</v>
      </c>
      <c r="B45" s="54">
        <v>0.9</v>
      </c>
      <c r="C45" s="54">
        <v>3.3</v>
      </c>
      <c r="D45" s="54">
        <v>1.7999999999999998</v>
      </c>
      <c r="E45" s="54">
        <v>4.2</v>
      </c>
      <c r="F45" s="54">
        <f>SUM(B45:E45)</f>
        <v>10.199999999999999</v>
      </c>
    </row>
    <row r="47" spans="1:6">
      <c r="B47" s="257" t="s">
        <v>74</v>
      </c>
      <c r="C47" s="257"/>
      <c r="D47" s="257"/>
      <c r="E47" s="257"/>
      <c r="F47" s="257"/>
    </row>
    <row r="48" spans="1:6" ht="25.5">
      <c r="B48" s="53" t="s">
        <v>71</v>
      </c>
      <c r="C48" s="53" t="s">
        <v>64</v>
      </c>
      <c r="D48" s="53" t="s">
        <v>61</v>
      </c>
      <c r="E48" s="53" t="s">
        <v>62</v>
      </c>
      <c r="F48" s="53" t="s">
        <v>60</v>
      </c>
    </row>
    <row r="49" spans="1:6">
      <c r="A49" s="42" t="s">
        <v>78</v>
      </c>
      <c r="B49" s="65">
        <v>0</v>
      </c>
      <c r="C49" s="54">
        <v>0.2</v>
      </c>
      <c r="D49" s="54">
        <v>0.2</v>
      </c>
      <c r="E49" s="54">
        <f>11.5-10.2</f>
        <v>1.3000000000000007</v>
      </c>
      <c r="F49" s="54">
        <f>SUM(B49:E49)</f>
        <v>1.7000000000000006</v>
      </c>
    </row>
    <row r="51" spans="1:6" ht="13.5" thickBot="1">
      <c r="A51" s="44" t="s">
        <v>77</v>
      </c>
      <c r="F51" s="55">
        <f>F45+F49</f>
        <v>11.9</v>
      </c>
    </row>
    <row r="52" spans="1:6" ht="13.5" thickTop="1"/>
  </sheetData>
  <mergeCells count="4">
    <mergeCell ref="A1:D1"/>
    <mergeCell ref="B3:D3"/>
    <mergeCell ref="B43:F43"/>
    <mergeCell ref="B47:F4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4"/>
  <sheetViews>
    <sheetView workbookViewId="0">
      <selection activeCell="B5" sqref="B5"/>
    </sheetView>
  </sheetViews>
  <sheetFormatPr defaultColWidth="9.140625" defaultRowHeight="15"/>
  <cols>
    <col min="1" max="1" width="20.5703125" style="10" customWidth="1"/>
    <col min="2" max="3" width="9.7109375" style="10" customWidth="1"/>
    <col min="4" max="4" width="9.42578125" style="10" customWidth="1"/>
    <col min="5" max="5" width="11.28515625" style="10" customWidth="1"/>
    <col min="6" max="16384" width="9.140625" style="10"/>
  </cols>
  <sheetData>
    <row r="1" spans="1:6">
      <c r="A1" s="259" t="s">
        <v>56</v>
      </c>
      <c r="B1" s="259"/>
      <c r="C1" s="259"/>
      <c r="D1" s="259"/>
    </row>
    <row r="2" spans="1:6">
      <c r="C2" s="11"/>
    </row>
    <row r="3" spans="1:6">
      <c r="B3" s="260" t="s">
        <v>58</v>
      </c>
      <c r="C3" s="261"/>
      <c r="D3" s="262"/>
    </row>
    <row r="4" spans="1:6">
      <c r="B4" s="12">
        <v>2017</v>
      </c>
      <c r="C4" s="12">
        <v>2016</v>
      </c>
      <c r="D4" s="13" t="s">
        <v>49</v>
      </c>
    </row>
    <row r="5" spans="1:6">
      <c r="A5" s="11" t="s">
        <v>48</v>
      </c>
      <c r="B5" s="14">
        <f>' Income Statement '!H10</f>
        <v>147103</v>
      </c>
      <c r="C5" s="14">
        <f>' Income Statement '!J12</f>
        <v>69205</v>
      </c>
      <c r="D5" s="15">
        <f>(B5-C5)/C5</f>
        <v>1.1256123112491871</v>
      </c>
    </row>
    <row r="6" spans="1:6">
      <c r="A6" s="11" t="s">
        <v>51</v>
      </c>
      <c r="B6" s="16">
        <f>' Income Statement '!H14</f>
        <v>2884</v>
      </c>
      <c r="C6" s="16">
        <f>' Income Statement '!J14</f>
        <v>2393</v>
      </c>
      <c r="D6" s="17"/>
    </row>
    <row r="7" spans="1:6">
      <c r="A7" s="11" t="s">
        <v>50</v>
      </c>
      <c r="B7" s="18">
        <f>B6/B5</f>
        <v>1.9605310564706362E-2</v>
      </c>
      <c r="C7" s="19">
        <f>C6/C5</f>
        <v>3.4578426414276428E-2</v>
      </c>
      <c r="D7" s="20">
        <f>B7-C7</f>
        <v>-1.4973115849570066E-2</v>
      </c>
    </row>
    <row r="8" spans="1:6">
      <c r="A8" s="11" t="s">
        <v>69</v>
      </c>
      <c r="B8" s="21">
        <f>' Income Statement '!H19</f>
        <v>58112</v>
      </c>
      <c r="C8" s="21">
        <f>' Income Statement '!J19</f>
        <v>64150</v>
      </c>
      <c r="D8" s="17">
        <f>(B8-C8)/C8</f>
        <v>-9.4123148869836318E-2</v>
      </c>
    </row>
    <row r="9" spans="1:6">
      <c r="A9" s="11" t="s">
        <v>4</v>
      </c>
      <c r="B9" s="22">
        <f>' Income Statement '!H27</f>
        <v>-53865</v>
      </c>
      <c r="C9" s="22">
        <f>' Income Statement '!J27</f>
        <v>-60398</v>
      </c>
      <c r="D9" s="23">
        <f>(B9-C9)/C9</f>
        <v>-0.1081658333057386</v>
      </c>
    </row>
    <row r="10" spans="1:6">
      <c r="A10" s="11" t="s">
        <v>67</v>
      </c>
      <c r="B10" s="24">
        <f>' Income Statement '!H30</f>
        <v>-0.20724959985225314</v>
      </c>
      <c r="C10" s="24">
        <f>' Income Statement '!J30</f>
        <v>-0.24741313627016442</v>
      </c>
      <c r="D10" s="25"/>
    </row>
    <row r="11" spans="1:6">
      <c r="A11" s="41"/>
      <c r="B11" s="41"/>
      <c r="C11" s="41"/>
      <c r="D11" s="41"/>
    </row>
    <row r="12" spans="1:6">
      <c r="B12" s="12" t="s">
        <v>70</v>
      </c>
      <c r="C12" s="12" t="s">
        <v>53</v>
      </c>
      <c r="D12" s="26" t="s">
        <v>49</v>
      </c>
    </row>
    <row r="13" spans="1:6">
      <c r="A13" s="11" t="s">
        <v>48</v>
      </c>
      <c r="B13" s="14">
        <f>' Income Statement '!D12</f>
        <v>34275</v>
      </c>
      <c r="C13" s="14">
        <f>' Income Statement '!F12</f>
        <v>33433</v>
      </c>
      <c r="D13" s="27">
        <f>(B13-C13)/C13</f>
        <v>2.5184697753716387E-2</v>
      </c>
      <c r="F13" s="40"/>
    </row>
    <row r="14" spans="1:6">
      <c r="A14" s="11" t="s">
        <v>51</v>
      </c>
      <c r="B14" s="16">
        <f>' Income Statement '!D14</f>
        <v>254</v>
      </c>
      <c r="C14" s="16">
        <f>' Income Statement '!F14</f>
        <v>1154</v>
      </c>
      <c r="D14" s="17">
        <f>(B14-C14)/C14</f>
        <v>-0.77989601386481799</v>
      </c>
      <c r="F14" s="37"/>
    </row>
    <row r="15" spans="1:6">
      <c r="A15" s="11" t="s">
        <v>50</v>
      </c>
      <c r="B15" s="18">
        <f>B14/B13</f>
        <v>7.4106491611962075E-3</v>
      </c>
      <c r="C15" s="18">
        <f>C14/C13</f>
        <v>3.4516794783597045E-2</v>
      </c>
      <c r="D15" s="28">
        <f>B15-C15</f>
        <v>-2.7106145622400837E-2</v>
      </c>
    </row>
    <row r="16" spans="1:6">
      <c r="A16" s="11" t="s">
        <v>69</v>
      </c>
      <c r="B16" s="21">
        <f>' Income Statement '!D19</f>
        <v>13369</v>
      </c>
      <c r="C16" s="21">
        <f>' Income Statement '!F19</f>
        <v>14903</v>
      </c>
      <c r="D16" s="17">
        <f>(B16-C16)/C16</f>
        <v>-0.10293229551097094</v>
      </c>
    </row>
    <row r="17" spans="1:6">
      <c r="A17" s="11" t="s">
        <v>4</v>
      </c>
      <c r="B17" s="22">
        <f>' Income Statement '!D27</f>
        <v>-12714</v>
      </c>
      <c r="C17" s="22">
        <f>' Income Statement '!F27</f>
        <v>-13243</v>
      </c>
      <c r="D17" s="23">
        <f>(B17-C17)/C17</f>
        <v>-3.9945631654458962E-2</v>
      </c>
    </row>
    <row r="18" spans="1:6">
      <c r="A18" s="11" t="s">
        <v>67</v>
      </c>
      <c r="B18" s="29">
        <f>' Income Statement '!D30</f>
        <v>-4.7073372110674631E-2</v>
      </c>
      <c r="C18" s="29">
        <f>' Income Statement '!F30</f>
        <v>-5.2230947319431897E-2</v>
      </c>
      <c r="D18" s="30"/>
    </row>
    <row r="19" spans="1:6">
      <c r="A19" s="41"/>
      <c r="B19" s="41"/>
      <c r="C19" s="41"/>
      <c r="D19" s="41"/>
    </row>
    <row r="20" spans="1:6">
      <c r="B20" s="12" t="s">
        <v>70</v>
      </c>
      <c r="C20" s="12" t="s">
        <v>63</v>
      </c>
      <c r="D20" s="31" t="s">
        <v>49</v>
      </c>
    </row>
    <row r="21" spans="1:6">
      <c r="A21" s="11" t="s">
        <v>48</v>
      </c>
      <c r="B21" s="14">
        <f>B13</f>
        <v>34275</v>
      </c>
      <c r="C21" s="14">
        <v>9010</v>
      </c>
      <c r="D21" s="32">
        <f>(B21-C21)/C21</f>
        <v>2.8041065482796892</v>
      </c>
      <c r="F21" s="40"/>
    </row>
    <row r="22" spans="1:6">
      <c r="A22" s="11" t="s">
        <v>51</v>
      </c>
      <c r="B22" s="33">
        <f>B14</f>
        <v>254</v>
      </c>
      <c r="C22" s="33">
        <v>725</v>
      </c>
      <c r="D22" s="27"/>
    </row>
    <row r="23" spans="1:6">
      <c r="A23" s="11" t="s">
        <v>50</v>
      </c>
      <c r="B23" s="18">
        <f>B15</f>
        <v>7.4106491611962075E-3</v>
      </c>
      <c r="C23" s="18">
        <f>C22/C21</f>
        <v>8.0466148723640399E-2</v>
      </c>
      <c r="D23" s="28">
        <f>B23-C23</f>
        <v>-7.3055499562444198E-2</v>
      </c>
    </row>
    <row r="24" spans="1:6">
      <c r="A24" s="11" t="s">
        <v>69</v>
      </c>
      <c r="B24" s="21">
        <f>B16</f>
        <v>13369</v>
      </c>
      <c r="C24" s="34">
        <v>3688</v>
      </c>
      <c r="D24" s="27">
        <f>(B24-C24)/C24</f>
        <v>2.625</v>
      </c>
    </row>
    <row r="25" spans="1:6">
      <c r="A25" s="11" t="s">
        <v>4</v>
      </c>
      <c r="B25" s="22">
        <f>' Income Statement '!D27</f>
        <v>-12714</v>
      </c>
      <c r="C25" s="22">
        <v>-3098</v>
      </c>
      <c r="D25" s="35">
        <f>(B25-C25)/C25</f>
        <v>3.1039380245319559</v>
      </c>
    </row>
    <row r="26" spans="1:6">
      <c r="A26" s="11" t="s">
        <v>67</v>
      </c>
      <c r="B26" s="24">
        <f>B18</f>
        <v>-4.7073372110674631E-2</v>
      </c>
      <c r="C26" s="24">
        <v>-0.05</v>
      </c>
      <c r="D26" s="36"/>
    </row>
    <row r="27" spans="1:6">
      <c r="A27" s="41"/>
      <c r="B27" s="41"/>
      <c r="C27" s="41"/>
      <c r="D27" s="41"/>
    </row>
    <row r="28" spans="1:6">
      <c r="B28" s="12">
        <v>2017</v>
      </c>
      <c r="C28" s="12">
        <v>2016</v>
      </c>
    </row>
    <row r="29" spans="1:6">
      <c r="A29" s="11" t="s">
        <v>65</v>
      </c>
      <c r="B29" s="37">
        <f>'Press Release BalSht'!E11+'Press Release BalSht'!E12</f>
        <v>34607</v>
      </c>
      <c r="C29" s="37">
        <f>'Press Release BalSht'!H11+'Press Release BalSht'!H12</f>
        <v>52845</v>
      </c>
    </row>
    <row r="30" spans="1:6">
      <c r="A30" s="11" t="s">
        <v>66</v>
      </c>
      <c r="B30" s="37">
        <f>'Press Release BalSht'!E17-'Press Release BalSht'!E34</f>
        <v>-7305</v>
      </c>
      <c r="C30" s="37">
        <f>'Press Release BalSht'!H17-'Press Release BalSht'!H34</f>
        <v>22289</v>
      </c>
    </row>
    <row r="31" spans="1:6">
      <c r="A31" s="11" t="s">
        <v>68</v>
      </c>
      <c r="B31" s="37" t="e">
        <f>'Press Release BalSht'!E33+'Press Release BalSht'!#REF!+'Press Release BalSht'!E28</f>
        <v>#REF!</v>
      </c>
      <c r="C31" s="37" t="e">
        <f>'Press Release BalSht'!H33+'Press Release BalSht'!#REF!+'Press Release BalSht'!H28</f>
        <v>#REF!</v>
      </c>
    </row>
    <row r="33" spans="1:6" ht="43.5">
      <c r="B33" s="12" t="s">
        <v>71</v>
      </c>
      <c r="C33" s="12" t="s">
        <v>64</v>
      </c>
      <c r="D33" s="12" t="s">
        <v>61</v>
      </c>
      <c r="E33" s="12" t="s">
        <v>62</v>
      </c>
      <c r="F33" s="38" t="s">
        <v>60</v>
      </c>
    </row>
    <row r="34" spans="1:6">
      <c r="A34" s="11" t="s">
        <v>59</v>
      </c>
      <c r="B34" s="39">
        <v>0.9</v>
      </c>
      <c r="C34" s="39">
        <v>3.3</v>
      </c>
      <c r="D34" s="39">
        <f>6-E34</f>
        <v>1.7999999999999998</v>
      </c>
      <c r="E34" s="39">
        <v>4.2</v>
      </c>
      <c r="F34" s="39">
        <f>D34+E34+C34+B34</f>
        <v>10.200000000000001</v>
      </c>
    </row>
  </sheetData>
  <mergeCells count="2">
    <mergeCell ref="A1:D1"/>
    <mergeCell ref="B3:D3"/>
  </mergeCells>
  <pageMargins left="0.7" right="0.7" top="0.75" bottom="0.75" header="0.3" footer="0.3"/>
  <pageSetup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2"/>
  <sheetViews>
    <sheetView workbookViewId="0">
      <selection activeCell="B7" sqref="B7"/>
    </sheetView>
  </sheetViews>
  <sheetFormatPr defaultRowHeight="15"/>
  <cols>
    <col min="1" max="1" width="17.42578125" customWidth="1"/>
    <col min="2" max="3" width="9.7109375" customWidth="1"/>
    <col min="4" max="4" width="9.42578125" customWidth="1"/>
  </cols>
  <sheetData>
    <row r="1" spans="1:4">
      <c r="A1" s="264" t="s">
        <v>56</v>
      </c>
      <c r="B1" s="264"/>
      <c r="C1" s="264"/>
      <c r="D1" s="264"/>
    </row>
    <row r="3" spans="1:4">
      <c r="B3" s="263" t="s">
        <v>52</v>
      </c>
      <c r="C3" s="263"/>
      <c r="D3" s="263"/>
    </row>
    <row r="4" spans="1:4">
      <c r="B4" s="7">
        <v>2017</v>
      </c>
      <c r="C4" s="7">
        <v>2016</v>
      </c>
      <c r="D4" s="6" t="s">
        <v>49</v>
      </c>
    </row>
    <row r="5" spans="1:4">
      <c r="A5" s="1" t="s">
        <v>48</v>
      </c>
      <c r="B5" s="2">
        <v>19655</v>
      </c>
      <c r="C5" s="2">
        <v>8012</v>
      </c>
      <c r="D5" s="3">
        <f>(B5-C5)/C5</f>
        <v>1.4531952071892162</v>
      </c>
    </row>
    <row r="6" spans="1:4">
      <c r="A6" s="1" t="s">
        <v>51</v>
      </c>
      <c r="B6" s="4">
        <v>7396</v>
      </c>
      <c r="C6" s="4">
        <v>2097</v>
      </c>
      <c r="D6" s="3"/>
    </row>
    <row r="7" spans="1:4">
      <c r="A7" s="1" t="s">
        <v>50</v>
      </c>
      <c r="B7" s="8">
        <f>B6/B5</f>
        <v>0.37629102009666754</v>
      </c>
      <c r="C7" s="8">
        <f>C6/C5</f>
        <v>0.26173240139790316</v>
      </c>
      <c r="D7" s="9">
        <f>B7-C7</f>
        <v>0.11455861869876438</v>
      </c>
    </row>
    <row r="8" spans="1:4">
      <c r="A8" s="1" t="s">
        <v>4</v>
      </c>
      <c r="B8" s="5">
        <v>-11231</v>
      </c>
      <c r="C8" s="5">
        <v>-20527</v>
      </c>
      <c r="D8" s="3">
        <f>(B8-C8)/C8</f>
        <v>-0.4528669557168607</v>
      </c>
    </row>
    <row r="11" spans="1:4">
      <c r="B11" s="7" t="s">
        <v>53</v>
      </c>
      <c r="C11" s="7" t="s">
        <v>54</v>
      </c>
      <c r="D11" s="6" t="s">
        <v>49</v>
      </c>
    </row>
    <row r="12" spans="1:4">
      <c r="A12" s="1" t="s">
        <v>48</v>
      </c>
      <c r="B12" s="2">
        <v>5538</v>
      </c>
      <c r="C12" s="2">
        <v>2852</v>
      </c>
      <c r="D12" s="3">
        <f>(B12-C12)/C12</f>
        <v>0.94179523141654975</v>
      </c>
    </row>
    <row r="13" spans="1:4">
      <c r="A13" s="1" t="s">
        <v>51</v>
      </c>
      <c r="B13" s="4">
        <v>275</v>
      </c>
      <c r="C13" s="4">
        <v>1269</v>
      </c>
      <c r="D13" s="3"/>
    </row>
    <row r="14" spans="1:4">
      <c r="A14" s="1" t="s">
        <v>50</v>
      </c>
      <c r="B14" s="8">
        <f>B13/B12</f>
        <v>4.9656915854098954E-2</v>
      </c>
      <c r="C14" s="8">
        <f>C13/C12</f>
        <v>0.44495091164095374</v>
      </c>
      <c r="D14" s="9">
        <f>B14-C14</f>
        <v>-0.39529399578685476</v>
      </c>
    </row>
    <row r="15" spans="1:4">
      <c r="A15" s="1" t="s">
        <v>4</v>
      </c>
      <c r="B15" s="5">
        <v>-3923</v>
      </c>
      <c r="C15" s="5">
        <v>-4345</v>
      </c>
      <c r="D15" s="3">
        <f>(B15-C15)/C15</f>
        <v>-9.7123130034522442E-2</v>
      </c>
    </row>
    <row r="17" spans="1:4">
      <c r="B17" s="7" t="s">
        <v>53</v>
      </c>
      <c r="C17" s="7" t="s">
        <v>55</v>
      </c>
      <c r="D17" s="6" t="s">
        <v>49</v>
      </c>
    </row>
    <row r="18" spans="1:4">
      <c r="A18" s="1" t="s">
        <v>48</v>
      </c>
      <c r="B18" s="2">
        <f>B12</f>
        <v>5538</v>
      </c>
      <c r="C18" s="5">
        <v>2589</v>
      </c>
      <c r="D18" s="3">
        <f>(B18-C18)/C18</f>
        <v>1.1390498261877173</v>
      </c>
    </row>
    <row r="19" spans="1:4">
      <c r="A19" s="1" t="s">
        <v>51</v>
      </c>
      <c r="B19" s="5">
        <f>B13</f>
        <v>275</v>
      </c>
      <c r="C19" s="5">
        <v>9</v>
      </c>
      <c r="D19" s="3"/>
    </row>
    <row r="20" spans="1:4">
      <c r="A20" s="1" t="s">
        <v>50</v>
      </c>
      <c r="B20" s="8">
        <f>B19/B18</f>
        <v>4.9656915854098954E-2</v>
      </c>
      <c r="C20" s="8">
        <f>C19/C18</f>
        <v>3.4762456546929316E-3</v>
      </c>
      <c r="D20" s="9">
        <f>B20-C20</f>
        <v>4.618067019940602E-2</v>
      </c>
    </row>
    <row r="21" spans="1:4">
      <c r="A21" s="1" t="s">
        <v>4</v>
      </c>
      <c r="B21" s="5">
        <f>B15</f>
        <v>-3923</v>
      </c>
      <c r="C21" s="5">
        <v>-4401</v>
      </c>
      <c r="D21" s="3">
        <f>(B21-C21)/C21</f>
        <v>-0.1086116791638264</v>
      </c>
    </row>
    <row r="22" spans="1:4">
      <c r="D22" s="3"/>
    </row>
  </sheetData>
  <mergeCells count="2">
    <mergeCell ref="B3:D3"/>
    <mergeCell ref="A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7</vt:i4>
      </vt:variant>
    </vt:vector>
  </HeadingPairs>
  <TitlesOfParts>
    <vt:vector size="22" baseType="lpstr">
      <vt:lpstr>summary Q4 24</vt:lpstr>
      <vt:lpstr>Press Release BalSht</vt:lpstr>
      <vt:lpstr> Income Statement </vt:lpstr>
      <vt:lpstr>Non-GAAP Measures</vt:lpstr>
      <vt:lpstr>summary Q3 24</vt:lpstr>
      <vt:lpstr>summary Q2 24</vt:lpstr>
      <vt:lpstr>summary q1 24</vt:lpstr>
      <vt:lpstr>summary q4 23</vt:lpstr>
      <vt:lpstr>summary q4 22</vt:lpstr>
      <vt:lpstr>summary q4 21</vt:lpstr>
      <vt:lpstr>Summary q4 20</vt:lpstr>
      <vt:lpstr>Summary q4 19</vt:lpstr>
      <vt:lpstr>summary q4 18</vt:lpstr>
      <vt:lpstr>summary q4 17 </vt:lpstr>
      <vt:lpstr>summary q4 16</vt:lpstr>
      <vt:lpstr>CF_NonGAAPMeasures_T_EBITDA</vt:lpstr>
      <vt:lpstr>CF_PressRelease_T_BalanceSheet</vt:lpstr>
      <vt:lpstr>' Income Statement '!Print_Area</vt:lpstr>
      <vt:lpstr>'Non-GAAP Measures'!Print_Area</vt:lpstr>
      <vt:lpstr>'summary q1 24'!Print_Area</vt:lpstr>
      <vt:lpstr>'summary Q3 24'!Print_Area</vt:lpstr>
      <vt:lpstr>'summary Q4 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Laurie Manderscheid</dc:creator>
  <cp:lastModifiedBy>Laurie Manderscheid</cp:lastModifiedBy>
  <cp:lastPrinted>2024-10-28T23:03:59Z</cp:lastPrinted>
  <dcterms:created xsi:type="dcterms:W3CDTF">2016-07-14T22:31:49Z</dcterms:created>
  <dcterms:modified xsi:type="dcterms:W3CDTF">2025-03-20T19:38:31Z</dcterms:modified>
</cp:coreProperties>
</file>