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About this tool" sheetId="1" r:id="rId3"/>
    <sheet state="visible" name="2. Core Inputs" sheetId="2" r:id="rId4"/>
    <sheet state="visible" name="3. Detailed Inputs" sheetId="3" r:id="rId5"/>
    <sheet state="visible" name="4. Calculations" sheetId="4" r:id="rId6"/>
    <sheet state="visible" name="5. Results" sheetId="5" r:id="rId7"/>
    <sheet state="visible" name="Appendix A. Inputs Summary" sheetId="6" r:id="rId8"/>
    <sheet state="visible" name="Open Source License" sheetId="7" r:id="rId9"/>
  </sheets>
  <definedNames>
    <definedName name="year">'2. Core Inputs'!$C$12</definedName>
    <definedName name="version">'1. About this tool'!$B$9</definedName>
    <definedName name="contact">'1. About this tool'!$B$12</definedName>
  </definedNames>
  <calcPr/>
</workbook>
</file>

<file path=xl/sharedStrings.xml><?xml version="1.0" encoding="utf-8"?>
<sst xmlns="http://schemas.openxmlformats.org/spreadsheetml/2006/main" count="435" uniqueCount="327">
  <si>
    <t>Unmanned Aerial Vehicle Volume Estimation Tool</t>
  </si>
  <si>
    <t>Altiscope — A³ by Airbus</t>
  </si>
  <si>
    <t>Version</t>
  </si>
  <si>
    <t>1.0.3 (Apr 16, 2018)</t>
  </si>
  <si>
    <t>Inputs</t>
  </si>
  <si>
    <t>Core Inputs</t>
  </si>
  <si>
    <t>This sheet walks you through all of the inputs used to estimate UAV volumes. Throughout the process, this sheet shows the resulting calculations based on the inputs. You can find the full calculations in the Calculations sheet.</t>
  </si>
  <si>
    <t>Contact</t>
  </si>
  <si>
    <t>hello@altiscope.io</t>
  </si>
  <si>
    <t>Purpose</t>
  </si>
  <si>
    <t>The purpose of this tool is to estimate Unmanned Aerial Vehicle (UAV) volumes for a given country or area.</t>
  </si>
  <si>
    <t>This sheet has the main inputs from which the volumes can be calculated. To refine the numbers further, the Detailed Inputs tab has additional (optional) inputs that are used.</t>
  </si>
  <si>
    <t>Instructions</t>
  </si>
  <si>
    <t>What year are you basing these numbers on?</t>
  </si>
  <si>
    <t>Fill out the inputs in the Core Inputs tab. The resulting numbers and charts are in the Results tab.</t>
  </si>
  <si>
    <t>If you want to refine the numbers further, there are additional (optional) inputs in the Detailed Inputs tab. You can also see the more detailed calculations in the Calculations tab.</t>
  </si>
  <si>
    <t>As a first step, this sheet estimates the general operational usage numbers and coverage rates that are used in the following sections. It then steps through each of the 8 categories of UAV volume:</t>
  </si>
  <si>
    <t>Key</t>
  </si>
  <si>
    <t>Required input</t>
  </si>
  <si>
    <t>A1. Year</t>
  </si>
  <si>
    <t>-  Recreational Use</t>
  </si>
  <si>
    <t>-  Commercial Delivery</t>
  </si>
  <si>
    <t>-  Urban Air Mobility</t>
  </si>
  <si>
    <t>-  Agriculture Use</t>
  </si>
  <si>
    <t>-  Linear Path Inspectoin</t>
  </si>
  <si>
    <t>-  Structure Inspection</t>
  </si>
  <si>
    <t>-  Emergency Response</t>
  </si>
  <si>
    <t>Inputs with values that are specific to the area</t>
  </si>
  <si>
    <t>-  Other</t>
  </si>
  <si>
    <t>Suggested input (optional)</t>
  </si>
  <si>
    <t>The last set of inputs addresses which types of vehicles these categories involve.</t>
  </si>
  <si>
    <t>One important point to note is that each of the category sections involve both "Lower" and "Upper" bound estimates. These bounds should reflect the two extremes of what you would expect. The results at the end show total UAV volumes at these lower and upper bounds.</t>
  </si>
  <si>
    <t>A. General Inputs</t>
  </si>
  <si>
    <t>Inputs with values we think are reasonable, but you can change them</t>
  </si>
  <si>
    <t>Overrideable input (optional)</t>
  </si>
  <si>
    <t>For the following figures, enter the values for your area. On the right are Worldbank data sources for these values.</t>
  </si>
  <si>
    <t>A2. Population</t>
  </si>
  <si>
    <t>Inputs computed from other inputs, but can be overridden with specific numbers when available</t>
  </si>
  <si>
    <t>If these inputs are overriden, original formulas that estimate these inputs will be lost</t>
  </si>
  <si>
    <t>Calculation</t>
  </si>
  <si>
    <t>Calculated field</t>
  </si>
  <si>
    <t>Result</t>
  </si>
  <si>
    <t>source:</t>
  </si>
  <si>
    <t>A final result</t>
  </si>
  <si>
    <t>Comment</t>
  </si>
  <si>
    <t>Abc</t>
  </si>
  <si>
    <t>https://data.worldbank.org/indicator/SP.POP.TOTL</t>
  </si>
  <si>
    <t>Explanatory comment</t>
  </si>
  <si>
    <t>Reference</t>
  </si>
  <si>
    <t>Data and calculations pulled in from another sheet for reference</t>
  </si>
  <si>
    <t>A3. GDP (US$)</t>
  </si>
  <si>
    <t>https://data.worldbank.org/indicator/NY.GDP.MKTP.CD</t>
  </si>
  <si>
    <t>Approach: This section estimates the operational availability of UAVs and their coverage rates, which serve as general inputs for the following sections.</t>
  </si>
  <si>
    <t>A4. Total Land Area (sq km)</t>
  </si>
  <si>
    <t>https://data.worldbank.org/indicator/AG.LND.TOTL.K2</t>
  </si>
  <si>
    <t>Pull in the core inputs from the Core Inputs tab:</t>
  </si>
  <si>
    <t>A4. Urban Land Area (sq km)</t>
  </si>
  <si>
    <t>https://data.worldbank.org/indicator/AG.LND.EL5M.UR.K2</t>
  </si>
  <si>
    <t>A6. Agriculture Land Area %</t>
  </si>
  <si>
    <t>https://data.worldbank.org/indicator/AG.LND.AGRI.ZS</t>
  </si>
  <si>
    <t>A7. Forest Land Area %</t>
  </si>
  <si>
    <t>https://data.worldbank.org/indicator/AG.LND.FRST.ZS</t>
  </si>
  <si>
    <t>Based on these inputs, below are the resulting annual UAV flight volumes. For for results, see the Results tab.</t>
  </si>
  <si>
    <t>The "Lower Bound" and "Upper Bound" reflect the two extremes of what you would expect on an annual basis. They are based on upper and lower bound inputs on the Detailed Inputs tab.</t>
  </si>
  <si>
    <t>Enter the hours, days, and weeks that a UAV is operational on average, and the percentage of that time they are actually in use (versus downtime for maintenance).</t>
  </si>
  <si>
    <t>A8. UAV Operational Hours per Day</t>
  </si>
  <si>
    <t>Calculations</t>
  </si>
  <si>
    <t>1. Pull in the input values.</t>
  </si>
  <si>
    <t>A9. UAV Operational Days per Week</t>
  </si>
  <si>
    <t>A10. UAV Operational Weeks per Year</t>
  </si>
  <si>
    <t>A11. Average Percent of Operational Time in Flight</t>
  </si>
  <si>
    <t>Enter the average hours a UAV spends in flight, as well as the average overhead time spent in preparation per flight. This does not include maintance downtime, which is covered by input A4.</t>
  </si>
  <si>
    <t>A12. Average Hours per Flight</t>
  </si>
  <si>
    <t>A13. Average Overhead Hours per Flight</t>
  </si>
  <si>
    <t>Enter the average velocity of UAVs during inspection and coverage.</t>
  </si>
  <si>
    <t>A14. Average Velocity (km/hr)</t>
  </si>
  <si>
    <t>Enter the width span that a UAV can inspect and cover while traveling along a path. This determines how many laps a UAV will need to make to over a full area.</t>
  </si>
  <si>
    <t>A15. Coverage Width per Path (meters)</t>
  </si>
  <si>
    <t>Enter the average structures that a UAV can cover per flight. (Examples of structures include bridges and construction sites.)</t>
  </si>
  <si>
    <t>A16. Coverage Structures per Flight</t>
  </si>
  <si>
    <t>Due to logistical limitations, it is unrealistic that a single UAV would travel especially long distances (e.g. across an entire country). More likely, there will be a few base locations located throughout a country. Here, we estimate that maximum distance and area that a single UAV could cover. This will then determine how many base UAV locations are necessary.</t>
  </si>
  <si>
    <t>A17. Maximum Annual Linear Path per UAV (km)</t>
  </si>
  <si>
    <t>A18. Maximum Annual Area per UAV (hectares)</t>
  </si>
  <si>
    <t>2. Calculate operational hours per year based on the UAV operational inputs</t>
  </si>
  <si>
    <t>UAV operational hours per year</t>
  </si>
  <si>
    <t>Enter the total number of structures a single UAV could cover in one week. This is then used to calculate the annual structures a UAV can cover.</t>
  </si>
  <si>
    <t>A19. Maximum Structures per Week</t>
  </si>
  <si>
    <t>3. Calculate flights per year based on the flight and overtime hours per flight</t>
  </si>
  <si>
    <t>B. Recreational Use</t>
  </si>
  <si>
    <t>UAV flights per year</t>
  </si>
  <si>
    <t>Approach: For Recreational Use, we start with the total population and then estimate recreational use as a percentage of the population.</t>
  </si>
  <si>
    <t>Current Annual Flight Estimates:</t>
  </si>
  <si>
    <t>4. Calculate coverage rates per flight based on the time per flight and coverage rate inputs</t>
  </si>
  <si>
    <t>Lower Bound</t>
  </si>
  <si>
    <t>Upper Bound</t>
  </si>
  <si>
    <t>% of Total</t>
  </si>
  <si>
    <t>Covered Linear Path per Flight (km)</t>
  </si>
  <si>
    <t>Covered Area per Flight (sq km)</t>
  </si>
  <si>
    <t>Covered Area per Flight (hectares)</t>
  </si>
  <si>
    <t>Enter the expected number of UAVs that will be used for recreational use, as a percentage of the population. For a reference point, the United States FAA reported 1.9M hobbyist drones sold in 2016 for a population of 323M people, which is 0.588% of the population. FAA estimates this grows to 4.3M in 2020. (https://www.faa.gov/news/updates/?newsId=85227)</t>
  </si>
  <si>
    <t>5. Calculate the maximum annual structures based on the structures per operational week</t>
  </si>
  <si>
    <t>B1. Recreational UAVs, % of Population</t>
  </si>
  <si>
    <t>Maximum annual structures per UAV</t>
  </si>
  <si>
    <t>Enter the expected average number of recreational flights per month, for a single UAV.</t>
  </si>
  <si>
    <t>B2. Average flights per month, for recreational UAV</t>
  </si>
  <si>
    <t>C. Commercial Delivery Use</t>
  </si>
  <si>
    <t>Approach: For Commercial Delivery Use, we start with total annual commercial delivery and take the percentage of it that is for manufactured goods and retail. We then estimate the percentage of that subset which UAVs are capable of handling. From this total, which is the maximum capacity that UAVs could serve, we estimate the percentage of it that UAVs will actually serve.</t>
  </si>
  <si>
    <t>We include an estimate of the kg of commericial delivery per dollar of GDP in order to estaimte the total Annual Tonnes of Commercial Delivery. If you have the exact number of annual tonnes of commercial delivery, though, you can enter that in the input.</t>
  </si>
  <si>
    <t>Kg Commercial Delivery per GDP $</t>
  </si>
  <si>
    <t>C1. Annual Tonnes, Commercial Delivery</t>
  </si>
  <si>
    <t>Enter the percentage of this commercial delivery that is for manufactured goods, retail items, and groceries.</t>
  </si>
  <si>
    <t>C2. Manufactured Goods, Retail, and Groceries, % of Total</t>
  </si>
  <si>
    <t>Enter the percentage of manufactured goods and retail that a UAV is capable of delivering.</t>
  </si>
  <si>
    <t>C3. UAV Potential % of Goods, Retail, and Groceries</t>
  </si>
  <si>
    <t xml:space="preserve">Enter the average kg per package delivered by UAV. This is used to calculate the number of annual flights, based on the annual tonnes. </t>
  </si>
  <si>
    <t>C4. Average kg per UAV delivery</t>
  </si>
  <si>
    <t>2. Calculate estimated UAVs by multiplying the population by the percentage. Also calculate the flights using the average flights per month.</t>
  </si>
  <si>
    <t>Enter the average number of flights a single UAV will make per day. Using the operational days and weeks provided in section A, we then calculate the number of annual flights. From this, we can calculate the number of UAVs necessary to operate all of the annual flights.</t>
  </si>
  <si>
    <t>Recreational Use Estimates</t>
  </si>
  <si>
    <t>C5. Average commercial delivery flights per day</t>
  </si>
  <si>
    <t>Annual UAV Flights</t>
  </si>
  <si>
    <t>Enter the percentage of the above maximum capacity that UAVs will serve.</t>
  </si>
  <si>
    <t>C6. UAV % of Maximum Capacity</t>
  </si>
  <si>
    <t>Annual UAVs</t>
  </si>
  <si>
    <t>D. Urban Air Mobility</t>
  </si>
  <si>
    <t>Approach: For Urban Air Mobility, we start with total annual vehicle trips and take the percentage of them provided by vehicle share. We then estimate the percentage of that subset that UAVs will serve.</t>
  </si>
  <si>
    <t>We include an estimate of the annual vehicle trips per capita in order to estimate the total annual vehicle trips. (For reference, New Zealand's Transportation Report estimates approximately 1,200 trips per capita.) If you have the exact number of annual vehicle trips, though, you can enter that in the input.</t>
  </si>
  <si>
    <t>Annual Vehicle Trips per Capita</t>
  </si>
  <si>
    <t>D1. Total Annual Vehicle Trips</t>
  </si>
  <si>
    <t>Enter the percentage of trips that are provided by vehicle share. Multiplied by the total trips, this determines the maximum capacity of trips that UAVs are capable of serving.</t>
  </si>
  <si>
    <t>D2. Vehicle Share % of Total Vehicle Trips</t>
  </si>
  <si>
    <t>D3. UAV % of Maximum Capacity</t>
  </si>
  <si>
    <t>Enter the expected average number of urban air mobility trips a single UAV can make per year. One reference point is helicopters, which can make about 2,000 trips per year, including downtime and maintenance.</t>
  </si>
  <si>
    <t>D4. Average flights per year</t>
  </si>
  <si>
    <t>E. Agriculture Use</t>
  </si>
  <si>
    <t>Approach: For Agriculture Use, we start with the total area that can be covered, by land type. We also estimate how often these areas need to be covered and how many base UAV locations would be needed for them. From this we calculate the maximum number of UAVs and flights necessary. Lastly, we estimate the percentage of this maximum capacity that UAVs will serve.</t>
  </si>
  <si>
    <t>We include a few estimates here to help estimate the total area and number of locations for each of the three land types below. If you have the exact land area numbers, though, you can enter them in the following table.</t>
  </si>
  <si>
    <t>Cropland % of Agriculture Land</t>
  </si>
  <si>
    <t>2. Calculate the maximum capacity tonnes using the annual tonnes, multiplied by the manufactured goods percentage and the UAV percentage. Then calculate the number of flights using the kg per flight.</t>
  </si>
  <si>
    <t>Annual UAV Tonnes, Maximum Capacity</t>
  </si>
  <si>
    <t>Average Farm Holding Size (hectares)</t>
  </si>
  <si>
    <t>Average Crop Holding Size (hectares)</t>
  </si>
  <si>
    <t>Average Forest Size (hectares)</t>
  </si>
  <si>
    <t>For each land type, we calculate a) the total area it covers and b) the number of individual locations (e.g. number of farms) based on the above inputs. However you can insert more precise numbers if you have them available. Also, enter c) the number of times per year it needs to be covered (e.g. if it needs to be inspected once a season, then enter 4).</t>
  </si>
  <si>
    <t>Annual UAV Flights, Maximum Capacity</t>
  </si>
  <si>
    <t>Hectares</t>
  </si>
  <si>
    <t>Locations</t>
  </si>
  <si>
    <t>Coverage Times per Year</t>
  </si>
  <si>
    <t>E1. Agriculture Land</t>
  </si>
  <si>
    <t>E2. Cropland</t>
  </si>
  <si>
    <t>3. Based on the percentages of maximum capacity, calculated the resulting estimated totals. Also calculate the annual flights per UAV, and the number of UAVs based on that.</t>
  </si>
  <si>
    <t>Average annual flights per UAV</t>
  </si>
  <si>
    <t>E3. Forest and Parks</t>
  </si>
  <si>
    <t>Commercial Delivery Estimates</t>
  </si>
  <si>
    <t>Based on the above inputs, this is the total UAV Flights and UAVs necessary to provide full coverage of each land type. See the Calculations tab for the more detailed information that determines these numbers.</t>
  </si>
  <si>
    <t>UAV Flights</t>
  </si>
  <si>
    <t>UAVs</t>
  </si>
  <si>
    <t>E5. UAV % of Maximum Capacity</t>
  </si>
  <si>
    <t>Lower</t>
  </si>
  <si>
    <t>Upper</t>
  </si>
  <si>
    <t>2. Calculate annual vehicle share trips using the percentage of the annual total that is vehicle share.</t>
  </si>
  <si>
    <t>F. Linear Inspection</t>
  </si>
  <si>
    <t>Approach: For Linear Inspection, we start with the total linear distances (e.g. roads and railways) that can be covered. We also estimate how often these distances need to be covered and how many base UAV locations would be needed. From this we calculate the maximum number of UAVs and flights necessary. Lastly, we estimate the percentage of this maximum capacity that UAVs will serve.</t>
  </si>
  <si>
    <t>We include a few estimates here of the total land area per km of each path type in order to estimate the total quantity of each path type in the following table. If you have the exact numbers for each type, though, you can enter them in the following table.</t>
  </si>
  <si>
    <t>Land Area (sq km) per km</t>
  </si>
  <si>
    <t>Annual Vehicle Share Trips (UAV Maximum Capacity)</t>
  </si>
  <si>
    <t>Highways</t>
  </si>
  <si>
    <t>Local Roads</t>
  </si>
  <si>
    <t>Railways, high-speed (US Class 6-9 equivalent)</t>
  </si>
  <si>
    <t>Railways, low-speed (US Class 4-5 equivalent)</t>
  </si>
  <si>
    <t>Railways, freight-only (US Class 1-2 equivalent)</t>
  </si>
  <si>
    <t>Pipelines</t>
  </si>
  <si>
    <t>High-voltage transmission lines</t>
  </si>
  <si>
    <t>For each path type, we calculate the total distance based on the inputs above. However you can insert more precise numbers if you have them available. Also, enter the number of times per year it needs to be covered. From these inputs, we calculate the number of UAV locations needed for each path type based on the maximum distance per UAV (from section A above).</t>
  </si>
  <si>
    <t>3. Based on the percentages of maximum capacity, calculated the resulting estimated totals.</t>
  </si>
  <si>
    <t>km</t>
  </si>
  <si>
    <t>F1. Highways</t>
  </si>
  <si>
    <t>Urban Air Moblity Estimates</t>
  </si>
  <si>
    <t>F2. Local Roads</t>
  </si>
  <si>
    <t>F3. Railways, high-speed (US Class 6-9 equivalent)</t>
  </si>
  <si>
    <t>F4. Railways, low-speed (US Class 4-5 equivalent)</t>
  </si>
  <si>
    <t>F5. Railways, freight-only (US Class 1-2 equivalent)</t>
  </si>
  <si>
    <t>F6. Pipelines</t>
  </si>
  <si>
    <t>F7. High-voltage transmission lines</t>
  </si>
  <si>
    <t>Based on the above inputs, this is the total UAV flights and UAVs necessary to provide full coverage to each path type. See the Calculations tab for the more detailed calculations that determine these numbers.</t>
  </si>
  <si>
    <t>F8. UAV % of Maximum Capacity</t>
  </si>
  <si>
    <t>G. Structure Inspection</t>
  </si>
  <si>
    <t>Approach: For Structure Inspection, we start with total structures (e.g. bridges and construction sites) that can be covered. We also estimate how often these structures need to be covered and how many base UAV locations would be needed. From this we calculate the maximum number of UAVs and flights necessary. Lastly, we estimate the percentage of this maximum capacity that UAVs will serve.</t>
  </si>
  <si>
    <t>2. Calculate the UAV locations (based on the maximum area per UAV) and the resulting hectares per location.</t>
  </si>
  <si>
    <t>We include a few estimates here of the total structures per square mile of urban land area in order to estimate the total quantity of each structure type in the following table. If you have the exact numbers for each type, though, you can enter them in the following table.</t>
  </si>
  <si>
    <t>UAV Locations</t>
  </si>
  <si>
    <t>Structures per Urban Area Sq Km</t>
  </si>
  <si>
    <t>Hectares per Location</t>
  </si>
  <si>
    <t>Bridges &amp; Culverts</t>
  </si>
  <si>
    <t>Agriculture Land</t>
  </si>
  <si>
    <t>Annual Infrastructure Construction</t>
  </si>
  <si>
    <t>Annual Residential Unit Construction</t>
  </si>
  <si>
    <t>Annual Non-Residential Construction</t>
  </si>
  <si>
    <t>For each structure type, we calculate the total number of structures based on the inputs above. However you can insert more precise numbers if you have them available.  Also, enter the number of times per year they each need to be covered. From those inputs, we calculate the number of UAV locations needed for each type based on the maximum distance per UAV (from section A above).</t>
  </si>
  <si>
    <t>Structures</t>
  </si>
  <si>
    <t>G1. Bridges &amp; Culverts</t>
  </si>
  <si>
    <t>G2. Annual Infrastructure Construction</t>
  </si>
  <si>
    <t>G3. Annual Residential Unit Construction</t>
  </si>
  <si>
    <t>G4. Annual Non-Residential Construction</t>
  </si>
  <si>
    <t>Cropland</t>
  </si>
  <si>
    <t>Based on the above inputs, this is the total UAV Flights and UAVs necessary to provide full coverage to each structure type. See the Calculations tab for the more detailed calculations that determine these numbers.</t>
  </si>
  <si>
    <t>Forest and Parks</t>
  </si>
  <si>
    <t>3. Calculate the annual UAV flights needed per location based on the hectares per location, the coverage rate per UAV, and the coverage times per year. Then, based on the annual flights per UAV, calculate the number of UAVs needed for those flights.</t>
  </si>
  <si>
    <t>Annual UAV Flights per Location</t>
  </si>
  <si>
    <t>UAV per Location</t>
  </si>
  <si>
    <t>4. Multiply by the number of locations to get the total (maximum capacity) UAV flights and UAVs.</t>
  </si>
  <si>
    <t>G5. UAV % of Maximum Capacity</t>
  </si>
  <si>
    <t>Total (UAV Maximum Capacity)</t>
  </si>
  <si>
    <t>H. Emergency Response</t>
  </si>
  <si>
    <t>Approach: For Emergency Response, we consider the four main emergency response activies and for each one we calculate the total coverage area necessary. We then estimate average coverage rates for these areas and how quickly they need to ramp up to full coverage. Based on this, we calculate the number of flights and UAVs necessary to reach this coverage. Lastly, we estimate the percentage of this maximum capacity that UAVs will serve.</t>
  </si>
  <si>
    <t>Annual Flights per UAV</t>
  </si>
  <si>
    <t>5. Based on the percentages of maximum capacity, calculated the resulting estimated totals.</t>
  </si>
  <si>
    <t>Agriculture Use Estimates</t>
  </si>
  <si>
    <t>Enter the average total area that is affected by a single emergency response event, as well as the number of emergency response events per year.</t>
  </si>
  <si>
    <t>H1. Impacted Area per Emergency Event (sq km)</t>
  </si>
  <si>
    <t>H2. Annual Emergency Response Events</t>
  </si>
  <si>
    <t>Enter the coverage percentage of the total impacted area that would require a) search and rescue efforts, b) cellular activity, c) inspection by the government, and d) inspection for insurance purposes. Also enter the number of times the area would need to be covered.</t>
  </si>
  <si>
    <t>Coverage, % of impacted area</t>
  </si>
  <si>
    <t>Coverage times per event</t>
  </si>
  <si>
    <t>H3. Search and Rescue Coverage Level</t>
  </si>
  <si>
    <t>H4. Cellular Connectivity Coverage Level</t>
  </si>
  <si>
    <t>H5. Government Inspection Coverage Level</t>
  </si>
  <si>
    <t>H6. Insurance Inspection Coverage Level</t>
  </si>
  <si>
    <t>Enter the number of flights a UAV can make per day for each of the emergency response activities (which are likely to be more frequent than the normal operating conditions from section A). Then enter the total area covered each day by the combined daily flights. Last, enter the number of days in which UAVs need to reach full coverage.</t>
  </si>
  <si>
    <t>Daily Flights per UAV</t>
  </si>
  <si>
    <t>Daily Area (sq km) per UAV</t>
  </si>
  <si>
    <t>Days to Full Coverage</t>
  </si>
  <si>
    <t>H7. Search and Rescue Coverage Rate</t>
  </si>
  <si>
    <t>H8. Cellular Connectivity Coverage Rate</t>
  </si>
  <si>
    <t>H9. Government Inspection Coverage Rate</t>
  </si>
  <si>
    <t>H10. Insurance Inspection Coverage Rate</t>
  </si>
  <si>
    <t>Based on the above inputs, this is the total UAV Flights and UAVs necessary to serve an emergency response event. See the Calculations tab for the more detailed calculations that determine these numbers.</t>
  </si>
  <si>
    <t>Since logistical limitations or overlapping events are likely to prevent a single UAV from being re-used for every event, enter the average percentage of events a single emergency UAV can serve on average.</t>
  </si>
  <si>
    <t>H11. Average % of Events Served per UAV</t>
  </si>
  <si>
    <t>H12. UAV % of Maximum Capacity</t>
  </si>
  <si>
    <t>I. Other</t>
  </si>
  <si>
    <t>All other uses will fall into the "Other" category. Enter the percentage of total flights represented by "Other". You can see how this total compares with the other categories in the table below.</t>
  </si>
  <si>
    <t>I1. Other %</t>
  </si>
  <si>
    <t>2. Calculate the UAV locations (based on the maximum km per UAV) and the resulting km per location:</t>
  </si>
  <si>
    <t>Km per Location</t>
  </si>
  <si>
    <t>Railways, high-speed (US Class 6-9)</t>
  </si>
  <si>
    <t>Railways, low-speed (US Class 4-5)</t>
  </si>
  <si>
    <t>Railways, freight-only (US Class 1-2)</t>
  </si>
  <si>
    <t>3. Calculate the annual UAV flights needed per location based on the km per location, the coverage rate per UAV, and the coverage times per year. Then, based on the annual flights per UAV, calculate the number of UAVs needed for those flights.</t>
  </si>
  <si>
    <t>Linear Inspection Estimates</t>
  </si>
  <si>
    <t>J. Distributions by Vehicle Type</t>
  </si>
  <si>
    <t>Approach: To calculate the volumes per vehicle type, we estimate the percentage for each vehicle type in each of the categories. Then we multiply it by the category volumes to calculate the total per vehicle type.</t>
  </si>
  <si>
    <t>Enter the percentage of flights in each category that are covered by small recreational vehicles and medium commercial vehicels. Note that the percentage of urban air mobility vehicles is backed out from these first two categories so that the total equals 100%.</t>
  </si>
  <si>
    <t>Small Recreational</t>
  </si>
  <si>
    <t>Medium Commercial</t>
  </si>
  <si>
    <t>J1. Recreational Use Distribution</t>
  </si>
  <si>
    <t>J2. Commercial Delivery Distribution</t>
  </si>
  <si>
    <t>J3. Urban Air Mobility Distribution</t>
  </si>
  <si>
    <t>J4. Agriculture Distribution</t>
  </si>
  <si>
    <t>J5. Linear Inspection Distribution</t>
  </si>
  <si>
    <t>J6. Structure Inspection Distribution</t>
  </si>
  <si>
    <t>J7. Emergenecy Response Distribution</t>
  </si>
  <si>
    <t>After multiplying the above distributions by the totals per category, then adding up the categories, we calculate the following totals:</t>
  </si>
  <si>
    <t>4. Multiply by the number of locations to get the total (maximum capacity) UAV flights and UAVs</t>
  </si>
  <si>
    <t>Structure Inspection Estimates</t>
  </si>
  <si>
    <t>1. Pull in the input values and calculate the inspection coverage rates using the inspection velocity input from above.</t>
  </si>
  <si>
    <t>Summary of Inputs</t>
  </si>
  <si>
    <t>This is a consolidated list of all the inputs. Full instructions are in the Inputs sheet.</t>
  </si>
  <si>
    <t>2. Calculate the total coverage area for each activity, and the average coverage area per flight.</t>
  </si>
  <si>
    <t>Total Coverage % of Impacted Area</t>
  </si>
  <si>
    <t>Total Coverage Area (sq km)</t>
  </si>
  <si>
    <t>Average Area per Flight (sq km)</t>
  </si>
  <si>
    <t>Search and Rescue Coverage Level</t>
  </si>
  <si>
    <t>Cellular Connectivity Coverage Level</t>
  </si>
  <si>
    <t>Government Inspection Coverage Level</t>
  </si>
  <si>
    <t>Insurance Inspection Coverage Level</t>
  </si>
  <si>
    <t>3. Calculate the total flights needed to cover the area. Then, based on flights per UAV, calculate the number of UAVs necessary to make all of those flights in the given timeframe.</t>
  </si>
  <si>
    <t>Total Flights</t>
  </si>
  <si>
    <t>Total UAVs</t>
  </si>
  <si>
    <t>Total</t>
  </si>
  <si>
    <t>4. Calculate the total flights and UAVs across all events</t>
  </si>
  <si>
    <t>Total Flights (UAV Maximum Capacity)</t>
  </si>
  <si>
    <t>Total UAVs (UAV Maximum Capacity)</t>
  </si>
  <si>
    <t>Emergency Response Estimates</t>
  </si>
  <si>
    <t>1. Pull in the input values and calculate the Other category totals.</t>
  </si>
  <si>
    <t>Recreational Use</t>
  </si>
  <si>
    <t>Commercial Delivery</t>
  </si>
  <si>
    <t>Urban Air Mobility</t>
  </si>
  <si>
    <t>Agriculture Use</t>
  </si>
  <si>
    <t>Linear Inspection</t>
  </si>
  <si>
    <t>Structure Inspection</t>
  </si>
  <si>
    <t>Emergency Response</t>
  </si>
  <si>
    <t>Other</t>
  </si>
  <si>
    <t>Total Annual UAV Flights</t>
  </si>
  <si>
    <t>Results</t>
  </si>
  <si>
    <t>Rounded Estimates (Chart Data)</t>
  </si>
  <si>
    <t>1. Pull in the input values and calculate the Urban Air Mobility and Other percentages:</t>
  </si>
  <si>
    <t>Large Urban Mobility</t>
  </si>
  <si>
    <t>2. Calculate the lower and upper bound flight totals</t>
  </si>
  <si>
    <t>Detailed Estimates by Category</t>
  </si>
  <si>
    <t>Annual Flights, Lower Bound</t>
  </si>
  <si>
    <t>Open Source License for Volume Estimation Tool</t>
  </si>
  <si>
    <t>The Volume Estimation Tool is licensed under the BSD 3-clause license</t>
  </si>
  <si>
    <t>Copyright 2018, A^3 by Airbus LLC.</t>
  </si>
  <si>
    <t>Redistribution and use in source and binary forms, with or without modification,</t>
  </si>
  <si>
    <t>are permitted provided that the following conditions are met:</t>
  </si>
  <si>
    <t>1. Redistributions of source code must retain the above copyright notice, this</t>
  </si>
  <si>
    <t>list of conditions and the following disclaimer.</t>
  </si>
  <si>
    <t>2. Redistributions in binary form must reproduce the above copyright notice,</t>
  </si>
  <si>
    <t>this list of conditions and the following disclaimer in the documentation and/or</t>
  </si>
  <si>
    <t>other materials provided with the distribution.</t>
  </si>
  <si>
    <t>3. Neither the name of the copyright holder nor the names of its contributors</t>
  </si>
  <si>
    <t>may be used to endorse or promote products derived from this software without</t>
  </si>
  <si>
    <t>specific prior written permission.</t>
  </si>
  <si>
    <t>THIS SOFTWARE IS PROVIDED BY THE COPYRIGHT HOLDERS AND CONTRIBUTORS "AS IS" AND ANY EXPRESS OR IMPLIED WARRANTIES, INCLUDING, BUT NOT LIMITED TO, THE IMPLIED WARRANTIES OF MERCHANTABILITY AND FITNESS FOR A PARTICULAR PURPOSE ARE DISCLAIMED. IN NO EVENT SHALL THE COPYRIGHT HOLDER OR CONTRIBUTORS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t>
  </si>
  <si>
    <t>Total Annual Flights, Lower Bound</t>
  </si>
  <si>
    <t>Annual Flights, Upper Bound</t>
  </si>
  <si>
    <t>Total Annual Flights, Upper Bound</t>
  </si>
  <si>
    <t>3. Calculate the lower and upper bound UAV totals</t>
  </si>
  <si>
    <t>Annual UAVs, Lower Bound</t>
  </si>
  <si>
    <t>Total Annual UAVs, Lower Bound</t>
  </si>
  <si>
    <t>Annual UAVs, Upper Bound</t>
  </si>
  <si>
    <t>Total Annual UAVs, Upper Bound</t>
  </si>
  <si>
    <t>K. Chart Calculations</t>
  </si>
  <si>
    <t>1. For the Annual Flight and Annual UAV totals, round to clean numbers and create a few levels in between</t>
  </si>
  <si>
    <t>Annual Flights</t>
  </si>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</sst>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
    <numFmt numFmtId="165" formatCode="0.000%"/>
    <numFmt numFmtId="166" formatCode="#,##0.0"/>
    <numFmt numFmtId="167" formatCode="0.0"/>
    <numFmt numFmtId="168" formatCode="0.0000%"/>
  </numFmts>
  <fonts count="15">
    <font>
      <sz val="10.0"/>
      <color rgb="FF000000"/>
      <name val="Arial"/>
    </font>
    <font>
      <sz val="10.0"/>
      <name val="Arial"/>
    </font>
    <font>
      <b/>
      <sz val="10.0"/>
      <name val="Arial"/>
    </font>
    <font>
      <b/>
      <sz val="14.0"/>
      <name val="Arial"/>
    </font>
    <font>
      <sz val="14.0"/>
      <color rgb="FF999999"/>
      <name val="Arial"/>
    </font>
    <font>
      <sz val="10.0"/>
      <color rgb="FF999999"/>
      <name val="Arial"/>
    </font>
    <font>
      <b/>
      <sz val="12.0"/>
      <name val="Arial"/>
    </font>
    <font>
      <i/>
      <sz val="10.0"/>
      <color rgb="FF999999"/>
      <name val="Arial"/>
    </font>
    <font>
      <b/>
      <sz val="10.0"/>
      <color rgb="FFFFFFFF"/>
      <name val="Arial"/>
    </font>
    <font>
      <i/>
      <sz val="10.0"/>
      <name val="Arial"/>
    </font>
    <font>
      <u/>
      <sz val="10.0"/>
      <color rgb="FF0000FF"/>
      <name val="Arial"/>
    </font>
    <font>
      <b/>
      <i/>
      <sz val="10.0"/>
      <name val="Arial"/>
    </font>
    <font>
      <b/>
      <sz val="18.0"/>
      <color rgb="FF000000"/>
      <name val="Oswald"/>
    </font>
    <font>
      <sz val="11.0"/>
      <color rgb="FF000000"/>
      <name val="Arial"/>
    </font>
    <font>
      <color rgb="FF000000"/>
      <name val="Arial"/>
    </font>
  </fonts>
  <fills count="9">
    <fill>
      <patternFill patternType="none"/>
    </fill>
    <fill>
      <patternFill patternType="lightGray"/>
    </fill>
    <fill>
      <patternFill patternType="solid">
        <fgColor rgb="FFFCE5CD"/>
        <bgColor rgb="FFFCE5CD"/>
      </patternFill>
    </fill>
    <fill>
      <patternFill patternType="solid">
        <fgColor rgb="FFCFE2F3"/>
        <bgColor rgb="FFCFE2F3"/>
      </patternFill>
    </fill>
    <fill>
      <patternFill patternType="solid">
        <fgColor rgb="FFF4CCCC"/>
        <bgColor rgb="FFF4CCCC"/>
      </patternFill>
    </fill>
    <fill>
      <patternFill patternType="solid">
        <fgColor rgb="FF434343"/>
        <bgColor rgb="FF434343"/>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s>
  <borders count="30">
    <border/>
    <border>
      <bottom style="thin">
        <color rgb="FFD9D9D9"/>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right/>
      <top/>
      <bottom/>
    </border>
    <border>
      <left/>
      <right/>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style="thin">
        <color rgb="FF000000"/>
      </right>
      <top/>
      <bottom style="thin">
        <color rgb="FF000000"/>
      </bottom>
    </border>
    <border>
      <left/>
      <right style="thin">
        <color rgb="FF000000"/>
      </right>
      <top/>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right style="medium">
        <color rgb="FF000000"/>
      </right>
    </border>
    <border>
      <left style="medium">
        <color rgb="FF000000"/>
      </left>
      <bottom style="thin">
        <color rgb="FF000000"/>
      </bottom>
    </border>
    <border>
      <right style="thin">
        <color rgb="FF000000"/>
      </right>
      <bottom style="thin">
        <color rgb="FF000000"/>
      </bottom>
    </border>
    <border>
      <right style="medium">
        <color rgb="FF000000"/>
      </right>
      <bottom style="thin">
        <color rgb="FF000000"/>
      </bottom>
    </border>
    <border>
      <right style="thin">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top style="thin">
        <color rgb="FF000000"/>
      </top>
    </border>
    <border>
      <right style="medium">
        <color rgb="FF000000"/>
      </right>
      <top style="medium">
        <color rgb="FF000000"/>
      </top>
      <bottom style="medium">
        <color rgb="FF000000"/>
      </bottom>
    </border>
  </borders>
  <cellStyleXfs count="1">
    <xf borderId="0" fillId="0" fontId="0" numFmtId="0" applyAlignment="1" applyFont="1"/>
  </cellStyleXfs>
  <cellXfs count="138">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vertical="center"/>
    </xf>
    <xf borderId="1" fillId="0" fontId="1" numFmtId="0" xfId="0" applyAlignment="1" applyBorder="1" applyFont="1">
      <alignment vertical="center"/>
    </xf>
    <xf borderId="1" fillId="0" fontId="5" numFmtId="0" xfId="0" applyAlignment="1" applyBorder="1" applyFont="1">
      <alignment vertical="center"/>
    </xf>
    <xf borderId="1" fillId="0" fontId="5" numFmtId="0" xfId="0" applyAlignment="1" applyBorder="1" applyFont="1">
      <alignment horizontal="right" vertical="center"/>
    </xf>
    <xf borderId="0" fillId="0" fontId="6" numFmtId="0" xfId="0" applyAlignment="1" applyFont="1">
      <alignment vertical="center"/>
    </xf>
    <xf borderId="0" fillId="0" fontId="1" numFmtId="49" xfId="0" applyAlignment="1" applyFont="1" applyNumberFormat="1">
      <alignment vertical="center"/>
    </xf>
    <xf borderId="0" fillId="0" fontId="2" numFmtId="0" xfId="0" applyFont="1"/>
    <xf borderId="0" fillId="0" fontId="1" numFmtId="0" xfId="0" applyAlignment="1" applyFont="1">
      <alignment shrinkToFit="0" vertical="center" wrapText="1"/>
    </xf>
    <xf borderId="0" fillId="0" fontId="7" numFmtId="0" xfId="0" applyAlignment="1" applyFont="1">
      <alignment vertical="center"/>
    </xf>
    <xf borderId="0" fillId="0" fontId="7" numFmtId="0" xfId="0" applyAlignment="1" applyFont="1">
      <alignment shrinkToFit="0" vertical="center" wrapText="1"/>
    </xf>
    <xf borderId="2" fillId="2" fontId="1" numFmtId="3" xfId="0" applyAlignment="1" applyBorder="1" applyFill="1" applyFont="1" applyNumberFormat="1">
      <alignment vertical="center"/>
    </xf>
    <xf borderId="2" fillId="2" fontId="1" numFmtId="164" xfId="0" applyAlignment="1" applyBorder="1" applyFont="1" applyNumberFormat="1">
      <alignment horizontal="right" readingOrder="0" vertical="center"/>
    </xf>
    <xf borderId="3" fillId="3" fontId="1" numFmtId="3" xfId="0" applyAlignment="1" applyBorder="1" applyFill="1" applyFont="1" applyNumberFormat="1">
      <alignment vertical="center"/>
    </xf>
    <xf borderId="3" fillId="4" fontId="1" numFmtId="3" xfId="0" applyAlignment="1" applyBorder="1" applyFill="1" applyFont="1" applyNumberFormat="1">
      <alignment vertical="center"/>
    </xf>
    <xf borderId="2" fillId="2" fontId="1" numFmtId="3" xfId="0" applyAlignment="1" applyBorder="1" applyFont="1" applyNumberFormat="1">
      <alignment readingOrder="0" vertical="center"/>
    </xf>
    <xf borderId="2" fillId="0" fontId="2" numFmtId="3" xfId="0" applyAlignment="1" applyBorder="1" applyFont="1" applyNumberFormat="1">
      <alignment vertical="center"/>
    </xf>
    <xf borderId="0" fillId="0" fontId="1" numFmtId="0" xfId="0" applyAlignment="1" applyFont="1">
      <alignment horizontal="right" vertical="center"/>
    </xf>
    <xf borderId="4" fillId="5" fontId="8" numFmtId="0" xfId="0" applyAlignment="1" applyBorder="1" applyFill="1" applyFont="1">
      <alignment vertical="center"/>
    </xf>
    <xf borderId="4" fillId="6" fontId="9" numFmtId="0" xfId="0" applyAlignment="1" applyBorder="1" applyFill="1" applyFont="1">
      <alignment vertical="center"/>
    </xf>
    <xf borderId="0" fillId="0" fontId="10" numFmtId="0" xfId="0" applyAlignment="1" applyFont="1">
      <alignment vertical="center"/>
    </xf>
    <xf borderId="4" fillId="5" fontId="1" numFmtId="0" xfId="0" applyAlignment="1" applyBorder="1" applyFont="1">
      <alignment vertical="center"/>
    </xf>
    <xf borderId="4" fillId="6" fontId="9" numFmtId="3" xfId="0" applyAlignment="1" applyBorder="1" applyFont="1" applyNumberFormat="1">
      <alignment vertical="center"/>
    </xf>
    <xf borderId="2" fillId="2" fontId="1" numFmtId="10" xfId="0" applyAlignment="1" applyBorder="1" applyFont="1" applyNumberFormat="1">
      <alignment readingOrder="0" vertical="center"/>
    </xf>
    <xf borderId="4" fillId="6" fontId="9" numFmtId="164" xfId="0" applyAlignment="1" applyBorder="1" applyFont="1" applyNumberFormat="1">
      <alignment horizontal="right" vertical="center"/>
    </xf>
    <xf borderId="5" fillId="6" fontId="11" numFmtId="0" xfId="0" applyAlignment="1" applyBorder="1" applyFont="1">
      <alignment horizontal="left" vertical="center"/>
    </xf>
    <xf borderId="5" fillId="6" fontId="11" numFmtId="0" xfId="0" applyAlignment="1" applyBorder="1" applyFont="1">
      <alignment horizontal="right" vertical="center"/>
    </xf>
    <xf borderId="4" fillId="6" fontId="9" numFmtId="0" xfId="0" applyAlignment="1" applyBorder="1" applyFont="1">
      <alignment horizontal="left" vertical="center"/>
    </xf>
    <xf borderId="4" fillId="6" fontId="9" numFmtId="3" xfId="0" applyAlignment="1" applyBorder="1" applyFont="1" applyNumberFormat="1">
      <alignment horizontal="right" vertical="center"/>
    </xf>
    <xf borderId="4" fillId="6" fontId="9" numFmtId="10" xfId="0" applyAlignment="1" applyBorder="1" applyFont="1" applyNumberFormat="1">
      <alignment vertical="center"/>
    </xf>
    <xf borderId="4" fillId="6" fontId="9" numFmtId="165" xfId="0" applyAlignment="1" applyBorder="1" applyFont="1" applyNumberFormat="1">
      <alignment horizontal="right" vertical="center"/>
    </xf>
    <xf borderId="3" fillId="3" fontId="1" numFmtId="166" xfId="0" applyAlignment="1" applyBorder="1" applyFont="1" applyNumberFormat="1">
      <alignment vertical="center"/>
    </xf>
    <xf borderId="0" fillId="0" fontId="1" numFmtId="0" xfId="0" applyAlignment="1" applyFont="1">
      <alignment readingOrder="0" vertical="center"/>
    </xf>
    <xf borderId="3" fillId="3" fontId="1" numFmtId="9" xfId="0" applyAlignment="1" applyBorder="1" applyFont="1" applyNumberFormat="1">
      <alignment vertical="center"/>
    </xf>
    <xf borderId="4" fillId="6" fontId="9" numFmtId="10" xfId="0" applyAlignment="1" applyBorder="1" applyFont="1" applyNumberFormat="1">
      <alignment horizontal="right" vertical="center"/>
    </xf>
    <xf borderId="4" fillId="6" fontId="9" numFmtId="166" xfId="0" applyAlignment="1" applyBorder="1" applyFont="1" applyNumberFormat="1">
      <alignment vertical="center"/>
    </xf>
    <xf borderId="4" fillId="6" fontId="9" numFmtId="166" xfId="0" applyAlignment="1" applyBorder="1" applyFont="1" applyNumberFormat="1">
      <alignment horizontal="right" vertical="center"/>
    </xf>
    <xf borderId="5" fillId="6" fontId="9" numFmtId="0" xfId="0" applyAlignment="1" applyBorder="1" applyFont="1">
      <alignment horizontal="left" vertical="center"/>
    </xf>
    <xf borderId="5" fillId="6" fontId="9" numFmtId="3" xfId="0" applyAlignment="1" applyBorder="1" applyFont="1" applyNumberFormat="1">
      <alignment horizontal="right" vertical="center"/>
    </xf>
    <xf borderId="4" fillId="6" fontId="9" numFmtId="167" xfId="0" applyAlignment="1" applyBorder="1" applyFont="1" applyNumberFormat="1">
      <alignment vertical="center"/>
    </xf>
    <xf borderId="4" fillId="6" fontId="9" numFmtId="9" xfId="0" applyAlignment="1" applyBorder="1" applyFont="1" applyNumberFormat="1">
      <alignment horizontal="right" vertical="center"/>
    </xf>
    <xf borderId="5" fillId="6" fontId="9" numFmtId="165" xfId="0" applyAlignment="1" applyBorder="1" applyFont="1" applyNumberFormat="1">
      <alignment horizontal="right" vertical="center"/>
    </xf>
    <xf borderId="4" fillId="6" fontId="11" numFmtId="0" xfId="0" applyAlignment="1" applyBorder="1" applyFont="1">
      <alignment horizontal="left" vertical="center"/>
    </xf>
    <xf borderId="4" fillId="6" fontId="11" numFmtId="3" xfId="0" applyAlignment="1" applyBorder="1" applyFont="1" applyNumberFormat="1">
      <alignment horizontal="right" vertical="center"/>
    </xf>
    <xf borderId="4" fillId="6" fontId="11" numFmtId="165" xfId="0" applyAlignment="1" applyBorder="1" applyFont="1" applyNumberFormat="1">
      <alignment horizontal="right" vertical="center"/>
    </xf>
    <xf borderId="0" fillId="0" fontId="1" numFmtId="166" xfId="0" applyAlignment="1" applyFont="1" applyNumberFormat="1">
      <alignment vertical="center"/>
    </xf>
    <xf borderId="0" fillId="0" fontId="1" numFmtId="0" xfId="0" applyAlignment="1" applyFont="1">
      <alignment shrinkToFit="0" vertical="top" wrapText="1"/>
    </xf>
    <xf borderId="0" fillId="0" fontId="1" numFmtId="167" xfId="0" applyAlignment="1" applyFont="1" applyNumberFormat="1">
      <alignment vertical="center"/>
    </xf>
    <xf borderId="4" fillId="6" fontId="9" numFmtId="0" xfId="0" applyAlignment="1" applyBorder="1" applyFont="1">
      <alignment horizontal="right" vertical="center"/>
    </xf>
    <xf borderId="4" fillId="6" fontId="9" numFmtId="0" xfId="0" applyAlignment="1" applyBorder="1" applyFont="1">
      <alignment horizontal="center" vertical="center"/>
    </xf>
    <xf borderId="4" fillId="6" fontId="9" numFmtId="3" xfId="0" applyAlignment="1" applyBorder="1" applyFont="1" applyNumberFormat="1">
      <alignment horizontal="center" vertical="center"/>
    </xf>
    <xf borderId="4" fillId="6" fontId="9" numFmtId="165" xfId="0" applyAlignment="1" applyBorder="1" applyFont="1" applyNumberFormat="1">
      <alignment horizontal="center" vertical="center"/>
    </xf>
    <xf borderId="3" fillId="3" fontId="1" numFmtId="165" xfId="0" applyAlignment="1" applyBorder="1" applyFont="1" applyNumberFormat="1">
      <alignment vertical="center"/>
    </xf>
    <xf borderId="5" fillId="6" fontId="9" numFmtId="0" xfId="0" applyAlignment="1" applyBorder="1" applyFont="1">
      <alignment vertical="center"/>
    </xf>
    <xf borderId="5" fillId="7" fontId="9" numFmtId="0" xfId="0" applyAlignment="1" applyBorder="1" applyFill="1" applyFont="1">
      <alignment vertical="center"/>
    </xf>
    <xf borderId="5" fillId="7" fontId="9" numFmtId="165" xfId="0" applyAlignment="1" applyBorder="1" applyFont="1" applyNumberFormat="1">
      <alignment horizontal="right" vertical="center"/>
    </xf>
    <xf borderId="4" fillId="7" fontId="9" numFmtId="0" xfId="0" applyAlignment="1" applyBorder="1" applyFont="1">
      <alignment vertical="center"/>
    </xf>
    <xf borderId="3" fillId="4" fontId="1" numFmtId="166" xfId="0" applyAlignment="1" applyBorder="1" applyFont="1" applyNumberFormat="1">
      <alignment vertical="center"/>
    </xf>
    <xf borderId="4" fillId="7" fontId="9" numFmtId="165" xfId="0" applyAlignment="1" applyBorder="1" applyFont="1" applyNumberFormat="1">
      <alignment vertical="center"/>
    </xf>
    <xf borderId="2" fillId="2" fontId="1" numFmtId="9" xfId="0" applyAlignment="1" applyBorder="1" applyFont="1" applyNumberFormat="1">
      <alignment vertical="center"/>
    </xf>
    <xf borderId="4" fillId="7" fontId="9" numFmtId="3" xfId="0" applyAlignment="1" applyBorder="1" applyFont="1" applyNumberFormat="1">
      <alignment vertical="center"/>
    </xf>
    <xf borderId="0" fillId="0" fontId="1" numFmtId="165" xfId="0" applyAlignment="1" applyFont="1" applyNumberFormat="1">
      <alignment horizontal="right" vertical="center"/>
    </xf>
    <xf borderId="6" fillId="0" fontId="2" numFmtId="0" xfId="0" applyAlignment="1" applyBorder="1" applyFont="1">
      <alignment vertical="center"/>
    </xf>
    <xf borderId="7" fillId="0" fontId="2" numFmtId="3" xfId="0" applyAlignment="1" applyBorder="1" applyFont="1" applyNumberFormat="1">
      <alignment vertical="center"/>
    </xf>
    <xf borderId="8" fillId="0" fontId="2" numFmtId="3" xfId="0" applyAlignment="1" applyBorder="1" applyFont="1" applyNumberFormat="1">
      <alignment vertical="center"/>
    </xf>
    <xf borderId="9" fillId="0" fontId="2" numFmtId="0" xfId="0" applyAlignment="1" applyBorder="1" applyFont="1">
      <alignment vertical="center"/>
    </xf>
    <xf borderId="10" fillId="0" fontId="2" numFmtId="3" xfId="0" applyAlignment="1" applyBorder="1" applyFont="1" applyNumberFormat="1">
      <alignment vertical="center"/>
    </xf>
    <xf borderId="11" fillId="0" fontId="2" numFmtId="3" xfId="0" applyAlignment="1" applyBorder="1" applyFont="1" applyNumberFormat="1">
      <alignment vertical="center"/>
    </xf>
    <xf borderId="4" fillId="6" fontId="9" numFmtId="9" xfId="0" applyAlignment="1" applyBorder="1" applyFont="1" applyNumberFormat="1">
      <alignment vertical="center"/>
    </xf>
    <xf borderId="5" fillId="6" fontId="9" numFmtId="9" xfId="0" applyAlignment="1" applyBorder="1" applyFont="1" applyNumberFormat="1">
      <alignment horizontal="right" vertical="center"/>
    </xf>
    <xf borderId="3" fillId="3" fontId="1" numFmtId="10" xfId="0" applyAlignment="1" applyBorder="1" applyFont="1" applyNumberFormat="1">
      <alignment vertical="center"/>
    </xf>
    <xf borderId="0" fillId="0" fontId="1" numFmtId="0" xfId="0" applyAlignment="1" applyFont="1">
      <alignment horizontal="right" shrinkToFit="0" vertical="center" wrapText="1"/>
    </xf>
    <xf borderId="0" fillId="0" fontId="1" numFmtId="3" xfId="0" applyAlignment="1" applyFont="1" applyNumberFormat="1">
      <alignment vertical="center"/>
    </xf>
    <xf borderId="5" fillId="6" fontId="9" numFmtId="3" xfId="0" applyAlignment="1" applyBorder="1" applyFont="1" applyNumberFormat="1">
      <alignment horizontal="right" shrinkToFit="0" vertical="center" wrapText="1"/>
    </xf>
    <xf borderId="5" fillId="6" fontId="9" numFmtId="3" xfId="0" applyAlignment="1" applyBorder="1" applyFont="1" applyNumberFormat="1">
      <alignment vertical="center"/>
    </xf>
    <xf borderId="12" fillId="0" fontId="1" numFmtId="0" xfId="0" applyAlignment="1" applyBorder="1" applyFont="1">
      <alignment vertical="center"/>
    </xf>
    <xf borderId="12" fillId="0" fontId="1" numFmtId="165" xfId="0" applyAlignment="1" applyBorder="1" applyFont="1" applyNumberFormat="1">
      <alignment horizontal="right" vertical="center"/>
    </xf>
    <xf borderId="5" fillId="6" fontId="9" numFmtId="0" xfId="0" applyAlignment="1" applyBorder="1" applyFont="1">
      <alignment horizontal="right" shrinkToFit="0" vertical="center" wrapText="1"/>
    </xf>
    <xf borderId="4" fillId="6" fontId="9" numFmtId="3" xfId="0" applyAlignment="1" applyBorder="1" applyFont="1" applyNumberFormat="1">
      <alignment horizontal="left" vertical="center"/>
    </xf>
    <xf borderId="4" fillId="6" fontId="9" numFmtId="0" xfId="0" applyAlignment="1" applyBorder="1" applyFont="1">
      <alignment horizontal="left" shrinkToFit="0" vertical="center" wrapText="1"/>
    </xf>
    <xf borderId="4" fillId="6" fontId="9" numFmtId="3" xfId="0" applyAlignment="1" applyBorder="1" applyFont="1" applyNumberFormat="1">
      <alignment horizontal="right" shrinkToFit="0" vertical="center" wrapText="1"/>
    </xf>
    <xf borderId="4" fillId="6" fontId="9" numFmtId="166" xfId="0" applyAlignment="1" applyBorder="1" applyFont="1" applyNumberFormat="1">
      <alignment horizontal="right" shrinkToFit="0" vertical="center" wrapText="1"/>
    </xf>
    <xf borderId="5" fillId="6" fontId="9" numFmtId="3" xfId="0" applyAlignment="1" applyBorder="1" applyFont="1" applyNumberFormat="1">
      <alignment horizontal="left" vertical="center"/>
    </xf>
    <xf borderId="5" fillId="6" fontId="9" numFmtId="0" xfId="0" applyAlignment="1" applyBorder="1" applyFont="1">
      <alignment horizontal="left" shrinkToFit="0" vertical="center" wrapText="1"/>
    </xf>
    <xf borderId="4" fillId="6" fontId="9" numFmtId="9" xfId="0" applyAlignment="1" applyBorder="1" applyFont="1" applyNumberFormat="1">
      <alignment horizontal="right" shrinkToFit="0" vertical="center" wrapText="1"/>
    </xf>
    <xf borderId="0" fillId="0" fontId="2" numFmtId="0" xfId="0" applyAlignment="1" applyFont="1">
      <alignment horizontal="right" shrinkToFit="0" vertical="center" wrapText="1"/>
    </xf>
    <xf borderId="12" fillId="0" fontId="2" numFmtId="0" xfId="0" applyAlignment="1" applyBorder="1" applyFont="1">
      <alignment horizontal="right" shrinkToFit="0" vertical="center" wrapText="1"/>
    </xf>
    <xf borderId="12" fillId="0" fontId="1" numFmtId="0" xfId="0" applyAlignment="1" applyBorder="1" applyFont="1">
      <alignment horizontal="right" shrinkToFit="0" vertical="center" wrapText="1"/>
    </xf>
    <xf borderId="0" fillId="0" fontId="1" numFmtId="3" xfId="0" applyAlignment="1" applyFont="1" applyNumberFormat="1">
      <alignment horizontal="right" vertical="center"/>
    </xf>
    <xf borderId="12" fillId="0" fontId="1" numFmtId="3" xfId="0" applyAlignment="1" applyBorder="1" applyFont="1" applyNumberFormat="1">
      <alignment horizontal="right" shrinkToFit="0" vertical="center" wrapText="1"/>
    </xf>
    <xf borderId="12" fillId="0" fontId="1" numFmtId="3" xfId="0" applyAlignment="1" applyBorder="1" applyFont="1" applyNumberFormat="1">
      <alignment vertical="center"/>
    </xf>
    <xf borderId="5" fillId="6" fontId="9" numFmtId="0" xfId="0" applyAlignment="1" applyBorder="1" applyFont="1">
      <alignment horizontal="right" vertical="center"/>
    </xf>
    <xf borderId="13" fillId="6" fontId="9" numFmtId="0" xfId="0" applyAlignment="1" applyBorder="1" applyFont="1">
      <alignment horizontal="right" vertical="center"/>
    </xf>
    <xf borderId="4" fillId="6" fontId="9" numFmtId="165" xfId="0" applyAlignment="1" applyBorder="1" applyFont="1" applyNumberFormat="1">
      <alignment vertical="center"/>
    </xf>
    <xf borderId="14" fillId="6" fontId="9" numFmtId="168" xfId="0" applyAlignment="1" applyBorder="1" applyFont="1" applyNumberFormat="1">
      <alignment vertical="center"/>
    </xf>
    <xf borderId="5" fillId="6" fontId="9" numFmtId="165" xfId="0" applyAlignment="1" applyBorder="1" applyFont="1" applyNumberFormat="1">
      <alignment vertical="center"/>
    </xf>
    <xf borderId="13" fillId="6" fontId="9" numFmtId="168" xfId="0" applyAlignment="1" applyBorder="1" applyFont="1" applyNumberFormat="1">
      <alignment vertical="center"/>
    </xf>
    <xf borderId="4" fillId="6" fontId="9" numFmtId="0" xfId="0" applyAlignment="1" applyBorder="1" applyFont="1">
      <alignment shrinkToFit="0" vertical="center" wrapText="1"/>
    </xf>
    <xf borderId="0" fillId="0" fontId="1" numFmtId="164" xfId="0" applyAlignment="1" applyFont="1" applyNumberFormat="1">
      <alignment horizontal="right" vertical="center"/>
    </xf>
    <xf borderId="4" fillId="6" fontId="9" numFmtId="3" xfId="0" applyAlignment="1" applyBorder="1" applyFont="1" applyNumberFormat="1">
      <alignment shrinkToFit="0" vertical="center" wrapText="1"/>
    </xf>
    <xf borderId="5" fillId="6" fontId="9" numFmtId="0" xfId="0" applyAlignment="1" applyBorder="1" applyFont="1">
      <alignment shrinkToFit="0" vertical="center" wrapText="1"/>
    </xf>
    <xf borderId="0" fillId="0" fontId="1" numFmtId="10" xfId="0" applyAlignment="1" applyFont="1" applyNumberFormat="1">
      <alignment horizontal="right" vertical="center"/>
    </xf>
    <xf borderId="0" fillId="0" fontId="1" numFmtId="166" xfId="0" applyAlignment="1" applyFont="1" applyNumberFormat="1">
      <alignment horizontal="right" vertical="center"/>
    </xf>
    <xf borderId="0" fillId="0" fontId="1" numFmtId="9" xfId="0" applyAlignment="1" applyFont="1" applyNumberFormat="1">
      <alignment horizontal="right" vertical="center"/>
    </xf>
    <xf borderId="0" fillId="0" fontId="1" numFmtId="165" xfId="0" applyAlignment="1" applyFont="1" applyNumberFormat="1">
      <alignment vertical="center"/>
    </xf>
    <xf borderId="4" fillId="6" fontId="9" numFmtId="0" xfId="0" applyAlignment="1" applyBorder="1" applyFont="1">
      <alignment horizontal="right" shrinkToFit="0" vertical="center" wrapText="1"/>
    </xf>
    <xf borderId="0" fillId="0" fontId="1" numFmtId="9" xfId="0" applyAlignment="1" applyFont="1" applyNumberFormat="1">
      <alignment vertical="center"/>
    </xf>
    <xf borderId="0" fillId="0" fontId="1" numFmtId="0" xfId="0" applyAlignment="1" applyFont="1">
      <alignment horizontal="left" shrinkToFit="0" vertical="center" wrapText="1"/>
    </xf>
    <xf borderId="15" fillId="0" fontId="1" numFmtId="0" xfId="0" applyAlignment="1" applyBorder="1" applyFont="1">
      <alignment vertical="center"/>
    </xf>
    <xf borderId="16" fillId="0" fontId="1" numFmtId="0" xfId="0" applyAlignment="1" applyBorder="1" applyFont="1">
      <alignment horizontal="right" vertical="center"/>
    </xf>
    <xf borderId="17" fillId="0" fontId="1" numFmtId="0" xfId="0" applyAlignment="1" applyBorder="1" applyFont="1">
      <alignment horizontal="right" vertical="center"/>
    </xf>
    <xf borderId="18" fillId="0" fontId="1" numFmtId="0" xfId="0" applyAlignment="1" applyBorder="1" applyFont="1">
      <alignment horizontal="right" shrinkToFit="0" vertical="center" wrapText="1"/>
    </xf>
    <xf borderId="19" fillId="0" fontId="1" numFmtId="0" xfId="0" applyAlignment="1" applyBorder="1" applyFont="1">
      <alignment vertical="center"/>
    </xf>
    <xf borderId="0" fillId="0" fontId="1" numFmtId="10" xfId="0" applyAlignment="1" applyFont="1" applyNumberFormat="1">
      <alignment vertical="center"/>
    </xf>
    <xf borderId="20" fillId="0" fontId="1" numFmtId="10" xfId="0" applyAlignment="1" applyBorder="1" applyFont="1" applyNumberFormat="1">
      <alignment vertical="center"/>
    </xf>
    <xf borderId="21" fillId="0" fontId="1" numFmtId="3" xfId="0" applyAlignment="1" applyBorder="1" applyFont="1" applyNumberFormat="1">
      <alignment vertical="center"/>
    </xf>
    <xf borderId="22" fillId="0" fontId="1" numFmtId="0" xfId="0" applyAlignment="1" applyBorder="1" applyFont="1">
      <alignment vertical="center"/>
    </xf>
    <xf borderId="12" fillId="0" fontId="1" numFmtId="10" xfId="0" applyAlignment="1" applyBorder="1" applyFont="1" applyNumberFormat="1">
      <alignment vertical="center"/>
    </xf>
    <xf borderId="23" fillId="0" fontId="1" numFmtId="10" xfId="0" applyAlignment="1" applyBorder="1" applyFont="1" applyNumberFormat="1">
      <alignment vertical="center"/>
    </xf>
    <xf borderId="24" fillId="0" fontId="1" numFmtId="3" xfId="0" applyAlignment="1" applyBorder="1" applyFont="1" applyNumberFormat="1">
      <alignment vertical="center"/>
    </xf>
    <xf borderId="10" fillId="0" fontId="2" numFmtId="10" xfId="0" applyAlignment="1" applyBorder="1" applyFont="1" applyNumberFormat="1">
      <alignment vertical="center"/>
    </xf>
    <xf borderId="25" fillId="0" fontId="2" numFmtId="10" xfId="0" applyAlignment="1" applyBorder="1" applyFont="1" applyNumberFormat="1">
      <alignment vertical="center"/>
    </xf>
    <xf borderId="11" fillId="0" fontId="1" numFmtId="3" xfId="0" applyAlignment="1" applyBorder="1" applyFont="1" applyNumberFormat="1">
      <alignment vertical="center"/>
    </xf>
    <xf borderId="12" fillId="0" fontId="2" numFmtId="0" xfId="0" applyAlignment="1" applyBorder="1" applyFont="1">
      <alignment shrinkToFit="0" vertical="center" wrapText="1"/>
    </xf>
    <xf borderId="0" fillId="0" fontId="1" numFmtId="9" xfId="0" applyAlignment="1" applyFont="1" applyNumberFormat="1">
      <alignment horizontal="right" shrinkToFit="0" vertical="center" wrapText="1"/>
    </xf>
    <xf borderId="12" fillId="0" fontId="2" numFmtId="0" xfId="0" applyAlignment="1" applyBorder="1" applyFont="1">
      <alignment vertical="center"/>
    </xf>
    <xf borderId="12" fillId="0" fontId="2" numFmtId="3" xfId="0" applyAlignment="1" applyBorder="1" applyFont="1" applyNumberFormat="1">
      <alignment horizontal="right" shrinkToFit="0" vertical="center" wrapText="1"/>
    </xf>
    <xf borderId="0" fillId="0" fontId="12" numFmtId="0" xfId="0" applyAlignment="1" applyFont="1">
      <alignment readingOrder="0"/>
    </xf>
    <xf borderId="0" fillId="0" fontId="13" numFmtId="0" xfId="0" applyAlignment="1" applyFont="1">
      <alignment readingOrder="0"/>
    </xf>
    <xf borderId="0" fillId="8" fontId="14" numFmtId="0" xfId="0" applyAlignment="1" applyFill="1" applyFont="1">
      <alignment readingOrder="0"/>
    </xf>
    <xf borderId="26" fillId="0" fontId="2" numFmtId="0" xfId="0" applyAlignment="1" applyBorder="1" applyFont="1">
      <alignment vertical="center"/>
    </xf>
    <xf borderId="27" fillId="0" fontId="2" numFmtId="3" xfId="0" applyAlignment="1" applyBorder="1" applyFont="1" applyNumberFormat="1">
      <alignment vertical="center"/>
    </xf>
    <xf borderId="28" fillId="0" fontId="2" numFmtId="0" xfId="0" applyAlignment="1" applyBorder="1" applyFont="1">
      <alignment vertical="center"/>
    </xf>
    <xf borderId="29" fillId="0" fontId="2" numFmtId="3" xfId="0" applyAlignment="1" applyBorder="1" applyFont="1" applyNumberFormat="1">
      <alignment vertical="center"/>
    </xf>
    <xf borderId="28" fillId="0" fontId="2" numFmtId="3"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000000"/>
                </a:solidFill>
                <a:latin typeface="Roboto"/>
              </a:defRPr>
            </a:pPr>
            <a:r>
              <a:t>Annual Flights</a:t>
            </a:r>
          </a:p>
        </c:rich>
      </c:tx>
      <c:overlay val="0"/>
    </c:title>
    <c:plotArea>
      <c:layout/>
      <c:lineChart>
        <c:ser>
          <c:idx val="0"/>
          <c:order val="0"/>
          <c:tx>
            <c:strRef>
              <c:f>'5. Results'!$C$32</c:f>
            </c:strRef>
          </c:tx>
          <c:spPr>
            <a:ln cmpd="sng" w="19050">
              <a:solidFill>
                <a:srgbClr val="D9D9D9"/>
              </a:solidFill>
              <a:prstDash val="solid"/>
            </a:ln>
          </c:spPr>
          <c:marker>
            <c:symbol val="circle"/>
            <c:size val="4"/>
            <c:spPr>
              <a:solidFill>
                <a:srgbClr val="D9D9D9"/>
              </a:solidFill>
              <a:ln cmpd="sng">
                <a:solidFill>
                  <a:srgbClr val="D9D9D9"/>
                </a:solidFill>
              </a:ln>
            </c:spPr>
          </c:marker>
          <c:cat>
            <c:strRef>
              <c:f>'5. Results'!$B$33:$B$37</c:f>
            </c:strRef>
          </c:cat>
          <c:val>
            <c:numRef>
              <c:f>'5. Results'!$C$33:$C$37</c:f>
            </c:numRef>
          </c:val>
          <c:smooth val="0"/>
        </c:ser>
        <c:ser>
          <c:idx val="1"/>
          <c:order val="1"/>
          <c:tx>
            <c:strRef>
              <c:f>'5. Results'!$D$32</c:f>
            </c:strRef>
          </c:tx>
          <c:spPr>
            <a:ln cmpd="sng" w="19050">
              <a:solidFill>
                <a:srgbClr val="CF6422"/>
              </a:solidFill>
              <a:prstDash val="solid"/>
            </a:ln>
          </c:spPr>
          <c:marker>
            <c:symbol val="circle"/>
            <c:size val="4"/>
            <c:spPr>
              <a:solidFill>
                <a:srgbClr val="CF6422"/>
              </a:solidFill>
              <a:ln cmpd="sng">
                <a:solidFill>
                  <a:srgbClr val="CF6422"/>
                </a:solidFill>
              </a:ln>
            </c:spPr>
          </c:marker>
          <c:cat>
            <c:strRef>
              <c:f>'5. Results'!$B$33:$B$37</c:f>
            </c:strRef>
          </c:cat>
          <c:val>
            <c:numRef>
              <c:f>'5. Results'!$D$33:$D$37</c:f>
            </c:numRef>
          </c:val>
          <c:smooth val="0"/>
        </c:ser>
        <c:ser>
          <c:idx val="2"/>
          <c:order val="2"/>
          <c:tx>
            <c:strRef>
              <c:f>'5. Results'!$E$32</c:f>
            </c:strRef>
          </c:tx>
          <c:spPr>
            <a:ln cmpd="sng" w="19050">
              <a:solidFill>
                <a:srgbClr val="2278CF"/>
              </a:solidFill>
              <a:prstDash val="solid"/>
            </a:ln>
          </c:spPr>
          <c:marker>
            <c:symbol val="circle"/>
            <c:size val="4"/>
            <c:spPr>
              <a:solidFill>
                <a:srgbClr val="2278CF"/>
              </a:solidFill>
              <a:ln cmpd="sng">
                <a:solidFill>
                  <a:srgbClr val="2278CF"/>
                </a:solidFill>
              </a:ln>
            </c:spPr>
          </c:marker>
          <c:cat>
            <c:strRef>
              <c:f>'5. Results'!$B$33:$B$37</c:f>
            </c:strRef>
          </c:cat>
          <c:val>
            <c:numRef>
              <c:f>'5. Results'!$E$33:$E$37</c:f>
            </c:numRef>
          </c:val>
          <c:smooth val="0"/>
        </c:ser>
        <c:ser>
          <c:idx val="3"/>
          <c:order val="3"/>
          <c:tx>
            <c:strRef>
              <c:f>'5. Results'!$F$32</c:f>
            </c:strRef>
          </c:tx>
          <c:spPr>
            <a:ln cmpd="sng" w="19050">
              <a:solidFill>
                <a:srgbClr val="000000"/>
              </a:solidFill>
              <a:prstDash val="sysDot"/>
            </a:ln>
          </c:spPr>
          <c:marker>
            <c:symbol val="circle"/>
            <c:size val="4"/>
            <c:spPr>
              <a:solidFill>
                <a:srgbClr val="000000"/>
              </a:solidFill>
              <a:ln cmpd="sng">
                <a:solidFill>
                  <a:srgbClr val="000000"/>
                </a:solidFill>
              </a:ln>
            </c:spPr>
          </c:marker>
          <c:cat>
            <c:strRef>
              <c:f>'5. Results'!$B$33:$B$37</c:f>
            </c:strRef>
          </c:cat>
          <c:val>
            <c:numRef>
              <c:f>'5. Results'!$F$33:$F$37</c:f>
            </c:numRef>
          </c:val>
          <c:smooth val="0"/>
        </c:ser>
        <c:axId val="1989411979"/>
        <c:axId val="132295953"/>
      </c:lineChart>
      <c:catAx>
        <c:axId val="1989411979"/>
        <c:scaling>
          <c:orientation val="minMax"/>
        </c:scaling>
        <c:delete val="0"/>
        <c:axPos val="b"/>
        <c:title>
          <c:tx>
            <c:rich>
              <a:bodyPr/>
              <a:lstStyle/>
              <a:p>
                <a:pPr lvl="0">
                  <a:defRPr b="0">
                    <a:solidFill>
                      <a:srgbClr val="000000"/>
                    </a:solidFill>
                    <a:latin typeface="Roboto"/>
                  </a:defRPr>
                </a:pPr>
                <a:r>
                  <a:t/>
                </a:r>
              </a:p>
            </c:rich>
          </c:tx>
          <c:overlay val="0"/>
        </c:title>
        <c:txPr>
          <a:bodyPr/>
          <a:lstStyle/>
          <a:p>
            <a:pPr lvl="0">
              <a:defRPr b="0" i="0">
                <a:solidFill>
                  <a:srgbClr val="000000"/>
                </a:solidFill>
                <a:latin typeface="Roboto"/>
              </a:defRPr>
            </a:pPr>
          </a:p>
        </c:txPr>
        <c:crossAx val="132295953"/>
      </c:catAx>
      <c:valAx>
        <c:axId val="1322959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i="0">
                <a:solidFill>
                  <a:srgbClr val="000000"/>
                </a:solidFill>
                <a:latin typeface="Roboto"/>
              </a:defRPr>
            </a:pPr>
          </a:p>
        </c:txPr>
        <c:crossAx val="1989411979"/>
      </c:valAx>
      <c:spPr>
        <a:solidFill>
          <a:srgbClr val="FFFFFF"/>
        </a:solidFill>
      </c:spPr>
    </c:plotArea>
    <c:legend>
      <c:legendPos val="b"/>
      <c:overlay val="0"/>
      <c:txPr>
        <a:bodyPr/>
        <a:lstStyle/>
        <a:p>
          <a:pPr lvl="0">
            <a:defRPr b="0">
              <a:solidFill>
                <a:srgbClr val="000000"/>
              </a:solidFill>
              <a:latin typeface="Roboto"/>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000000"/>
                </a:solidFill>
                <a:latin typeface="Roboto"/>
              </a:defRPr>
            </a:pPr>
            <a:r>
              <a:t>Annual UAVs</a:t>
            </a:r>
          </a:p>
        </c:rich>
      </c:tx>
      <c:overlay val="0"/>
    </c:title>
    <c:plotArea>
      <c:layout/>
      <c:lineChart>
        <c:ser>
          <c:idx val="0"/>
          <c:order val="0"/>
          <c:tx>
            <c:strRef>
              <c:f>'5. Results'!$C$39</c:f>
            </c:strRef>
          </c:tx>
          <c:spPr>
            <a:ln cmpd="sng" w="19050">
              <a:solidFill>
                <a:srgbClr val="D9D9D9"/>
              </a:solidFill>
              <a:prstDash val="solid"/>
            </a:ln>
          </c:spPr>
          <c:marker>
            <c:symbol val="circle"/>
            <c:size val="4"/>
            <c:spPr>
              <a:solidFill>
                <a:srgbClr val="D9D9D9"/>
              </a:solidFill>
              <a:ln cmpd="sng">
                <a:solidFill>
                  <a:srgbClr val="D9D9D9"/>
                </a:solidFill>
              </a:ln>
            </c:spPr>
          </c:marker>
          <c:cat>
            <c:strRef>
              <c:f>'5. Results'!$B$40:$B$44</c:f>
            </c:strRef>
          </c:cat>
          <c:val>
            <c:numRef>
              <c:f>'5. Results'!$C$40:$C$44</c:f>
            </c:numRef>
          </c:val>
          <c:smooth val="0"/>
        </c:ser>
        <c:ser>
          <c:idx val="1"/>
          <c:order val="1"/>
          <c:tx>
            <c:strRef>
              <c:f>'5. Results'!$D$39</c:f>
            </c:strRef>
          </c:tx>
          <c:spPr>
            <a:ln cmpd="sng" w="19050">
              <a:solidFill>
                <a:srgbClr val="CF6422"/>
              </a:solidFill>
              <a:prstDash val="solid"/>
            </a:ln>
          </c:spPr>
          <c:marker>
            <c:symbol val="circle"/>
            <c:size val="4"/>
            <c:spPr>
              <a:solidFill>
                <a:srgbClr val="CF6422"/>
              </a:solidFill>
              <a:ln cmpd="sng">
                <a:solidFill>
                  <a:srgbClr val="CF6422"/>
                </a:solidFill>
              </a:ln>
            </c:spPr>
          </c:marker>
          <c:cat>
            <c:strRef>
              <c:f>'5. Results'!$B$40:$B$44</c:f>
            </c:strRef>
          </c:cat>
          <c:val>
            <c:numRef>
              <c:f>'5. Results'!$D$40:$D$44</c:f>
            </c:numRef>
          </c:val>
          <c:smooth val="0"/>
        </c:ser>
        <c:ser>
          <c:idx val="2"/>
          <c:order val="2"/>
          <c:tx>
            <c:strRef>
              <c:f>'5. Results'!$E$39</c:f>
            </c:strRef>
          </c:tx>
          <c:spPr>
            <a:ln cmpd="sng" w="19050">
              <a:solidFill>
                <a:srgbClr val="2278CF"/>
              </a:solidFill>
              <a:prstDash val="solid"/>
            </a:ln>
          </c:spPr>
          <c:marker>
            <c:symbol val="circle"/>
            <c:size val="4"/>
            <c:spPr>
              <a:solidFill>
                <a:srgbClr val="2278CF"/>
              </a:solidFill>
              <a:ln cmpd="sng">
                <a:solidFill>
                  <a:srgbClr val="2278CF"/>
                </a:solidFill>
              </a:ln>
            </c:spPr>
          </c:marker>
          <c:cat>
            <c:strRef>
              <c:f>'5. Results'!$B$40:$B$44</c:f>
            </c:strRef>
          </c:cat>
          <c:val>
            <c:numRef>
              <c:f>'5. Results'!$E$40:$E$44</c:f>
            </c:numRef>
          </c:val>
          <c:smooth val="0"/>
        </c:ser>
        <c:ser>
          <c:idx val="3"/>
          <c:order val="3"/>
          <c:tx>
            <c:strRef>
              <c:f>'5. Results'!$F$39</c:f>
            </c:strRef>
          </c:tx>
          <c:spPr>
            <a:ln cmpd="sng" w="19050">
              <a:solidFill>
                <a:srgbClr val="000000"/>
              </a:solidFill>
              <a:prstDash val="sysDot"/>
            </a:ln>
          </c:spPr>
          <c:marker>
            <c:symbol val="circle"/>
            <c:size val="4"/>
            <c:spPr>
              <a:solidFill>
                <a:srgbClr val="000000"/>
              </a:solidFill>
              <a:ln cmpd="sng">
                <a:solidFill>
                  <a:srgbClr val="000000"/>
                </a:solidFill>
              </a:ln>
            </c:spPr>
          </c:marker>
          <c:cat>
            <c:strRef>
              <c:f>'5. Results'!$B$40:$B$44</c:f>
            </c:strRef>
          </c:cat>
          <c:val>
            <c:numRef>
              <c:f>'5. Results'!$F$40:$F$44</c:f>
            </c:numRef>
          </c:val>
          <c:smooth val="0"/>
        </c:ser>
        <c:axId val="2081988490"/>
        <c:axId val="2128208550"/>
      </c:lineChart>
      <c:catAx>
        <c:axId val="2081988490"/>
        <c:scaling>
          <c:orientation val="minMax"/>
        </c:scaling>
        <c:delete val="0"/>
        <c:axPos val="b"/>
        <c:title>
          <c:tx>
            <c:rich>
              <a:bodyPr/>
              <a:lstStyle/>
              <a:p>
                <a:pPr lvl="0">
                  <a:defRPr b="0">
                    <a:solidFill>
                      <a:srgbClr val="000000"/>
                    </a:solidFill>
                    <a:latin typeface="Roboto"/>
                  </a:defRPr>
                </a:pPr>
                <a:r>
                  <a:t/>
                </a:r>
              </a:p>
            </c:rich>
          </c:tx>
          <c:overlay val="0"/>
        </c:title>
        <c:txPr>
          <a:bodyPr/>
          <a:lstStyle/>
          <a:p>
            <a:pPr lvl="0">
              <a:defRPr b="0" i="0">
                <a:solidFill>
                  <a:srgbClr val="000000"/>
                </a:solidFill>
                <a:latin typeface="Roboto"/>
              </a:defRPr>
            </a:pPr>
          </a:p>
        </c:txPr>
        <c:crossAx val="2128208550"/>
      </c:catAx>
      <c:valAx>
        <c:axId val="21282085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i="0">
                <a:solidFill>
                  <a:srgbClr val="000000"/>
                </a:solidFill>
                <a:latin typeface="Roboto"/>
              </a:defRPr>
            </a:pPr>
          </a:p>
        </c:txPr>
        <c:crossAx val="2081988490"/>
      </c:valAx>
      <c:spPr>
        <a:solidFill>
          <a:srgbClr val="FFFFFF"/>
        </a:solidFill>
      </c:spPr>
    </c:plotArea>
    <c:legend>
      <c:legendPos val="b"/>
      <c:overlay val="0"/>
      <c:txPr>
        <a:bodyPr/>
        <a:lstStyle/>
        <a:p>
          <a:pPr lvl="0">
            <a:defRPr b="0">
              <a:solidFill>
                <a:srgbClr val="000000"/>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1</xdr:row>
      <xdr:rowOff>47625</xdr:rowOff>
    </xdr:from>
    <xdr:ext cx="2952750" cy="3238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28775" cy="180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28775" cy="180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28775" cy="180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7</xdr:row>
      <xdr:rowOff>161925</xdr:rowOff>
    </xdr:from>
    <xdr:ext cx="3771900" cy="384810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704850</xdr:colOff>
      <xdr:row>7</xdr:row>
      <xdr:rowOff>171450</xdr:rowOff>
    </xdr:from>
    <xdr:ext cx="3771900" cy="3848100"/>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xdr:col>
      <xdr:colOff>0</xdr:colOff>
      <xdr:row>1</xdr:row>
      <xdr:rowOff>0</xdr:rowOff>
    </xdr:from>
    <xdr:ext cx="1628775" cy="18097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28775" cy="1809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ata.worldbank.org/indicator/SP.POP.TOTL" TargetMode="External"/><Relationship Id="rId2" Type="http://schemas.openxmlformats.org/officeDocument/2006/relationships/hyperlink" Target="https://data.worldbank.org/indicator/NY.GDP.MKTP.CD" TargetMode="External"/><Relationship Id="rId3" Type="http://schemas.openxmlformats.org/officeDocument/2006/relationships/hyperlink" Target="https://data.worldbank.org/indicator/AG.LND.TOTL.K2" TargetMode="External"/><Relationship Id="rId4" Type="http://schemas.openxmlformats.org/officeDocument/2006/relationships/hyperlink" Target="https://data.worldbank.org/indicator/AG.LND.EL5M.UR.K2" TargetMode="External"/><Relationship Id="rId5" Type="http://schemas.openxmlformats.org/officeDocument/2006/relationships/hyperlink" Target="https://data.worldbank.org/indicator/AG.LND.AGRI.ZS" TargetMode="External"/><Relationship Id="rId6" Type="http://schemas.openxmlformats.org/officeDocument/2006/relationships/hyperlink" Target="https://data.worldbank.org/indicator/AG.LND.FRST.ZS"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25.0"/>
    <col customWidth="1" min="3" max="3" width="10.43"/>
    <col customWidth="1" min="4" max="8" width="17.29"/>
    <col customWidth="1" min="9" max="9" width="4.43"/>
  </cols>
  <sheetData>
    <row r="1" ht="15.75" customHeight="1">
      <c r="A1" s="1"/>
      <c r="B1" s="1"/>
      <c r="C1" s="1"/>
      <c r="D1" s="1"/>
      <c r="E1" s="1"/>
      <c r="F1" s="1"/>
      <c r="G1" s="1"/>
      <c r="H1" s="1"/>
      <c r="I1" s="1"/>
    </row>
    <row r="2" ht="35.25" customHeight="1">
      <c r="A2" s="1"/>
      <c r="B2" s="2"/>
      <c r="C2" s="1"/>
      <c r="D2" s="1"/>
      <c r="E2" s="1"/>
      <c r="F2" s="1"/>
      <c r="G2" s="1"/>
      <c r="H2" s="1"/>
      <c r="I2" s="1"/>
    </row>
    <row r="3" ht="15.75" customHeight="1">
      <c r="A3" s="1"/>
      <c r="B3" s="2"/>
      <c r="C3" s="1"/>
      <c r="D3" s="1"/>
      <c r="E3" s="1"/>
      <c r="F3" s="1"/>
      <c r="G3" s="1"/>
      <c r="H3" s="1"/>
      <c r="I3" s="1"/>
    </row>
    <row r="4" ht="21.0" customHeight="1">
      <c r="A4" s="1"/>
      <c r="B4" s="3" t="s">
        <v>0</v>
      </c>
      <c r="C4" s="1"/>
      <c r="D4" s="1"/>
      <c r="E4" s="1"/>
      <c r="F4" s="1"/>
      <c r="G4" s="1"/>
      <c r="H4" s="1"/>
      <c r="I4" s="1"/>
    </row>
    <row r="5" ht="21.0" customHeight="1">
      <c r="A5" s="1"/>
      <c r="B5" s="4" t="s">
        <v>1</v>
      </c>
      <c r="C5" s="1"/>
      <c r="D5" s="1"/>
      <c r="E5" s="1"/>
      <c r="F5" s="1"/>
      <c r="G5" s="1"/>
      <c r="H5" s="1"/>
      <c r="I5" s="1"/>
    </row>
    <row r="6" ht="18.0" customHeight="1">
      <c r="A6" s="1"/>
      <c r="B6" s="5"/>
      <c r="C6" s="5"/>
      <c r="D6" s="5"/>
      <c r="E6" s="5"/>
      <c r="F6" s="5"/>
      <c r="G6" s="5"/>
      <c r="H6" s="5"/>
      <c r="I6" s="1"/>
    </row>
    <row r="7" ht="18.75" customHeight="1">
      <c r="A7" s="1"/>
      <c r="B7" s="1"/>
      <c r="C7" s="1"/>
      <c r="D7" s="1"/>
      <c r="E7" s="1"/>
      <c r="F7" s="1"/>
      <c r="G7" s="1"/>
      <c r="H7" s="1"/>
      <c r="I7" s="1"/>
    </row>
    <row r="8" ht="18.75" customHeight="1">
      <c r="A8" s="1"/>
      <c r="B8" s="8" t="s">
        <v>2</v>
      </c>
      <c r="D8" s="1"/>
      <c r="E8" s="1"/>
      <c r="F8" s="1"/>
      <c r="G8" s="1"/>
      <c r="H8" s="1"/>
      <c r="I8" s="1"/>
    </row>
    <row r="9" ht="18.75" customHeight="1">
      <c r="A9" s="1"/>
      <c r="B9" s="9" t="s">
        <v>3</v>
      </c>
      <c r="D9" s="1"/>
      <c r="E9" s="1"/>
      <c r="F9" s="1"/>
      <c r="G9" s="1"/>
      <c r="H9" s="1"/>
      <c r="I9" s="1"/>
    </row>
    <row r="10" ht="18.75" customHeight="1">
      <c r="A10" s="1"/>
      <c r="B10" s="8"/>
      <c r="C10" s="1"/>
      <c r="D10" s="1"/>
      <c r="E10" s="1"/>
      <c r="F10" s="1"/>
      <c r="G10" s="1"/>
      <c r="H10" s="1"/>
      <c r="I10" s="1"/>
    </row>
    <row r="11" ht="18.75" customHeight="1">
      <c r="A11" s="1"/>
      <c r="B11" s="8" t="s">
        <v>7</v>
      </c>
      <c r="C11" s="1"/>
      <c r="D11" s="1"/>
      <c r="E11" s="1"/>
      <c r="F11" s="1"/>
      <c r="G11" s="1"/>
      <c r="H11" s="1"/>
      <c r="I11" s="1"/>
    </row>
    <row r="12" ht="18.75" customHeight="1">
      <c r="A12" s="1"/>
      <c r="B12" s="9" t="s">
        <v>8</v>
      </c>
      <c r="C12" s="1"/>
      <c r="D12" s="1"/>
      <c r="E12" s="1"/>
      <c r="F12" s="1"/>
      <c r="G12" s="1"/>
      <c r="H12" s="1"/>
      <c r="I12" s="1"/>
    </row>
    <row r="13" ht="18.75" customHeight="1">
      <c r="A13" s="1"/>
      <c r="B13" s="1"/>
      <c r="C13" s="1"/>
      <c r="D13" s="1"/>
      <c r="E13" s="1"/>
      <c r="F13" s="1"/>
      <c r="G13" s="1"/>
      <c r="H13" s="1"/>
      <c r="I13" s="1"/>
    </row>
    <row r="14" ht="18.75" customHeight="1">
      <c r="A14" s="1"/>
      <c r="B14" s="8" t="s">
        <v>9</v>
      </c>
      <c r="C14" s="1"/>
      <c r="D14" s="1"/>
      <c r="E14" s="1"/>
      <c r="F14" s="1"/>
      <c r="G14" s="1"/>
      <c r="H14" s="1"/>
      <c r="I14" s="1"/>
    </row>
    <row r="15" ht="18.75" customHeight="1">
      <c r="A15" s="1"/>
      <c r="B15" s="11" t="s">
        <v>10</v>
      </c>
      <c r="H15" s="1"/>
      <c r="I15" s="1"/>
    </row>
    <row r="16" ht="18.75" customHeight="1">
      <c r="A16" s="1"/>
      <c r="B16" s="1"/>
      <c r="C16" s="1"/>
      <c r="D16" s="1"/>
      <c r="E16" s="1"/>
      <c r="F16" s="1"/>
      <c r="G16" s="1"/>
      <c r="H16" s="1"/>
      <c r="I16" s="1"/>
    </row>
    <row r="17" ht="18.75" customHeight="1">
      <c r="A17" s="1"/>
      <c r="B17" s="8" t="s">
        <v>12</v>
      </c>
      <c r="C17" s="1"/>
      <c r="D17" s="1"/>
      <c r="E17" s="1"/>
      <c r="F17" s="1"/>
      <c r="G17" s="1"/>
      <c r="H17" s="1"/>
      <c r="I17" s="1"/>
    </row>
    <row r="18" ht="18.75" customHeight="1">
      <c r="A18" s="1"/>
      <c r="B18" s="11" t="s">
        <v>14</v>
      </c>
      <c r="H18" s="1"/>
      <c r="I18" s="1"/>
    </row>
    <row r="19" ht="18.75" customHeight="1">
      <c r="A19" s="1"/>
      <c r="B19" s="1"/>
      <c r="C19" s="1"/>
      <c r="D19" s="1"/>
      <c r="E19" s="1"/>
      <c r="F19" s="1"/>
      <c r="G19" s="1"/>
      <c r="H19" s="1"/>
      <c r="I19" s="1"/>
    </row>
    <row r="20" ht="37.5" customHeight="1">
      <c r="A20" s="1"/>
      <c r="B20" s="11" t="s">
        <v>15</v>
      </c>
      <c r="H20" s="1"/>
      <c r="I20" s="1"/>
    </row>
    <row r="21" ht="18.75" customHeight="1">
      <c r="A21" s="1"/>
      <c r="B21" s="1"/>
      <c r="C21" s="1"/>
      <c r="D21" s="1"/>
      <c r="E21" s="1"/>
      <c r="F21" s="1"/>
      <c r="G21" s="1"/>
      <c r="H21" s="1"/>
      <c r="I21" s="1"/>
    </row>
    <row r="22" ht="18.75" customHeight="1">
      <c r="A22" s="1"/>
      <c r="B22" s="8" t="s">
        <v>17</v>
      </c>
      <c r="C22" s="1"/>
      <c r="D22" s="1"/>
      <c r="E22" s="1"/>
      <c r="F22" s="1"/>
      <c r="G22" s="1"/>
      <c r="H22" s="1"/>
      <c r="I22" s="1"/>
    </row>
    <row r="23" ht="18.75" customHeight="1">
      <c r="A23" s="1"/>
      <c r="B23" s="1"/>
      <c r="C23" s="1"/>
      <c r="D23" s="1"/>
      <c r="E23" s="1"/>
      <c r="F23" s="1"/>
      <c r="G23" s="1"/>
      <c r="H23" s="1"/>
      <c r="I23" s="1"/>
    </row>
    <row r="24" ht="18.75" customHeight="1">
      <c r="A24" s="1"/>
      <c r="B24" s="1" t="s">
        <v>18</v>
      </c>
      <c r="C24" s="14">
        <v>123.0</v>
      </c>
      <c r="D24" s="1" t="s">
        <v>27</v>
      </c>
      <c r="E24" s="1"/>
      <c r="F24" s="1"/>
      <c r="G24" s="1"/>
      <c r="H24" s="1"/>
      <c r="I24" s="1"/>
    </row>
    <row r="25" ht="18.75" customHeight="1">
      <c r="A25" s="1"/>
      <c r="B25" s="1"/>
      <c r="C25" s="1"/>
      <c r="D25" s="1"/>
      <c r="E25" s="1"/>
      <c r="F25" s="1"/>
      <c r="G25" s="1"/>
      <c r="H25" s="1"/>
      <c r="I25" s="1"/>
    </row>
    <row r="26" ht="18.75" customHeight="1">
      <c r="A26" s="1"/>
      <c r="B26" s="1" t="s">
        <v>29</v>
      </c>
      <c r="C26" s="16">
        <v>123.0</v>
      </c>
      <c r="D26" s="1" t="s">
        <v>33</v>
      </c>
      <c r="E26" s="1"/>
      <c r="F26" s="1"/>
      <c r="G26" s="1"/>
      <c r="H26" s="1"/>
      <c r="I26" s="1"/>
    </row>
    <row r="27" ht="18.75" customHeight="1">
      <c r="A27" s="1"/>
      <c r="B27" s="1"/>
      <c r="C27" s="1"/>
      <c r="D27" s="1"/>
      <c r="E27" s="1"/>
      <c r="F27" s="1"/>
      <c r="G27" s="1"/>
      <c r="H27" s="1"/>
      <c r="I27" s="1"/>
    </row>
    <row r="28" ht="18.75" customHeight="1">
      <c r="A28" s="1"/>
      <c r="B28" s="1" t="s">
        <v>34</v>
      </c>
      <c r="C28" s="17">
        <v>123.0</v>
      </c>
      <c r="D28" s="1" t="s">
        <v>37</v>
      </c>
      <c r="E28" s="1"/>
      <c r="F28" s="1"/>
      <c r="G28" s="1"/>
      <c r="H28" s="1"/>
      <c r="I28" s="1"/>
    </row>
    <row r="29" ht="18.75" customHeight="1">
      <c r="A29" s="1"/>
      <c r="B29" s="1"/>
      <c r="C29" s="1"/>
      <c r="D29" s="1" t="s">
        <v>38</v>
      </c>
      <c r="E29" s="1"/>
      <c r="F29" s="1"/>
      <c r="G29" s="1"/>
      <c r="H29" s="1"/>
      <c r="I29" s="1"/>
    </row>
    <row r="30" ht="18.75" customHeight="1">
      <c r="A30" s="1"/>
      <c r="B30" s="1"/>
      <c r="C30" s="1"/>
      <c r="D30" s="1"/>
      <c r="E30" s="1"/>
      <c r="F30" s="1"/>
      <c r="G30" s="1"/>
      <c r="H30" s="1"/>
      <c r="I30" s="1"/>
    </row>
    <row r="31" ht="18.75" customHeight="1">
      <c r="A31" s="1"/>
      <c r="B31" s="1" t="s">
        <v>39</v>
      </c>
      <c r="C31" s="1">
        <v>123.0</v>
      </c>
      <c r="D31" s="1" t="s">
        <v>40</v>
      </c>
      <c r="E31" s="1"/>
      <c r="F31" s="1"/>
      <c r="G31" s="1"/>
      <c r="H31" s="1"/>
      <c r="I31" s="1"/>
    </row>
    <row r="32" ht="18.75" customHeight="1">
      <c r="A32" s="1"/>
      <c r="B32" s="1"/>
      <c r="C32" s="1"/>
      <c r="D32" s="1"/>
      <c r="E32" s="1"/>
      <c r="F32" s="1"/>
      <c r="G32" s="1"/>
      <c r="H32" s="1"/>
      <c r="I32" s="1"/>
    </row>
    <row r="33" ht="18.75" customHeight="1">
      <c r="A33" s="1"/>
      <c r="B33" s="1" t="s">
        <v>41</v>
      </c>
      <c r="C33" s="19">
        <v>123.0</v>
      </c>
      <c r="D33" s="1" t="s">
        <v>43</v>
      </c>
      <c r="E33" s="1"/>
      <c r="F33" s="1"/>
      <c r="G33" s="1"/>
      <c r="H33" s="1"/>
      <c r="I33" s="1"/>
    </row>
    <row r="34" ht="18.75" customHeight="1">
      <c r="A34" s="1"/>
      <c r="B34" s="1"/>
      <c r="C34" s="1"/>
      <c r="D34" s="1"/>
      <c r="E34" s="1"/>
      <c r="F34" s="1"/>
      <c r="G34" s="1"/>
      <c r="H34" s="1"/>
      <c r="I34" s="1"/>
    </row>
    <row r="35" ht="18.75" customHeight="1">
      <c r="A35" s="1"/>
      <c r="B35" s="1" t="s">
        <v>44</v>
      </c>
      <c r="C35" s="13" t="s">
        <v>45</v>
      </c>
      <c r="D35" s="1" t="s">
        <v>47</v>
      </c>
      <c r="E35" s="13"/>
      <c r="F35" s="1"/>
      <c r="G35" s="1"/>
      <c r="H35" s="1"/>
      <c r="I35" s="1"/>
    </row>
    <row r="36" ht="18.75" customHeight="1">
      <c r="A36" s="1"/>
      <c r="B36" s="1"/>
      <c r="C36" s="1"/>
      <c r="D36" s="1"/>
      <c r="E36" s="13"/>
      <c r="F36" s="1"/>
      <c r="G36" s="1"/>
      <c r="H36" s="1"/>
      <c r="I36" s="1"/>
    </row>
    <row r="37" ht="18.75" customHeight="1">
      <c r="A37" s="1"/>
      <c r="B37" s="1" t="s">
        <v>48</v>
      </c>
      <c r="C37" s="22">
        <v>123.0</v>
      </c>
      <c r="D37" s="1" t="s">
        <v>49</v>
      </c>
      <c r="E37" s="13"/>
      <c r="F37" s="1"/>
      <c r="G37" s="1"/>
      <c r="H37" s="1"/>
      <c r="I37" s="1"/>
    </row>
    <row r="38" ht="18.75" customHeight="1">
      <c r="A38" s="1"/>
      <c r="B38" s="1"/>
      <c r="C38" s="1"/>
      <c r="D38" s="1"/>
      <c r="E38" s="13"/>
      <c r="F38" s="1"/>
      <c r="G38" s="1"/>
      <c r="H38" s="1"/>
      <c r="I38" s="1"/>
    </row>
    <row r="39" ht="18.75" customHeight="1">
      <c r="A39" s="1"/>
      <c r="B39" s="1"/>
      <c r="C39" s="1"/>
      <c r="D39" s="1"/>
      <c r="E39" s="1"/>
      <c r="F39" s="1"/>
      <c r="G39" s="1"/>
      <c r="H39" s="1"/>
      <c r="I39" s="1"/>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5:G15"/>
    <mergeCell ref="B18:G18"/>
    <mergeCell ref="B20:G2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35.86"/>
    <col customWidth="1" min="3" max="7" width="17.29"/>
    <col customWidth="1" min="8" max="8" width="4.43"/>
  </cols>
  <sheetData>
    <row r="1" ht="15.75" customHeight="1">
      <c r="A1" s="1"/>
      <c r="B1" s="1"/>
      <c r="C1" s="1"/>
      <c r="D1" s="1"/>
      <c r="E1" s="1"/>
      <c r="F1" s="1"/>
      <c r="G1" s="1"/>
      <c r="H1" s="1"/>
    </row>
    <row r="2" ht="21.0" customHeight="1">
      <c r="A2" s="1"/>
      <c r="B2" s="6"/>
      <c r="C2" s="5"/>
      <c r="D2" s="5"/>
      <c r="E2" s="5"/>
      <c r="F2" s="5"/>
      <c r="G2" s="7" t="str">
        <f>contact&amp;" | Version "&amp;version</f>
        <v>hello@altiscope.io | Version 1.0.3 (Apr 16, 2018)</v>
      </c>
      <c r="H2" s="1"/>
    </row>
    <row r="3" ht="15.75" customHeight="1">
      <c r="A3" s="1"/>
      <c r="B3" s="1"/>
      <c r="C3" s="1"/>
      <c r="D3" s="1"/>
      <c r="E3" s="1"/>
      <c r="F3" s="1"/>
      <c r="G3" s="1"/>
      <c r="H3" s="1"/>
    </row>
    <row r="4" ht="18.75" customHeight="1">
      <c r="A4" s="1"/>
      <c r="B4" s="1"/>
      <c r="C4" s="1"/>
      <c r="D4" s="1"/>
      <c r="E4" s="1"/>
      <c r="F4" s="1"/>
      <c r="G4" s="1"/>
      <c r="H4" s="1"/>
    </row>
    <row r="5" ht="18.75" customHeight="1">
      <c r="A5" s="1"/>
      <c r="B5" s="3" t="s">
        <v>5</v>
      </c>
      <c r="C5" s="1"/>
      <c r="D5" s="10"/>
      <c r="E5" s="1"/>
      <c r="F5" s="1"/>
      <c r="G5" s="1"/>
      <c r="H5" s="1"/>
    </row>
    <row r="6" ht="18.75" customHeight="1">
      <c r="A6" s="1"/>
      <c r="B6" s="1"/>
      <c r="C6" s="1"/>
      <c r="D6" s="1"/>
      <c r="E6" s="1"/>
      <c r="F6" s="1"/>
      <c r="G6" s="1"/>
      <c r="H6" s="1"/>
    </row>
    <row r="7" ht="37.5" customHeight="1">
      <c r="A7" s="1"/>
      <c r="B7" s="11" t="s">
        <v>11</v>
      </c>
      <c r="F7" s="11"/>
      <c r="G7" s="11"/>
      <c r="H7" s="1"/>
    </row>
    <row r="8" ht="18.75" customHeight="1">
      <c r="A8" s="1"/>
      <c r="B8" s="1"/>
      <c r="C8" s="1"/>
      <c r="D8" s="1"/>
      <c r="E8" s="1"/>
      <c r="F8" s="1"/>
      <c r="G8" s="1"/>
      <c r="H8" s="1"/>
    </row>
    <row r="9" ht="18.75" customHeight="1">
      <c r="A9" s="1"/>
      <c r="B9" s="1"/>
      <c r="C9" s="1"/>
      <c r="D9" s="1"/>
      <c r="E9" s="1"/>
      <c r="F9" s="1"/>
      <c r="G9" s="1"/>
      <c r="H9" s="1"/>
    </row>
    <row r="10" ht="18.75" customHeight="1">
      <c r="A10" s="1"/>
      <c r="B10" s="12" t="s">
        <v>13</v>
      </c>
      <c r="C10" s="12"/>
      <c r="D10" s="12"/>
      <c r="E10" s="1"/>
      <c r="F10" s="1"/>
      <c r="G10" s="1"/>
      <c r="H10" s="1"/>
    </row>
    <row r="11" ht="18.75" customHeight="1">
      <c r="A11" s="1"/>
      <c r="B11" s="1"/>
      <c r="C11" s="1"/>
      <c r="D11" s="1"/>
      <c r="E11" s="13"/>
      <c r="F11" s="13"/>
      <c r="G11" s="13"/>
      <c r="H11" s="1"/>
    </row>
    <row r="12" ht="18.75" customHeight="1">
      <c r="A12" s="1"/>
      <c r="B12" s="1" t="s">
        <v>19</v>
      </c>
      <c r="C12" s="15">
        <v>2049.0</v>
      </c>
      <c r="D12" s="13"/>
      <c r="E12" s="13"/>
      <c r="F12" s="13"/>
      <c r="G12" s="13"/>
      <c r="H12" s="1"/>
    </row>
    <row r="13" ht="18.75" customHeight="1">
      <c r="A13" s="1"/>
      <c r="B13" s="1"/>
      <c r="C13" s="13"/>
      <c r="D13" s="13"/>
      <c r="E13" s="13"/>
      <c r="F13" s="13"/>
      <c r="G13" s="13"/>
      <c r="H13" s="1"/>
    </row>
    <row r="14" ht="18.75" customHeight="1">
      <c r="A14" s="1"/>
      <c r="B14" s="1"/>
      <c r="C14" s="13"/>
      <c r="D14" s="13"/>
      <c r="E14" s="13"/>
      <c r="F14" s="13"/>
      <c r="G14" s="13"/>
      <c r="H14" s="1"/>
    </row>
    <row r="15" ht="18.75" customHeight="1">
      <c r="A15" s="1"/>
      <c r="B15" s="13" t="s">
        <v>35</v>
      </c>
      <c r="H15" s="1"/>
    </row>
    <row r="16" ht="18.75" customHeight="1">
      <c r="A16" s="1"/>
      <c r="B16" s="1"/>
      <c r="C16" s="13"/>
      <c r="D16" s="13"/>
      <c r="E16" s="13"/>
      <c r="F16" s="13"/>
      <c r="G16" s="13"/>
      <c r="H16" s="1"/>
    </row>
    <row r="17" ht="18.75" customHeight="1">
      <c r="A17" s="1"/>
      <c r="B17" s="1" t="s">
        <v>36</v>
      </c>
      <c r="C17" s="18">
        <v>6500000.0</v>
      </c>
      <c r="D17" s="20" t="s">
        <v>42</v>
      </c>
      <c r="E17" s="23" t="s">
        <v>46</v>
      </c>
      <c r="F17" s="1"/>
      <c r="G17" s="1"/>
      <c r="H17" s="1"/>
    </row>
    <row r="18" ht="18.75" customHeight="1">
      <c r="A18" s="1"/>
      <c r="B18" s="1" t="s">
        <v>50</v>
      </c>
      <c r="C18" s="18">
        <v>3.969E9</v>
      </c>
      <c r="D18" s="20" t="s">
        <v>42</v>
      </c>
      <c r="E18" s="23" t="s">
        <v>51</v>
      </c>
      <c r="F18" s="1"/>
      <c r="G18" s="1"/>
      <c r="H18" s="1"/>
    </row>
    <row r="19" ht="18.75" customHeight="1">
      <c r="A19" s="1"/>
      <c r="B19" s="1" t="s">
        <v>53</v>
      </c>
      <c r="C19" s="18">
        <v>1000.0</v>
      </c>
      <c r="D19" s="20" t="s">
        <v>42</v>
      </c>
      <c r="E19" s="23" t="s">
        <v>54</v>
      </c>
      <c r="F19" s="1"/>
      <c r="G19" s="1"/>
      <c r="H19" s="1"/>
    </row>
    <row r="20" ht="18.75" customHeight="1">
      <c r="A20" s="1"/>
      <c r="B20" s="1" t="s">
        <v>56</v>
      </c>
      <c r="C20" s="14">
        <v>292.0</v>
      </c>
      <c r="D20" s="20" t="s">
        <v>42</v>
      </c>
      <c r="E20" s="23" t="s">
        <v>57</v>
      </c>
      <c r="F20" s="1"/>
      <c r="G20" s="1"/>
      <c r="H20" s="1"/>
    </row>
    <row r="21" ht="18.75" customHeight="1">
      <c r="A21" s="1"/>
      <c r="B21" s="1" t="s">
        <v>58</v>
      </c>
      <c r="C21" s="26">
        <v>0.02</v>
      </c>
      <c r="D21" s="20" t="s">
        <v>42</v>
      </c>
      <c r="E21" s="23" t="s">
        <v>59</v>
      </c>
      <c r="F21" s="1"/>
      <c r="G21" s="1"/>
      <c r="H21" s="1"/>
    </row>
    <row r="22" ht="18.75" customHeight="1">
      <c r="A22" s="1"/>
      <c r="B22" s="1" t="s">
        <v>60</v>
      </c>
      <c r="C22" s="26">
        <v>0.02</v>
      </c>
      <c r="D22" s="20" t="s">
        <v>42</v>
      </c>
      <c r="E22" s="23" t="s">
        <v>61</v>
      </c>
      <c r="F22" s="1"/>
      <c r="G22" s="1"/>
      <c r="H22" s="1"/>
    </row>
    <row r="23" ht="18.75" customHeight="1">
      <c r="A23" s="1"/>
      <c r="B23" s="1"/>
      <c r="C23" s="1"/>
      <c r="D23" s="1"/>
      <c r="E23" s="1"/>
      <c r="F23" s="1"/>
      <c r="G23" s="1"/>
      <c r="H23" s="1"/>
    </row>
    <row r="24" ht="18.75" customHeight="1">
      <c r="A24" s="1"/>
      <c r="B24" s="1"/>
      <c r="C24" s="1"/>
      <c r="D24" s="1"/>
      <c r="E24" s="1"/>
      <c r="F24" s="1"/>
      <c r="G24" s="1"/>
      <c r="H24" s="1"/>
    </row>
    <row r="25" ht="18.75" customHeight="1">
      <c r="A25" s="1"/>
      <c r="B25" s="13" t="s">
        <v>62</v>
      </c>
      <c r="G25" s="13"/>
      <c r="H25" s="1"/>
    </row>
    <row r="26" ht="18.75" customHeight="1">
      <c r="A26" s="1"/>
      <c r="B26" s="13"/>
      <c r="C26" s="13"/>
      <c r="D26" s="13"/>
      <c r="E26" s="13"/>
      <c r="F26" s="13"/>
      <c r="G26" s="1"/>
      <c r="H26" s="1"/>
    </row>
    <row r="27" ht="33.75" customHeight="1">
      <c r="A27" s="1"/>
      <c r="B27" s="13" t="s">
        <v>63</v>
      </c>
      <c r="G27" s="1"/>
      <c r="H27" s="1"/>
    </row>
    <row r="28" ht="18.75" customHeight="1">
      <c r="A28" s="1"/>
      <c r="B28" s="1"/>
      <c r="C28" s="1"/>
      <c r="D28" s="1"/>
      <c r="E28" s="1"/>
      <c r="F28" s="1"/>
      <c r="G28" s="1"/>
      <c r="H28" s="1"/>
    </row>
    <row r="29" ht="18.75" customHeight="1">
      <c r="A29" s="1"/>
      <c r="B29" s="28" t="str">
        <f>'4. Calculations'!B349</f>
        <v>Annual UAV Flights</v>
      </c>
      <c r="C29" s="29" t="str">
        <f>'4. Calculations'!C349</f>
        <v>Lower Bound</v>
      </c>
      <c r="D29" s="29" t="str">
        <f>'4. Calculations'!D349</f>
        <v>% of Total</v>
      </c>
      <c r="E29" s="29" t="str">
        <f>'4. Calculations'!E349</f>
        <v>Upper Bound</v>
      </c>
      <c r="F29" s="29" t="str">
        <f>'4. Calculations'!F349</f>
        <v>% of Total</v>
      </c>
      <c r="G29" s="1"/>
      <c r="H29" s="1"/>
    </row>
    <row r="30" ht="18.75" customHeight="1">
      <c r="A30" s="1"/>
      <c r="B30" s="30" t="str">
        <f>'4. Calculations'!B350</f>
        <v>Recreational Use</v>
      </c>
      <c r="C30" s="31">
        <f>'4. Calculations'!C350</f>
        <v>917280</v>
      </c>
      <c r="D30" s="33">
        <f>'4. Calculations'!D350</f>
        <v>0.02704588352</v>
      </c>
      <c r="E30" s="31">
        <f>'4. Calculations'!E350</f>
        <v>2076360</v>
      </c>
      <c r="F30" s="33">
        <f>'4. Calculations'!F350</f>
        <v>0.00741399765</v>
      </c>
      <c r="G30" s="1"/>
      <c r="H30" s="1"/>
    </row>
    <row r="31" ht="18.75" customHeight="1">
      <c r="A31" s="1"/>
      <c r="B31" s="30" t="str">
        <f>'4. Calculations'!B351</f>
        <v>Commercial Delivery</v>
      </c>
      <c r="C31" s="31">
        <f>'4. Calculations'!C351</f>
        <v>9525600</v>
      </c>
      <c r="D31" s="33">
        <f>'4. Calculations'!D351</f>
        <v>0.2808610981</v>
      </c>
      <c r="E31" s="31">
        <f>'4. Calculations'!E351</f>
        <v>23814000</v>
      </c>
      <c r="F31" s="33">
        <f>'4. Calculations'!F351</f>
        <v>0.08503195017</v>
      </c>
      <c r="G31" s="1"/>
      <c r="H31" s="1"/>
    </row>
    <row r="32" ht="18.75" customHeight="1">
      <c r="A32" s="1"/>
      <c r="B32" s="30" t="str">
        <f>'4. Calculations'!B352</f>
        <v>Urban Air Mobility</v>
      </c>
      <c r="C32" s="31">
        <f>'4. Calculations'!C352</f>
        <v>23400000</v>
      </c>
      <c r="D32" s="33">
        <f>'4. Calculations'!D352</f>
        <v>0.6899460082</v>
      </c>
      <c r="E32" s="31">
        <f>'4. Calculations'!E352</f>
        <v>253500000</v>
      </c>
      <c r="F32" s="33">
        <f>'4. Calculations'!F352</f>
        <v>0.9051650024</v>
      </c>
      <c r="G32" s="1"/>
      <c r="H32" s="35">
        <v>365.0</v>
      </c>
      <c r="I32">
        <f>C32/H32</f>
        <v>64109.58904</v>
      </c>
    </row>
    <row r="33" ht="18.75" customHeight="1">
      <c r="A33" s="1"/>
      <c r="B33" s="30" t="str">
        <f>'4. Calculations'!B353</f>
        <v>Agriculture Use</v>
      </c>
      <c r="C33" s="31">
        <f>'4. Calculations'!C353</f>
        <v>5.6</v>
      </c>
      <c r="D33" s="33">
        <f>'4. Calculations'!D353</f>
        <v>0.000000165115284</v>
      </c>
      <c r="E33" s="31">
        <f>'4. Calculations'!E353</f>
        <v>56</v>
      </c>
      <c r="F33" s="33">
        <f>'4. Calculations'!F353</f>
        <v>0.0000001999575548</v>
      </c>
      <c r="G33" s="1"/>
      <c r="H33" s="1"/>
    </row>
    <row r="34" ht="18.75" customHeight="1">
      <c r="A34" s="1"/>
      <c r="B34" s="30" t="str">
        <f>'4. Calculations'!B354</f>
        <v>Linear Inspection</v>
      </c>
      <c r="C34" s="31">
        <f>'4. Calculations'!C354</f>
        <v>33.25</v>
      </c>
      <c r="D34" s="33">
        <f>'4. Calculations'!D354</f>
        <v>0.0000009803719988</v>
      </c>
      <c r="E34" s="31">
        <f>'4. Calculations'!E354</f>
        <v>332.5</v>
      </c>
      <c r="F34" s="33">
        <f>'4. Calculations'!F354</f>
        <v>0.000001187247981</v>
      </c>
      <c r="G34" s="1"/>
      <c r="H34" s="1"/>
    </row>
    <row r="35" ht="18.75" customHeight="1">
      <c r="A35" s="1"/>
      <c r="B35" s="30" t="str">
        <f>'4. Calculations'!B355</f>
        <v>Structure Inspection</v>
      </c>
      <c r="C35" s="31">
        <f>'4. Calculations'!C355</f>
        <v>20762.8</v>
      </c>
      <c r="D35" s="33">
        <f>'4. Calculations'!D355</f>
        <v>0.0006121885034</v>
      </c>
      <c r="E35" s="31">
        <f>'4. Calculations'!E355</f>
        <v>207628</v>
      </c>
      <c r="F35" s="33">
        <f>'4. Calculations'!F355</f>
        <v>0.0007413711997</v>
      </c>
      <c r="G35" s="1"/>
      <c r="H35" s="1"/>
    </row>
    <row r="36" ht="18.75" customHeight="1">
      <c r="A36" s="1"/>
      <c r="B36" s="30" t="str">
        <f>'4. Calculations'!B356</f>
        <v>Emergency Response</v>
      </c>
      <c r="C36" s="31">
        <f>'4. Calculations'!C356</f>
        <v>18100</v>
      </c>
      <c r="D36" s="33">
        <f>'4. Calculations'!D356</f>
        <v>0.0005336761858</v>
      </c>
      <c r="E36" s="31">
        <f>'4. Calculations'!E356</f>
        <v>181000</v>
      </c>
      <c r="F36" s="33">
        <f>'4. Calculations'!F356</f>
        <v>0.0006462913824</v>
      </c>
      <c r="G36" s="1"/>
      <c r="H36" s="1"/>
    </row>
    <row r="37" ht="18.75" customHeight="1">
      <c r="A37" s="1"/>
      <c r="B37" s="40" t="str">
        <f>'4. Calculations'!B357</f>
        <v>Other</v>
      </c>
      <c r="C37" s="41">
        <f>'4. Calculations'!C357</f>
        <v>33915.69735</v>
      </c>
      <c r="D37" s="44">
        <f>'4. Calculations'!D357</f>
        <v>0.001</v>
      </c>
      <c r="E37" s="41">
        <f>'4. Calculations'!E357</f>
        <v>280059.4359</v>
      </c>
      <c r="F37" s="44">
        <f>'4. Calculations'!F357</f>
        <v>0.001</v>
      </c>
      <c r="G37" s="1"/>
      <c r="H37" s="1"/>
    </row>
    <row r="38" ht="18.75" customHeight="1">
      <c r="A38" s="1"/>
      <c r="B38" s="45" t="str">
        <f>'4. Calculations'!B358</f>
        <v>Total Annual UAV Flights</v>
      </c>
      <c r="C38" s="46">
        <f>'4. Calculations'!C358</f>
        <v>33915697.35</v>
      </c>
      <c r="D38" s="47">
        <f>'4. Calculations'!D358</f>
        <v>1</v>
      </c>
      <c r="E38" s="46">
        <f>'4. Calculations'!E358</f>
        <v>280059435.9</v>
      </c>
      <c r="F38" s="47">
        <f>'4. Calculations'!F358</f>
        <v>1</v>
      </c>
      <c r="G38" s="1"/>
      <c r="H38" s="1"/>
    </row>
    <row r="39" ht="18.75" customHeight="1">
      <c r="A39" s="1"/>
      <c r="B39" s="1"/>
      <c r="C39" s="1"/>
      <c r="D39" s="1"/>
      <c r="E39" s="1"/>
      <c r="F39" s="1"/>
      <c r="G39" s="1"/>
      <c r="H39" s="1"/>
    </row>
    <row r="40" ht="18.75" customHeight="1">
      <c r="A40" s="1"/>
      <c r="B40" s="1"/>
      <c r="C40" s="1"/>
      <c r="D40" s="1"/>
      <c r="E40" s="1"/>
      <c r="F40" s="1"/>
      <c r="G40" s="1"/>
      <c r="H40" s="1"/>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7:E7"/>
    <mergeCell ref="B15:G15"/>
    <mergeCell ref="B25:F25"/>
    <mergeCell ref="B27:F27"/>
  </mergeCells>
  <hyperlinks>
    <hyperlink r:id="rId1" ref="E17"/>
    <hyperlink r:id="rId2" ref="E18"/>
    <hyperlink r:id="rId3" ref="E19"/>
    <hyperlink r:id="rId4" ref="E20"/>
    <hyperlink r:id="rId5" ref="E21"/>
    <hyperlink r:id="rId6" ref="E22"/>
  </hyperlinks>
  <printOptions/>
  <pageMargins bottom="0.75" footer="0.0" header="0.0" left="0.7" right="0.7" top="0.75"/>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50.14"/>
    <col customWidth="1" min="3" max="7" width="17.29"/>
    <col customWidth="1" min="8" max="8" width="4.43"/>
  </cols>
  <sheetData>
    <row r="1" ht="15.75" customHeight="1">
      <c r="A1" s="1"/>
      <c r="B1" s="1"/>
      <c r="C1" s="1"/>
      <c r="D1" s="1"/>
      <c r="E1" s="1"/>
      <c r="F1" s="1"/>
      <c r="G1" s="1"/>
      <c r="H1" s="1"/>
    </row>
    <row r="2" ht="21.0" customHeight="1">
      <c r="A2" s="1"/>
      <c r="B2" s="5"/>
      <c r="C2" s="5"/>
      <c r="D2" s="5"/>
      <c r="E2" s="5"/>
      <c r="F2" s="5"/>
      <c r="G2" s="7" t="str">
        <f>contact&amp;" | Version "&amp;version</f>
        <v>hello@altiscope.io | Version 1.0.3 (Apr 16, 2018)</v>
      </c>
      <c r="H2" s="1"/>
    </row>
    <row r="3" ht="15.75" customHeight="1">
      <c r="A3" s="1"/>
      <c r="B3" s="3"/>
      <c r="C3" s="1"/>
      <c r="D3" s="1"/>
      <c r="E3" s="1"/>
      <c r="F3" s="1"/>
      <c r="G3" s="1"/>
      <c r="H3" s="1"/>
    </row>
    <row r="4" ht="18.75" customHeight="1">
      <c r="A4" s="1"/>
      <c r="B4" s="3"/>
      <c r="C4" s="1"/>
      <c r="D4" s="1"/>
      <c r="E4" s="1"/>
      <c r="F4" s="1"/>
      <c r="G4" s="1"/>
      <c r="H4" s="1"/>
    </row>
    <row r="5" ht="18.75" customHeight="1">
      <c r="A5" s="1"/>
      <c r="B5" s="3" t="s">
        <v>4</v>
      </c>
      <c r="C5" s="1"/>
      <c r="D5" s="1"/>
      <c r="E5" s="1"/>
      <c r="F5" s="1"/>
      <c r="G5" s="1"/>
      <c r="H5" s="1"/>
    </row>
    <row r="6" ht="18.75" customHeight="1">
      <c r="A6" s="1"/>
      <c r="B6" s="1"/>
      <c r="C6" s="1"/>
      <c r="D6" s="1"/>
      <c r="E6" s="1"/>
      <c r="F6" s="1"/>
      <c r="G6" s="1"/>
      <c r="H6" s="1"/>
    </row>
    <row r="7" ht="33.75" customHeight="1">
      <c r="A7" s="1"/>
      <c r="B7" s="11" t="s">
        <v>6</v>
      </c>
      <c r="G7" s="11"/>
      <c r="H7" s="1"/>
    </row>
    <row r="8" ht="18.75" customHeight="1">
      <c r="A8" s="1"/>
      <c r="B8" s="1"/>
      <c r="C8" s="1"/>
      <c r="D8" s="1"/>
      <c r="E8" s="1"/>
      <c r="F8" s="1"/>
      <c r="G8" s="1"/>
      <c r="H8" s="1"/>
    </row>
    <row r="9" ht="33.75" customHeight="1">
      <c r="A9" s="1"/>
      <c r="B9" s="11" t="s">
        <v>16</v>
      </c>
      <c r="G9" s="11"/>
      <c r="H9" s="1"/>
    </row>
    <row r="10" ht="18.75" customHeight="1">
      <c r="A10" s="1"/>
      <c r="B10" s="1"/>
      <c r="C10" s="1"/>
      <c r="D10" s="1"/>
      <c r="E10" s="1"/>
      <c r="F10" s="1"/>
      <c r="G10" s="1"/>
      <c r="H10" s="1"/>
    </row>
    <row r="11" ht="18.75" customHeight="1">
      <c r="A11" s="1"/>
      <c r="B11" s="1" t="s">
        <v>20</v>
      </c>
      <c r="C11" s="1"/>
      <c r="D11" s="1"/>
      <c r="E11" s="1"/>
      <c r="F11" s="1"/>
      <c r="G11" s="1"/>
      <c r="H11" s="1"/>
    </row>
    <row r="12" ht="18.75" customHeight="1">
      <c r="A12" s="1"/>
      <c r="B12" s="1" t="s">
        <v>21</v>
      </c>
      <c r="C12" s="1"/>
      <c r="D12" s="1"/>
      <c r="E12" s="1"/>
      <c r="F12" s="1"/>
      <c r="G12" s="1"/>
      <c r="H12" s="1"/>
    </row>
    <row r="13" ht="18.75" customHeight="1">
      <c r="A13" s="1"/>
      <c r="B13" s="1" t="s">
        <v>22</v>
      </c>
      <c r="C13" s="1"/>
      <c r="D13" s="1"/>
      <c r="E13" s="1"/>
      <c r="F13" s="1"/>
      <c r="G13" s="1"/>
      <c r="H13" s="1"/>
    </row>
    <row r="14" ht="18.75" customHeight="1">
      <c r="A14" s="1"/>
      <c r="B14" s="1" t="s">
        <v>23</v>
      </c>
      <c r="C14" s="1"/>
      <c r="D14" s="1"/>
      <c r="E14" s="1"/>
      <c r="F14" s="1"/>
      <c r="G14" s="1"/>
      <c r="H14" s="1"/>
    </row>
    <row r="15" ht="18.75" customHeight="1">
      <c r="A15" s="1"/>
      <c r="B15" s="1" t="s">
        <v>24</v>
      </c>
      <c r="C15" s="1"/>
      <c r="D15" s="1"/>
      <c r="E15" s="1"/>
      <c r="F15" s="1"/>
      <c r="G15" s="1"/>
      <c r="H15" s="1"/>
    </row>
    <row r="16" ht="18.75" customHeight="1">
      <c r="A16" s="1"/>
      <c r="B16" s="1" t="s">
        <v>25</v>
      </c>
      <c r="C16" s="1"/>
      <c r="D16" s="1"/>
      <c r="E16" s="1"/>
      <c r="F16" s="1"/>
      <c r="G16" s="1"/>
      <c r="H16" s="1"/>
    </row>
    <row r="17" ht="18.75" customHeight="1">
      <c r="A17" s="1"/>
      <c r="B17" s="1" t="s">
        <v>26</v>
      </c>
      <c r="C17" s="1"/>
      <c r="D17" s="1"/>
      <c r="E17" s="1"/>
      <c r="F17" s="1"/>
      <c r="G17" s="1"/>
      <c r="H17" s="1"/>
    </row>
    <row r="18" ht="18.75" customHeight="1">
      <c r="A18" s="1"/>
      <c r="B18" s="1" t="s">
        <v>28</v>
      </c>
      <c r="C18" s="1"/>
      <c r="D18" s="1"/>
      <c r="E18" s="1"/>
      <c r="F18" s="1"/>
      <c r="G18" s="1"/>
      <c r="H18" s="1"/>
    </row>
    <row r="19" ht="18.75" customHeight="1">
      <c r="A19" s="1"/>
      <c r="B19" s="1"/>
      <c r="C19" s="1"/>
      <c r="D19" s="1"/>
      <c r="E19" s="1"/>
      <c r="F19" s="1"/>
      <c r="G19" s="1"/>
      <c r="H19" s="1"/>
    </row>
    <row r="20" ht="18.75" customHeight="1">
      <c r="A20" s="1"/>
      <c r="B20" s="11" t="s">
        <v>30</v>
      </c>
      <c r="G20" s="11"/>
      <c r="H20" s="1"/>
    </row>
    <row r="21" ht="18.75" customHeight="1">
      <c r="A21" s="1"/>
      <c r="B21" s="1"/>
      <c r="C21" s="1"/>
      <c r="D21" s="1"/>
      <c r="E21" s="1"/>
      <c r="F21" s="1"/>
      <c r="G21" s="1"/>
      <c r="H21" s="1"/>
    </row>
    <row r="22" ht="33.75" customHeight="1">
      <c r="A22" s="1"/>
      <c r="B22" s="11" t="s">
        <v>31</v>
      </c>
      <c r="G22" s="11"/>
      <c r="H22" s="1"/>
    </row>
    <row r="23" ht="18.75" customHeight="1">
      <c r="A23" s="1"/>
      <c r="B23" s="1"/>
      <c r="C23" s="1"/>
      <c r="D23" s="1"/>
      <c r="E23" s="1"/>
      <c r="F23" s="1"/>
      <c r="G23" s="1"/>
      <c r="H23" s="1"/>
    </row>
    <row r="24" ht="18.75" customHeight="1">
      <c r="A24" s="1"/>
      <c r="B24" s="1"/>
      <c r="C24" s="1"/>
      <c r="D24" s="1"/>
      <c r="E24" s="1"/>
      <c r="F24" s="1"/>
      <c r="G24" s="1"/>
      <c r="H24" s="1"/>
    </row>
    <row r="25" ht="18.75" customHeight="1">
      <c r="A25" s="1"/>
      <c r="B25" s="21" t="s">
        <v>32</v>
      </c>
      <c r="C25" s="24"/>
      <c r="D25" s="24"/>
      <c r="E25" s="24"/>
      <c r="F25" s="24"/>
      <c r="G25" s="24"/>
      <c r="H25" s="1"/>
    </row>
    <row r="26" ht="18.75" customHeight="1">
      <c r="A26" s="1"/>
      <c r="B26" s="1"/>
      <c r="C26" s="1"/>
      <c r="D26" s="1"/>
      <c r="E26" s="1"/>
      <c r="F26" s="1"/>
      <c r="G26" s="1"/>
      <c r="H26" s="1"/>
    </row>
    <row r="27" ht="33.0" customHeight="1">
      <c r="A27" s="1"/>
      <c r="B27" s="11" t="s">
        <v>52</v>
      </c>
      <c r="G27" s="11"/>
      <c r="H27" s="1"/>
    </row>
    <row r="28" ht="18.75" customHeight="1">
      <c r="A28" s="1"/>
      <c r="B28" s="1"/>
      <c r="C28" s="1"/>
      <c r="D28" s="1"/>
      <c r="E28" s="1"/>
      <c r="F28" s="1"/>
      <c r="G28" s="1"/>
      <c r="H28" s="1"/>
    </row>
    <row r="29" ht="18.75" customHeight="1">
      <c r="A29" s="1"/>
      <c r="B29" s="12" t="s">
        <v>55</v>
      </c>
      <c r="E29" s="13"/>
      <c r="F29" s="13"/>
      <c r="G29" s="13"/>
      <c r="H29" s="1"/>
    </row>
    <row r="30" ht="18.75" customHeight="1">
      <c r="A30" s="1"/>
      <c r="B30" s="1"/>
      <c r="C30" s="13"/>
      <c r="D30" s="13"/>
      <c r="E30" s="13"/>
      <c r="F30" s="13"/>
      <c r="G30" s="13"/>
      <c r="H30" s="1"/>
    </row>
    <row r="31" ht="18.75" customHeight="1">
      <c r="A31" s="1"/>
      <c r="B31" s="25" t="str">
        <f>'2. Core Inputs'!B12</f>
        <v>A1. Year</v>
      </c>
      <c r="C31" s="27">
        <f>'2. Core Inputs'!C12</f>
        <v>2049</v>
      </c>
      <c r="D31" s="13"/>
      <c r="E31" s="13"/>
      <c r="F31" s="13"/>
      <c r="G31" s="13"/>
      <c r="H31" s="1"/>
    </row>
    <row r="32" ht="18.75" customHeight="1">
      <c r="A32" s="1"/>
      <c r="B32" s="25" t="str">
        <f>'2. Core Inputs'!B17</f>
        <v>A2. Population</v>
      </c>
      <c r="C32" s="25">
        <f>'2. Core Inputs'!C17</f>
        <v>6500000</v>
      </c>
      <c r="D32" s="13"/>
      <c r="E32" s="13"/>
      <c r="F32" s="13"/>
      <c r="G32" s="13"/>
      <c r="H32" s="1"/>
    </row>
    <row r="33" ht="18.75" customHeight="1">
      <c r="A33" s="1"/>
      <c r="B33" s="25" t="str">
        <f>'2. Core Inputs'!B18</f>
        <v>A3. GDP (US$)</v>
      </c>
      <c r="C33" s="25">
        <f>'2. Core Inputs'!C18</f>
        <v>3969000000</v>
      </c>
      <c r="D33" s="13"/>
      <c r="E33" s="13"/>
      <c r="F33" s="13"/>
      <c r="G33" s="13"/>
      <c r="H33" s="1"/>
    </row>
    <row r="34" ht="18.75" customHeight="1">
      <c r="A34" s="1"/>
      <c r="B34" s="25" t="str">
        <f>'2. Core Inputs'!B19</f>
        <v>A4. Total Land Area (sq km)</v>
      </c>
      <c r="C34" s="25">
        <f>'2. Core Inputs'!C19</f>
        <v>1000</v>
      </c>
      <c r="D34" s="13"/>
      <c r="E34" s="13"/>
      <c r="F34" s="13"/>
      <c r="G34" s="13"/>
      <c r="H34" s="1"/>
    </row>
    <row r="35" ht="18.75" customHeight="1">
      <c r="A35" s="1"/>
      <c r="B35" s="25" t="str">
        <f>'2. Core Inputs'!B20</f>
        <v>A4. Urban Land Area (sq km)</v>
      </c>
      <c r="C35" s="25">
        <f>'2. Core Inputs'!C20</f>
        <v>292</v>
      </c>
      <c r="D35" s="13"/>
      <c r="E35" s="13"/>
      <c r="F35" s="13"/>
      <c r="G35" s="13"/>
      <c r="H35" s="1"/>
    </row>
    <row r="36" ht="18.75" customHeight="1">
      <c r="A36" s="1"/>
      <c r="B36" s="25" t="str">
        <f>'2. Core Inputs'!B21</f>
        <v>A6. Agriculture Land Area %</v>
      </c>
      <c r="C36" s="32">
        <f>'2. Core Inputs'!C21</f>
        <v>0.02</v>
      </c>
      <c r="D36" s="13"/>
      <c r="E36" s="13"/>
      <c r="F36" s="13"/>
      <c r="G36" s="13"/>
      <c r="H36" s="1"/>
    </row>
    <row r="37" ht="18.75" customHeight="1">
      <c r="A37" s="1"/>
      <c r="B37" s="25" t="str">
        <f>'2. Core Inputs'!B22</f>
        <v>A7. Forest Land Area %</v>
      </c>
      <c r="C37" s="32">
        <f>'2. Core Inputs'!C22</f>
        <v>0.02</v>
      </c>
      <c r="D37" s="13"/>
      <c r="E37" s="13"/>
      <c r="F37" s="13"/>
      <c r="G37" s="13"/>
      <c r="H37" s="1"/>
    </row>
    <row r="38" ht="18.75" customHeight="1">
      <c r="A38" s="1"/>
      <c r="B38" s="13"/>
      <c r="C38" s="13"/>
      <c r="D38" s="13"/>
      <c r="E38" s="13"/>
      <c r="F38" s="13"/>
      <c r="G38" s="13"/>
      <c r="H38" s="1"/>
    </row>
    <row r="39" ht="18.75" customHeight="1">
      <c r="A39" s="1"/>
      <c r="B39" s="13"/>
      <c r="C39" s="13"/>
      <c r="D39" s="13"/>
      <c r="E39" s="13"/>
      <c r="F39" s="13"/>
      <c r="G39" s="13"/>
      <c r="H39" s="1"/>
    </row>
    <row r="40" ht="34.5" customHeight="1">
      <c r="A40" s="1"/>
      <c r="B40" s="13" t="s">
        <v>64</v>
      </c>
      <c r="F40" s="13"/>
      <c r="G40" s="13"/>
      <c r="H40" s="1"/>
    </row>
    <row r="41" ht="18.75" customHeight="1">
      <c r="A41" s="1"/>
      <c r="B41" s="1"/>
      <c r="C41" s="1"/>
      <c r="D41" s="1"/>
      <c r="E41" s="1"/>
      <c r="F41" s="1"/>
      <c r="G41" s="1"/>
      <c r="H41" s="1"/>
    </row>
    <row r="42" ht="18.75" customHeight="1">
      <c r="A42" s="1"/>
      <c r="B42" s="1" t="s">
        <v>65</v>
      </c>
      <c r="C42" s="34">
        <v>6.0</v>
      </c>
      <c r="D42" s="1"/>
      <c r="E42" s="1"/>
      <c r="F42" s="1"/>
      <c r="G42" s="1"/>
      <c r="H42" s="1"/>
    </row>
    <row r="43" ht="18.75" customHeight="1">
      <c r="A43" s="1"/>
      <c r="B43" s="1" t="s">
        <v>68</v>
      </c>
      <c r="C43" s="34">
        <v>5.0</v>
      </c>
      <c r="D43" s="1"/>
      <c r="E43" s="1"/>
      <c r="F43" s="1"/>
      <c r="G43" s="1"/>
      <c r="H43" s="1"/>
    </row>
    <row r="44" ht="18.75" customHeight="1">
      <c r="A44" s="1"/>
      <c r="B44" s="1" t="s">
        <v>69</v>
      </c>
      <c r="C44" s="34">
        <v>48.0</v>
      </c>
      <c r="D44" s="1"/>
      <c r="E44" s="1"/>
      <c r="F44" s="1"/>
      <c r="G44" s="1"/>
      <c r="H44" s="1"/>
    </row>
    <row r="45" ht="18.75" customHeight="1">
      <c r="A45" s="1"/>
      <c r="B45" s="1" t="s">
        <v>70</v>
      </c>
      <c r="C45" s="36">
        <v>0.7</v>
      </c>
      <c r="D45" s="1"/>
      <c r="E45" s="1"/>
      <c r="F45" s="1"/>
      <c r="G45" s="1"/>
      <c r="H45" s="1"/>
    </row>
    <row r="46" ht="18.75" customHeight="1">
      <c r="A46" s="1"/>
      <c r="B46" s="1"/>
      <c r="C46" s="1"/>
      <c r="D46" s="1"/>
      <c r="E46" s="1"/>
      <c r="F46" s="1"/>
      <c r="G46" s="1"/>
      <c r="H46" s="1"/>
    </row>
    <row r="47" ht="18.75" customHeight="1">
      <c r="A47" s="1"/>
      <c r="B47" s="22" t="str">
        <f>'4. Calculations'!B34</f>
        <v>UAV operational hours per year</v>
      </c>
      <c r="C47" s="38">
        <f>'4. Calculations'!C34</f>
        <v>1008</v>
      </c>
      <c r="D47" s="1"/>
      <c r="E47" s="1"/>
      <c r="F47" s="1"/>
      <c r="G47" s="1"/>
      <c r="H47" s="1"/>
    </row>
    <row r="48" ht="18.75" customHeight="1">
      <c r="A48" s="1"/>
      <c r="B48" s="1"/>
      <c r="C48" s="1"/>
      <c r="D48" s="1"/>
      <c r="E48" s="1"/>
      <c r="F48" s="1"/>
      <c r="G48" s="1"/>
      <c r="H48" s="1"/>
    </row>
    <row r="49" ht="18.75" customHeight="1">
      <c r="A49" s="1"/>
      <c r="B49" s="1"/>
      <c r="C49" s="1"/>
      <c r="D49" s="1"/>
      <c r="E49" s="1"/>
      <c r="F49" s="1"/>
      <c r="G49" s="1"/>
      <c r="H49" s="1"/>
    </row>
    <row r="50" ht="33.75" customHeight="1">
      <c r="A50" s="1"/>
      <c r="B50" s="13" t="s">
        <v>71</v>
      </c>
      <c r="F50" s="1"/>
      <c r="G50" s="1"/>
      <c r="H50" s="1"/>
    </row>
    <row r="51" ht="18.75" customHeight="1">
      <c r="A51" s="1"/>
      <c r="B51" s="1"/>
      <c r="C51" s="1"/>
      <c r="D51" s="1"/>
      <c r="E51" s="1"/>
      <c r="F51" s="1"/>
      <c r="G51" s="1"/>
      <c r="H51" s="1"/>
    </row>
    <row r="52" ht="18.75" customHeight="1">
      <c r="A52" s="1"/>
      <c r="B52" s="1" t="s">
        <v>72</v>
      </c>
      <c r="C52" s="34">
        <v>1.0</v>
      </c>
      <c r="D52" s="1"/>
      <c r="E52" s="1"/>
      <c r="F52" s="1"/>
      <c r="G52" s="1"/>
      <c r="H52" s="1"/>
    </row>
    <row r="53" ht="18.75" customHeight="1">
      <c r="A53" s="1"/>
      <c r="B53" s="1" t="s">
        <v>73</v>
      </c>
      <c r="C53" s="34">
        <v>0.5</v>
      </c>
      <c r="D53" s="1"/>
      <c r="E53" s="1"/>
      <c r="F53" s="1"/>
      <c r="G53" s="1"/>
      <c r="H53" s="1"/>
    </row>
    <row r="54" ht="18.75" customHeight="1">
      <c r="A54" s="1"/>
      <c r="B54" s="1"/>
      <c r="C54" s="1"/>
      <c r="D54" s="1"/>
      <c r="E54" s="1"/>
      <c r="F54" s="1"/>
      <c r="G54" s="1"/>
      <c r="H54" s="1"/>
    </row>
    <row r="55" ht="18.75" customHeight="1">
      <c r="A55" s="1"/>
      <c r="B55" s="22" t="str">
        <f>'4. Calculations'!B39</f>
        <v>UAV flights per year</v>
      </c>
      <c r="C55" s="42">
        <f>'4. Calculations'!C39</f>
        <v>672</v>
      </c>
      <c r="D55" s="1"/>
      <c r="E55" s="1"/>
      <c r="F55" s="1"/>
      <c r="G55" s="1"/>
      <c r="H55" s="1"/>
    </row>
    <row r="56" ht="18.75" customHeight="1">
      <c r="A56" s="1"/>
      <c r="B56" s="1"/>
      <c r="C56" s="1"/>
      <c r="D56" s="1"/>
      <c r="E56" s="1"/>
      <c r="F56" s="1"/>
      <c r="G56" s="1"/>
      <c r="H56" s="1"/>
    </row>
    <row r="57" ht="18.75" customHeight="1">
      <c r="A57" s="1"/>
      <c r="B57" s="1"/>
      <c r="C57" s="1"/>
      <c r="D57" s="1"/>
      <c r="E57" s="1"/>
      <c r="F57" s="1"/>
      <c r="G57" s="1"/>
      <c r="H57" s="1"/>
    </row>
    <row r="58" ht="18.75" customHeight="1">
      <c r="A58" s="1"/>
      <c r="B58" s="13" t="s">
        <v>74</v>
      </c>
      <c r="F58" s="1"/>
      <c r="G58" s="1"/>
      <c r="H58" s="1"/>
    </row>
    <row r="59" ht="18.75" customHeight="1">
      <c r="A59" s="1"/>
      <c r="B59" s="1"/>
      <c r="C59" s="1"/>
      <c r="D59" s="1"/>
      <c r="E59" s="1"/>
      <c r="F59" s="1"/>
      <c r="G59" s="1"/>
      <c r="H59" s="1"/>
    </row>
    <row r="60" ht="18.75" customHeight="1">
      <c r="A60" s="1"/>
      <c r="B60" s="1" t="s">
        <v>75</v>
      </c>
      <c r="C60" s="34">
        <v>20.0</v>
      </c>
      <c r="D60" s="1"/>
      <c r="E60" s="1"/>
      <c r="F60" s="1"/>
      <c r="G60" s="1"/>
      <c r="H60" s="1"/>
    </row>
    <row r="61" ht="18.75" customHeight="1">
      <c r="A61" s="1"/>
      <c r="B61" s="1"/>
      <c r="C61" s="1"/>
      <c r="D61" s="1"/>
      <c r="E61" s="1"/>
      <c r="F61" s="1"/>
      <c r="G61" s="1"/>
      <c r="H61" s="1"/>
    </row>
    <row r="62" ht="18.75" customHeight="1">
      <c r="A62" s="1"/>
      <c r="B62" s="1"/>
      <c r="C62" s="1"/>
      <c r="D62" s="1"/>
      <c r="E62" s="1"/>
      <c r="F62" s="1"/>
      <c r="G62" s="1"/>
      <c r="H62" s="1"/>
    </row>
    <row r="63" ht="31.5" customHeight="1">
      <c r="A63" s="1"/>
      <c r="B63" s="13" t="s">
        <v>76</v>
      </c>
      <c r="F63" s="1"/>
      <c r="G63" s="1"/>
      <c r="H63" s="1"/>
    </row>
    <row r="64" ht="18.75" customHeight="1">
      <c r="A64" s="1"/>
      <c r="B64" s="1"/>
      <c r="C64" s="1"/>
      <c r="D64" s="1"/>
      <c r="E64" s="1"/>
      <c r="F64" s="1"/>
      <c r="G64" s="1"/>
      <c r="H64" s="1"/>
    </row>
    <row r="65" ht="18.75" customHeight="1">
      <c r="A65" s="1"/>
      <c r="B65" s="1" t="s">
        <v>77</v>
      </c>
      <c r="C65" s="34">
        <v>100.0</v>
      </c>
      <c r="D65" s="1"/>
      <c r="E65" s="1"/>
      <c r="F65" s="1"/>
      <c r="G65" s="1"/>
      <c r="H65" s="1"/>
    </row>
    <row r="66" ht="18.75" customHeight="1">
      <c r="A66" s="1"/>
      <c r="B66" s="1"/>
      <c r="C66" s="1"/>
      <c r="D66" s="1"/>
      <c r="E66" s="1"/>
      <c r="F66" s="1"/>
      <c r="G66" s="1"/>
      <c r="H66" s="1"/>
    </row>
    <row r="67" ht="18.75" customHeight="1">
      <c r="A67" s="1"/>
      <c r="B67" s="22" t="str">
        <f>'4. Calculations'!B44</f>
        <v>Covered Linear Path per Flight (km)</v>
      </c>
      <c r="C67" s="42">
        <f>'4. Calculations'!C44</f>
        <v>20</v>
      </c>
      <c r="D67" s="1"/>
      <c r="E67" s="1"/>
      <c r="F67" s="1"/>
      <c r="G67" s="1"/>
      <c r="H67" s="1"/>
    </row>
    <row r="68" ht="18.75" customHeight="1">
      <c r="A68" s="1"/>
      <c r="B68" s="22" t="str">
        <f>'4. Calculations'!B45</f>
        <v>Covered Area per Flight (sq km)</v>
      </c>
      <c r="C68" s="42">
        <f>'4. Calculations'!C45</f>
        <v>2</v>
      </c>
      <c r="D68" s="1"/>
      <c r="E68" s="1"/>
      <c r="F68" s="1"/>
      <c r="G68" s="1"/>
      <c r="H68" s="1"/>
    </row>
    <row r="69" ht="18.75" customHeight="1">
      <c r="A69" s="1"/>
      <c r="B69" s="22" t="str">
        <f>'4. Calculations'!B46</f>
        <v>Covered Area per Flight (hectares)</v>
      </c>
      <c r="C69" s="42">
        <f>'4. Calculations'!C46</f>
        <v>200</v>
      </c>
      <c r="D69" s="1"/>
      <c r="E69" s="1"/>
      <c r="F69" s="1"/>
      <c r="G69" s="1"/>
      <c r="H69" s="1"/>
    </row>
    <row r="70" ht="18.75" customHeight="1">
      <c r="A70" s="1"/>
      <c r="B70" s="1"/>
      <c r="C70" s="1"/>
      <c r="D70" s="1"/>
      <c r="E70" s="1"/>
      <c r="F70" s="1"/>
      <c r="G70" s="1"/>
      <c r="H70" s="1"/>
    </row>
    <row r="71" ht="18.75" customHeight="1">
      <c r="A71" s="1"/>
      <c r="B71" s="1"/>
      <c r="C71" s="1"/>
      <c r="D71" s="1"/>
      <c r="E71" s="1"/>
      <c r="F71" s="1"/>
      <c r="G71" s="1"/>
      <c r="H71" s="1"/>
    </row>
    <row r="72" ht="32.25" customHeight="1">
      <c r="A72" s="1"/>
      <c r="B72" s="13" t="s">
        <v>78</v>
      </c>
      <c r="F72" s="1"/>
      <c r="G72" s="1"/>
      <c r="H72" s="1"/>
    </row>
    <row r="73" ht="18.75" customHeight="1">
      <c r="A73" s="1"/>
      <c r="B73" s="1"/>
      <c r="C73" s="1"/>
      <c r="D73" s="1"/>
      <c r="E73" s="1"/>
      <c r="F73" s="1"/>
      <c r="G73" s="1"/>
      <c r="H73" s="1"/>
    </row>
    <row r="74" ht="18.75" customHeight="1">
      <c r="A74" s="1"/>
      <c r="B74" s="1" t="s">
        <v>79</v>
      </c>
      <c r="C74" s="34">
        <v>1.0</v>
      </c>
      <c r="D74" s="1"/>
      <c r="E74" s="1"/>
      <c r="F74" s="1"/>
      <c r="G74" s="1"/>
      <c r="H74" s="1"/>
    </row>
    <row r="75" ht="18.75" customHeight="1">
      <c r="A75" s="1"/>
      <c r="B75" s="1"/>
      <c r="C75" s="1"/>
      <c r="D75" s="1"/>
      <c r="E75" s="1"/>
      <c r="F75" s="1"/>
      <c r="G75" s="1"/>
      <c r="H75" s="1"/>
    </row>
    <row r="76" ht="18.75" customHeight="1">
      <c r="A76" s="1"/>
      <c r="B76" s="1"/>
      <c r="C76" s="1"/>
      <c r="D76" s="1"/>
      <c r="E76" s="1"/>
      <c r="F76" s="1"/>
      <c r="G76" s="1"/>
      <c r="H76" s="1"/>
    </row>
    <row r="77" ht="45.0" customHeight="1">
      <c r="A77" s="1"/>
      <c r="B77" s="13" t="s">
        <v>80</v>
      </c>
      <c r="F77" s="1"/>
      <c r="G77" s="1"/>
      <c r="H77" s="1"/>
    </row>
    <row r="78" ht="18.75" customHeight="1">
      <c r="A78" s="1"/>
      <c r="B78" s="1"/>
      <c r="C78" s="1"/>
      <c r="D78" s="1"/>
      <c r="E78" s="1"/>
      <c r="F78" s="1"/>
      <c r="G78" s="1"/>
      <c r="H78" s="1"/>
    </row>
    <row r="79" ht="18.75" customHeight="1">
      <c r="A79" s="1"/>
      <c r="B79" s="1" t="s">
        <v>81</v>
      </c>
      <c r="C79" s="34">
        <v>250.0</v>
      </c>
      <c r="D79" s="1"/>
      <c r="E79" s="1"/>
      <c r="F79" s="1"/>
      <c r="G79" s="1"/>
      <c r="H79" s="1"/>
    </row>
    <row r="80" ht="18.75" customHeight="1">
      <c r="A80" s="1"/>
      <c r="B80" s="1" t="s">
        <v>82</v>
      </c>
      <c r="C80" s="34">
        <v>250000.0</v>
      </c>
      <c r="D80" s="1"/>
      <c r="E80" s="1"/>
      <c r="F80" s="1"/>
      <c r="G80" s="1"/>
      <c r="H80" s="1"/>
    </row>
    <row r="81" ht="18.75" customHeight="1">
      <c r="A81" s="1"/>
      <c r="B81" s="1"/>
      <c r="C81" s="1"/>
      <c r="D81" s="1"/>
      <c r="E81" s="1"/>
      <c r="F81" s="1"/>
      <c r="G81" s="1"/>
      <c r="H81" s="1"/>
    </row>
    <row r="82" ht="18.75" customHeight="1">
      <c r="A82" s="1"/>
      <c r="B82" s="1"/>
      <c r="C82" s="1"/>
      <c r="D82" s="1"/>
      <c r="E82" s="1"/>
      <c r="F82" s="1"/>
      <c r="G82" s="1"/>
      <c r="H82" s="1"/>
    </row>
    <row r="83" ht="32.25" customHeight="1">
      <c r="A83" s="1"/>
      <c r="B83" s="13" t="s">
        <v>85</v>
      </c>
      <c r="F83" s="1"/>
      <c r="G83" s="1"/>
      <c r="H83" s="1"/>
    </row>
    <row r="84" ht="18.75" customHeight="1">
      <c r="A84" s="1"/>
      <c r="B84" s="1"/>
      <c r="C84" s="1"/>
      <c r="D84" s="1"/>
      <c r="E84" s="1"/>
      <c r="F84" s="1"/>
      <c r="G84" s="1"/>
      <c r="H84" s="1"/>
    </row>
    <row r="85" ht="18.75" customHeight="1">
      <c r="A85" s="1"/>
      <c r="B85" s="1" t="s">
        <v>86</v>
      </c>
      <c r="C85" s="34">
        <v>7.0</v>
      </c>
      <c r="D85" s="1"/>
      <c r="E85" s="1"/>
      <c r="F85" s="1"/>
      <c r="G85" s="1"/>
      <c r="H85" s="1"/>
    </row>
    <row r="86" ht="18.75" customHeight="1">
      <c r="A86" s="1"/>
      <c r="B86" s="1"/>
      <c r="C86" s="1"/>
      <c r="D86" s="1"/>
      <c r="E86" s="1"/>
      <c r="F86" s="1"/>
      <c r="G86" s="1"/>
      <c r="H86" s="1"/>
    </row>
    <row r="87" ht="18.75" customHeight="1">
      <c r="A87" s="1"/>
      <c r="B87" s="22" t="str">
        <f>'4. Calculations'!B50</f>
        <v>Maximum annual structures per UAV</v>
      </c>
      <c r="C87" s="42">
        <f>'4. Calculations'!C50</f>
        <v>336</v>
      </c>
      <c r="D87" s="1"/>
      <c r="E87" s="1"/>
      <c r="F87" s="1"/>
      <c r="G87" s="1"/>
      <c r="H87" s="1"/>
    </row>
    <row r="88" ht="18.75" customHeight="1">
      <c r="A88" s="1"/>
      <c r="B88" s="1"/>
      <c r="C88" s="1"/>
      <c r="D88" s="1"/>
      <c r="E88" s="1"/>
      <c r="F88" s="1"/>
      <c r="G88" s="1"/>
      <c r="H88" s="1"/>
    </row>
    <row r="89" ht="18.75" customHeight="1">
      <c r="A89" s="1"/>
      <c r="B89" s="1"/>
      <c r="C89" s="1"/>
      <c r="D89" s="1"/>
      <c r="E89" s="1"/>
      <c r="F89" s="1"/>
      <c r="G89" s="1"/>
      <c r="H89" s="1"/>
    </row>
    <row r="90" ht="18.75" customHeight="1">
      <c r="A90" s="1"/>
      <c r="B90" s="21" t="s">
        <v>88</v>
      </c>
      <c r="C90" s="24"/>
      <c r="D90" s="24"/>
      <c r="E90" s="24"/>
      <c r="F90" s="24"/>
      <c r="G90" s="24"/>
      <c r="H90" s="1"/>
    </row>
    <row r="91" ht="18.75" customHeight="1">
      <c r="A91" s="1"/>
      <c r="B91" s="12"/>
      <c r="C91" s="20"/>
      <c r="D91" s="20"/>
      <c r="E91" s="1"/>
      <c r="F91" s="1"/>
      <c r="G91" s="1"/>
      <c r="H91" s="1"/>
    </row>
    <row r="92" ht="18.75" customHeight="1">
      <c r="A92" s="1"/>
      <c r="B92" s="49" t="s">
        <v>90</v>
      </c>
      <c r="D92" s="11"/>
      <c r="E92" s="45" t="s">
        <v>91</v>
      </c>
      <c r="F92" s="51"/>
      <c r="G92" s="51"/>
      <c r="H92" s="1"/>
    </row>
    <row r="93" ht="18.75" customHeight="1">
      <c r="A93" s="1"/>
      <c r="D93" s="11"/>
      <c r="E93" s="52" t="s">
        <v>93</v>
      </c>
      <c r="F93" s="52" t="s">
        <v>94</v>
      </c>
      <c r="G93" s="52" t="s">
        <v>95</v>
      </c>
      <c r="H93" s="1"/>
    </row>
    <row r="94" ht="18.75" customHeight="1">
      <c r="A94" s="1"/>
      <c r="D94" s="11"/>
      <c r="E94" s="53">
        <f>'4. Calculations'!C$350</f>
        <v>917280</v>
      </c>
      <c r="F94" s="53">
        <f>'4. Calculations'!E$350</f>
        <v>2076360</v>
      </c>
      <c r="G94" s="54">
        <f>AVERAGE('4. Calculations'!D$350,'4. Calculations'!F$350)</f>
        <v>0.01722994059</v>
      </c>
      <c r="H94" s="1"/>
    </row>
    <row r="95" ht="18.75" customHeight="1">
      <c r="A95" s="1"/>
      <c r="B95" s="11"/>
      <c r="C95" s="11"/>
      <c r="D95" s="11"/>
      <c r="E95" s="11"/>
      <c r="F95" s="11"/>
      <c r="G95" s="11"/>
      <c r="H95" s="1"/>
    </row>
    <row r="96" ht="18.75" customHeight="1">
      <c r="A96" s="1"/>
      <c r="B96" s="13"/>
      <c r="C96" s="13"/>
      <c r="D96" s="13"/>
      <c r="E96" s="13"/>
      <c r="F96" s="1"/>
      <c r="G96" s="1"/>
      <c r="H96" s="1"/>
    </row>
    <row r="97" ht="58.5" customHeight="1">
      <c r="A97" s="1"/>
      <c r="B97" s="13" t="s">
        <v>99</v>
      </c>
      <c r="F97" s="1"/>
      <c r="G97" s="1"/>
      <c r="H97" s="1"/>
    </row>
    <row r="98" ht="18.75" customHeight="1">
      <c r="A98" s="1"/>
      <c r="B98" s="1"/>
      <c r="C98" s="20"/>
      <c r="D98" s="20"/>
      <c r="E98" s="1"/>
      <c r="F98" s="1"/>
      <c r="G98" s="1"/>
      <c r="H98" s="1"/>
    </row>
    <row r="99" ht="18.75" customHeight="1">
      <c r="A99" s="1"/>
      <c r="B99" s="1"/>
      <c r="C99" s="20" t="s">
        <v>93</v>
      </c>
      <c r="D99" s="20" t="s">
        <v>94</v>
      </c>
      <c r="E99" s="1"/>
      <c r="F99" s="1"/>
      <c r="G99" s="1"/>
      <c r="H99" s="1"/>
    </row>
    <row r="100" ht="18.75" customHeight="1">
      <c r="A100" s="1"/>
      <c r="B100" s="1" t="s">
        <v>101</v>
      </c>
      <c r="C100" s="55">
        <v>0.00588</v>
      </c>
      <c r="D100" s="55">
        <v>0.01331</v>
      </c>
      <c r="E100" s="1"/>
      <c r="F100" s="1"/>
      <c r="G100" s="1"/>
      <c r="H100" s="1"/>
    </row>
    <row r="101" ht="18.75" customHeight="1">
      <c r="A101" s="1"/>
      <c r="B101" s="1"/>
      <c r="C101" s="1"/>
      <c r="D101" s="1"/>
      <c r="E101" s="1"/>
      <c r="F101" s="1"/>
      <c r="G101" s="1"/>
      <c r="H101" s="1"/>
    </row>
    <row r="102" ht="18.75" customHeight="1">
      <c r="A102" s="1"/>
      <c r="B102" s="1"/>
      <c r="C102" s="1"/>
      <c r="D102" s="1"/>
      <c r="E102" s="1"/>
      <c r="F102" s="1"/>
      <c r="G102" s="1"/>
      <c r="H102" s="1"/>
    </row>
    <row r="103" ht="18.75" customHeight="1">
      <c r="A103" s="1"/>
      <c r="B103" s="13" t="s">
        <v>103</v>
      </c>
      <c r="F103" s="1"/>
      <c r="G103" s="1"/>
      <c r="H103" s="1"/>
    </row>
    <row r="104" ht="18.75" customHeight="1">
      <c r="A104" s="1"/>
      <c r="B104" s="1"/>
      <c r="C104" s="1"/>
      <c r="D104" s="1"/>
      <c r="E104" s="1"/>
      <c r="F104" s="1"/>
      <c r="G104" s="1"/>
      <c r="H104" s="1"/>
    </row>
    <row r="105" ht="18.75" customHeight="1">
      <c r="A105" s="1"/>
      <c r="B105" s="1" t="s">
        <v>104</v>
      </c>
      <c r="C105" s="16">
        <v>2.0</v>
      </c>
      <c r="D105" s="1"/>
      <c r="E105" s="1"/>
      <c r="F105" s="1"/>
      <c r="G105" s="1"/>
      <c r="H105" s="1"/>
    </row>
    <row r="106" ht="18.75" customHeight="1">
      <c r="A106" s="1"/>
      <c r="B106" s="1"/>
      <c r="C106" s="1"/>
      <c r="D106" s="1"/>
      <c r="E106" s="1"/>
      <c r="F106" s="1"/>
      <c r="G106" s="1"/>
      <c r="H106" s="1"/>
    </row>
    <row r="107" ht="18.75" customHeight="1">
      <c r="A107" s="1"/>
      <c r="B107" s="56" t="str">
        <f>'4. Calculations'!B65</f>
        <v>Recreational Use Estimates</v>
      </c>
      <c r="C107" s="44" t="str">
        <f>'4. Calculations'!C65</f>
        <v>Lower Bound</v>
      </c>
      <c r="D107" s="44" t="str">
        <f>'4. Calculations'!D65</f>
        <v>Upper Bound</v>
      </c>
      <c r="E107" s="1"/>
      <c r="F107" s="1"/>
      <c r="G107" s="1"/>
      <c r="H107" s="1"/>
    </row>
    <row r="108" ht="18.75" customHeight="1">
      <c r="A108" s="1"/>
      <c r="B108" s="30" t="str">
        <f>'4. Calculations'!B66</f>
        <v>Annual UAV Flights</v>
      </c>
      <c r="C108" s="31">
        <f>'4. Calculations'!C66</f>
        <v>917280</v>
      </c>
      <c r="D108" s="31">
        <f>'4. Calculations'!D66</f>
        <v>2076360</v>
      </c>
      <c r="E108" s="1"/>
      <c r="F108" s="1"/>
      <c r="G108" s="1"/>
      <c r="H108" s="1"/>
    </row>
    <row r="109" ht="18.75" customHeight="1">
      <c r="A109" s="1"/>
      <c r="B109" s="30" t="str">
        <f>'4. Calculations'!B67</f>
        <v>Annual UAVs</v>
      </c>
      <c r="C109" s="31">
        <f>'4. Calculations'!C67</f>
        <v>38220</v>
      </c>
      <c r="D109" s="31">
        <f>'4. Calculations'!D67</f>
        <v>86515</v>
      </c>
      <c r="E109" s="1"/>
      <c r="F109" s="1"/>
      <c r="G109" s="1"/>
      <c r="H109" s="1"/>
    </row>
    <row r="110" ht="18.75" customHeight="1">
      <c r="A110" s="1"/>
      <c r="B110" s="1"/>
      <c r="C110" s="1"/>
      <c r="D110" s="1"/>
      <c r="E110" s="1"/>
      <c r="F110" s="1"/>
      <c r="G110" s="1"/>
      <c r="H110" s="1"/>
    </row>
    <row r="111" ht="18.75" customHeight="1">
      <c r="A111" s="1"/>
      <c r="B111" s="1"/>
      <c r="C111" s="1"/>
      <c r="D111" s="1"/>
      <c r="E111" s="1"/>
      <c r="F111" s="1"/>
      <c r="G111" s="1"/>
      <c r="H111" s="1"/>
    </row>
    <row r="112" ht="18.75" customHeight="1">
      <c r="A112" s="1"/>
      <c r="B112" s="21" t="s">
        <v>105</v>
      </c>
      <c r="C112" s="24"/>
      <c r="D112" s="24"/>
      <c r="E112" s="24"/>
      <c r="F112" s="24"/>
      <c r="G112" s="24"/>
      <c r="H112" s="1"/>
    </row>
    <row r="113" ht="18.75" customHeight="1">
      <c r="A113" s="1"/>
      <c r="B113" s="1"/>
      <c r="C113" s="1"/>
      <c r="D113" s="1"/>
      <c r="E113" s="1"/>
      <c r="F113" s="1"/>
      <c r="G113" s="1"/>
      <c r="H113" s="1"/>
    </row>
    <row r="114" ht="18.75" customHeight="1">
      <c r="A114" s="1"/>
      <c r="B114" s="49" t="s">
        <v>106</v>
      </c>
      <c r="D114" s="11"/>
      <c r="E114" s="45" t="s">
        <v>91</v>
      </c>
      <c r="F114" s="51"/>
      <c r="G114" s="51"/>
      <c r="H114" s="1"/>
    </row>
    <row r="115" ht="18.75" customHeight="1">
      <c r="A115" s="1"/>
      <c r="D115" s="20"/>
      <c r="E115" s="52" t="s">
        <v>93</v>
      </c>
      <c r="F115" s="52" t="s">
        <v>94</v>
      </c>
      <c r="G115" s="52" t="s">
        <v>95</v>
      </c>
      <c r="H115" s="1"/>
    </row>
    <row r="116" ht="18.75" customHeight="1">
      <c r="A116" s="1"/>
      <c r="D116" s="20"/>
      <c r="E116" s="53">
        <f>'4. Calculations'!C$351</f>
        <v>9525600</v>
      </c>
      <c r="F116" s="53">
        <f>'4. Calculations'!E$351</f>
        <v>23814000</v>
      </c>
      <c r="G116" s="54">
        <f>AVERAGE('4. Calculations'!D$351,'4. Calculations'!F$351)</f>
        <v>0.1829465241</v>
      </c>
      <c r="H116" s="1"/>
    </row>
    <row r="117" ht="18.75" customHeight="1">
      <c r="A117" s="1"/>
      <c r="D117" s="20"/>
      <c r="E117" s="1"/>
      <c r="F117" s="1"/>
      <c r="G117" s="1"/>
      <c r="H117" s="1"/>
    </row>
    <row r="118" ht="18.75" customHeight="1">
      <c r="A118" s="1"/>
      <c r="B118" s="1"/>
      <c r="C118" s="20"/>
      <c r="D118" s="20"/>
      <c r="E118" s="1"/>
      <c r="F118" s="1"/>
      <c r="G118" s="1"/>
      <c r="H118" s="1"/>
    </row>
    <row r="119" ht="18.75" customHeight="1">
      <c r="A119" s="1"/>
      <c r="B119" s="1"/>
      <c r="C119" s="13"/>
      <c r="D119" s="13"/>
      <c r="E119" s="13"/>
      <c r="F119" s="1"/>
      <c r="G119" s="1"/>
      <c r="H119" s="1"/>
    </row>
    <row r="120" ht="43.5" customHeight="1">
      <c r="A120" s="1"/>
      <c r="B120" s="13" t="s">
        <v>107</v>
      </c>
      <c r="F120" s="1"/>
      <c r="G120" s="1"/>
      <c r="H120" s="1"/>
    </row>
    <row r="121" ht="18.75" customHeight="1">
      <c r="A121" s="1"/>
      <c r="B121" s="1"/>
      <c r="C121" s="1"/>
      <c r="D121" s="1"/>
      <c r="E121" s="13"/>
      <c r="F121" s="1"/>
      <c r="G121" s="1"/>
      <c r="H121" s="1"/>
    </row>
    <row r="122" ht="18.75" customHeight="1">
      <c r="A122" s="1"/>
      <c r="B122" s="1" t="s">
        <v>108</v>
      </c>
      <c r="C122" s="34">
        <v>2.0</v>
      </c>
      <c r="D122" s="13"/>
      <c r="E122" s="13"/>
      <c r="F122" s="1"/>
      <c r="G122" s="1"/>
      <c r="H122" s="1"/>
    </row>
    <row r="123" ht="18.75" customHeight="1">
      <c r="A123" s="1"/>
      <c r="B123" s="1"/>
      <c r="C123" s="1"/>
      <c r="D123" s="1"/>
      <c r="E123" s="1"/>
      <c r="F123" s="1"/>
      <c r="G123" s="1"/>
      <c r="H123" s="1"/>
    </row>
    <row r="124" ht="18.75" customHeight="1">
      <c r="A124" s="1"/>
      <c r="B124" s="1" t="s">
        <v>109</v>
      </c>
      <c r="C124" s="60">
        <f>C122*C33/1000</f>
        <v>7938000</v>
      </c>
      <c r="D124" s="13"/>
      <c r="E124" s="13"/>
      <c r="F124" s="1"/>
      <c r="G124" s="1"/>
      <c r="H124" s="1"/>
    </row>
    <row r="125" ht="18.75" customHeight="1">
      <c r="A125" s="1"/>
      <c r="B125" s="1"/>
      <c r="C125" s="13"/>
      <c r="D125" s="13"/>
      <c r="E125" s="13"/>
      <c r="F125" s="1"/>
      <c r="G125" s="1"/>
      <c r="H125" s="1"/>
    </row>
    <row r="126" ht="18.75" customHeight="1">
      <c r="A126" s="1"/>
      <c r="B126" s="13"/>
      <c r="C126" s="13"/>
      <c r="D126" s="13"/>
      <c r="E126" s="13"/>
      <c r="F126" s="1"/>
      <c r="G126" s="1"/>
      <c r="H126" s="1"/>
    </row>
    <row r="127" ht="18.75" customHeight="1">
      <c r="A127" s="1"/>
      <c r="B127" s="13" t="s">
        <v>110</v>
      </c>
      <c r="F127" s="1"/>
      <c r="G127" s="1"/>
      <c r="H127" s="1"/>
    </row>
    <row r="128" ht="18.75" customHeight="1">
      <c r="A128" s="1"/>
      <c r="B128" s="1"/>
      <c r="C128" s="1"/>
      <c r="D128" s="1"/>
      <c r="E128" s="1"/>
      <c r="F128" s="1"/>
      <c r="G128" s="1"/>
      <c r="H128" s="1"/>
    </row>
    <row r="129" ht="18.75" customHeight="1">
      <c r="A129" s="1"/>
      <c r="B129" s="1" t="s">
        <v>111</v>
      </c>
      <c r="C129" s="62">
        <v>0.3</v>
      </c>
      <c r="D129" s="1"/>
      <c r="E129" s="1"/>
      <c r="F129" s="1"/>
      <c r="G129" s="1"/>
      <c r="H129" s="1"/>
    </row>
    <row r="130" ht="18.75" customHeight="1">
      <c r="A130" s="1"/>
      <c r="B130" s="1"/>
      <c r="C130" s="1"/>
      <c r="D130" s="1"/>
      <c r="E130" s="1"/>
      <c r="F130" s="1"/>
      <c r="G130" s="1"/>
      <c r="H130" s="1"/>
    </row>
    <row r="131" ht="18.75" customHeight="1">
      <c r="A131" s="1"/>
      <c r="B131" s="1"/>
      <c r="C131" s="1"/>
      <c r="D131" s="1"/>
      <c r="E131" s="1"/>
      <c r="F131" s="1"/>
      <c r="G131" s="1"/>
      <c r="H131" s="1"/>
    </row>
    <row r="132" ht="18.75" customHeight="1">
      <c r="A132" s="1"/>
      <c r="B132" s="13" t="s">
        <v>112</v>
      </c>
      <c r="F132" s="1"/>
      <c r="G132" s="1"/>
      <c r="H132" s="1"/>
    </row>
    <row r="133" ht="18.75" customHeight="1">
      <c r="A133" s="1"/>
      <c r="B133" s="1"/>
      <c r="C133" s="1"/>
      <c r="D133" s="1"/>
      <c r="E133" s="1"/>
      <c r="F133" s="1"/>
      <c r="G133" s="1"/>
      <c r="H133" s="1"/>
    </row>
    <row r="134" ht="18.75" customHeight="1">
      <c r="A134" s="1"/>
      <c r="B134" s="1" t="s">
        <v>113</v>
      </c>
      <c r="C134" s="36">
        <v>0.2</v>
      </c>
      <c r="D134" s="1"/>
      <c r="E134" s="1"/>
      <c r="F134" s="1"/>
      <c r="G134" s="1"/>
      <c r="H134" s="1"/>
    </row>
    <row r="135" ht="18.75" customHeight="1">
      <c r="A135" s="1"/>
      <c r="B135" s="1"/>
      <c r="C135" s="1"/>
      <c r="D135" s="1"/>
      <c r="E135" s="1"/>
      <c r="F135" s="1"/>
      <c r="G135" s="1"/>
      <c r="H135" s="1"/>
    </row>
    <row r="136" ht="18.75" customHeight="1">
      <c r="A136" s="1"/>
      <c r="B136" s="22" t="str">
        <f>'4. Calculations'!B87</f>
        <v>Annual UAV Tonnes, Maximum Capacity</v>
      </c>
      <c r="C136" s="38">
        <f>'4. Calculations'!C87</f>
        <v>476280</v>
      </c>
      <c r="D136" s="1"/>
      <c r="E136" s="1"/>
      <c r="F136" s="1"/>
      <c r="G136" s="1"/>
      <c r="H136" s="1"/>
    </row>
    <row r="137" ht="18.75" customHeight="1">
      <c r="A137" s="1"/>
      <c r="B137" s="1"/>
      <c r="C137" s="1"/>
      <c r="D137" s="1"/>
      <c r="E137" s="1"/>
      <c r="F137" s="1"/>
      <c r="G137" s="1"/>
      <c r="H137" s="1"/>
    </row>
    <row r="138" ht="18.75" customHeight="1">
      <c r="A138" s="1"/>
      <c r="B138" s="1"/>
      <c r="C138" s="1"/>
      <c r="D138" s="1"/>
      <c r="E138" s="1"/>
      <c r="F138" s="1"/>
      <c r="G138" s="1"/>
      <c r="H138" s="1"/>
    </row>
    <row r="139" ht="33.75" customHeight="1">
      <c r="A139" s="1"/>
      <c r="B139" s="13" t="s">
        <v>114</v>
      </c>
      <c r="F139" s="1"/>
      <c r="G139" s="1"/>
      <c r="H139" s="1"/>
    </row>
    <row r="140" ht="18.75" customHeight="1">
      <c r="A140" s="1"/>
      <c r="B140" s="1"/>
      <c r="C140" s="1"/>
      <c r="D140" s="1"/>
      <c r="E140" s="1"/>
      <c r="F140" s="1"/>
      <c r="G140" s="1"/>
      <c r="H140" s="1"/>
    </row>
    <row r="141" ht="18.75" customHeight="1">
      <c r="A141" s="1"/>
      <c r="B141" s="1" t="s">
        <v>115</v>
      </c>
      <c r="C141" s="34">
        <v>1.0</v>
      </c>
      <c r="D141" s="1"/>
      <c r="E141" s="1"/>
      <c r="F141" s="1"/>
      <c r="G141" s="1"/>
      <c r="H141" s="1"/>
    </row>
    <row r="142" ht="18.75" customHeight="1">
      <c r="A142" s="1"/>
      <c r="B142" s="1"/>
      <c r="C142" s="1"/>
      <c r="D142" s="1"/>
      <c r="E142" s="1"/>
      <c r="F142" s="1"/>
      <c r="G142" s="1"/>
      <c r="H142" s="1"/>
    </row>
    <row r="143" ht="18.75" customHeight="1">
      <c r="A143" s="1"/>
      <c r="B143" s="22" t="str">
        <f>'4. Calculations'!B88</f>
        <v>Annual UAV Flights, Maximum Capacity</v>
      </c>
      <c r="C143" s="38">
        <f>'4. Calculations'!C88</f>
        <v>476280000</v>
      </c>
      <c r="D143" s="1"/>
      <c r="E143" s="1"/>
      <c r="F143" s="1"/>
      <c r="G143" s="1"/>
      <c r="H143" s="1"/>
    </row>
    <row r="144" ht="18.75" customHeight="1">
      <c r="A144" s="1"/>
      <c r="B144" s="1"/>
      <c r="C144" s="1"/>
      <c r="D144" s="1"/>
      <c r="E144" s="1"/>
      <c r="F144" s="1"/>
      <c r="G144" s="1"/>
      <c r="H144" s="1"/>
    </row>
    <row r="145" ht="18.75" customHeight="1">
      <c r="A145" s="1"/>
      <c r="B145" s="1"/>
      <c r="C145" s="1"/>
      <c r="D145" s="1"/>
      <c r="E145" s="1"/>
      <c r="F145" s="1"/>
      <c r="G145" s="1"/>
      <c r="H145" s="1"/>
    </row>
    <row r="146" ht="45.75" customHeight="1">
      <c r="A146" s="1"/>
      <c r="B146" s="13" t="s">
        <v>117</v>
      </c>
      <c r="F146" s="1"/>
      <c r="G146" s="1"/>
      <c r="H146" s="1"/>
    </row>
    <row r="147" ht="18.75" customHeight="1">
      <c r="A147" s="1"/>
      <c r="B147" s="1"/>
      <c r="C147" s="1"/>
      <c r="D147" s="20"/>
      <c r="E147" s="1"/>
      <c r="F147" s="1"/>
      <c r="G147" s="1"/>
      <c r="H147" s="1"/>
    </row>
    <row r="148" ht="18.75" customHeight="1">
      <c r="A148" s="1"/>
      <c r="B148" s="1" t="s">
        <v>119</v>
      </c>
      <c r="C148" s="34">
        <v>1.0</v>
      </c>
      <c r="D148" s="20"/>
      <c r="E148" s="1"/>
      <c r="F148" s="1"/>
      <c r="G148" s="1"/>
      <c r="H148" s="1"/>
    </row>
    <row r="149" ht="18.75" customHeight="1">
      <c r="A149" s="1"/>
      <c r="B149" s="1"/>
      <c r="C149" s="1"/>
      <c r="D149" s="1"/>
      <c r="E149" s="1"/>
      <c r="F149" s="1"/>
      <c r="G149" s="1"/>
      <c r="H149" s="1"/>
    </row>
    <row r="150" ht="18.75" customHeight="1">
      <c r="A150" s="1"/>
      <c r="B150" s="22" t="str">
        <f>'4. Calculations'!B94</f>
        <v>Average annual flights per UAV</v>
      </c>
      <c r="C150" s="42">
        <f>'4. Calculations'!C94</f>
        <v>240</v>
      </c>
      <c r="D150" s="13"/>
      <c r="E150" s="1"/>
      <c r="F150" s="1"/>
      <c r="G150" s="1"/>
      <c r="H150" s="1"/>
    </row>
    <row r="151" ht="18.75" customHeight="1">
      <c r="A151" s="1"/>
      <c r="B151" s="1"/>
      <c r="C151" s="20"/>
      <c r="D151" s="20"/>
      <c r="E151" s="1"/>
      <c r="F151" s="1"/>
      <c r="G151" s="1"/>
      <c r="H151" s="1"/>
    </row>
    <row r="152" ht="18.75" customHeight="1">
      <c r="A152" s="1"/>
      <c r="B152" s="1"/>
      <c r="C152" s="20"/>
      <c r="D152" s="20"/>
      <c r="E152" s="1"/>
      <c r="F152" s="1"/>
      <c r="G152" s="1"/>
      <c r="H152" s="1"/>
    </row>
    <row r="153" ht="18.75" customHeight="1">
      <c r="A153" s="1"/>
      <c r="B153" s="13" t="s">
        <v>121</v>
      </c>
      <c r="F153" s="1"/>
      <c r="G153" s="1"/>
      <c r="H153" s="1"/>
    </row>
    <row r="154" ht="18.75" customHeight="1">
      <c r="A154" s="1"/>
      <c r="B154" s="1"/>
      <c r="C154" s="20"/>
      <c r="D154" s="20"/>
      <c r="E154" s="1"/>
      <c r="F154" s="1"/>
      <c r="G154" s="1"/>
      <c r="H154" s="1"/>
    </row>
    <row r="155" ht="18.75" customHeight="1">
      <c r="A155" s="1"/>
      <c r="B155" s="1"/>
      <c r="C155" s="20" t="str">
        <f t="shared" ref="C155:D155" si="1">C$99</f>
        <v>Lower Bound</v>
      </c>
      <c r="D155" s="20" t="str">
        <f t="shared" si="1"/>
        <v>Upper Bound</v>
      </c>
      <c r="E155" s="1"/>
      <c r="F155" s="1"/>
      <c r="G155" s="1"/>
      <c r="H155" s="1"/>
    </row>
    <row r="156" ht="18.75" customHeight="1">
      <c r="A156" s="1"/>
      <c r="B156" s="1" t="s">
        <v>122</v>
      </c>
      <c r="C156" s="36">
        <v>0.02</v>
      </c>
      <c r="D156" s="36">
        <v>0.05</v>
      </c>
      <c r="E156" s="1"/>
      <c r="F156" s="1"/>
      <c r="G156" s="1"/>
      <c r="H156" s="1"/>
    </row>
    <row r="157" ht="18.75" customHeight="1">
      <c r="A157" s="1"/>
      <c r="B157" s="1"/>
      <c r="C157" s="1"/>
      <c r="D157" s="1"/>
      <c r="E157" s="1"/>
      <c r="F157" s="1"/>
      <c r="G157" s="1"/>
      <c r="H157" s="1"/>
    </row>
    <row r="158" ht="18.75" customHeight="1">
      <c r="A158" s="1"/>
      <c r="B158" s="56" t="str">
        <f>'4. Calculations'!B96</f>
        <v>Commercial Delivery Estimates</v>
      </c>
      <c r="C158" s="44" t="str">
        <f>'4. Calculations'!C96</f>
        <v>Lower Bound</v>
      </c>
      <c r="D158" s="44" t="str">
        <f>'4. Calculations'!D96</f>
        <v>Upper Bound</v>
      </c>
      <c r="E158" s="1"/>
      <c r="F158" s="1"/>
      <c r="G158" s="1"/>
      <c r="H158" s="1"/>
    </row>
    <row r="159" ht="18.75" customHeight="1">
      <c r="A159" s="1"/>
      <c r="B159" s="22" t="str">
        <f>'4. Calculations'!B97</f>
        <v>Annual UAV Flights</v>
      </c>
      <c r="C159" s="25">
        <f>'4. Calculations'!C97</f>
        <v>9525600</v>
      </c>
      <c r="D159" s="25">
        <f>'4. Calculations'!D97</f>
        <v>23814000</v>
      </c>
      <c r="E159" s="1"/>
      <c r="F159" s="1"/>
      <c r="G159" s="1"/>
      <c r="H159" s="1"/>
    </row>
    <row r="160" ht="18.75" customHeight="1">
      <c r="A160" s="1"/>
      <c r="B160" s="22" t="str">
        <f>'4. Calculations'!B98</f>
        <v>Annual UAVs</v>
      </c>
      <c r="C160" s="25">
        <f>'4. Calculations'!C98</f>
        <v>39690</v>
      </c>
      <c r="D160" s="25">
        <f>'4. Calculations'!D98</f>
        <v>99225</v>
      </c>
      <c r="E160" s="1"/>
      <c r="F160" s="1"/>
      <c r="G160" s="1"/>
      <c r="H160" s="1"/>
    </row>
    <row r="161" ht="18.75" customHeight="1">
      <c r="A161" s="1"/>
      <c r="B161" s="1"/>
      <c r="C161" s="1"/>
      <c r="D161" s="1"/>
      <c r="E161" s="1"/>
      <c r="F161" s="1"/>
      <c r="G161" s="1"/>
      <c r="H161" s="1"/>
    </row>
    <row r="162" ht="18.75" customHeight="1">
      <c r="A162" s="1"/>
      <c r="B162" s="1"/>
      <c r="C162" s="1"/>
      <c r="D162" s="1"/>
      <c r="E162" s="1"/>
      <c r="F162" s="1"/>
      <c r="G162" s="1"/>
      <c r="H162" s="1"/>
    </row>
    <row r="163" ht="18.75" customHeight="1">
      <c r="A163" s="1"/>
      <c r="B163" s="21" t="s">
        <v>124</v>
      </c>
      <c r="C163" s="24"/>
      <c r="D163" s="24"/>
      <c r="E163" s="24"/>
      <c r="F163" s="24"/>
      <c r="G163" s="24"/>
      <c r="H163" s="1"/>
    </row>
    <row r="164" ht="18.75" customHeight="1">
      <c r="A164" s="1"/>
      <c r="B164" s="1"/>
      <c r="C164" s="1"/>
      <c r="D164" s="1"/>
      <c r="E164" s="1"/>
      <c r="F164" s="1"/>
      <c r="G164" s="1"/>
      <c r="H164" s="1"/>
    </row>
    <row r="165" ht="31.5" customHeight="1">
      <c r="A165" s="1"/>
      <c r="B165" s="49" t="s">
        <v>125</v>
      </c>
      <c r="D165" s="11"/>
      <c r="E165" s="45" t="s">
        <v>91</v>
      </c>
      <c r="F165" s="51"/>
      <c r="G165" s="51"/>
      <c r="H165" s="1"/>
    </row>
    <row r="166" ht="18.75" customHeight="1">
      <c r="A166" s="1"/>
      <c r="D166" s="1"/>
      <c r="E166" s="52" t="s">
        <v>93</v>
      </c>
      <c r="F166" s="52" t="s">
        <v>94</v>
      </c>
      <c r="G166" s="52" t="s">
        <v>95</v>
      </c>
      <c r="H166" s="1"/>
    </row>
    <row r="167" ht="18.75" customHeight="1">
      <c r="A167" s="1"/>
      <c r="D167" s="1"/>
      <c r="E167" s="53">
        <f>'4. Calculations'!C$352</f>
        <v>23400000</v>
      </c>
      <c r="F167" s="53">
        <f>'4. Calculations'!E$352</f>
        <v>253500000</v>
      </c>
      <c r="G167" s="54">
        <f>AVERAGE('4. Calculations'!D$352,'4. Calculations'!F$352)</f>
        <v>0.7975555053</v>
      </c>
      <c r="H167" s="1"/>
    </row>
    <row r="168" ht="18.75" customHeight="1">
      <c r="A168" s="1"/>
      <c r="D168" s="1"/>
      <c r="E168" s="1"/>
      <c r="F168" s="1"/>
      <c r="G168" s="1"/>
      <c r="H168" s="1"/>
    </row>
    <row r="169" ht="18.75" customHeight="1">
      <c r="A169" s="1"/>
      <c r="B169" s="1"/>
      <c r="C169" s="1"/>
      <c r="D169" s="1"/>
      <c r="E169" s="1"/>
      <c r="F169" s="1"/>
      <c r="G169" s="1"/>
      <c r="H169" s="1"/>
    </row>
    <row r="170" ht="43.5" customHeight="1">
      <c r="A170" s="1"/>
      <c r="B170" s="13" t="s">
        <v>126</v>
      </c>
      <c r="F170" s="1"/>
      <c r="G170" s="1"/>
      <c r="H170" s="1"/>
    </row>
    <row r="171" ht="18.75" customHeight="1">
      <c r="A171" s="1"/>
      <c r="B171" s="1"/>
      <c r="C171" s="1"/>
      <c r="D171" s="1"/>
      <c r="E171" s="1"/>
      <c r="F171" s="1"/>
      <c r="G171" s="1"/>
      <c r="H171" s="1"/>
    </row>
    <row r="172" ht="18.75" customHeight="1">
      <c r="A172" s="1"/>
      <c r="B172" s="1" t="s">
        <v>127</v>
      </c>
      <c r="C172" s="16">
        <v>1200.0</v>
      </c>
      <c r="D172" s="1"/>
      <c r="E172" s="1"/>
      <c r="F172" s="1"/>
      <c r="G172" s="1"/>
      <c r="H172" s="1"/>
    </row>
    <row r="173" ht="18.75" customHeight="1">
      <c r="A173" s="1"/>
      <c r="B173" s="1"/>
      <c r="C173" s="1"/>
      <c r="D173" s="1"/>
      <c r="E173" s="1"/>
      <c r="F173" s="1"/>
      <c r="G173" s="1"/>
      <c r="H173" s="1"/>
    </row>
    <row r="174" ht="18.75" customHeight="1">
      <c r="A174" s="1"/>
      <c r="B174" s="1" t="s">
        <v>128</v>
      </c>
      <c r="C174" s="17">
        <f>C172*C32</f>
        <v>7800000000</v>
      </c>
      <c r="D174" s="1"/>
      <c r="E174" s="1"/>
      <c r="F174" s="1"/>
      <c r="G174" s="1"/>
      <c r="H174" s="1"/>
    </row>
    <row r="175" ht="18.75" customHeight="1">
      <c r="A175" s="1"/>
      <c r="B175" s="1"/>
      <c r="C175" s="1"/>
      <c r="D175" s="1"/>
      <c r="E175" s="1"/>
      <c r="F175" s="1"/>
      <c r="G175" s="1"/>
      <c r="H175" s="1"/>
    </row>
    <row r="176" ht="18.75" customHeight="1">
      <c r="A176" s="1"/>
      <c r="B176" s="1"/>
      <c r="C176" s="1"/>
      <c r="D176" s="1"/>
      <c r="E176" s="1"/>
      <c r="F176" s="1"/>
      <c r="G176" s="1"/>
      <c r="H176" s="1"/>
    </row>
    <row r="177" ht="33.0" customHeight="1">
      <c r="A177" s="1"/>
      <c r="B177" s="13" t="s">
        <v>129</v>
      </c>
      <c r="F177" s="1"/>
      <c r="G177" s="1"/>
      <c r="H177" s="1"/>
    </row>
    <row r="178" ht="18.75" customHeight="1">
      <c r="A178" s="1"/>
      <c r="B178" s="1"/>
      <c r="C178" s="20"/>
      <c r="D178" s="20"/>
      <c r="E178" s="1"/>
      <c r="F178" s="1"/>
      <c r="G178" s="1"/>
      <c r="H178" s="1"/>
    </row>
    <row r="179" ht="18.75" customHeight="1">
      <c r="A179" s="1"/>
      <c r="B179" s="1"/>
      <c r="C179" s="20" t="str">
        <f t="shared" ref="C179:D179" si="2">C$99</f>
        <v>Lower Bound</v>
      </c>
      <c r="D179" s="20" t="str">
        <f t="shared" si="2"/>
        <v>Upper Bound</v>
      </c>
      <c r="E179" s="1"/>
      <c r="F179" s="1"/>
      <c r="G179" s="1"/>
      <c r="H179" s="1"/>
    </row>
    <row r="180" ht="18.75" customHeight="1">
      <c r="A180" s="1"/>
      <c r="B180" s="1" t="s">
        <v>130</v>
      </c>
      <c r="C180" s="62">
        <v>0.15</v>
      </c>
      <c r="D180" s="62">
        <v>0.65</v>
      </c>
      <c r="E180" s="1"/>
      <c r="F180" s="1"/>
      <c r="G180" s="1"/>
      <c r="H180" s="1"/>
    </row>
    <row r="181" ht="18.75" customHeight="1">
      <c r="A181" s="1"/>
      <c r="B181" s="1"/>
      <c r="C181" s="1"/>
      <c r="D181" s="1"/>
      <c r="E181" s="1"/>
      <c r="F181" s="1"/>
      <c r="G181" s="1"/>
      <c r="H181" s="1"/>
    </row>
    <row r="182" ht="18.75" customHeight="1">
      <c r="A182" s="1"/>
      <c r="B182" s="22" t="str">
        <f>'4. Calculations'!B117</f>
        <v>Annual Vehicle Share Trips (UAV Maximum Capacity)</v>
      </c>
      <c r="C182" s="25">
        <f>'4. Calculations'!C117</f>
        <v>1170000000</v>
      </c>
      <c r="D182" s="25">
        <f>'4. Calculations'!D117</f>
        <v>5070000000</v>
      </c>
      <c r="E182" s="1"/>
      <c r="F182" s="1"/>
      <c r="G182" s="1"/>
      <c r="H182" s="1"/>
    </row>
    <row r="183" ht="18.75" customHeight="1">
      <c r="A183" s="1"/>
      <c r="B183" s="1"/>
      <c r="C183" s="1"/>
      <c r="D183" s="1"/>
      <c r="E183" s="1"/>
      <c r="F183" s="1"/>
      <c r="G183" s="1"/>
      <c r="H183" s="1"/>
    </row>
    <row r="184" ht="18.75" customHeight="1">
      <c r="A184" s="1"/>
      <c r="B184" s="1"/>
      <c r="C184" s="20"/>
      <c r="D184" s="20"/>
      <c r="E184" s="1"/>
      <c r="F184" s="1"/>
      <c r="G184" s="1"/>
      <c r="H184" s="1"/>
    </row>
    <row r="185" ht="18.75" customHeight="1">
      <c r="A185" s="1"/>
      <c r="B185" s="13" t="s">
        <v>121</v>
      </c>
      <c r="F185" s="1"/>
      <c r="G185" s="1"/>
      <c r="H185" s="1"/>
    </row>
    <row r="186" ht="18.75" customHeight="1">
      <c r="A186" s="1"/>
      <c r="B186" s="1"/>
      <c r="C186" s="20"/>
      <c r="D186" s="20"/>
      <c r="E186" s="1"/>
      <c r="F186" s="1"/>
      <c r="G186" s="1"/>
      <c r="H186" s="1"/>
    </row>
    <row r="187" ht="18.75" customHeight="1">
      <c r="A187" s="1"/>
      <c r="B187" s="1"/>
      <c r="C187" s="20" t="str">
        <f t="shared" ref="C187:D187" si="3">C$99</f>
        <v>Lower Bound</v>
      </c>
      <c r="D187" s="20" t="str">
        <f t="shared" si="3"/>
        <v>Upper Bound</v>
      </c>
      <c r="E187" s="1"/>
      <c r="F187" s="1"/>
      <c r="G187" s="1"/>
      <c r="H187" s="1"/>
    </row>
    <row r="188" ht="18.75" customHeight="1">
      <c r="A188" s="1"/>
      <c r="B188" s="1" t="s">
        <v>131</v>
      </c>
      <c r="C188" s="36">
        <v>0.02</v>
      </c>
      <c r="D188" s="36">
        <v>0.05</v>
      </c>
      <c r="E188" s="1"/>
      <c r="F188" s="1"/>
      <c r="G188" s="1"/>
      <c r="H188" s="1"/>
    </row>
    <row r="189" ht="18.75" customHeight="1">
      <c r="A189" s="1"/>
      <c r="B189" s="1"/>
      <c r="C189" s="1"/>
      <c r="D189" s="1"/>
      <c r="E189" s="1"/>
      <c r="F189" s="1"/>
      <c r="G189" s="1"/>
      <c r="H189" s="1"/>
    </row>
    <row r="190" ht="18.75" customHeight="1">
      <c r="A190" s="1"/>
      <c r="B190" s="1"/>
      <c r="C190" s="1"/>
      <c r="D190" s="1"/>
      <c r="E190" s="1"/>
      <c r="F190" s="1"/>
      <c r="G190" s="1"/>
      <c r="H190" s="1"/>
    </row>
    <row r="191" ht="34.5" customHeight="1">
      <c r="A191" s="1"/>
      <c r="B191" s="13" t="s">
        <v>132</v>
      </c>
      <c r="F191" s="1"/>
      <c r="G191" s="1"/>
      <c r="H191" s="1"/>
    </row>
    <row r="192" ht="18.75" customHeight="1">
      <c r="A192" s="1"/>
      <c r="B192" s="1"/>
      <c r="C192" s="1"/>
      <c r="D192" s="1"/>
      <c r="E192" s="1"/>
      <c r="F192" s="1"/>
      <c r="G192" s="1"/>
      <c r="H192" s="1"/>
    </row>
    <row r="193" ht="18.75" customHeight="1">
      <c r="A193" s="1"/>
      <c r="B193" s="1" t="s">
        <v>133</v>
      </c>
      <c r="C193" s="16">
        <v>6000.0</v>
      </c>
      <c r="D193" s="1"/>
      <c r="E193" s="1"/>
      <c r="F193" s="1"/>
      <c r="G193" s="1"/>
      <c r="H193" s="1"/>
    </row>
    <row r="194" ht="18.75" customHeight="1">
      <c r="A194" s="1"/>
      <c r="B194" s="1"/>
      <c r="C194" s="1"/>
      <c r="D194" s="1"/>
      <c r="E194" s="1"/>
      <c r="F194" s="1"/>
      <c r="G194" s="1"/>
      <c r="H194" s="1"/>
    </row>
    <row r="195" ht="18.75" customHeight="1">
      <c r="A195" s="1"/>
      <c r="B195" s="56" t="str">
        <f>'4. Calculations'!B122</f>
        <v>Urban Air Moblity Estimates</v>
      </c>
      <c r="C195" s="44" t="str">
        <f>'4. Calculations'!C122</f>
        <v>Lower Bound</v>
      </c>
      <c r="D195" s="44" t="str">
        <f>'4. Calculations'!D122</f>
        <v>Upper Bound</v>
      </c>
      <c r="E195" s="1"/>
      <c r="F195" s="1"/>
      <c r="G195" s="1"/>
      <c r="H195" s="1"/>
    </row>
    <row r="196" ht="18.75" customHeight="1">
      <c r="A196" s="1"/>
      <c r="B196" s="22" t="str">
        <f>'4. Calculations'!B123</f>
        <v>Annual UAV Flights</v>
      </c>
      <c r="C196" s="25">
        <f>'4. Calculations'!C123</f>
        <v>23400000</v>
      </c>
      <c r="D196" s="25">
        <f>'4. Calculations'!D123</f>
        <v>253500000</v>
      </c>
      <c r="E196" s="1"/>
      <c r="F196" s="1"/>
      <c r="G196" s="1"/>
      <c r="H196" s="1"/>
    </row>
    <row r="197" ht="18.75" customHeight="1">
      <c r="A197" s="1"/>
      <c r="B197" s="22" t="str">
        <f>'4. Calculations'!B124</f>
        <v>Annual UAVs</v>
      </c>
      <c r="C197" s="25">
        <f>'4. Calculations'!C124</f>
        <v>3900</v>
      </c>
      <c r="D197" s="25">
        <f>'4. Calculations'!D124</f>
        <v>42250</v>
      </c>
      <c r="E197" s="1"/>
      <c r="F197" s="1"/>
      <c r="G197" s="1"/>
      <c r="H197" s="1"/>
    </row>
    <row r="198" ht="18.75" customHeight="1">
      <c r="A198" s="1"/>
      <c r="B198" s="1"/>
      <c r="C198" s="1"/>
      <c r="D198" s="1"/>
      <c r="E198" s="1"/>
      <c r="F198" s="1"/>
      <c r="G198" s="1"/>
      <c r="H198" s="1"/>
    </row>
    <row r="199" ht="18.75" customHeight="1">
      <c r="A199" s="1"/>
      <c r="B199" s="1"/>
      <c r="C199" s="1"/>
      <c r="D199" s="1"/>
      <c r="E199" s="1"/>
      <c r="F199" s="1"/>
      <c r="G199" s="1"/>
      <c r="H199" s="1"/>
    </row>
    <row r="200" ht="18.75" customHeight="1">
      <c r="A200" s="1"/>
      <c r="B200" s="21" t="s">
        <v>134</v>
      </c>
      <c r="C200" s="24"/>
      <c r="D200" s="24"/>
      <c r="E200" s="24"/>
      <c r="F200" s="24"/>
      <c r="G200" s="24"/>
      <c r="H200" s="1"/>
    </row>
    <row r="201" ht="18.75" customHeight="1">
      <c r="A201" s="1"/>
      <c r="B201" s="1"/>
      <c r="C201" s="1"/>
      <c r="D201" s="1"/>
      <c r="E201" s="1"/>
      <c r="F201" s="1"/>
      <c r="G201" s="1"/>
      <c r="H201" s="1"/>
    </row>
    <row r="202" ht="18.75" customHeight="1">
      <c r="A202" s="1"/>
      <c r="B202" s="49" t="s">
        <v>135</v>
      </c>
      <c r="D202" s="11"/>
      <c r="E202" s="45" t="s">
        <v>91</v>
      </c>
      <c r="F202" s="51"/>
      <c r="G202" s="51"/>
      <c r="H202" s="1"/>
    </row>
    <row r="203" ht="18.75" customHeight="1">
      <c r="A203" s="1"/>
      <c r="D203" s="1"/>
      <c r="E203" s="52" t="s">
        <v>93</v>
      </c>
      <c r="F203" s="52" t="s">
        <v>94</v>
      </c>
      <c r="G203" s="52" t="s">
        <v>95</v>
      </c>
      <c r="H203" s="1"/>
    </row>
    <row r="204" ht="18.75" customHeight="1">
      <c r="A204" s="1"/>
      <c r="D204" s="1"/>
      <c r="E204" s="53">
        <f>'4. Calculations'!C$353</f>
        <v>5.6</v>
      </c>
      <c r="F204" s="53">
        <f>'4. Calculations'!E$353</f>
        <v>56</v>
      </c>
      <c r="G204" s="54">
        <f>AVERAGE('4. Calculations'!D$353,'4. Calculations'!F$353)</f>
        <v>0.0000001825364194</v>
      </c>
      <c r="H204" s="1"/>
    </row>
    <row r="205" ht="18.75" customHeight="1">
      <c r="A205" s="1"/>
      <c r="D205" s="1"/>
      <c r="E205" s="1"/>
      <c r="F205" s="1"/>
      <c r="G205" s="1"/>
      <c r="H205" s="1"/>
    </row>
    <row r="206" ht="18.75" customHeight="1">
      <c r="A206" s="1"/>
      <c r="B206" s="1"/>
      <c r="C206" s="1"/>
      <c r="D206" s="1"/>
      <c r="E206" s="1"/>
      <c r="F206" s="1"/>
      <c r="G206" s="1"/>
      <c r="H206" s="1"/>
    </row>
    <row r="207" ht="18.75" customHeight="1">
      <c r="A207" s="1"/>
      <c r="B207" s="1"/>
      <c r="C207" s="1"/>
      <c r="D207" s="1"/>
      <c r="E207" s="1"/>
      <c r="F207" s="1"/>
      <c r="G207" s="1"/>
      <c r="H207" s="1"/>
    </row>
    <row r="208" ht="33.75" customHeight="1">
      <c r="A208" s="1"/>
      <c r="B208" s="13" t="s">
        <v>136</v>
      </c>
      <c r="F208" s="1"/>
      <c r="G208" s="1"/>
      <c r="H208" s="1"/>
    </row>
    <row r="209" ht="18.75" customHeight="1">
      <c r="A209" s="1"/>
      <c r="B209" s="1"/>
      <c r="C209" s="1"/>
      <c r="D209" s="1"/>
      <c r="E209" s="1"/>
      <c r="F209" s="1"/>
      <c r="G209" s="1"/>
      <c r="H209" s="1"/>
    </row>
    <row r="210" ht="18.75" customHeight="1">
      <c r="A210" s="1"/>
      <c r="B210" s="1" t="s">
        <v>137</v>
      </c>
      <c r="C210" s="73">
        <v>0.04</v>
      </c>
      <c r="D210" s="20"/>
      <c r="E210" s="74"/>
      <c r="F210" s="1"/>
      <c r="G210" s="1"/>
      <c r="H210" s="1"/>
    </row>
    <row r="211" ht="18.75" customHeight="1">
      <c r="A211" s="1"/>
      <c r="B211" s="1" t="s">
        <v>140</v>
      </c>
      <c r="C211" s="16">
        <v>250.0</v>
      </c>
      <c r="D211" s="20"/>
      <c r="E211" s="74"/>
      <c r="F211" s="1"/>
      <c r="G211" s="1"/>
      <c r="H211" s="1"/>
    </row>
    <row r="212" ht="18.75" customHeight="1">
      <c r="A212" s="1"/>
      <c r="B212" s="1" t="s">
        <v>141</v>
      </c>
      <c r="C212" s="16">
        <v>40.0</v>
      </c>
      <c r="D212" s="20"/>
      <c r="E212" s="74"/>
      <c r="F212" s="1"/>
      <c r="G212" s="1"/>
      <c r="H212" s="1"/>
    </row>
    <row r="213" ht="18.75" customHeight="1">
      <c r="A213" s="1"/>
      <c r="B213" s="1" t="s">
        <v>142</v>
      </c>
      <c r="C213" s="16">
        <v>1000000.0</v>
      </c>
      <c r="D213" s="20"/>
      <c r="E213" s="74"/>
      <c r="F213" s="1"/>
      <c r="G213" s="1"/>
      <c r="H213" s="1"/>
    </row>
    <row r="214" ht="18.75" customHeight="1">
      <c r="A214" s="1"/>
      <c r="B214" s="1"/>
      <c r="C214" s="20"/>
      <c r="D214" s="20"/>
      <c r="E214" s="74"/>
      <c r="F214" s="1"/>
      <c r="G214" s="1"/>
      <c r="H214" s="1"/>
    </row>
    <row r="215" ht="18.75" customHeight="1">
      <c r="A215" s="1"/>
      <c r="B215" s="1"/>
      <c r="C215" s="20"/>
      <c r="D215" s="20"/>
      <c r="E215" s="74"/>
      <c r="F215" s="1"/>
      <c r="G215" s="1"/>
      <c r="H215" s="1"/>
    </row>
    <row r="216" ht="46.5" customHeight="1">
      <c r="A216" s="1"/>
      <c r="B216" s="13" t="s">
        <v>143</v>
      </c>
      <c r="F216" s="1"/>
      <c r="G216" s="1"/>
      <c r="H216" s="1"/>
    </row>
    <row r="217" ht="18.75" customHeight="1">
      <c r="A217" s="1"/>
      <c r="B217" s="1"/>
      <c r="C217" s="20"/>
      <c r="D217" s="20"/>
      <c r="E217" s="74"/>
      <c r="F217" s="1"/>
      <c r="G217" s="1"/>
      <c r="H217" s="1"/>
    </row>
    <row r="218" ht="32.25" customHeight="1">
      <c r="A218" s="1"/>
      <c r="B218" s="1"/>
      <c r="C218" s="20" t="s">
        <v>145</v>
      </c>
      <c r="D218" s="20" t="s">
        <v>146</v>
      </c>
      <c r="E218" s="74" t="s">
        <v>147</v>
      </c>
      <c r="F218" s="1"/>
      <c r="G218" s="1"/>
      <c r="H218" s="1"/>
    </row>
    <row r="219" ht="18.75" customHeight="1">
      <c r="A219" s="1"/>
      <c r="B219" s="1" t="s">
        <v>148</v>
      </c>
      <c r="C219" s="17">
        <f>C36*C34*100</f>
        <v>2000</v>
      </c>
      <c r="D219" s="17">
        <f t="shared" ref="D219:D221" si="4">C219/C211</f>
        <v>8</v>
      </c>
      <c r="E219" s="34">
        <v>4.0</v>
      </c>
      <c r="F219" s="1"/>
      <c r="G219" s="1"/>
      <c r="H219" s="1"/>
    </row>
    <row r="220" ht="18.75" customHeight="1">
      <c r="A220" s="1"/>
      <c r="B220" s="1" t="s">
        <v>149</v>
      </c>
      <c r="C220" s="17">
        <f>C219*C210</f>
        <v>80</v>
      </c>
      <c r="D220" s="17">
        <f t="shared" si="4"/>
        <v>2</v>
      </c>
      <c r="E220" s="34">
        <v>4.0</v>
      </c>
      <c r="F220" s="1"/>
      <c r="G220" s="1"/>
      <c r="H220" s="1"/>
    </row>
    <row r="221" ht="18.75" customHeight="1">
      <c r="A221" s="1"/>
      <c r="B221" s="1" t="s">
        <v>152</v>
      </c>
      <c r="C221" s="17">
        <f>C34*C37*100</f>
        <v>2000</v>
      </c>
      <c r="D221" s="17">
        <f t="shared" si="4"/>
        <v>0.002</v>
      </c>
      <c r="E221" s="34">
        <v>4.0</v>
      </c>
      <c r="F221" s="1"/>
      <c r="G221" s="1"/>
      <c r="H221" s="1"/>
    </row>
    <row r="222" ht="18.75" customHeight="1">
      <c r="A222" s="1"/>
      <c r="B222" s="1"/>
      <c r="C222" s="1"/>
      <c r="D222" s="1"/>
      <c r="E222" s="1"/>
      <c r="F222" s="1"/>
      <c r="G222" s="1"/>
      <c r="H222" s="1"/>
    </row>
    <row r="223" ht="18.75" customHeight="1">
      <c r="A223" s="1"/>
      <c r="B223" s="1"/>
      <c r="C223" s="1"/>
      <c r="D223" s="1"/>
      <c r="E223" s="1"/>
      <c r="F223" s="1"/>
      <c r="G223" s="1"/>
      <c r="H223" s="1"/>
    </row>
    <row r="224" ht="33.0" customHeight="1">
      <c r="A224" s="1"/>
      <c r="B224" s="13" t="s">
        <v>154</v>
      </c>
      <c r="F224" s="1"/>
      <c r="G224" s="1"/>
      <c r="H224" s="1"/>
    </row>
    <row r="225" ht="18.75" customHeight="1">
      <c r="A225" s="1"/>
      <c r="B225" s="1"/>
      <c r="C225" s="1"/>
      <c r="D225" s="1"/>
      <c r="E225" s="1"/>
      <c r="F225" s="1"/>
      <c r="G225" s="1"/>
      <c r="H225" s="1"/>
    </row>
    <row r="226" ht="18.75" customHeight="1">
      <c r="A226" s="1"/>
      <c r="B226" s="56"/>
      <c r="C226" s="76" t="s">
        <v>155</v>
      </c>
      <c r="D226" s="41" t="s">
        <v>156</v>
      </c>
      <c r="E226" s="1"/>
      <c r="F226" s="1"/>
      <c r="G226" s="1"/>
      <c r="H226" s="1"/>
    </row>
    <row r="227" ht="18.75" customHeight="1">
      <c r="A227" s="1"/>
      <c r="B227" s="22" t="str">
        <f>'4. Calculations'!B159</f>
        <v>Agriculture Land</v>
      </c>
      <c r="C227" s="25">
        <f>'4. Calculations'!C159</f>
        <v>64</v>
      </c>
      <c r="D227" s="25">
        <f>'4. Calculations'!D159</f>
        <v>8</v>
      </c>
      <c r="E227" s="1"/>
      <c r="F227" s="1"/>
      <c r="G227" s="1"/>
      <c r="H227" s="1"/>
    </row>
    <row r="228" ht="18.75" customHeight="1">
      <c r="A228" s="1"/>
      <c r="B228" s="22" t="str">
        <f>'4. Calculations'!B160</f>
        <v>Cropland</v>
      </c>
      <c r="C228" s="25">
        <f>'4. Calculations'!C160</f>
        <v>8</v>
      </c>
      <c r="D228" s="25">
        <f>'4. Calculations'!D160</f>
        <v>2</v>
      </c>
      <c r="E228" s="1"/>
      <c r="F228" s="1"/>
      <c r="G228" s="1"/>
      <c r="H228" s="1"/>
    </row>
    <row r="229" ht="18.75" customHeight="1">
      <c r="A229" s="1"/>
      <c r="B229" s="56" t="str">
        <f>'4. Calculations'!B161</f>
        <v>Forest and Parks</v>
      </c>
      <c r="C229" s="77">
        <f>'4. Calculations'!C161</f>
        <v>40</v>
      </c>
      <c r="D229" s="77">
        <f>'4. Calculations'!D161</f>
        <v>0.064</v>
      </c>
      <c r="E229" s="1"/>
      <c r="F229" s="1"/>
      <c r="G229" s="1"/>
      <c r="H229" s="1"/>
    </row>
    <row r="230" ht="18.75" customHeight="1">
      <c r="A230" s="1"/>
      <c r="B230" s="22" t="str">
        <f>'4. Calculations'!B162</f>
        <v>Total (UAV Maximum Capacity)</v>
      </c>
      <c r="C230" s="25">
        <f>'4. Calculations'!C162</f>
        <v>112</v>
      </c>
      <c r="D230" s="25">
        <f>'4. Calculations'!D162</f>
        <v>10.064</v>
      </c>
      <c r="E230" s="1"/>
      <c r="F230" s="1"/>
      <c r="G230" s="1"/>
      <c r="H230" s="1"/>
    </row>
    <row r="231" ht="18.75" customHeight="1">
      <c r="A231" s="1"/>
      <c r="B231" s="1"/>
      <c r="C231" s="1"/>
      <c r="D231" s="1"/>
      <c r="E231" s="1"/>
      <c r="F231" s="1"/>
      <c r="G231" s="1"/>
      <c r="H231" s="1"/>
    </row>
    <row r="232" ht="18.75" customHeight="1">
      <c r="A232" s="1"/>
      <c r="B232" s="1"/>
      <c r="C232" s="1"/>
      <c r="D232" s="1"/>
      <c r="E232" s="1"/>
      <c r="F232" s="1"/>
      <c r="G232" s="1"/>
      <c r="H232" s="1"/>
    </row>
    <row r="233" ht="18.75" customHeight="1">
      <c r="A233" s="1"/>
      <c r="B233" s="13" t="s">
        <v>121</v>
      </c>
      <c r="F233" s="1"/>
      <c r="G233" s="1"/>
      <c r="H233" s="1"/>
    </row>
    <row r="234" ht="18.75" customHeight="1">
      <c r="A234" s="1"/>
      <c r="B234" s="1"/>
      <c r="C234" s="1"/>
      <c r="D234" s="1"/>
      <c r="E234" s="1"/>
      <c r="F234" s="1"/>
      <c r="G234" s="1"/>
      <c r="H234" s="1"/>
    </row>
    <row r="235" ht="18.75" customHeight="1">
      <c r="A235" s="1"/>
      <c r="B235" s="1"/>
      <c r="C235" s="20" t="str">
        <f t="shared" ref="C235:D235" si="5">C$99</f>
        <v>Lower Bound</v>
      </c>
      <c r="D235" s="20" t="str">
        <f t="shared" si="5"/>
        <v>Upper Bound</v>
      </c>
      <c r="E235" s="1"/>
      <c r="F235" s="1"/>
      <c r="G235" s="1"/>
      <c r="H235" s="1"/>
    </row>
    <row r="236" ht="18.75" customHeight="1">
      <c r="A236" s="1"/>
      <c r="B236" s="1" t="s">
        <v>157</v>
      </c>
      <c r="C236" s="36">
        <v>0.05</v>
      </c>
      <c r="D236" s="36">
        <v>0.5</v>
      </c>
      <c r="E236" s="1"/>
      <c r="F236" s="1"/>
      <c r="G236" s="1"/>
      <c r="H236" s="1"/>
    </row>
    <row r="237" ht="18.75" customHeight="1">
      <c r="A237" s="1"/>
      <c r="B237" s="1"/>
      <c r="C237" s="1"/>
      <c r="D237" s="1"/>
      <c r="E237" s="1"/>
      <c r="F237" s="1"/>
      <c r="G237" s="1"/>
      <c r="H237" s="1"/>
    </row>
    <row r="238" ht="18.75" customHeight="1">
      <c r="A238" s="1"/>
      <c r="B238" s="77" t="str">
        <f>'4. Calculations'!B168</f>
        <v>Agriculture Use Estimates</v>
      </c>
      <c r="C238" s="41" t="s">
        <v>158</v>
      </c>
      <c r="D238" s="41" t="s">
        <v>159</v>
      </c>
      <c r="E238" s="1"/>
      <c r="F238" s="1"/>
      <c r="G238" s="1"/>
      <c r="H238" s="1"/>
    </row>
    <row r="239" ht="18.75" customHeight="1">
      <c r="A239" s="1"/>
      <c r="B239" s="25" t="str">
        <f>'4. Calculations'!B169</f>
        <v>Annual UAV Flights</v>
      </c>
      <c r="C239" s="25">
        <f>'4. Calculations'!C169</f>
        <v>5.6</v>
      </c>
      <c r="D239" s="25">
        <f>'4. Calculations'!D169</f>
        <v>56</v>
      </c>
      <c r="E239" s="1"/>
      <c r="F239" s="1"/>
      <c r="G239" s="1"/>
      <c r="H239" s="1"/>
    </row>
    <row r="240" ht="18.75" customHeight="1">
      <c r="A240" s="1"/>
      <c r="B240" s="25" t="str">
        <f>'4. Calculations'!B170</f>
        <v>Annual UAVs</v>
      </c>
      <c r="C240" s="25">
        <f>'4. Calculations'!C170</f>
        <v>0.5032</v>
      </c>
      <c r="D240" s="25">
        <f>'4. Calculations'!D170</f>
        <v>5.032</v>
      </c>
      <c r="E240" s="1"/>
      <c r="F240" s="1"/>
      <c r="G240" s="1"/>
      <c r="H240" s="1"/>
    </row>
    <row r="241" ht="18.75" customHeight="1">
      <c r="A241" s="1"/>
      <c r="B241" s="1"/>
      <c r="C241" s="1"/>
      <c r="D241" s="1"/>
      <c r="E241" s="1"/>
      <c r="F241" s="1"/>
      <c r="G241" s="1"/>
      <c r="H241" s="1"/>
    </row>
    <row r="242" ht="18.75" customHeight="1">
      <c r="A242" s="1"/>
      <c r="B242" s="1"/>
      <c r="C242" s="1"/>
      <c r="D242" s="1"/>
      <c r="E242" s="1"/>
      <c r="F242" s="1"/>
      <c r="G242" s="1"/>
      <c r="H242" s="1"/>
    </row>
    <row r="243" ht="18.75" customHeight="1">
      <c r="A243" s="1"/>
      <c r="B243" s="21" t="s">
        <v>161</v>
      </c>
      <c r="C243" s="24"/>
      <c r="D243" s="24"/>
      <c r="E243" s="24"/>
      <c r="F243" s="24"/>
      <c r="G243" s="24"/>
      <c r="H243" s="1"/>
    </row>
    <row r="244" ht="18.75" customHeight="1">
      <c r="A244" s="1"/>
      <c r="B244" s="1"/>
      <c r="C244" s="1"/>
      <c r="D244" s="1"/>
      <c r="E244" s="1"/>
      <c r="F244" s="1"/>
      <c r="G244" s="1"/>
      <c r="H244" s="1"/>
    </row>
    <row r="245" ht="18.75" customHeight="1">
      <c r="A245" s="1"/>
      <c r="B245" s="11" t="s">
        <v>162</v>
      </c>
      <c r="D245" s="11"/>
      <c r="E245" s="45" t="s">
        <v>91</v>
      </c>
      <c r="F245" s="51"/>
      <c r="G245" s="51"/>
      <c r="H245" s="1"/>
    </row>
    <row r="246" ht="18.75" customHeight="1">
      <c r="A246" s="1"/>
      <c r="D246" s="1"/>
      <c r="E246" s="52" t="s">
        <v>93</v>
      </c>
      <c r="F246" s="52" t="s">
        <v>94</v>
      </c>
      <c r="G246" s="52" t="s">
        <v>95</v>
      </c>
      <c r="H246" s="1"/>
    </row>
    <row r="247" ht="18.75" customHeight="1">
      <c r="A247" s="1"/>
      <c r="D247" s="74"/>
      <c r="E247" s="53">
        <f>'4. Calculations'!C$354</f>
        <v>33.25</v>
      </c>
      <c r="F247" s="53">
        <f>'4. Calculations'!E$354</f>
        <v>332.5</v>
      </c>
      <c r="G247" s="54">
        <f>AVERAGE('4. Calculations'!D$354,'4. Calculations'!F$354)</f>
        <v>0.00000108380999</v>
      </c>
      <c r="H247" s="1"/>
    </row>
    <row r="248" ht="18.75" customHeight="1">
      <c r="A248" s="1"/>
      <c r="D248" s="74"/>
      <c r="E248" s="1"/>
      <c r="F248" s="1"/>
      <c r="G248" s="1"/>
      <c r="H248" s="1"/>
    </row>
    <row r="249" ht="18.75" customHeight="1">
      <c r="A249" s="1"/>
      <c r="B249" s="1"/>
      <c r="C249" s="20"/>
      <c r="D249" s="74"/>
      <c r="E249" s="1"/>
      <c r="F249" s="1"/>
      <c r="G249" s="1"/>
      <c r="H249" s="1"/>
    </row>
    <row r="250" ht="18.75" customHeight="1">
      <c r="A250" s="1"/>
      <c r="B250" s="1"/>
      <c r="C250" s="20"/>
      <c r="D250" s="74"/>
      <c r="E250" s="1"/>
      <c r="F250" s="1"/>
      <c r="G250" s="1"/>
      <c r="H250" s="1"/>
    </row>
    <row r="251" ht="43.5" customHeight="1">
      <c r="A251" s="1"/>
      <c r="B251" s="13" t="s">
        <v>163</v>
      </c>
      <c r="F251" s="1"/>
      <c r="G251" s="1"/>
      <c r="H251" s="1"/>
    </row>
    <row r="252" ht="18.75" customHeight="1">
      <c r="A252" s="1"/>
      <c r="B252" s="1"/>
      <c r="C252" s="1"/>
      <c r="D252" s="74"/>
      <c r="E252" s="1"/>
      <c r="F252" s="1"/>
      <c r="G252" s="1"/>
      <c r="H252" s="1"/>
    </row>
    <row r="253" ht="31.5" customHeight="1">
      <c r="A253" s="1"/>
      <c r="B253" s="1"/>
      <c r="C253" s="74" t="s">
        <v>164</v>
      </c>
      <c r="D253" s="74"/>
      <c r="E253" s="1"/>
      <c r="F253" s="1"/>
      <c r="G253" s="1"/>
      <c r="H253" s="1"/>
    </row>
    <row r="254" ht="18.75" customHeight="1">
      <c r="A254" s="1"/>
      <c r="B254" s="1" t="s">
        <v>166</v>
      </c>
      <c r="C254" s="34">
        <v>25.0</v>
      </c>
      <c r="D254" s="74"/>
      <c r="E254" s="1"/>
      <c r="F254" s="1"/>
      <c r="G254" s="1"/>
      <c r="H254" s="1"/>
    </row>
    <row r="255" ht="18.75" customHeight="1">
      <c r="A255" s="1"/>
      <c r="B255" s="1" t="s">
        <v>167</v>
      </c>
      <c r="C255" s="34">
        <v>2.5</v>
      </c>
      <c r="D255" s="74"/>
      <c r="E255" s="1"/>
      <c r="F255" s="1"/>
      <c r="G255" s="1"/>
      <c r="H255" s="1"/>
    </row>
    <row r="256" ht="18.75" customHeight="1">
      <c r="A256" s="1"/>
      <c r="B256" s="1" t="s">
        <v>168</v>
      </c>
      <c r="C256" s="34">
        <v>1000.0</v>
      </c>
      <c r="D256" s="74"/>
      <c r="E256" s="1"/>
      <c r="F256" s="1"/>
      <c r="G256" s="1"/>
      <c r="H256" s="1"/>
    </row>
    <row r="257" ht="18.75" customHeight="1">
      <c r="A257" s="1"/>
      <c r="B257" s="1" t="s">
        <v>169</v>
      </c>
      <c r="C257" s="34">
        <v>150.0</v>
      </c>
      <c r="D257" s="74"/>
      <c r="E257" s="1"/>
      <c r="F257" s="1"/>
      <c r="G257" s="1"/>
      <c r="H257" s="1"/>
    </row>
    <row r="258" ht="18.75" customHeight="1">
      <c r="A258" s="1"/>
      <c r="B258" s="1" t="s">
        <v>170</v>
      </c>
      <c r="C258" s="34">
        <v>100.0</v>
      </c>
      <c r="D258" s="74"/>
      <c r="E258" s="1"/>
      <c r="F258" s="1"/>
      <c r="G258" s="1"/>
      <c r="H258" s="1"/>
    </row>
    <row r="259" ht="18.75" customHeight="1">
      <c r="A259" s="1"/>
      <c r="B259" s="1" t="s">
        <v>171</v>
      </c>
      <c r="C259" s="34">
        <v>75.0</v>
      </c>
      <c r="D259" s="74"/>
      <c r="E259" s="1"/>
      <c r="F259" s="1"/>
      <c r="G259" s="1"/>
      <c r="H259" s="1"/>
    </row>
    <row r="260" ht="18.75" customHeight="1">
      <c r="A260" s="1"/>
      <c r="B260" s="1" t="s">
        <v>172</v>
      </c>
      <c r="C260" s="34">
        <v>25.0</v>
      </c>
      <c r="D260" s="74"/>
      <c r="E260" s="1"/>
      <c r="F260" s="1"/>
      <c r="G260" s="1"/>
      <c r="H260" s="1"/>
    </row>
    <row r="261" ht="18.75" customHeight="1">
      <c r="A261" s="1"/>
      <c r="B261" s="1"/>
      <c r="C261" s="20"/>
      <c r="D261" s="74"/>
      <c r="E261" s="1"/>
      <c r="F261" s="1"/>
      <c r="G261" s="1"/>
      <c r="H261" s="1"/>
    </row>
    <row r="262" ht="18.75" customHeight="1">
      <c r="A262" s="1"/>
      <c r="B262" s="1"/>
      <c r="C262" s="20"/>
      <c r="D262" s="74"/>
      <c r="E262" s="1"/>
      <c r="F262" s="1"/>
      <c r="G262" s="1"/>
      <c r="H262" s="1"/>
    </row>
    <row r="263" ht="54.75" customHeight="1">
      <c r="A263" s="1"/>
      <c r="B263" s="13" t="s">
        <v>173</v>
      </c>
      <c r="F263" s="1"/>
      <c r="G263" s="1"/>
      <c r="H263" s="1"/>
    </row>
    <row r="264" ht="18.75" customHeight="1">
      <c r="A264" s="1"/>
      <c r="B264" s="1"/>
      <c r="C264" s="20"/>
      <c r="D264" s="74"/>
      <c r="E264" s="1"/>
      <c r="F264" s="1"/>
      <c r="G264" s="1"/>
      <c r="H264" s="1"/>
    </row>
    <row r="265" ht="32.25" customHeight="1">
      <c r="A265" s="1"/>
      <c r="B265" s="1"/>
      <c r="C265" s="20" t="s">
        <v>175</v>
      </c>
      <c r="D265" s="74" t="s">
        <v>147</v>
      </c>
      <c r="E265" s="1"/>
      <c r="F265" s="1"/>
      <c r="G265" s="1"/>
      <c r="H265" s="1"/>
    </row>
    <row r="266" ht="18.75" customHeight="1">
      <c r="A266" s="1"/>
      <c r="B266" s="1" t="s">
        <v>176</v>
      </c>
      <c r="C266" s="60">
        <f t="shared" ref="C266:C272" si="6">$C$34/C254</f>
        <v>40</v>
      </c>
      <c r="D266" s="34">
        <v>4.0</v>
      </c>
      <c r="E266" s="1"/>
      <c r="F266" s="1"/>
      <c r="G266" s="1"/>
      <c r="H266" s="1"/>
    </row>
    <row r="267" ht="18.75" customHeight="1">
      <c r="A267" s="1"/>
      <c r="B267" s="1" t="s">
        <v>178</v>
      </c>
      <c r="C267" s="60">
        <f t="shared" si="6"/>
        <v>400</v>
      </c>
      <c r="D267" s="34">
        <v>1.0</v>
      </c>
      <c r="E267" s="1"/>
      <c r="F267" s="1"/>
      <c r="G267" s="1"/>
      <c r="H267" s="1"/>
    </row>
    <row r="268" ht="18.75" customHeight="1">
      <c r="A268" s="1"/>
      <c r="B268" s="1" t="s">
        <v>179</v>
      </c>
      <c r="C268" s="60">
        <f t="shared" si="6"/>
        <v>1</v>
      </c>
      <c r="D268" s="34">
        <v>365.0</v>
      </c>
      <c r="E268" s="1"/>
      <c r="F268" s="1"/>
      <c r="G268" s="1"/>
      <c r="H268" s="1"/>
    </row>
    <row r="269" ht="18.75" customHeight="1">
      <c r="A269" s="1"/>
      <c r="B269" s="1" t="s">
        <v>180</v>
      </c>
      <c r="C269" s="60">
        <f t="shared" si="6"/>
        <v>6.666666667</v>
      </c>
      <c r="D269" s="34">
        <v>156.0</v>
      </c>
      <c r="E269" s="1"/>
      <c r="F269" s="1"/>
      <c r="G269" s="1"/>
      <c r="H269" s="1"/>
    </row>
    <row r="270" ht="18.75" customHeight="1">
      <c r="A270" s="1"/>
      <c r="B270" s="1" t="s">
        <v>181</v>
      </c>
      <c r="C270" s="60">
        <f t="shared" si="6"/>
        <v>10</v>
      </c>
      <c r="D270" s="34">
        <v>104.0</v>
      </c>
      <c r="E270" s="1"/>
      <c r="F270" s="1"/>
      <c r="G270" s="1"/>
      <c r="H270" s="1"/>
    </row>
    <row r="271" ht="18.75" customHeight="1">
      <c r="A271" s="1"/>
      <c r="B271" s="1" t="s">
        <v>182</v>
      </c>
      <c r="C271" s="60">
        <f t="shared" si="6"/>
        <v>13.33333333</v>
      </c>
      <c r="D271" s="34">
        <v>4.0</v>
      </c>
      <c r="E271" s="1"/>
      <c r="F271" s="1"/>
      <c r="G271" s="1"/>
      <c r="H271" s="1"/>
    </row>
    <row r="272" ht="18.75" customHeight="1">
      <c r="A272" s="1"/>
      <c r="B272" s="1" t="s">
        <v>183</v>
      </c>
      <c r="C272" s="60">
        <f t="shared" si="6"/>
        <v>40</v>
      </c>
      <c r="D272" s="34">
        <v>4.0</v>
      </c>
      <c r="E272" s="1"/>
      <c r="F272" s="1"/>
      <c r="G272" s="1"/>
      <c r="H272" s="1"/>
    </row>
    <row r="273" ht="18.75" customHeight="1">
      <c r="A273" s="1"/>
      <c r="B273" s="1"/>
      <c r="C273" s="1"/>
      <c r="D273" s="1"/>
      <c r="E273" s="1"/>
      <c r="F273" s="1"/>
      <c r="G273" s="1"/>
      <c r="H273" s="1"/>
    </row>
    <row r="274" ht="18.75" customHeight="1">
      <c r="A274" s="1"/>
      <c r="B274" s="1"/>
      <c r="C274" s="1"/>
      <c r="D274" s="1"/>
      <c r="E274" s="1"/>
      <c r="F274" s="1"/>
      <c r="G274" s="1"/>
      <c r="H274" s="1"/>
    </row>
    <row r="275" ht="33.0" customHeight="1">
      <c r="A275" s="1"/>
      <c r="B275" s="13" t="s">
        <v>184</v>
      </c>
      <c r="F275" s="1"/>
      <c r="G275" s="1"/>
      <c r="H275" s="1"/>
    </row>
    <row r="276" ht="18.75" customHeight="1">
      <c r="A276" s="1"/>
      <c r="B276" s="1"/>
      <c r="C276" s="1"/>
      <c r="D276" s="1"/>
      <c r="E276" s="1"/>
      <c r="F276" s="1"/>
      <c r="G276" s="1"/>
      <c r="H276" s="1"/>
    </row>
    <row r="277" ht="18.75" customHeight="1">
      <c r="A277" s="1"/>
      <c r="B277" s="41"/>
      <c r="C277" s="41" t="str">
        <f>'4. Calculations'!C216</f>
        <v>Annual UAV Flights</v>
      </c>
      <c r="D277" s="41" t="str">
        <f>'4. Calculations'!D216</f>
        <v>UAVs</v>
      </c>
      <c r="E277" s="1"/>
      <c r="F277" s="1"/>
      <c r="G277" s="1"/>
      <c r="H277" s="1"/>
    </row>
    <row r="278" ht="18.75" customHeight="1">
      <c r="A278" s="1"/>
      <c r="B278" s="81" t="str">
        <f>'4. Calculations'!B217</f>
        <v>Highways</v>
      </c>
      <c r="C278" s="31">
        <f>'4. Calculations'!C217</f>
        <v>8</v>
      </c>
      <c r="D278" s="31">
        <f>'4. Calculations'!D217</f>
        <v>1</v>
      </c>
      <c r="E278" s="1"/>
      <c r="F278" s="1"/>
      <c r="G278" s="1"/>
      <c r="H278" s="1"/>
    </row>
    <row r="279" ht="18.75" customHeight="1">
      <c r="A279" s="1"/>
      <c r="B279" s="81" t="str">
        <f>'4. Calculations'!B218</f>
        <v>Local Roads</v>
      </c>
      <c r="C279" s="31">
        <f>'4. Calculations'!C218</f>
        <v>20</v>
      </c>
      <c r="D279" s="31">
        <f>'4. Calculations'!D218</f>
        <v>2</v>
      </c>
      <c r="E279" s="1"/>
      <c r="F279" s="1"/>
      <c r="G279" s="1"/>
      <c r="H279" s="1"/>
    </row>
    <row r="280" ht="18.75" customHeight="1">
      <c r="A280" s="1"/>
      <c r="B280" s="81" t="str">
        <f>'4. Calculations'!B219</f>
        <v>Railways, high-speed (US Class 6-9)</v>
      </c>
      <c r="C280" s="31">
        <f>'4. Calculations'!C219</f>
        <v>365</v>
      </c>
      <c r="D280" s="31">
        <f>'4. Calculations'!D219</f>
        <v>1</v>
      </c>
      <c r="E280" s="1"/>
      <c r="F280" s="1"/>
      <c r="G280" s="1"/>
      <c r="H280" s="1"/>
    </row>
    <row r="281" ht="18.75" customHeight="1">
      <c r="A281" s="1"/>
      <c r="B281" s="81" t="str">
        <f>'4. Calculations'!B220</f>
        <v>Railways, low-speed (US Class 4-5)</v>
      </c>
      <c r="C281" s="31">
        <f>'4. Calculations'!C220</f>
        <v>156</v>
      </c>
      <c r="D281" s="31">
        <f>'4. Calculations'!D220</f>
        <v>1</v>
      </c>
      <c r="E281" s="1"/>
      <c r="F281" s="1"/>
      <c r="G281" s="1"/>
      <c r="H281" s="1"/>
    </row>
    <row r="282" ht="18.75" customHeight="1">
      <c r="A282" s="1"/>
      <c r="B282" s="81" t="str">
        <f>'4. Calculations'!B221</f>
        <v>Railways, freight-only (US Class 1-2)</v>
      </c>
      <c r="C282" s="31">
        <f>'4. Calculations'!C221</f>
        <v>104</v>
      </c>
      <c r="D282" s="31">
        <f>'4. Calculations'!D221</f>
        <v>1</v>
      </c>
      <c r="E282" s="1"/>
      <c r="F282" s="1"/>
      <c r="G282" s="1"/>
      <c r="H282" s="1"/>
    </row>
    <row r="283" ht="18.75" customHeight="1">
      <c r="A283" s="1"/>
      <c r="B283" s="81" t="str">
        <f>'4. Calculations'!B222</f>
        <v>Pipelines</v>
      </c>
      <c r="C283" s="31">
        <f>'4. Calculations'!C222</f>
        <v>4</v>
      </c>
      <c r="D283" s="31">
        <f>'4. Calculations'!D222</f>
        <v>1</v>
      </c>
      <c r="E283" s="1"/>
      <c r="F283" s="1"/>
      <c r="G283" s="1"/>
      <c r="H283" s="1"/>
    </row>
    <row r="284" ht="18.75" customHeight="1">
      <c r="A284" s="1"/>
      <c r="B284" s="85" t="str">
        <f>'4. Calculations'!B223</f>
        <v>High-voltage transmission lines</v>
      </c>
      <c r="C284" s="41">
        <f>'4. Calculations'!C223</f>
        <v>8</v>
      </c>
      <c r="D284" s="41">
        <f>'4. Calculations'!D223</f>
        <v>1</v>
      </c>
      <c r="E284" s="1"/>
      <c r="F284" s="1"/>
      <c r="G284" s="1"/>
      <c r="H284" s="1"/>
    </row>
    <row r="285" ht="18.75" customHeight="1">
      <c r="A285" s="1"/>
      <c r="B285" s="81" t="str">
        <f>'4. Calculations'!B224</f>
        <v>Total (UAV Maximum Capacity)</v>
      </c>
      <c r="C285" s="31">
        <f>'4. Calculations'!C224</f>
        <v>665</v>
      </c>
      <c r="D285" s="31">
        <f>'4. Calculations'!D224</f>
        <v>8</v>
      </c>
      <c r="E285" s="13"/>
      <c r="F285" s="13"/>
      <c r="G285" s="13"/>
      <c r="H285" s="1"/>
    </row>
    <row r="286" ht="18.75" customHeight="1">
      <c r="A286" s="1"/>
      <c r="B286" s="1"/>
      <c r="C286" s="1"/>
      <c r="D286" s="1"/>
      <c r="E286" s="1"/>
      <c r="F286" s="13"/>
      <c r="G286" s="13"/>
      <c r="H286" s="1"/>
    </row>
    <row r="287" ht="18.75" customHeight="1">
      <c r="A287" s="1"/>
      <c r="B287" s="1"/>
      <c r="C287" s="20"/>
      <c r="D287" s="20"/>
      <c r="E287" s="1"/>
      <c r="F287" s="1"/>
      <c r="G287" s="1"/>
      <c r="H287" s="1"/>
    </row>
    <row r="288" ht="18.75" customHeight="1">
      <c r="A288" s="1"/>
      <c r="B288" s="13" t="s">
        <v>121</v>
      </c>
      <c r="F288" s="1"/>
      <c r="G288" s="1"/>
      <c r="H288" s="1"/>
    </row>
    <row r="289" ht="18.75" customHeight="1">
      <c r="A289" s="1"/>
      <c r="B289" s="1"/>
      <c r="C289" s="20"/>
      <c r="D289" s="20"/>
      <c r="E289" s="1"/>
      <c r="F289" s="1"/>
      <c r="G289" s="1"/>
      <c r="H289" s="1"/>
    </row>
    <row r="290" ht="18.75" customHeight="1">
      <c r="A290" s="1"/>
      <c r="B290" s="1"/>
      <c r="C290" s="20" t="str">
        <f t="shared" ref="C290:D290" si="7">C$99</f>
        <v>Lower Bound</v>
      </c>
      <c r="D290" s="20" t="str">
        <f t="shared" si="7"/>
        <v>Upper Bound</v>
      </c>
      <c r="E290" s="1"/>
      <c r="F290" s="1"/>
      <c r="G290" s="1"/>
      <c r="H290" s="1"/>
    </row>
    <row r="291" ht="18.75" customHeight="1">
      <c r="A291" s="1"/>
      <c r="B291" s="1" t="s">
        <v>185</v>
      </c>
      <c r="C291" s="36">
        <v>0.05</v>
      </c>
      <c r="D291" s="36">
        <v>0.5</v>
      </c>
      <c r="E291" s="1"/>
      <c r="F291" s="1"/>
      <c r="G291" s="1"/>
      <c r="H291" s="1"/>
    </row>
    <row r="292" ht="18.75" customHeight="1">
      <c r="A292" s="1"/>
      <c r="B292" s="1"/>
      <c r="C292" s="1"/>
      <c r="D292" s="1"/>
      <c r="E292" s="1"/>
      <c r="F292" s="1"/>
      <c r="G292" s="1"/>
      <c r="H292" s="1"/>
    </row>
    <row r="293" ht="18.75" customHeight="1">
      <c r="A293" s="1"/>
      <c r="B293" s="77" t="str">
        <f>'4. Calculations'!B230</f>
        <v>Linear Inspection Estimates</v>
      </c>
      <c r="C293" s="41" t="s">
        <v>158</v>
      </c>
      <c r="D293" s="41" t="s">
        <v>159</v>
      </c>
      <c r="E293" s="1"/>
      <c r="F293" s="1"/>
      <c r="G293" s="1"/>
      <c r="H293" s="1"/>
    </row>
    <row r="294" ht="18.75" customHeight="1">
      <c r="A294" s="1"/>
      <c r="B294" s="25" t="str">
        <f>'4. Calculations'!B231</f>
        <v>Annual UAV Flights</v>
      </c>
      <c r="C294" s="25">
        <f>'4. Calculations'!C231</f>
        <v>33.25</v>
      </c>
      <c r="D294" s="25">
        <f>'4. Calculations'!D231</f>
        <v>332.5</v>
      </c>
      <c r="E294" s="1"/>
      <c r="F294" s="1"/>
      <c r="G294" s="1"/>
      <c r="H294" s="1"/>
    </row>
    <row r="295" ht="18.75" customHeight="1">
      <c r="A295" s="1"/>
      <c r="B295" s="25" t="str">
        <f>'4. Calculations'!B232</f>
        <v>Annual UAVs</v>
      </c>
      <c r="C295" s="25">
        <f>'4. Calculations'!C232</f>
        <v>0.4</v>
      </c>
      <c r="D295" s="25">
        <f>'4. Calculations'!D232</f>
        <v>4</v>
      </c>
      <c r="E295" s="1"/>
      <c r="F295" s="1"/>
      <c r="G295" s="1"/>
      <c r="H295" s="1"/>
    </row>
    <row r="296" ht="18.75" customHeight="1">
      <c r="A296" s="1"/>
      <c r="B296" s="1"/>
      <c r="C296" s="1"/>
      <c r="D296" s="1"/>
      <c r="E296" s="1"/>
      <c r="F296" s="1"/>
      <c r="G296" s="1"/>
      <c r="H296" s="1"/>
    </row>
    <row r="297" ht="18.75" customHeight="1">
      <c r="A297" s="1"/>
      <c r="B297" s="1"/>
      <c r="C297" s="1"/>
      <c r="D297" s="1"/>
      <c r="E297" s="1"/>
      <c r="F297" s="1"/>
      <c r="G297" s="1"/>
      <c r="H297" s="1"/>
    </row>
    <row r="298" ht="18.75" customHeight="1">
      <c r="A298" s="1"/>
      <c r="B298" s="21" t="s">
        <v>186</v>
      </c>
      <c r="C298" s="24"/>
      <c r="D298" s="24"/>
      <c r="E298" s="24"/>
      <c r="F298" s="24"/>
      <c r="G298" s="24"/>
      <c r="H298" s="1"/>
    </row>
    <row r="299" ht="18.75" customHeight="1">
      <c r="A299" s="1"/>
      <c r="B299" s="1"/>
      <c r="C299" s="1"/>
      <c r="D299" s="1"/>
      <c r="E299" s="1"/>
      <c r="F299" s="1"/>
      <c r="G299" s="1"/>
      <c r="H299" s="1"/>
    </row>
    <row r="300" ht="18.75" customHeight="1">
      <c r="A300" s="1"/>
      <c r="B300" s="49" t="s">
        <v>187</v>
      </c>
      <c r="D300" s="11"/>
      <c r="E300" s="45" t="s">
        <v>91</v>
      </c>
      <c r="F300" s="51"/>
      <c r="G300" s="51"/>
      <c r="H300" s="1"/>
    </row>
    <row r="301" ht="18.75" customHeight="1">
      <c r="A301" s="1"/>
      <c r="D301" s="1"/>
      <c r="E301" s="52" t="s">
        <v>93</v>
      </c>
      <c r="F301" s="52" t="s">
        <v>94</v>
      </c>
      <c r="G301" s="52" t="s">
        <v>95</v>
      </c>
      <c r="H301" s="1"/>
    </row>
    <row r="302" ht="18.75" customHeight="1">
      <c r="A302" s="1"/>
      <c r="D302" s="1"/>
      <c r="E302" s="53">
        <f>'4. Calculations'!C$355</f>
        <v>20762.8</v>
      </c>
      <c r="F302" s="53">
        <f>'4. Calculations'!E$355</f>
        <v>207628</v>
      </c>
      <c r="G302" s="54">
        <f>AVERAGE('4. Calculations'!D$355,'4. Calculations'!F$355)</f>
        <v>0.0006767798515</v>
      </c>
      <c r="H302" s="1"/>
    </row>
    <row r="303" ht="24.75" customHeight="1">
      <c r="A303" s="1"/>
      <c r="D303" s="1"/>
      <c r="E303" s="1"/>
      <c r="F303" s="1"/>
      <c r="G303" s="1"/>
      <c r="H303" s="1"/>
    </row>
    <row r="304" ht="18.75" customHeight="1">
      <c r="A304" s="1"/>
      <c r="B304" s="1"/>
      <c r="C304" s="1"/>
      <c r="D304" s="1"/>
      <c r="E304" s="1"/>
      <c r="F304" s="1"/>
      <c r="G304" s="1"/>
      <c r="H304" s="1"/>
    </row>
    <row r="305" ht="18.75" customHeight="1">
      <c r="A305" s="1"/>
      <c r="B305" s="1"/>
      <c r="C305" s="1"/>
      <c r="D305" s="1"/>
      <c r="E305" s="1"/>
      <c r="F305" s="1"/>
      <c r="G305" s="1"/>
      <c r="H305" s="1"/>
    </row>
    <row r="306" ht="45.0" customHeight="1">
      <c r="A306" s="1"/>
      <c r="B306" s="13" t="s">
        <v>189</v>
      </c>
      <c r="F306" s="1"/>
      <c r="G306" s="1"/>
      <c r="H306" s="1"/>
    </row>
    <row r="307" ht="18.75" customHeight="1">
      <c r="A307" s="1"/>
      <c r="B307" s="1"/>
      <c r="C307" s="1"/>
      <c r="D307" s="74"/>
      <c r="E307" s="1"/>
      <c r="F307" s="1"/>
      <c r="G307" s="1"/>
      <c r="H307" s="1"/>
    </row>
    <row r="308" ht="33.0" customHeight="1">
      <c r="A308" s="1"/>
      <c r="B308" s="1"/>
      <c r="C308" s="74" t="s">
        <v>191</v>
      </c>
      <c r="D308" s="74"/>
      <c r="E308" s="1"/>
      <c r="F308" s="1"/>
      <c r="G308" s="1"/>
      <c r="H308" s="1"/>
    </row>
    <row r="309" ht="18.75" customHeight="1">
      <c r="A309" s="1"/>
      <c r="B309" s="1" t="s">
        <v>193</v>
      </c>
      <c r="C309" s="16">
        <v>15.0</v>
      </c>
      <c r="D309" s="74"/>
      <c r="E309" s="1"/>
      <c r="F309" s="1"/>
      <c r="G309" s="1"/>
      <c r="H309" s="1"/>
    </row>
    <row r="310" ht="18.75" customHeight="1">
      <c r="A310" s="1"/>
      <c r="B310" s="1" t="s">
        <v>195</v>
      </c>
      <c r="C310" s="16">
        <v>10.0</v>
      </c>
      <c r="D310" s="74"/>
      <c r="E310" s="1"/>
      <c r="F310" s="1"/>
      <c r="G310" s="1"/>
      <c r="H310" s="1"/>
    </row>
    <row r="311" ht="18.75" customHeight="1">
      <c r="A311" s="1"/>
      <c r="B311" s="1" t="s">
        <v>196</v>
      </c>
      <c r="C311" s="16">
        <v>100.0</v>
      </c>
      <c r="D311" s="74"/>
      <c r="E311" s="1"/>
      <c r="F311" s="1"/>
      <c r="G311" s="1"/>
      <c r="H311" s="1"/>
    </row>
    <row r="312" ht="18.75" customHeight="1">
      <c r="A312" s="1"/>
      <c r="B312" s="1" t="s">
        <v>197</v>
      </c>
      <c r="C312" s="16">
        <v>10.0</v>
      </c>
      <c r="D312" s="74"/>
      <c r="E312" s="1"/>
      <c r="F312" s="1"/>
      <c r="G312" s="1"/>
      <c r="H312" s="1"/>
    </row>
    <row r="313" ht="18.75" customHeight="1">
      <c r="A313" s="1"/>
      <c r="B313" s="1"/>
      <c r="C313" s="1"/>
      <c r="D313" s="1"/>
      <c r="E313" s="1"/>
      <c r="F313" s="1"/>
      <c r="G313" s="1"/>
      <c r="H313" s="1"/>
    </row>
    <row r="314" ht="55.5" customHeight="1">
      <c r="A314" s="1"/>
      <c r="B314" s="13" t="s">
        <v>198</v>
      </c>
      <c r="F314" s="1"/>
      <c r="G314" s="1"/>
      <c r="H314" s="1"/>
    </row>
    <row r="315" ht="18.75" customHeight="1">
      <c r="A315" s="1"/>
      <c r="B315" s="1"/>
      <c r="C315" s="1"/>
      <c r="D315" s="1"/>
      <c r="E315" s="1"/>
      <c r="F315" s="1"/>
      <c r="G315" s="1"/>
      <c r="H315" s="1"/>
    </row>
    <row r="316" ht="30.75" customHeight="1">
      <c r="A316" s="1"/>
      <c r="B316" s="1"/>
      <c r="C316" s="20" t="s">
        <v>199</v>
      </c>
      <c r="D316" s="74" t="s">
        <v>147</v>
      </c>
      <c r="E316" s="1"/>
      <c r="F316" s="1"/>
      <c r="G316" s="1"/>
      <c r="H316" s="1"/>
    </row>
    <row r="317" ht="18.75" customHeight="1">
      <c r="A317" s="1"/>
      <c r="B317" s="1" t="s">
        <v>200</v>
      </c>
      <c r="C317" s="17">
        <f t="shared" ref="C317:C320" si="8">C309*$C$35</f>
        <v>4380</v>
      </c>
      <c r="D317" s="16">
        <v>4.0</v>
      </c>
      <c r="E317" s="1"/>
      <c r="F317" s="1"/>
      <c r="G317" s="1"/>
      <c r="H317" s="1"/>
    </row>
    <row r="318" ht="18.75" customHeight="1">
      <c r="A318" s="1"/>
      <c r="B318" s="1" t="s">
        <v>201</v>
      </c>
      <c r="C318" s="17">
        <f t="shared" si="8"/>
        <v>2920</v>
      </c>
      <c r="D318" s="16">
        <v>48.0</v>
      </c>
      <c r="E318" s="1"/>
      <c r="F318" s="1"/>
      <c r="G318" s="1"/>
      <c r="H318" s="1"/>
    </row>
    <row r="319" ht="18.75" customHeight="1">
      <c r="A319" s="1"/>
      <c r="B319" s="1" t="s">
        <v>202</v>
      </c>
      <c r="C319" s="17">
        <f t="shared" si="8"/>
        <v>29200</v>
      </c>
      <c r="D319" s="16">
        <v>4.0</v>
      </c>
      <c r="E319" s="1"/>
      <c r="F319" s="1"/>
      <c r="G319" s="1"/>
      <c r="H319" s="1"/>
    </row>
    <row r="320" ht="18.75" customHeight="1">
      <c r="A320" s="1"/>
      <c r="B320" s="1" t="s">
        <v>203</v>
      </c>
      <c r="C320" s="17">
        <f t="shared" si="8"/>
        <v>2920</v>
      </c>
      <c r="D320" s="16">
        <v>48.0</v>
      </c>
      <c r="E320" s="1"/>
      <c r="F320" s="1"/>
      <c r="G320" s="1"/>
      <c r="H320" s="1"/>
    </row>
    <row r="321" ht="18.75" customHeight="1">
      <c r="A321" s="1"/>
      <c r="B321" s="1"/>
      <c r="C321" s="1"/>
      <c r="D321" s="1"/>
      <c r="E321" s="1"/>
      <c r="F321" s="1"/>
      <c r="G321" s="1"/>
      <c r="H321" s="1"/>
    </row>
    <row r="322" ht="18.75" customHeight="1">
      <c r="A322" s="1"/>
      <c r="B322" s="1"/>
      <c r="C322" s="1"/>
      <c r="D322" s="1"/>
      <c r="E322" s="1"/>
      <c r="F322" s="1"/>
      <c r="G322" s="1"/>
      <c r="H322" s="1"/>
    </row>
    <row r="323" ht="33.75" customHeight="1">
      <c r="A323" s="1"/>
      <c r="B323" s="13" t="s">
        <v>205</v>
      </c>
      <c r="F323" s="1"/>
      <c r="G323" s="1"/>
      <c r="H323" s="1"/>
    </row>
    <row r="324" ht="18.75" customHeight="1">
      <c r="A324" s="1"/>
      <c r="B324" s="1"/>
      <c r="C324" s="1"/>
      <c r="D324" s="1"/>
      <c r="E324" s="1"/>
      <c r="F324" s="1"/>
      <c r="G324" s="1"/>
      <c r="H324" s="1"/>
    </row>
    <row r="325" ht="18.75" customHeight="1">
      <c r="A325" s="1"/>
      <c r="B325" s="41"/>
      <c r="C325" s="41" t="str">
        <f>'4. Calculations'!C269</f>
        <v>Annual UAV Flights</v>
      </c>
      <c r="D325" s="41" t="str">
        <f>'4. Calculations'!D269</f>
        <v>UAVs</v>
      </c>
      <c r="E325" s="1"/>
      <c r="F325" s="1"/>
      <c r="G325" s="1"/>
      <c r="H325" s="1"/>
    </row>
    <row r="326" ht="18.75" customHeight="1">
      <c r="A326" s="1"/>
      <c r="B326" s="81" t="str">
        <f>'4. Calculations'!B270</f>
        <v>Bridges &amp; Culverts</v>
      </c>
      <c r="C326" s="31">
        <f>'4. Calculations'!C270</f>
        <v>17528</v>
      </c>
      <c r="D326" s="31">
        <f>'4. Calculations'!D270</f>
        <v>28</v>
      </c>
      <c r="E326" s="1"/>
      <c r="F326" s="1"/>
      <c r="G326" s="1"/>
      <c r="H326" s="1"/>
    </row>
    <row r="327" ht="18.75" customHeight="1">
      <c r="A327" s="1"/>
      <c r="B327" s="81" t="str">
        <f>'4. Calculations'!B271</f>
        <v>Annual Infrastructure Construction</v>
      </c>
      <c r="C327" s="31">
        <f>'4. Calculations'!C271</f>
        <v>140400</v>
      </c>
      <c r="D327" s="31">
        <f>'4. Calculations'!D271</f>
        <v>216</v>
      </c>
      <c r="E327" s="1"/>
      <c r="F327" s="1"/>
      <c r="G327" s="1"/>
      <c r="H327" s="1"/>
    </row>
    <row r="328" ht="18.75" customHeight="1">
      <c r="A328" s="1"/>
      <c r="B328" s="81" t="str">
        <f>'4. Calculations'!B272</f>
        <v>Annual Residential Unit Construction</v>
      </c>
      <c r="C328" s="31">
        <f>'4. Calculations'!C272</f>
        <v>116928</v>
      </c>
      <c r="D328" s="31">
        <f>'4. Calculations'!D272</f>
        <v>174</v>
      </c>
      <c r="E328" s="1"/>
      <c r="F328" s="1"/>
      <c r="G328" s="1"/>
      <c r="H328" s="1"/>
    </row>
    <row r="329" ht="18.75" customHeight="1">
      <c r="A329" s="1"/>
      <c r="B329" s="85" t="str">
        <f>'4. Calculations'!B273</f>
        <v>Annual Non-Residential Construction</v>
      </c>
      <c r="C329" s="41">
        <f>'4. Calculations'!C273</f>
        <v>140400</v>
      </c>
      <c r="D329" s="41">
        <f>'4. Calculations'!D273</f>
        <v>216</v>
      </c>
      <c r="E329" s="1"/>
      <c r="F329" s="1"/>
      <c r="G329" s="1"/>
      <c r="H329" s="1"/>
    </row>
    <row r="330" ht="18.75" customHeight="1">
      <c r="A330" s="1"/>
      <c r="B330" s="81" t="str">
        <f>'4. Calculations'!B274</f>
        <v>Total (UAV Maximum Capacity)</v>
      </c>
      <c r="C330" s="31">
        <f>'4. Calculations'!C274</f>
        <v>415256</v>
      </c>
      <c r="D330" s="31">
        <f>'4. Calculations'!D274</f>
        <v>634</v>
      </c>
      <c r="E330" s="1"/>
      <c r="F330" s="1"/>
      <c r="G330" s="1"/>
      <c r="H330" s="1"/>
    </row>
    <row r="331" ht="18.75" customHeight="1">
      <c r="A331" s="1"/>
      <c r="B331" s="1"/>
      <c r="C331" s="1"/>
      <c r="D331" s="1"/>
      <c r="E331" s="1"/>
      <c r="F331" s="13"/>
      <c r="G331" s="13"/>
      <c r="H331" s="1"/>
    </row>
    <row r="332" ht="18.75" customHeight="1">
      <c r="A332" s="1"/>
      <c r="B332" s="1"/>
      <c r="C332" s="1"/>
      <c r="D332" s="1"/>
      <c r="E332" s="1"/>
      <c r="F332" s="1"/>
      <c r="G332" s="1"/>
      <c r="H332" s="1"/>
    </row>
    <row r="333" ht="18.75" customHeight="1">
      <c r="A333" s="1"/>
      <c r="B333" s="13" t="s">
        <v>121</v>
      </c>
      <c r="F333" s="1"/>
      <c r="G333" s="1"/>
      <c r="H333" s="1"/>
    </row>
    <row r="334" ht="18.75" customHeight="1">
      <c r="A334" s="1"/>
      <c r="B334" s="1"/>
      <c r="C334" s="1"/>
      <c r="D334" s="1"/>
      <c r="E334" s="1"/>
      <c r="F334" s="1"/>
      <c r="G334" s="1"/>
      <c r="H334" s="1"/>
    </row>
    <row r="335" ht="18.75" customHeight="1">
      <c r="A335" s="1"/>
      <c r="B335" s="1"/>
      <c r="C335" s="20" t="str">
        <f t="shared" ref="C335:D335" si="9">C$99</f>
        <v>Lower Bound</v>
      </c>
      <c r="D335" s="20" t="str">
        <f t="shared" si="9"/>
        <v>Upper Bound</v>
      </c>
      <c r="E335" s="1"/>
      <c r="F335" s="1"/>
      <c r="G335" s="1"/>
      <c r="H335" s="1"/>
    </row>
    <row r="336" ht="18.75" customHeight="1">
      <c r="A336" s="1"/>
      <c r="B336" s="1" t="s">
        <v>211</v>
      </c>
      <c r="C336" s="36">
        <v>0.05</v>
      </c>
      <c r="D336" s="36">
        <v>0.5</v>
      </c>
      <c r="E336" s="1"/>
      <c r="F336" s="1"/>
      <c r="G336" s="1"/>
      <c r="H336" s="1"/>
    </row>
    <row r="337" ht="18.75" customHeight="1">
      <c r="A337" s="1"/>
      <c r="B337" s="1"/>
      <c r="C337" s="1"/>
      <c r="D337" s="1"/>
      <c r="E337" s="1"/>
      <c r="F337" s="1"/>
      <c r="G337" s="1"/>
      <c r="H337" s="1"/>
    </row>
    <row r="338" ht="18.75" customHeight="1">
      <c r="A338" s="1"/>
      <c r="B338" s="56" t="str">
        <f>'4. Calculations'!B281</f>
        <v>Structure Inspection Estimates</v>
      </c>
      <c r="C338" s="44" t="str">
        <f>'4. Calculations'!C281</f>
        <v>Lower Bound</v>
      </c>
      <c r="D338" s="44" t="str">
        <f>'4. Calculations'!D281</f>
        <v>Upper Bound</v>
      </c>
      <c r="E338" s="1"/>
      <c r="F338" s="1"/>
      <c r="G338" s="1"/>
      <c r="H338" s="1"/>
    </row>
    <row r="339" ht="18.75" customHeight="1">
      <c r="A339" s="1"/>
      <c r="B339" s="22" t="str">
        <f>'4. Calculations'!B282</f>
        <v>Annual UAV Flights</v>
      </c>
      <c r="C339" s="31">
        <f>'4. Calculations'!C282</f>
        <v>20762.8</v>
      </c>
      <c r="D339" s="31">
        <f>'4. Calculations'!D282</f>
        <v>207628</v>
      </c>
      <c r="E339" s="1"/>
      <c r="F339" s="1"/>
      <c r="G339" s="1"/>
      <c r="H339" s="1"/>
    </row>
    <row r="340" ht="18.75" customHeight="1">
      <c r="A340" s="1"/>
      <c r="B340" s="22" t="str">
        <f>'4. Calculations'!B283</f>
        <v>Annual UAVs</v>
      </c>
      <c r="C340" s="31">
        <f>'4. Calculations'!C283</f>
        <v>31.7</v>
      </c>
      <c r="D340" s="31">
        <f>'4. Calculations'!D283</f>
        <v>317</v>
      </c>
      <c r="E340" s="1"/>
      <c r="F340" s="1"/>
      <c r="G340" s="1"/>
      <c r="H340" s="1"/>
    </row>
    <row r="341" ht="18.75" customHeight="1">
      <c r="A341" s="1"/>
      <c r="B341" s="1"/>
      <c r="C341" s="1"/>
      <c r="D341" s="1"/>
      <c r="E341" s="1"/>
      <c r="F341" s="1"/>
      <c r="G341" s="1"/>
      <c r="H341" s="1"/>
    </row>
    <row r="342" ht="18.75" customHeight="1">
      <c r="A342" s="1"/>
      <c r="B342" s="1"/>
      <c r="C342" s="1"/>
      <c r="D342" s="1"/>
      <c r="E342" s="1"/>
      <c r="F342" s="1"/>
      <c r="G342" s="1"/>
      <c r="H342" s="1"/>
    </row>
    <row r="343" ht="18.75" customHeight="1">
      <c r="A343" s="1"/>
      <c r="B343" s="21" t="s">
        <v>213</v>
      </c>
      <c r="C343" s="24"/>
      <c r="D343" s="24"/>
      <c r="E343" s="24"/>
      <c r="F343" s="24"/>
      <c r="G343" s="24"/>
      <c r="H343" s="1"/>
    </row>
    <row r="344" ht="18.75" customHeight="1">
      <c r="A344" s="1"/>
      <c r="B344" s="1"/>
      <c r="C344" s="1"/>
      <c r="D344" s="1"/>
      <c r="E344" s="1"/>
      <c r="F344" s="1"/>
      <c r="G344" s="1"/>
      <c r="H344" s="1"/>
    </row>
    <row r="345" ht="18.75" customHeight="1">
      <c r="A345" s="1"/>
      <c r="B345" s="11" t="s">
        <v>214</v>
      </c>
      <c r="D345" s="11"/>
      <c r="E345" s="45" t="s">
        <v>91</v>
      </c>
      <c r="F345" s="51"/>
      <c r="G345" s="51"/>
      <c r="H345" s="1"/>
    </row>
    <row r="346" ht="18.75" customHeight="1">
      <c r="A346" s="1"/>
      <c r="D346" s="11"/>
      <c r="E346" s="52" t="s">
        <v>93</v>
      </c>
      <c r="F346" s="52" t="s">
        <v>94</v>
      </c>
      <c r="G346" s="52" t="s">
        <v>95</v>
      </c>
      <c r="H346" s="1"/>
    </row>
    <row r="347" ht="18.75" customHeight="1">
      <c r="A347" s="1"/>
      <c r="D347" s="11"/>
      <c r="E347" s="53">
        <f>'4. Calculations'!C$356</f>
        <v>18100</v>
      </c>
      <c r="F347" s="53">
        <f>'4. Calculations'!E$356</f>
        <v>181000</v>
      </c>
      <c r="G347" s="54">
        <f>AVERAGE('4. Calculations'!D$356,'4. Calculations'!F$356)</f>
        <v>0.0005899837841</v>
      </c>
      <c r="H347" s="1"/>
    </row>
    <row r="348" ht="26.25" customHeight="1">
      <c r="A348" s="1"/>
      <c r="D348" s="11"/>
      <c r="E348" s="1"/>
      <c r="F348" s="1"/>
      <c r="G348" s="1"/>
      <c r="H348" s="1"/>
    </row>
    <row r="349" ht="18.75" customHeight="1">
      <c r="A349" s="1"/>
      <c r="B349" s="1"/>
      <c r="C349" s="1"/>
      <c r="D349" s="1"/>
      <c r="E349" s="1"/>
      <c r="F349" s="1"/>
      <c r="G349" s="1"/>
      <c r="H349" s="1"/>
    </row>
    <row r="350" ht="18.75" customHeight="1">
      <c r="A350" s="1"/>
      <c r="B350" s="1"/>
      <c r="C350" s="1"/>
      <c r="D350" s="1"/>
      <c r="E350" s="1"/>
      <c r="F350" s="1"/>
      <c r="G350" s="1"/>
      <c r="H350" s="1"/>
    </row>
    <row r="351" ht="18.75" customHeight="1">
      <c r="A351" s="1"/>
      <c r="B351" s="1"/>
      <c r="C351" s="1"/>
      <c r="D351" s="1"/>
      <c r="E351" s="1"/>
      <c r="F351" s="1"/>
      <c r="G351" s="1"/>
      <c r="H351" s="1"/>
    </row>
    <row r="352" ht="33.0" customHeight="1">
      <c r="A352" s="1"/>
      <c r="B352" s="13" t="s">
        <v>218</v>
      </c>
      <c r="F352" s="1"/>
      <c r="G352" s="1"/>
      <c r="H352" s="1"/>
    </row>
    <row r="353" ht="18.75" customHeight="1">
      <c r="A353" s="1"/>
      <c r="B353" s="1"/>
      <c r="C353" s="1"/>
      <c r="D353" s="1"/>
      <c r="E353" s="1"/>
      <c r="F353" s="1"/>
      <c r="G353" s="1"/>
      <c r="H353" s="1"/>
    </row>
    <row r="354" ht="18.75" customHeight="1">
      <c r="A354" s="1"/>
      <c r="B354" s="1" t="s">
        <v>219</v>
      </c>
      <c r="C354" s="14">
        <v>10000.0</v>
      </c>
      <c r="D354" s="1"/>
      <c r="E354" s="1"/>
      <c r="F354" s="1"/>
      <c r="G354" s="1"/>
      <c r="H354" s="1"/>
    </row>
    <row r="355" ht="18.75" customHeight="1">
      <c r="A355" s="1"/>
      <c r="B355" s="1" t="s">
        <v>220</v>
      </c>
      <c r="C355" s="14">
        <v>10.0</v>
      </c>
      <c r="D355" s="1"/>
      <c r="E355" s="1"/>
      <c r="F355" s="1"/>
      <c r="G355" s="1"/>
      <c r="H355" s="1"/>
    </row>
    <row r="356" ht="18.75" customHeight="1">
      <c r="A356" s="1"/>
      <c r="B356" s="1"/>
      <c r="C356" s="1"/>
      <c r="D356" s="1"/>
      <c r="E356" s="1"/>
      <c r="F356" s="1"/>
      <c r="G356" s="1"/>
      <c r="H356" s="1"/>
    </row>
    <row r="357" ht="18.75" customHeight="1">
      <c r="A357" s="1"/>
      <c r="B357" s="1"/>
      <c r="C357" s="1"/>
      <c r="D357" s="1"/>
      <c r="E357" s="1"/>
      <c r="F357" s="1"/>
      <c r="G357" s="1"/>
      <c r="H357" s="1"/>
    </row>
    <row r="358" ht="46.5" customHeight="1">
      <c r="A358" s="1"/>
      <c r="B358" s="13" t="s">
        <v>221</v>
      </c>
      <c r="F358" s="1"/>
      <c r="G358" s="1"/>
      <c r="H358" s="1"/>
    </row>
    <row r="359" ht="18.75" customHeight="1">
      <c r="A359" s="1"/>
      <c r="B359" s="1"/>
      <c r="C359" s="1"/>
      <c r="D359" s="1"/>
      <c r="E359" s="1"/>
      <c r="F359" s="1"/>
      <c r="G359" s="1"/>
      <c r="H359" s="1"/>
    </row>
    <row r="360" ht="32.25" customHeight="1">
      <c r="A360" s="1"/>
      <c r="B360" s="1"/>
      <c r="C360" s="74" t="s">
        <v>222</v>
      </c>
      <c r="D360" s="74" t="s">
        <v>223</v>
      </c>
      <c r="E360" s="80" t="str">
        <f>'4. Calculations'!D314</f>
        <v>Total Coverage Area (sq km)</v>
      </c>
      <c r="F360" s="1"/>
      <c r="G360" s="1"/>
      <c r="H360" s="1"/>
    </row>
    <row r="361" ht="18.75" customHeight="1">
      <c r="A361" s="1"/>
      <c r="B361" s="1" t="s">
        <v>224</v>
      </c>
      <c r="C361" s="36">
        <v>0.05</v>
      </c>
      <c r="D361" s="16">
        <v>1.0</v>
      </c>
      <c r="E361" s="83">
        <f>'4. Calculations'!D315</f>
        <v>500</v>
      </c>
      <c r="F361" s="1"/>
      <c r="G361" s="1"/>
      <c r="H361" s="1"/>
    </row>
    <row r="362" ht="18.75" customHeight="1">
      <c r="A362" s="1"/>
      <c r="B362" s="1" t="s">
        <v>225</v>
      </c>
      <c r="C362" s="36">
        <v>0.2</v>
      </c>
      <c r="D362" s="16">
        <v>1.0</v>
      </c>
      <c r="E362" s="83">
        <f>'4. Calculations'!D316</f>
        <v>2000</v>
      </c>
      <c r="F362" s="1"/>
      <c r="G362" s="1"/>
      <c r="H362" s="1"/>
    </row>
    <row r="363" ht="18.75" customHeight="1">
      <c r="A363" s="1"/>
      <c r="B363" s="1" t="s">
        <v>226</v>
      </c>
      <c r="C363" s="36">
        <v>1.0</v>
      </c>
      <c r="D363" s="16">
        <v>4.0</v>
      </c>
      <c r="E363" s="83">
        <f>'4. Calculations'!D317</f>
        <v>40000</v>
      </c>
      <c r="F363" s="1"/>
      <c r="G363" s="1"/>
      <c r="H363" s="1"/>
    </row>
    <row r="364" ht="18.75" customHeight="1">
      <c r="A364" s="1"/>
      <c r="B364" s="1" t="s">
        <v>227</v>
      </c>
      <c r="C364" s="36">
        <v>1.0</v>
      </c>
      <c r="D364" s="16">
        <v>1.0</v>
      </c>
      <c r="E364" s="83">
        <f>'4. Calculations'!D318</f>
        <v>10000</v>
      </c>
      <c r="F364" s="1"/>
      <c r="G364" s="1"/>
      <c r="H364" s="1"/>
    </row>
    <row r="365" ht="18.75" customHeight="1">
      <c r="A365" s="1"/>
      <c r="B365" s="1"/>
      <c r="C365" s="1"/>
      <c r="D365" s="1"/>
      <c r="E365" s="1"/>
      <c r="F365" s="1"/>
      <c r="G365" s="1"/>
      <c r="H365" s="1"/>
    </row>
    <row r="366" ht="18.75" customHeight="1">
      <c r="A366" s="1"/>
      <c r="B366" s="1"/>
      <c r="C366" s="1"/>
      <c r="D366" s="1"/>
      <c r="E366" s="1"/>
      <c r="F366" s="1"/>
      <c r="G366" s="1"/>
      <c r="H366" s="1"/>
    </row>
    <row r="367" ht="45.75" customHeight="1">
      <c r="A367" s="1"/>
      <c r="B367" s="13" t="s">
        <v>228</v>
      </c>
      <c r="F367" s="1"/>
      <c r="G367" s="1"/>
      <c r="H367" s="1"/>
    </row>
    <row r="368" ht="18.75" customHeight="1">
      <c r="A368" s="1"/>
      <c r="B368" s="1"/>
      <c r="C368" s="1"/>
      <c r="D368" s="1"/>
      <c r="E368" s="1"/>
      <c r="F368" s="1"/>
      <c r="G368" s="1"/>
      <c r="H368" s="1"/>
    </row>
    <row r="369" ht="33.0" customHeight="1">
      <c r="A369" s="1"/>
      <c r="B369" s="1"/>
      <c r="C369" s="74" t="s">
        <v>229</v>
      </c>
      <c r="D369" s="74" t="s">
        <v>230</v>
      </c>
      <c r="E369" s="74" t="s">
        <v>231</v>
      </c>
      <c r="F369" s="1"/>
      <c r="G369" s="1"/>
      <c r="H369" s="1"/>
    </row>
    <row r="370" ht="18.75" customHeight="1">
      <c r="A370" s="1"/>
      <c r="B370" s="1" t="s">
        <v>232</v>
      </c>
      <c r="C370" s="16">
        <v>16.0</v>
      </c>
      <c r="D370" s="16">
        <v>1.0</v>
      </c>
      <c r="E370" s="16">
        <v>2.0</v>
      </c>
      <c r="F370" s="1"/>
      <c r="G370" s="1"/>
      <c r="H370" s="1"/>
    </row>
    <row r="371" ht="18.75" customHeight="1">
      <c r="A371" s="1"/>
      <c r="B371" s="1" t="s">
        <v>233</v>
      </c>
      <c r="C371" s="16">
        <v>16.0</v>
      </c>
      <c r="D371" s="16">
        <v>10.0</v>
      </c>
      <c r="E371" s="16">
        <v>2.0</v>
      </c>
      <c r="F371" s="1"/>
      <c r="G371" s="1"/>
      <c r="H371" s="1"/>
    </row>
    <row r="372" ht="18.75" customHeight="1">
      <c r="A372" s="1"/>
      <c r="B372" s="1" t="s">
        <v>234</v>
      </c>
      <c r="C372" s="16">
        <v>8.0</v>
      </c>
      <c r="D372" s="25">
        <f>'4. Calculations'!D303</f>
        <v>16</v>
      </c>
      <c r="E372" s="16">
        <v>7.0</v>
      </c>
      <c r="F372" s="1"/>
      <c r="G372" s="1"/>
      <c r="H372" s="1"/>
    </row>
    <row r="373" ht="18.75" customHeight="1">
      <c r="A373" s="1"/>
      <c r="B373" s="1" t="s">
        <v>235</v>
      </c>
      <c r="C373" s="16">
        <v>12.0</v>
      </c>
      <c r="D373" s="25">
        <f>'4. Calculations'!D304</f>
        <v>24</v>
      </c>
      <c r="E373" s="16">
        <v>7.0</v>
      </c>
      <c r="F373" s="1"/>
      <c r="G373" s="1"/>
      <c r="H373" s="1"/>
    </row>
    <row r="374" ht="18.75" customHeight="1">
      <c r="A374" s="1"/>
      <c r="B374" s="1"/>
      <c r="C374" s="1"/>
      <c r="D374" s="1"/>
      <c r="E374" s="1"/>
      <c r="F374" s="1"/>
      <c r="G374" s="1"/>
      <c r="H374" s="1"/>
    </row>
    <row r="375" ht="18.75" customHeight="1">
      <c r="A375" s="1"/>
      <c r="B375" s="1"/>
      <c r="C375" s="1"/>
      <c r="D375" s="1"/>
      <c r="E375" s="1"/>
      <c r="F375" s="1"/>
      <c r="G375" s="1"/>
      <c r="H375" s="1"/>
    </row>
    <row r="376" ht="33.75" customHeight="1">
      <c r="A376" s="1"/>
      <c r="B376" s="13" t="s">
        <v>236</v>
      </c>
      <c r="F376" s="1"/>
      <c r="G376" s="1"/>
      <c r="H376" s="1"/>
    </row>
    <row r="377" ht="18.75" customHeight="1">
      <c r="A377" s="1"/>
      <c r="B377" s="1"/>
      <c r="C377" s="1"/>
      <c r="D377" s="1"/>
      <c r="E377" s="1"/>
      <c r="F377" s="1"/>
      <c r="G377" s="1"/>
      <c r="H377" s="1"/>
    </row>
    <row r="378" ht="18.75" customHeight="1">
      <c r="A378" s="1"/>
      <c r="B378" s="41"/>
      <c r="C378" s="41" t="str">
        <f>'4. Calculations'!C323</f>
        <v>Total Flights</v>
      </c>
      <c r="D378" s="41" t="str">
        <f>'4. Calculations'!D323</f>
        <v>Total UAVs</v>
      </c>
      <c r="E378" s="1"/>
      <c r="F378" s="1"/>
      <c r="G378" s="1"/>
      <c r="H378" s="1"/>
    </row>
    <row r="379" ht="18.75" customHeight="1">
      <c r="A379" s="1"/>
      <c r="B379" s="81" t="str">
        <f>'4. Calculations'!B324</f>
        <v>Search and Rescue Coverage Level</v>
      </c>
      <c r="C379" s="31">
        <f>'4. Calculations'!C324</f>
        <v>8000</v>
      </c>
      <c r="D379" s="31">
        <f>'4. Calculations'!D324</f>
        <v>250</v>
      </c>
      <c r="E379" s="1"/>
      <c r="F379" s="1"/>
      <c r="G379" s="1"/>
      <c r="H379" s="1"/>
    </row>
    <row r="380" ht="18.75" customHeight="1">
      <c r="A380" s="1"/>
      <c r="B380" s="81" t="str">
        <f>'4. Calculations'!B325</f>
        <v>Cellular Connectivity Coverage Level</v>
      </c>
      <c r="C380" s="31">
        <f>'4. Calculations'!C325</f>
        <v>3200</v>
      </c>
      <c r="D380" s="31">
        <f>'4. Calculations'!D325</f>
        <v>100</v>
      </c>
      <c r="E380" s="1"/>
      <c r="F380" s="1"/>
      <c r="G380" s="1"/>
      <c r="H380" s="1"/>
    </row>
    <row r="381" ht="18.75" customHeight="1">
      <c r="A381" s="1"/>
      <c r="B381" s="81" t="str">
        <f>'4. Calculations'!B326</f>
        <v>Government Inspection Coverage Level</v>
      </c>
      <c r="C381" s="31">
        <f>'4. Calculations'!C326</f>
        <v>20000</v>
      </c>
      <c r="D381" s="31">
        <f>'4. Calculations'!D326</f>
        <v>358</v>
      </c>
      <c r="E381" s="1"/>
      <c r="F381" s="1"/>
      <c r="G381" s="1"/>
      <c r="H381" s="1"/>
    </row>
    <row r="382" ht="18.75" customHeight="1">
      <c r="A382" s="1"/>
      <c r="B382" s="85" t="str">
        <f>'4. Calculations'!B327</f>
        <v>Insurance Inspection Coverage Level</v>
      </c>
      <c r="C382" s="41">
        <f>'4. Calculations'!C327</f>
        <v>5000</v>
      </c>
      <c r="D382" s="41">
        <f>'4. Calculations'!D327</f>
        <v>60</v>
      </c>
      <c r="E382" s="1"/>
      <c r="F382" s="1"/>
      <c r="G382" s="1"/>
      <c r="H382" s="1"/>
    </row>
    <row r="383" ht="18.75" customHeight="1">
      <c r="A383" s="1"/>
      <c r="B383" s="81" t="str">
        <f>'4. Calculations'!B328</f>
        <v>Total</v>
      </c>
      <c r="C383" s="31">
        <f>'4. Calculations'!C328</f>
        <v>36200</v>
      </c>
      <c r="D383" s="31">
        <f>'4. Calculations'!D328</f>
        <v>768</v>
      </c>
      <c r="E383" s="1"/>
      <c r="F383" s="1"/>
      <c r="G383" s="1"/>
      <c r="H383" s="1"/>
    </row>
    <row r="384" ht="18.75" customHeight="1">
      <c r="A384" s="1"/>
      <c r="B384" s="1"/>
      <c r="C384" s="1"/>
      <c r="D384" s="1"/>
      <c r="E384" s="1"/>
      <c r="F384" s="13"/>
      <c r="G384" s="13"/>
      <c r="H384" s="1"/>
    </row>
    <row r="385" ht="18.75" customHeight="1">
      <c r="A385" s="1"/>
      <c r="B385" s="1"/>
      <c r="C385" s="1"/>
      <c r="D385" s="1"/>
      <c r="E385" s="1"/>
      <c r="F385" s="1"/>
      <c r="G385" s="1"/>
      <c r="H385" s="1"/>
    </row>
    <row r="386" ht="35.25" customHeight="1">
      <c r="A386" s="1"/>
      <c r="B386" s="13" t="s">
        <v>237</v>
      </c>
      <c r="F386" s="1"/>
      <c r="G386" s="1"/>
      <c r="H386" s="1"/>
    </row>
    <row r="387" ht="18.75" customHeight="1">
      <c r="A387" s="1"/>
      <c r="B387" s="1"/>
      <c r="C387" s="1"/>
      <c r="D387" s="1"/>
      <c r="E387" s="1"/>
      <c r="F387" s="1"/>
      <c r="G387" s="1"/>
      <c r="H387" s="1"/>
    </row>
    <row r="388" ht="18.75" customHeight="1">
      <c r="A388" s="1"/>
      <c r="B388" s="1" t="s">
        <v>238</v>
      </c>
      <c r="C388" s="36">
        <v>0.5</v>
      </c>
      <c r="D388" s="1"/>
      <c r="E388" s="1"/>
      <c r="F388" s="1"/>
      <c r="G388" s="1"/>
      <c r="H388" s="1"/>
    </row>
    <row r="389" ht="18.75" customHeight="1">
      <c r="A389" s="1"/>
      <c r="B389" s="1"/>
      <c r="C389" s="1"/>
      <c r="D389" s="1"/>
      <c r="E389" s="1"/>
      <c r="F389" s="13"/>
      <c r="G389" s="13"/>
      <c r="H389" s="1"/>
    </row>
    <row r="390" ht="18.75" customHeight="1">
      <c r="A390" s="1"/>
      <c r="B390" s="81" t="str">
        <f>'4. Calculations'!B332</f>
        <v>Total Flights (UAV Maximum Capacity)</v>
      </c>
      <c r="C390" s="31">
        <f>'4. Calculations'!C332</f>
        <v>362000</v>
      </c>
      <c r="D390" s="20"/>
      <c r="E390" s="1"/>
      <c r="F390" s="1"/>
      <c r="G390" s="1"/>
      <c r="H390" s="1"/>
    </row>
    <row r="391" ht="18.75" customHeight="1">
      <c r="A391" s="1"/>
      <c r="B391" s="81" t="str">
        <f>'4. Calculations'!B333</f>
        <v>Total UAVs (UAV Maximum Capacity)</v>
      </c>
      <c r="C391" s="31">
        <f>'4. Calculations'!C333</f>
        <v>1536</v>
      </c>
      <c r="D391" s="20"/>
      <c r="E391" s="1"/>
      <c r="F391" s="1"/>
      <c r="G391" s="1"/>
      <c r="H391" s="1"/>
    </row>
    <row r="392" ht="18.75" customHeight="1">
      <c r="A392" s="1"/>
      <c r="B392" s="1"/>
      <c r="C392" s="20"/>
      <c r="D392" s="20"/>
      <c r="E392" s="1"/>
      <c r="F392" s="1"/>
      <c r="G392" s="1"/>
      <c r="H392" s="1"/>
    </row>
    <row r="393" ht="18.75" customHeight="1">
      <c r="A393" s="1"/>
      <c r="B393" s="1"/>
      <c r="C393" s="20"/>
      <c r="D393" s="20"/>
      <c r="E393" s="1"/>
      <c r="F393" s="1"/>
      <c r="G393" s="1"/>
      <c r="H393" s="1"/>
    </row>
    <row r="394" ht="18.75" customHeight="1">
      <c r="A394" s="1"/>
      <c r="B394" s="13" t="s">
        <v>121</v>
      </c>
      <c r="F394" s="1"/>
      <c r="G394" s="1"/>
      <c r="H394" s="1"/>
    </row>
    <row r="395" ht="18.75" customHeight="1">
      <c r="A395" s="1"/>
      <c r="B395" s="1"/>
      <c r="C395" s="20"/>
      <c r="D395" s="20"/>
      <c r="E395" s="1"/>
      <c r="F395" s="1"/>
      <c r="G395" s="1"/>
      <c r="H395" s="1"/>
    </row>
    <row r="396" ht="18.75" customHeight="1">
      <c r="A396" s="1"/>
      <c r="B396" s="1"/>
      <c r="C396" s="20" t="str">
        <f t="shared" ref="C396:D396" si="10">C$99</f>
        <v>Lower Bound</v>
      </c>
      <c r="D396" s="20" t="str">
        <f t="shared" si="10"/>
        <v>Upper Bound</v>
      </c>
      <c r="E396" s="1"/>
      <c r="F396" s="1"/>
      <c r="G396" s="1"/>
      <c r="H396" s="1"/>
    </row>
    <row r="397" ht="18.75" customHeight="1">
      <c r="A397" s="1"/>
      <c r="B397" s="1" t="s">
        <v>239</v>
      </c>
      <c r="C397" s="36">
        <v>0.05</v>
      </c>
      <c r="D397" s="36">
        <v>0.5</v>
      </c>
      <c r="E397" s="1"/>
      <c r="F397" s="1"/>
      <c r="G397" s="1"/>
      <c r="H397" s="1"/>
    </row>
    <row r="398" ht="18.75" customHeight="1">
      <c r="A398" s="1"/>
      <c r="B398" s="1"/>
      <c r="C398" s="1"/>
      <c r="D398" s="1"/>
      <c r="E398" s="1"/>
      <c r="F398" s="1"/>
      <c r="G398" s="1"/>
      <c r="H398" s="1"/>
    </row>
    <row r="399" ht="18.75" customHeight="1">
      <c r="A399" s="1"/>
      <c r="B399" s="56" t="str">
        <f>'4. Calculations'!B338</f>
        <v>Emergency Response Estimates</v>
      </c>
      <c r="C399" s="44" t="str">
        <f>'4. Calculations'!C338</f>
        <v>Lower Bound</v>
      </c>
      <c r="D399" s="44" t="str">
        <f>'4. Calculations'!D338</f>
        <v>Upper Bound</v>
      </c>
      <c r="E399" s="1"/>
      <c r="F399" s="1"/>
      <c r="G399" s="1"/>
      <c r="H399" s="1"/>
    </row>
    <row r="400" ht="18.75" customHeight="1">
      <c r="A400" s="1"/>
      <c r="B400" s="22" t="str">
        <f>'4. Calculations'!B339</f>
        <v>Annual UAV Flights</v>
      </c>
      <c r="C400" s="25">
        <f>'4. Calculations'!C339</f>
        <v>18100</v>
      </c>
      <c r="D400" s="25">
        <f>'4. Calculations'!D339</f>
        <v>181000</v>
      </c>
      <c r="E400" s="1"/>
      <c r="F400" s="1"/>
      <c r="G400" s="1"/>
      <c r="H400" s="1"/>
    </row>
    <row r="401" ht="18.75" customHeight="1">
      <c r="A401" s="1"/>
      <c r="B401" s="22" t="str">
        <f>'4. Calculations'!B340</f>
        <v>Annual UAVs</v>
      </c>
      <c r="C401" s="25">
        <f>'4. Calculations'!C340</f>
        <v>76.8</v>
      </c>
      <c r="D401" s="25">
        <f>'4. Calculations'!D340</f>
        <v>768</v>
      </c>
      <c r="E401" s="1"/>
      <c r="F401" s="1"/>
      <c r="G401" s="1"/>
      <c r="H401" s="1"/>
    </row>
    <row r="402" ht="18.75" customHeight="1">
      <c r="A402" s="1"/>
      <c r="B402" s="1"/>
      <c r="C402" s="1"/>
      <c r="D402" s="1"/>
      <c r="E402" s="1"/>
      <c r="F402" s="1"/>
      <c r="G402" s="1"/>
      <c r="H402" s="1"/>
    </row>
    <row r="403" ht="18.75" customHeight="1">
      <c r="A403" s="1"/>
      <c r="B403" s="1"/>
      <c r="C403" s="1"/>
      <c r="D403" s="1"/>
      <c r="E403" s="1"/>
      <c r="F403" s="1"/>
      <c r="G403" s="1"/>
      <c r="H403" s="1"/>
    </row>
    <row r="404" ht="18.75" customHeight="1">
      <c r="A404" s="1"/>
      <c r="B404" s="21" t="s">
        <v>240</v>
      </c>
      <c r="C404" s="24"/>
      <c r="D404" s="24"/>
      <c r="E404" s="24"/>
      <c r="F404" s="24"/>
      <c r="G404" s="24"/>
      <c r="H404" s="1"/>
    </row>
    <row r="405" ht="18.75" customHeight="1">
      <c r="A405" s="1"/>
      <c r="B405" s="1"/>
      <c r="C405" s="1"/>
      <c r="D405" s="1"/>
      <c r="E405" s="1"/>
      <c r="F405" s="1"/>
      <c r="G405" s="1"/>
      <c r="H405" s="1"/>
    </row>
    <row r="406" ht="33.0" customHeight="1">
      <c r="A406" s="1"/>
      <c r="B406" s="13" t="s">
        <v>241</v>
      </c>
      <c r="F406" s="1"/>
      <c r="G406" s="1"/>
      <c r="H406" s="1"/>
    </row>
    <row r="407" ht="18.75" customHeight="1">
      <c r="A407" s="1"/>
      <c r="B407" s="1"/>
      <c r="C407" s="1"/>
      <c r="D407" s="1"/>
      <c r="E407" s="1"/>
      <c r="F407" s="1"/>
      <c r="G407" s="1"/>
      <c r="H407" s="1"/>
    </row>
    <row r="408" ht="18.75" customHeight="1">
      <c r="A408" s="1"/>
      <c r="B408" s="1" t="s">
        <v>242</v>
      </c>
      <c r="C408" s="73">
        <v>0.001</v>
      </c>
      <c r="D408" s="1"/>
      <c r="E408" s="1"/>
      <c r="F408" s="1"/>
      <c r="G408" s="1"/>
      <c r="H408" s="1"/>
    </row>
    <row r="409" ht="18.75" customHeight="1">
      <c r="A409" s="1"/>
      <c r="B409" s="1"/>
      <c r="C409" s="1"/>
      <c r="D409" s="1"/>
      <c r="E409" s="1"/>
      <c r="F409" s="1"/>
      <c r="G409" s="1"/>
      <c r="H409" s="1"/>
    </row>
    <row r="410" ht="33.0" customHeight="1">
      <c r="A410" s="1"/>
      <c r="B410" s="56"/>
      <c r="C410" s="94" t="str">
        <f>'4. Calculations'!C349</f>
        <v>Lower Bound</v>
      </c>
      <c r="D410" s="94" t="str">
        <f>'4. Calculations'!D349</f>
        <v>% of Total</v>
      </c>
      <c r="E410" s="94" t="str">
        <f>'4. Calculations'!E349</f>
        <v>Upper Bound</v>
      </c>
      <c r="F410" s="95" t="str">
        <f>'4. Calculations'!F349</f>
        <v>% of Total</v>
      </c>
      <c r="G410" s="80" t="str">
        <f>'4. Calculations'!G349</f>
        <v>Annual Flights per UAV</v>
      </c>
      <c r="H410" s="1"/>
    </row>
    <row r="411" ht="18.75" customHeight="1">
      <c r="A411" s="1"/>
      <c r="B411" s="22" t="str">
        <f>'4. Calculations'!B350</f>
        <v>Recreational Use</v>
      </c>
      <c r="C411" s="25">
        <f>'4. Calculations'!C350</f>
        <v>917280</v>
      </c>
      <c r="D411" s="96">
        <f>'4. Calculations'!D350</f>
        <v>0.02704588352</v>
      </c>
      <c r="E411" s="25">
        <f>'4. Calculations'!E350</f>
        <v>2076360</v>
      </c>
      <c r="F411" s="97">
        <f>'4. Calculations'!F350</f>
        <v>0.00741399765</v>
      </c>
      <c r="G411" s="25">
        <f>'4. Calculations'!G350</f>
        <v>24</v>
      </c>
      <c r="H411" s="1"/>
    </row>
    <row r="412" ht="18.75" customHeight="1">
      <c r="A412" s="1"/>
      <c r="B412" s="22" t="str">
        <f>'4. Calculations'!B351</f>
        <v>Commercial Delivery</v>
      </c>
      <c r="C412" s="25">
        <f>'4. Calculations'!C351</f>
        <v>9525600</v>
      </c>
      <c r="D412" s="96">
        <f>'4. Calculations'!D351</f>
        <v>0.2808610981</v>
      </c>
      <c r="E412" s="25">
        <f>'4. Calculations'!E351</f>
        <v>23814000</v>
      </c>
      <c r="F412" s="97">
        <f>'4. Calculations'!F351</f>
        <v>0.08503195017</v>
      </c>
      <c r="G412" s="25">
        <f>'4. Calculations'!G351</f>
        <v>240</v>
      </c>
      <c r="H412" s="1"/>
    </row>
    <row r="413" ht="18.75" customHeight="1">
      <c r="A413" s="1"/>
      <c r="B413" s="22" t="str">
        <f>'4. Calculations'!B352</f>
        <v>Urban Air Mobility</v>
      </c>
      <c r="C413" s="25">
        <f>'4. Calculations'!C352</f>
        <v>23400000</v>
      </c>
      <c r="D413" s="96">
        <f>'4. Calculations'!D352</f>
        <v>0.6899460082</v>
      </c>
      <c r="E413" s="25">
        <f>'4. Calculations'!E352</f>
        <v>253500000</v>
      </c>
      <c r="F413" s="97">
        <f>'4. Calculations'!F352</f>
        <v>0.9051650024</v>
      </c>
      <c r="G413" s="25">
        <f>'4. Calculations'!G352</f>
        <v>6000</v>
      </c>
      <c r="H413" s="1"/>
    </row>
    <row r="414" ht="18.75" customHeight="1">
      <c r="A414" s="1"/>
      <c r="B414" s="22" t="str">
        <f>'4. Calculations'!B353</f>
        <v>Agriculture Use</v>
      </c>
      <c r="C414" s="25">
        <f>'4. Calculations'!C353</f>
        <v>5.6</v>
      </c>
      <c r="D414" s="96">
        <f>'4. Calculations'!D353</f>
        <v>0.000000165115284</v>
      </c>
      <c r="E414" s="25">
        <f>'4. Calculations'!E353</f>
        <v>56</v>
      </c>
      <c r="F414" s="97">
        <f>'4. Calculations'!F353</f>
        <v>0.0000001999575548</v>
      </c>
      <c r="G414" s="25">
        <f>'4. Calculations'!G353</f>
        <v>11.12877583</v>
      </c>
      <c r="H414" s="1"/>
    </row>
    <row r="415" ht="18.75" customHeight="1">
      <c r="A415" s="1"/>
      <c r="B415" s="22" t="str">
        <f>'4. Calculations'!B354</f>
        <v>Linear Inspection</v>
      </c>
      <c r="C415" s="25">
        <f>'4. Calculations'!C354</f>
        <v>33.25</v>
      </c>
      <c r="D415" s="96">
        <f>'4. Calculations'!D354</f>
        <v>0.0000009803719988</v>
      </c>
      <c r="E415" s="25">
        <f>'4. Calculations'!E354</f>
        <v>332.5</v>
      </c>
      <c r="F415" s="97">
        <f>'4. Calculations'!F354</f>
        <v>0.000001187247981</v>
      </c>
      <c r="G415" s="25">
        <f>'4. Calculations'!G354</f>
        <v>83.125</v>
      </c>
      <c r="H415" s="1"/>
    </row>
    <row r="416" ht="18.75" customHeight="1">
      <c r="A416" s="1"/>
      <c r="B416" s="22" t="str">
        <f>'4. Calculations'!B355</f>
        <v>Structure Inspection</v>
      </c>
      <c r="C416" s="25">
        <f>'4. Calculations'!C355</f>
        <v>20762.8</v>
      </c>
      <c r="D416" s="96">
        <f>'4. Calculations'!D355</f>
        <v>0.0006121885034</v>
      </c>
      <c r="E416" s="25">
        <f>'4. Calculations'!E355</f>
        <v>207628</v>
      </c>
      <c r="F416" s="97">
        <f>'4. Calculations'!F355</f>
        <v>0.0007413711997</v>
      </c>
      <c r="G416" s="25">
        <f>'4. Calculations'!G355</f>
        <v>654.977918</v>
      </c>
      <c r="H416" s="1"/>
    </row>
    <row r="417" ht="18.75" customHeight="1">
      <c r="A417" s="1"/>
      <c r="B417" s="22" t="str">
        <f>'4. Calculations'!B356</f>
        <v>Emergency Response</v>
      </c>
      <c r="C417" s="25">
        <f>'4. Calculations'!C356</f>
        <v>18100</v>
      </c>
      <c r="D417" s="96">
        <f>'4. Calculations'!D356</f>
        <v>0.0005336761858</v>
      </c>
      <c r="E417" s="25">
        <f>'4. Calculations'!E356</f>
        <v>181000</v>
      </c>
      <c r="F417" s="97">
        <f>'4. Calculations'!F356</f>
        <v>0.0006462913824</v>
      </c>
      <c r="G417" s="25">
        <f>'4. Calculations'!G356</f>
        <v>235.6770833</v>
      </c>
      <c r="H417" s="1"/>
    </row>
    <row r="418" ht="18.75" customHeight="1">
      <c r="A418" s="1"/>
      <c r="B418" s="56" t="str">
        <f>'4. Calculations'!B357</f>
        <v>Other</v>
      </c>
      <c r="C418" s="77">
        <f>'4. Calculations'!C357</f>
        <v>33915.69735</v>
      </c>
      <c r="D418" s="98">
        <f>'4. Calculations'!D357</f>
        <v>0.001</v>
      </c>
      <c r="E418" s="77">
        <f>'4. Calculations'!E357</f>
        <v>280059.4359</v>
      </c>
      <c r="F418" s="99">
        <f>'4. Calculations'!F357</f>
        <v>0.001</v>
      </c>
      <c r="G418" s="77">
        <f>'4. Calculations'!G357</f>
        <v>1035.558397</v>
      </c>
      <c r="H418" s="1"/>
    </row>
    <row r="419" ht="18.75" customHeight="1">
      <c r="A419" s="1"/>
      <c r="B419" s="22" t="str">
        <f>'4. Calculations'!B358</f>
        <v>Total Annual UAV Flights</v>
      </c>
      <c r="C419" s="25">
        <f>'4. Calculations'!C358</f>
        <v>33915697.35</v>
      </c>
      <c r="D419" s="96">
        <f>'4. Calculations'!D358</f>
        <v>1</v>
      </c>
      <c r="E419" s="25">
        <f>'4. Calculations'!E358</f>
        <v>280059435.9</v>
      </c>
      <c r="F419" s="97">
        <f>'4. Calculations'!F358</f>
        <v>1</v>
      </c>
      <c r="G419" s="25"/>
      <c r="H419" s="1"/>
    </row>
    <row r="420" ht="18.75" customHeight="1">
      <c r="A420" s="1"/>
      <c r="B420" s="1"/>
      <c r="C420" s="1"/>
      <c r="D420" s="1"/>
      <c r="E420" s="1"/>
      <c r="F420" s="1"/>
      <c r="G420" s="1"/>
      <c r="H420" s="1"/>
    </row>
    <row r="421" ht="18.75" customHeight="1">
      <c r="A421" s="1"/>
      <c r="B421" s="1"/>
      <c r="C421" s="1"/>
      <c r="D421" s="1"/>
      <c r="E421" s="1"/>
      <c r="F421" s="1"/>
      <c r="G421" s="1"/>
      <c r="H421" s="1"/>
    </row>
    <row r="422" ht="18.75" customHeight="1">
      <c r="A422" s="1"/>
      <c r="B422" s="21" t="s">
        <v>250</v>
      </c>
      <c r="C422" s="24"/>
      <c r="D422" s="24"/>
      <c r="E422" s="24"/>
      <c r="F422" s="24"/>
      <c r="G422" s="24"/>
      <c r="H422" s="1"/>
    </row>
    <row r="423" ht="18.75" customHeight="1">
      <c r="A423" s="1"/>
      <c r="B423" s="1"/>
      <c r="C423" s="1"/>
      <c r="D423" s="1"/>
      <c r="E423" s="1"/>
      <c r="F423" s="1"/>
      <c r="G423" s="1"/>
      <c r="H423" s="1"/>
    </row>
    <row r="424" ht="32.25" customHeight="1">
      <c r="A424" s="1"/>
      <c r="B424" s="11" t="s">
        <v>251</v>
      </c>
      <c r="G424" s="11"/>
      <c r="H424" s="1"/>
    </row>
    <row r="425" ht="18.75" customHeight="1">
      <c r="A425" s="1"/>
      <c r="B425" s="1"/>
      <c r="C425" s="74"/>
      <c r="D425" s="74"/>
      <c r="E425" s="74"/>
      <c r="F425" s="74"/>
      <c r="G425" s="74"/>
      <c r="H425" s="1"/>
    </row>
    <row r="426" ht="45.0" customHeight="1">
      <c r="A426" s="1"/>
      <c r="B426" s="13" t="s">
        <v>252</v>
      </c>
      <c r="F426" s="13"/>
      <c r="G426" s="13"/>
      <c r="H426" s="1"/>
    </row>
    <row r="427" ht="18.75" customHeight="1">
      <c r="A427" s="1"/>
      <c r="B427" s="1"/>
      <c r="C427" s="74"/>
      <c r="D427" s="74"/>
      <c r="E427" s="74"/>
      <c r="F427" s="74"/>
      <c r="G427" s="74"/>
      <c r="H427" s="1"/>
    </row>
    <row r="428" ht="32.25" customHeight="1">
      <c r="A428" s="1"/>
      <c r="B428" s="1"/>
      <c r="C428" s="74" t="s">
        <v>253</v>
      </c>
      <c r="D428" s="74" t="s">
        <v>254</v>
      </c>
      <c r="E428" s="80" t="str">
        <f>'4. Calculations'!E365</f>
        <v>Large Urban Mobility</v>
      </c>
      <c r="F428" s="80" t="str">
        <f>'4. Calculations'!F365</f>
        <v>Total</v>
      </c>
      <c r="G428" s="74"/>
      <c r="H428" s="1"/>
    </row>
    <row r="429" ht="18.75" customHeight="1">
      <c r="A429" s="1"/>
      <c r="B429" s="1" t="s">
        <v>255</v>
      </c>
      <c r="C429" s="36">
        <v>1.0</v>
      </c>
      <c r="D429" s="36">
        <v>0.0</v>
      </c>
      <c r="E429" s="71">
        <f>'4. Calculations'!E366</f>
        <v>0</v>
      </c>
      <c r="F429" s="71">
        <f>'4. Calculations'!F366</f>
        <v>1</v>
      </c>
      <c r="G429" s="74"/>
      <c r="H429" s="1"/>
    </row>
    <row r="430" ht="18.75" customHeight="1">
      <c r="A430" s="1"/>
      <c r="B430" s="1" t="s">
        <v>256</v>
      </c>
      <c r="C430" s="36">
        <v>0.0</v>
      </c>
      <c r="D430" s="36">
        <v>1.0</v>
      </c>
      <c r="E430" s="71">
        <f>'4. Calculations'!E367</f>
        <v>0</v>
      </c>
      <c r="F430" s="71">
        <f>'4. Calculations'!F367</f>
        <v>1</v>
      </c>
      <c r="G430" s="74"/>
      <c r="H430" s="1"/>
    </row>
    <row r="431" ht="18.75" customHeight="1">
      <c r="A431" s="1"/>
      <c r="B431" s="1" t="s">
        <v>257</v>
      </c>
      <c r="C431" s="36">
        <v>0.0</v>
      </c>
      <c r="D431" s="36">
        <v>0.0</v>
      </c>
      <c r="E431" s="71">
        <f>'4. Calculations'!E368</f>
        <v>1</v>
      </c>
      <c r="F431" s="71">
        <f>'4. Calculations'!F368</f>
        <v>1</v>
      </c>
      <c r="G431" s="74"/>
      <c r="H431" s="1"/>
    </row>
    <row r="432" ht="18.75" customHeight="1">
      <c r="A432" s="1"/>
      <c r="B432" s="1" t="s">
        <v>258</v>
      </c>
      <c r="C432" s="36">
        <v>0.5</v>
      </c>
      <c r="D432" s="36">
        <v>0.5</v>
      </c>
      <c r="E432" s="71">
        <f>'4. Calculations'!E369</f>
        <v>0</v>
      </c>
      <c r="F432" s="71">
        <f>'4. Calculations'!F369</f>
        <v>1</v>
      </c>
      <c r="G432" s="74"/>
      <c r="H432" s="1"/>
    </row>
    <row r="433" ht="18.75" customHeight="1">
      <c r="A433" s="1"/>
      <c r="B433" s="1" t="s">
        <v>259</v>
      </c>
      <c r="C433" s="36">
        <v>0.8</v>
      </c>
      <c r="D433" s="36">
        <v>0.2</v>
      </c>
      <c r="E433" s="71">
        <f>'4. Calculations'!E370</f>
        <v>0</v>
      </c>
      <c r="F433" s="71">
        <f>'4. Calculations'!F370</f>
        <v>1</v>
      </c>
      <c r="G433" s="74"/>
      <c r="H433" s="1"/>
    </row>
    <row r="434" ht="18.75" customHeight="1">
      <c r="A434" s="1"/>
      <c r="B434" s="1" t="s">
        <v>260</v>
      </c>
      <c r="C434" s="36">
        <v>0.8</v>
      </c>
      <c r="D434" s="36">
        <v>0.2</v>
      </c>
      <c r="E434" s="71">
        <f>'4. Calculations'!E371</f>
        <v>0</v>
      </c>
      <c r="F434" s="71">
        <f>'4. Calculations'!F371</f>
        <v>1</v>
      </c>
      <c r="G434" s="74"/>
      <c r="H434" s="1"/>
    </row>
    <row r="435" ht="18.75" customHeight="1">
      <c r="A435" s="1"/>
      <c r="B435" s="1" t="s">
        <v>261</v>
      </c>
      <c r="C435" s="36">
        <v>0.5</v>
      </c>
      <c r="D435" s="36">
        <v>0.4</v>
      </c>
      <c r="E435" s="71">
        <f>'4. Calculations'!E372</f>
        <v>0.1</v>
      </c>
      <c r="F435" s="71">
        <f>'4. Calculations'!F372</f>
        <v>1</v>
      </c>
      <c r="G435" s="74"/>
      <c r="H435" s="1"/>
    </row>
    <row r="436" ht="18.75" customHeight="1">
      <c r="A436" s="1"/>
      <c r="B436" s="22" t="str">
        <f>'4. Calculations'!B373</f>
        <v>Other</v>
      </c>
      <c r="C436" s="71">
        <f>'4. Calculations'!C373</f>
        <v>0.5142857143</v>
      </c>
      <c r="D436" s="71">
        <f>'4. Calculations'!D373</f>
        <v>0.3285714286</v>
      </c>
      <c r="E436" s="71">
        <f>'4. Calculations'!E373</f>
        <v>0.1571428571</v>
      </c>
      <c r="F436" s="71">
        <f>'4. Calculations'!F373</f>
        <v>1</v>
      </c>
      <c r="G436" s="74"/>
      <c r="H436" s="1"/>
    </row>
    <row r="437" ht="18.75" customHeight="1">
      <c r="A437" s="1"/>
      <c r="B437" s="1"/>
      <c r="C437" s="1"/>
      <c r="D437" s="1"/>
      <c r="E437" s="1"/>
      <c r="F437" s="1"/>
      <c r="G437" s="74"/>
      <c r="H437" s="1"/>
    </row>
    <row r="438" ht="18.75" customHeight="1">
      <c r="A438" s="1"/>
      <c r="B438" s="1"/>
      <c r="C438" s="1"/>
      <c r="D438" s="1"/>
      <c r="E438" s="1"/>
      <c r="F438" s="1"/>
      <c r="G438" s="1"/>
      <c r="H438" s="1"/>
    </row>
    <row r="439" ht="34.5" customHeight="1">
      <c r="A439" s="1"/>
      <c r="B439" s="13" t="s">
        <v>262</v>
      </c>
      <c r="F439" s="1"/>
      <c r="G439" s="1"/>
      <c r="H439" s="1"/>
    </row>
    <row r="440" ht="18.75" customHeight="1">
      <c r="A440" s="1"/>
      <c r="B440" s="1"/>
      <c r="C440" s="1"/>
      <c r="D440" s="1"/>
      <c r="E440" s="1"/>
      <c r="F440" s="1"/>
      <c r="G440" s="1"/>
      <c r="H440" s="1"/>
    </row>
    <row r="441" ht="32.25" customHeight="1">
      <c r="A441" s="1"/>
      <c r="B441" s="80"/>
      <c r="C441" s="80" t="str">
        <f>'4. Calculations'!C377</f>
        <v>Small Recreational</v>
      </c>
      <c r="D441" s="80" t="str">
        <f>'4. Calculations'!D377</f>
        <v>Medium Commercial</v>
      </c>
      <c r="E441" s="80" t="str">
        <f>'4. Calculations'!E377</f>
        <v>Large Urban Mobility</v>
      </c>
      <c r="F441" s="80" t="str">
        <f>'4. Calculations'!F377</f>
        <v>Total</v>
      </c>
      <c r="G441" s="1"/>
      <c r="H441" s="1"/>
    </row>
    <row r="442" ht="18.75" customHeight="1">
      <c r="A442" s="1"/>
      <c r="B442" s="22" t="str">
        <f>'4. Calculations'!B386</f>
        <v>Total Annual Flights, Lower Bound</v>
      </c>
      <c r="C442" s="25">
        <f>'4. Calculations'!C386</f>
        <v>960411.9986</v>
      </c>
      <c r="D442" s="25">
        <f>'4. Calculations'!D386</f>
        <v>9548145.739</v>
      </c>
      <c r="E442" s="25">
        <f>'4. Calculations'!E386</f>
        <v>23407139.61</v>
      </c>
      <c r="F442" s="25">
        <f>'4. Calculations'!F386</f>
        <v>33915697.35</v>
      </c>
      <c r="G442" s="1"/>
      <c r="H442" s="1"/>
    </row>
    <row r="443" ht="18.75" customHeight="1">
      <c r="A443" s="1"/>
      <c r="B443" s="56" t="str">
        <f>'4. Calculations'!B397</f>
        <v>Total Annual Flights, Upper Bound</v>
      </c>
      <c r="C443" s="77">
        <f>'4. Calculations'!C397</f>
        <v>2477286.967</v>
      </c>
      <c r="D443" s="77">
        <f>'4. Calculations'!D397</f>
        <v>24020039.63</v>
      </c>
      <c r="E443" s="77">
        <f>'4. Calculations'!E397</f>
        <v>253562109.3</v>
      </c>
      <c r="F443" s="77">
        <f>'4. Calculations'!F397</f>
        <v>280059435.9</v>
      </c>
      <c r="G443" s="1"/>
      <c r="H443" s="1"/>
    </row>
    <row r="444" ht="18.75" customHeight="1">
      <c r="A444" s="1"/>
      <c r="B444" s="22" t="str">
        <f>'4. Calculations'!B411</f>
        <v>Total Annual UAVs, Lower Bound</v>
      </c>
      <c r="C444" s="25">
        <f>'4. Calculations'!C411</f>
        <v>38301.17503</v>
      </c>
      <c r="D444" s="25">
        <f>'4. Calculations'!D411</f>
        <v>39738.15268</v>
      </c>
      <c r="E444" s="25">
        <f>'4. Calculations'!E411</f>
        <v>3912.826605</v>
      </c>
      <c r="F444" s="25">
        <f>'4. Calculations'!F411</f>
        <v>81952.15432</v>
      </c>
      <c r="G444" s="1"/>
      <c r="H444" s="1"/>
    </row>
    <row r="445" ht="18.75" customHeight="1">
      <c r="A445" s="1"/>
      <c r="B445" s="22" t="str">
        <f>'4. Calculations'!B422</f>
        <v>Total Annual UAVs, Upper Bound</v>
      </c>
      <c r="C445" s="25">
        <f>'4. Calculations'!C422</f>
        <v>87297.40093</v>
      </c>
      <c r="D445" s="25">
        <f>'4. Calculations'!D422</f>
        <v>99687.77582</v>
      </c>
      <c r="E445" s="25">
        <f>'4. Calculations'!E422</f>
        <v>42369.29817</v>
      </c>
      <c r="F445" s="25">
        <f>'4. Calculations'!F422</f>
        <v>229354.4749</v>
      </c>
      <c r="G445" s="1"/>
      <c r="H445" s="1"/>
    </row>
    <row r="446" ht="18.75" customHeight="1">
      <c r="A446" s="1"/>
      <c r="B446" s="1"/>
      <c r="C446" s="1"/>
      <c r="D446" s="1"/>
      <c r="E446" s="1"/>
      <c r="F446" s="1"/>
      <c r="G446" s="1"/>
      <c r="H446" s="1"/>
    </row>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4">
    <mergeCell ref="B345:C348"/>
    <mergeCell ref="B314:E314"/>
    <mergeCell ref="B323:E323"/>
    <mergeCell ref="B333:E333"/>
    <mergeCell ref="B386:E386"/>
    <mergeCell ref="B376:E376"/>
    <mergeCell ref="B263:E263"/>
    <mergeCell ref="B275:E275"/>
    <mergeCell ref="B424:F424"/>
    <mergeCell ref="B358:E358"/>
    <mergeCell ref="B352:E352"/>
    <mergeCell ref="B288:E288"/>
    <mergeCell ref="B406:E406"/>
    <mergeCell ref="B139:E139"/>
    <mergeCell ref="B153:E153"/>
    <mergeCell ref="B146:E146"/>
    <mergeCell ref="B170:E170"/>
    <mergeCell ref="B165:C168"/>
    <mergeCell ref="B177:E177"/>
    <mergeCell ref="B191:E191"/>
    <mergeCell ref="B185:E185"/>
    <mergeCell ref="B245:C248"/>
    <mergeCell ref="B251:E251"/>
    <mergeCell ref="B120:E120"/>
    <mergeCell ref="B233:E233"/>
    <mergeCell ref="B72:E72"/>
    <mergeCell ref="B63:E63"/>
    <mergeCell ref="B97:E97"/>
    <mergeCell ref="B103:E103"/>
    <mergeCell ref="B114:C117"/>
    <mergeCell ref="B92:C94"/>
    <mergeCell ref="B77:E77"/>
    <mergeCell ref="B29:D29"/>
    <mergeCell ref="B50:E50"/>
    <mergeCell ref="B40:E40"/>
    <mergeCell ref="B83:E83"/>
    <mergeCell ref="B58:E58"/>
    <mergeCell ref="B132:E132"/>
    <mergeCell ref="B127:E127"/>
    <mergeCell ref="B216:E216"/>
    <mergeCell ref="B224:E224"/>
    <mergeCell ref="B300:C303"/>
    <mergeCell ref="B306:E306"/>
    <mergeCell ref="B367:E367"/>
    <mergeCell ref="B394:E394"/>
    <mergeCell ref="B426:E426"/>
    <mergeCell ref="B439:E439"/>
    <mergeCell ref="B208:E208"/>
    <mergeCell ref="B202:C205"/>
    <mergeCell ref="B27:F27"/>
    <mergeCell ref="B22:F22"/>
    <mergeCell ref="B20:F20"/>
    <mergeCell ref="B7:F7"/>
    <mergeCell ref="B9:F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50.14"/>
    <col customWidth="1" min="3" max="7" width="17.29"/>
    <col customWidth="1" min="8" max="8" width="4.43"/>
  </cols>
  <sheetData>
    <row r="1" ht="15.75" customHeight="1">
      <c r="A1" s="1"/>
      <c r="B1" s="1"/>
      <c r="C1" s="1"/>
      <c r="D1" s="1"/>
      <c r="E1" s="1"/>
      <c r="F1" s="1"/>
      <c r="G1" s="1"/>
      <c r="H1" s="1"/>
    </row>
    <row r="2" ht="21.0" customHeight="1">
      <c r="A2" s="1"/>
      <c r="B2" s="6"/>
      <c r="C2" s="5"/>
      <c r="D2" s="5"/>
      <c r="E2" s="5"/>
      <c r="F2" s="5"/>
      <c r="G2" s="7" t="str">
        <f>contact&amp;" | Version "&amp;version</f>
        <v>hello@altiscope.io | Version 1.0.3 (Apr 16, 2018)</v>
      </c>
      <c r="H2" s="1"/>
    </row>
    <row r="3" ht="15.75" customHeight="1">
      <c r="A3" s="1"/>
      <c r="B3" s="1"/>
      <c r="C3" s="1"/>
      <c r="D3" s="1"/>
      <c r="E3" s="1"/>
      <c r="F3" s="1"/>
      <c r="G3" s="1"/>
      <c r="H3" s="1"/>
    </row>
    <row r="4" ht="18.75" customHeight="1">
      <c r="A4" s="1"/>
      <c r="B4" s="1"/>
      <c r="C4" s="1"/>
      <c r="D4" s="1"/>
      <c r="E4" s="1"/>
      <c r="F4" s="1"/>
      <c r="G4" s="1"/>
      <c r="H4" s="1"/>
    </row>
    <row r="5" ht="18.75" customHeight="1">
      <c r="A5" s="1"/>
      <c r="B5" s="3" t="s">
        <v>66</v>
      </c>
      <c r="C5" s="1"/>
      <c r="D5" s="1"/>
      <c r="E5" s="1"/>
      <c r="F5" s="1"/>
      <c r="G5" s="1"/>
      <c r="H5" s="1"/>
    </row>
    <row r="6" ht="18.75" customHeight="1">
      <c r="A6" s="1"/>
      <c r="B6" s="1"/>
      <c r="C6" s="1"/>
      <c r="D6" s="1"/>
      <c r="E6" s="1"/>
      <c r="F6" s="1"/>
      <c r="G6" s="1"/>
      <c r="H6" s="1"/>
    </row>
    <row r="7" ht="18.75" customHeight="1">
      <c r="A7" s="1"/>
      <c r="B7" s="21" t="str">
        <f>'3. Detailed Inputs'!B25</f>
        <v>A. General Inputs</v>
      </c>
      <c r="C7" s="24"/>
      <c r="D7" s="24"/>
      <c r="E7" s="24"/>
      <c r="F7" s="24"/>
      <c r="G7" s="24"/>
      <c r="H7" s="1"/>
    </row>
    <row r="8" ht="18.75" customHeight="1">
      <c r="A8" s="1"/>
      <c r="B8" s="1"/>
      <c r="C8" s="1"/>
      <c r="D8" s="1"/>
      <c r="E8" s="1"/>
      <c r="F8" s="1"/>
      <c r="G8" s="1"/>
      <c r="H8" s="1"/>
    </row>
    <row r="9" ht="18.75" customHeight="1">
      <c r="A9" s="1"/>
      <c r="B9" s="13" t="s">
        <v>67</v>
      </c>
      <c r="F9" s="1"/>
      <c r="G9" s="1"/>
      <c r="H9" s="1"/>
    </row>
    <row r="10" ht="18.75" customHeight="1">
      <c r="A10" s="1"/>
      <c r="B10" s="1"/>
      <c r="C10" s="1"/>
      <c r="D10" s="1"/>
      <c r="E10" s="1"/>
      <c r="F10" s="1"/>
      <c r="G10" s="1"/>
      <c r="H10" s="1"/>
    </row>
    <row r="11" ht="18.75" customHeight="1">
      <c r="A11" s="1"/>
      <c r="B11" s="30" t="str">
        <f>'Appendix A. Inputs Summary'!B9</f>
        <v>A1. Year</v>
      </c>
      <c r="C11" s="27">
        <f>'Appendix A. Inputs Summary'!C9</f>
        <v>2049</v>
      </c>
      <c r="D11" s="1"/>
      <c r="E11" s="1"/>
      <c r="F11" s="1"/>
      <c r="G11" s="1"/>
      <c r="H11" s="1"/>
    </row>
    <row r="12" ht="18.75" customHeight="1">
      <c r="A12" s="1"/>
      <c r="B12" s="30" t="str">
        <f>'Appendix A. Inputs Summary'!B10</f>
        <v>A2. Population</v>
      </c>
      <c r="C12" s="31">
        <f>'Appendix A. Inputs Summary'!C10</f>
        <v>6500000</v>
      </c>
      <c r="D12" s="1"/>
      <c r="E12" s="1"/>
      <c r="F12" s="1"/>
      <c r="G12" s="1"/>
      <c r="H12" s="1"/>
    </row>
    <row r="13" ht="18.75" customHeight="1">
      <c r="A13" s="1"/>
      <c r="B13" s="30" t="str">
        <f>'Appendix A. Inputs Summary'!B11</f>
        <v>A3. GDP (US$)</v>
      </c>
      <c r="C13" s="31">
        <f>'Appendix A. Inputs Summary'!C11</f>
        <v>3969000000</v>
      </c>
      <c r="D13" s="1"/>
      <c r="E13" s="1"/>
      <c r="F13" s="1"/>
      <c r="G13" s="1"/>
      <c r="H13" s="1"/>
    </row>
    <row r="14" ht="18.75" customHeight="1">
      <c r="A14" s="1"/>
      <c r="B14" s="30" t="str">
        <f>'Appendix A. Inputs Summary'!B12</f>
        <v>A4. Total Land Area (sq km)</v>
      </c>
      <c r="C14" s="31">
        <f>'Appendix A. Inputs Summary'!C12</f>
        <v>1000</v>
      </c>
      <c r="D14" s="1"/>
      <c r="E14" s="1"/>
      <c r="F14" s="1"/>
      <c r="G14" s="1"/>
      <c r="H14" s="1"/>
    </row>
    <row r="15" ht="18.75" customHeight="1">
      <c r="A15" s="1"/>
      <c r="B15" s="30" t="str">
        <f>'Appendix A. Inputs Summary'!B13</f>
        <v>A4. Urban Land Area (sq km)</v>
      </c>
      <c r="C15" s="31">
        <f>'Appendix A. Inputs Summary'!C13</f>
        <v>292</v>
      </c>
      <c r="D15" s="1"/>
      <c r="E15" s="1"/>
      <c r="F15" s="1"/>
      <c r="G15" s="1"/>
      <c r="H15" s="1"/>
    </row>
    <row r="16" ht="18.75" customHeight="1">
      <c r="A16" s="1"/>
      <c r="B16" s="30" t="str">
        <f>'Appendix A. Inputs Summary'!B14</f>
        <v>A6. Agriculture Land Area %</v>
      </c>
      <c r="C16" s="37">
        <f>'Appendix A. Inputs Summary'!C14</f>
        <v>0.02</v>
      </c>
      <c r="D16" s="1"/>
      <c r="E16" s="1"/>
      <c r="F16" s="1"/>
      <c r="G16" s="1"/>
      <c r="H16" s="1"/>
    </row>
    <row r="17" ht="18.75" customHeight="1">
      <c r="A17" s="1"/>
      <c r="B17" s="30" t="str">
        <f>'Appendix A. Inputs Summary'!B15</f>
        <v>A7. Forest Land Area %</v>
      </c>
      <c r="C17" s="37">
        <f>'Appendix A. Inputs Summary'!C15</f>
        <v>0.02</v>
      </c>
      <c r="D17" s="1"/>
      <c r="E17" s="1"/>
      <c r="F17" s="1"/>
      <c r="G17" s="1"/>
      <c r="H17" s="1"/>
    </row>
    <row r="18" ht="18.75" customHeight="1">
      <c r="A18" s="1"/>
      <c r="B18" s="30" t="str">
        <f>'Appendix A. Inputs Summary'!B16</f>
        <v>A8. UAV Operational Hours per Day</v>
      </c>
      <c r="C18" s="39">
        <f>'Appendix A. Inputs Summary'!C16</f>
        <v>6</v>
      </c>
      <c r="D18" s="1"/>
      <c r="E18" s="1"/>
      <c r="F18" s="1"/>
      <c r="G18" s="1"/>
      <c r="H18" s="1"/>
    </row>
    <row r="19" ht="18.75" customHeight="1">
      <c r="A19" s="1"/>
      <c r="B19" s="30" t="str">
        <f>'Appendix A. Inputs Summary'!B17</f>
        <v>A9. UAV Operational Days per Week</v>
      </c>
      <c r="C19" s="39">
        <f>'Appendix A. Inputs Summary'!C17</f>
        <v>5</v>
      </c>
      <c r="D19" s="1"/>
      <c r="E19" s="1"/>
      <c r="F19" s="1"/>
      <c r="G19" s="1"/>
      <c r="H19" s="1"/>
    </row>
    <row r="20" ht="18.75" customHeight="1">
      <c r="A20" s="1"/>
      <c r="B20" s="30" t="str">
        <f>'Appendix A. Inputs Summary'!B18</f>
        <v>A10. UAV Operational Weeks per Year</v>
      </c>
      <c r="C20" s="39">
        <f>'Appendix A. Inputs Summary'!C18</f>
        <v>48</v>
      </c>
      <c r="D20" s="1"/>
      <c r="E20" s="1"/>
      <c r="F20" s="1"/>
      <c r="G20" s="1"/>
      <c r="H20" s="1"/>
    </row>
    <row r="21" ht="18.75" customHeight="1">
      <c r="A21" s="1"/>
      <c r="B21" s="30" t="str">
        <f>'Appendix A. Inputs Summary'!B19</f>
        <v>A11. Average Percent of Operational Time in Flight</v>
      </c>
      <c r="C21" s="43">
        <f>'Appendix A. Inputs Summary'!C19</f>
        <v>0.7</v>
      </c>
      <c r="D21" s="1"/>
      <c r="E21" s="1"/>
      <c r="F21" s="1"/>
      <c r="G21" s="1"/>
      <c r="H21" s="1"/>
    </row>
    <row r="22" ht="18.75" customHeight="1">
      <c r="A22" s="1"/>
      <c r="B22" s="30" t="str">
        <f>'Appendix A. Inputs Summary'!B20</f>
        <v>A12. Average Hours per Flight</v>
      </c>
      <c r="C22" s="39">
        <f>'Appendix A. Inputs Summary'!C20</f>
        <v>1</v>
      </c>
      <c r="D22" s="1"/>
      <c r="E22" s="1"/>
      <c r="F22" s="1"/>
      <c r="G22" s="1"/>
      <c r="H22" s="1"/>
    </row>
    <row r="23" ht="18.75" customHeight="1">
      <c r="A23" s="1"/>
      <c r="B23" s="30" t="str">
        <f>'Appendix A. Inputs Summary'!B21</f>
        <v>A13. Average Overhead Hours per Flight</v>
      </c>
      <c r="C23" s="39">
        <f>'Appendix A. Inputs Summary'!C21</f>
        <v>0.5</v>
      </c>
      <c r="D23" s="1"/>
      <c r="E23" s="1"/>
      <c r="F23" s="1"/>
      <c r="G23" s="1"/>
      <c r="H23" s="1"/>
    </row>
    <row r="24" ht="18.75" customHeight="1">
      <c r="A24" s="1"/>
      <c r="B24" s="30" t="str">
        <f>'Appendix A. Inputs Summary'!B22</f>
        <v>A14. Average Velocity (km/hr)</v>
      </c>
      <c r="C24" s="39">
        <f>'Appendix A. Inputs Summary'!C22</f>
        <v>20</v>
      </c>
      <c r="D24" s="1"/>
      <c r="E24" s="1"/>
      <c r="F24" s="1"/>
      <c r="G24" s="1"/>
      <c r="H24" s="1"/>
    </row>
    <row r="25" ht="18.75" customHeight="1">
      <c r="A25" s="1"/>
      <c r="B25" s="30" t="str">
        <f>'Appendix A. Inputs Summary'!B23</f>
        <v>A15. Coverage Width per Path (meters)</v>
      </c>
      <c r="C25" s="39">
        <f>'Appendix A. Inputs Summary'!C23</f>
        <v>100</v>
      </c>
      <c r="D25" s="1"/>
      <c r="E25" s="1"/>
      <c r="F25" s="1"/>
      <c r="G25" s="1"/>
      <c r="H25" s="1"/>
    </row>
    <row r="26" ht="18.75" customHeight="1">
      <c r="A26" s="1"/>
      <c r="B26" s="30" t="str">
        <f>'Appendix A. Inputs Summary'!B24</f>
        <v>A16. Coverage Structures per Flight</v>
      </c>
      <c r="C26" s="39">
        <f>'Appendix A. Inputs Summary'!C24</f>
        <v>1</v>
      </c>
      <c r="D26" s="1"/>
      <c r="E26" s="1"/>
      <c r="F26" s="1"/>
      <c r="G26" s="1"/>
      <c r="H26" s="1"/>
    </row>
    <row r="27" ht="18.75" customHeight="1">
      <c r="A27" s="1"/>
      <c r="B27" s="30" t="str">
        <f>'Appendix A. Inputs Summary'!B25</f>
        <v>A17. Maximum Annual Linear Path per UAV (km)</v>
      </c>
      <c r="C27" s="39">
        <f>'Appendix A. Inputs Summary'!C25</f>
        <v>250</v>
      </c>
      <c r="D27" s="1"/>
      <c r="E27" s="1"/>
      <c r="F27" s="1"/>
      <c r="G27" s="1"/>
      <c r="H27" s="1"/>
    </row>
    <row r="28" ht="18.75" customHeight="1">
      <c r="A28" s="1"/>
      <c r="B28" s="30" t="str">
        <f>'Appendix A. Inputs Summary'!B26</f>
        <v>A18. Maximum Annual Area per UAV (hectares)</v>
      </c>
      <c r="C28" s="39">
        <f>'Appendix A. Inputs Summary'!C26</f>
        <v>250000</v>
      </c>
      <c r="D28" s="1"/>
      <c r="E28" s="1"/>
      <c r="F28" s="1"/>
      <c r="G28" s="1"/>
      <c r="H28" s="1"/>
    </row>
    <row r="29" ht="18.75" customHeight="1">
      <c r="A29" s="1"/>
      <c r="B29" s="30" t="str">
        <f>'Appendix A. Inputs Summary'!B27</f>
        <v>A19. Maximum Structures per Week</v>
      </c>
      <c r="C29" s="39">
        <f>'Appendix A. Inputs Summary'!C27</f>
        <v>7</v>
      </c>
      <c r="D29" s="1"/>
      <c r="E29" s="1"/>
      <c r="F29" s="1"/>
      <c r="G29" s="1"/>
      <c r="H29" s="1"/>
    </row>
    <row r="30" ht="18.75" customHeight="1">
      <c r="A30" s="1"/>
      <c r="B30" s="1"/>
      <c r="C30" s="1"/>
      <c r="D30" s="1"/>
      <c r="E30" s="1"/>
      <c r="F30" s="1"/>
      <c r="G30" s="1"/>
      <c r="H30" s="1"/>
    </row>
    <row r="31" ht="18.75" customHeight="1">
      <c r="A31" s="1"/>
      <c r="B31" s="1"/>
      <c r="C31" s="1"/>
      <c r="D31" s="1"/>
      <c r="E31" s="1"/>
      <c r="F31" s="1"/>
      <c r="G31" s="1"/>
      <c r="H31" s="1"/>
    </row>
    <row r="32" ht="18.75" customHeight="1">
      <c r="A32" s="1"/>
      <c r="B32" s="13" t="s">
        <v>83</v>
      </c>
      <c r="F32" s="1"/>
      <c r="G32" s="1"/>
      <c r="H32" s="1"/>
    </row>
    <row r="33" ht="18.75" customHeight="1">
      <c r="A33" s="1"/>
      <c r="B33" s="1"/>
      <c r="C33" s="1"/>
      <c r="D33" s="1"/>
      <c r="E33" s="1"/>
      <c r="F33" s="1"/>
      <c r="G33" s="1"/>
      <c r="H33" s="1"/>
    </row>
    <row r="34" ht="18.75" customHeight="1">
      <c r="A34" s="1"/>
      <c r="B34" s="1" t="s">
        <v>84</v>
      </c>
      <c r="C34" s="48">
        <f>C18*C19*C20*C21</f>
        <v>1008</v>
      </c>
      <c r="D34" s="1"/>
      <c r="E34" s="1"/>
      <c r="F34" s="1"/>
      <c r="G34" s="1"/>
      <c r="H34" s="1"/>
    </row>
    <row r="35" ht="18.75" customHeight="1">
      <c r="A35" s="1"/>
      <c r="B35" s="1"/>
      <c r="C35" s="1"/>
      <c r="D35" s="1"/>
      <c r="E35" s="1"/>
      <c r="F35" s="1"/>
      <c r="G35" s="1"/>
      <c r="H35" s="1"/>
    </row>
    <row r="36" ht="18.75" customHeight="1">
      <c r="A36" s="1"/>
      <c r="B36" s="1"/>
      <c r="C36" s="1"/>
      <c r="D36" s="1"/>
      <c r="E36" s="1"/>
      <c r="F36" s="1"/>
      <c r="G36" s="1"/>
      <c r="H36" s="1"/>
    </row>
    <row r="37" ht="18.75" customHeight="1">
      <c r="A37" s="1"/>
      <c r="B37" s="13" t="s">
        <v>87</v>
      </c>
      <c r="F37" s="1"/>
      <c r="G37" s="1"/>
      <c r="H37" s="1"/>
    </row>
    <row r="38" ht="18.75" customHeight="1">
      <c r="A38" s="1"/>
      <c r="B38" s="1"/>
      <c r="C38" s="1"/>
      <c r="D38" s="1"/>
      <c r="E38" s="1"/>
      <c r="F38" s="1"/>
      <c r="G38" s="1"/>
      <c r="H38" s="1"/>
    </row>
    <row r="39" ht="18.75" customHeight="1">
      <c r="A39" s="1"/>
      <c r="B39" s="1" t="s">
        <v>89</v>
      </c>
      <c r="C39" s="50">
        <f>C34/(C22+C23)</f>
        <v>672</v>
      </c>
      <c r="D39" s="1"/>
      <c r="E39" s="1"/>
      <c r="F39" s="1"/>
      <c r="G39" s="1"/>
      <c r="H39" s="1"/>
    </row>
    <row r="40" ht="18.75" customHeight="1">
      <c r="A40" s="1"/>
      <c r="B40" s="1"/>
      <c r="C40" s="1"/>
      <c r="D40" s="1"/>
      <c r="E40" s="1"/>
      <c r="F40" s="1"/>
      <c r="G40" s="1"/>
      <c r="H40" s="1"/>
    </row>
    <row r="41" ht="18.75" customHeight="1">
      <c r="A41" s="1"/>
      <c r="B41" s="1"/>
      <c r="C41" s="1"/>
      <c r="D41" s="1"/>
      <c r="E41" s="1"/>
      <c r="F41" s="1"/>
      <c r="G41" s="1"/>
      <c r="H41" s="1"/>
    </row>
    <row r="42" ht="18.75" customHeight="1">
      <c r="A42" s="1"/>
      <c r="B42" s="13" t="s">
        <v>92</v>
      </c>
      <c r="F42" s="1"/>
      <c r="G42" s="1"/>
      <c r="H42" s="1"/>
    </row>
    <row r="43" ht="18.75" customHeight="1">
      <c r="A43" s="1"/>
      <c r="B43" s="1"/>
      <c r="C43" s="1"/>
      <c r="D43" s="1"/>
      <c r="E43" s="1"/>
      <c r="F43" s="1"/>
      <c r="G43" s="1"/>
      <c r="H43" s="1"/>
    </row>
    <row r="44" ht="18.75" customHeight="1">
      <c r="A44" s="1"/>
      <c r="B44" s="1" t="s">
        <v>96</v>
      </c>
      <c r="C44" s="50">
        <f>C24*C22</f>
        <v>20</v>
      </c>
      <c r="D44" s="1"/>
      <c r="E44" s="1"/>
      <c r="F44" s="1"/>
      <c r="G44" s="1"/>
      <c r="H44" s="1"/>
    </row>
    <row r="45" ht="18.75" customHeight="1">
      <c r="A45" s="1"/>
      <c r="B45" s="1" t="s">
        <v>97</v>
      </c>
      <c r="C45" s="50">
        <f>C44*C25/1000</f>
        <v>2</v>
      </c>
      <c r="D45" s="1"/>
      <c r="E45" s="1"/>
      <c r="F45" s="1"/>
      <c r="G45" s="1"/>
      <c r="H45" s="1"/>
    </row>
    <row r="46" ht="18.75" customHeight="1">
      <c r="A46" s="1"/>
      <c r="B46" s="1" t="s">
        <v>98</v>
      </c>
      <c r="C46" s="50">
        <f>C45*100</f>
        <v>200</v>
      </c>
      <c r="D46" s="1"/>
      <c r="E46" s="1"/>
      <c r="F46" s="1"/>
      <c r="G46" s="1"/>
      <c r="H46" s="1"/>
    </row>
    <row r="47" ht="18.75" customHeight="1">
      <c r="A47" s="1"/>
      <c r="B47" s="1"/>
      <c r="C47" s="1"/>
      <c r="D47" s="1"/>
      <c r="E47" s="1"/>
      <c r="F47" s="1"/>
      <c r="G47" s="1"/>
      <c r="H47" s="1"/>
    </row>
    <row r="48" ht="18.75" customHeight="1">
      <c r="A48" s="1"/>
      <c r="B48" s="13" t="s">
        <v>100</v>
      </c>
      <c r="F48" s="1"/>
      <c r="G48" s="1"/>
      <c r="H48" s="1"/>
    </row>
    <row r="49" ht="18.75" customHeight="1">
      <c r="A49" s="1"/>
      <c r="B49" s="1"/>
      <c r="C49" s="1"/>
      <c r="D49" s="1"/>
      <c r="E49" s="1"/>
      <c r="F49" s="1"/>
      <c r="G49" s="1"/>
      <c r="H49" s="1"/>
    </row>
    <row r="50" ht="18.75" customHeight="1">
      <c r="A50" s="1"/>
      <c r="B50" s="1" t="s">
        <v>102</v>
      </c>
      <c r="C50" s="50">
        <f>C29*C20</f>
        <v>336</v>
      </c>
      <c r="D50" s="1"/>
      <c r="E50" s="1"/>
      <c r="F50" s="1"/>
      <c r="G50" s="1"/>
      <c r="H50" s="1"/>
    </row>
    <row r="51" ht="18.75" customHeight="1">
      <c r="A51" s="1"/>
      <c r="B51" s="1"/>
      <c r="C51" s="1"/>
      <c r="D51" s="1"/>
      <c r="E51" s="1"/>
      <c r="F51" s="1"/>
      <c r="G51" s="1"/>
      <c r="H51" s="1"/>
    </row>
    <row r="52" ht="18.75" customHeight="1">
      <c r="A52" s="1"/>
      <c r="B52" s="1"/>
      <c r="C52" s="1"/>
      <c r="D52" s="1"/>
      <c r="E52" s="1"/>
      <c r="F52" s="1"/>
      <c r="G52" s="1"/>
      <c r="H52" s="1"/>
    </row>
    <row r="53" ht="18.75" customHeight="1">
      <c r="A53" s="1"/>
      <c r="B53" s="21" t="str">
        <f>'3. Detailed Inputs'!B90</f>
        <v>B. Recreational Use</v>
      </c>
      <c r="C53" s="24"/>
      <c r="D53" s="24"/>
      <c r="E53" s="24"/>
      <c r="F53" s="24"/>
      <c r="G53" s="24"/>
      <c r="H53" s="1"/>
    </row>
    <row r="54" ht="18.75" customHeight="1">
      <c r="A54" s="1"/>
      <c r="B54" s="1"/>
      <c r="C54" s="1"/>
      <c r="D54" s="1"/>
      <c r="E54" s="1"/>
      <c r="F54" s="1"/>
      <c r="G54" s="1"/>
      <c r="H54" s="1"/>
    </row>
    <row r="55" ht="18.75" customHeight="1">
      <c r="A55" s="1"/>
      <c r="B55" s="13" t="s">
        <v>67</v>
      </c>
      <c r="F55" s="1"/>
      <c r="G55" s="1"/>
      <c r="H55" s="1"/>
    </row>
    <row r="56" ht="18.75" customHeight="1">
      <c r="A56" s="1"/>
      <c r="B56" s="1"/>
      <c r="C56" s="1"/>
      <c r="D56" s="1"/>
      <c r="E56" s="1"/>
      <c r="F56" s="1"/>
      <c r="G56" s="1"/>
      <c r="H56" s="1"/>
    </row>
    <row r="57" ht="18.75" customHeight="1">
      <c r="A57" s="1"/>
      <c r="B57" s="57"/>
      <c r="C57" s="58" t="str">
        <f>'Appendix A. Inputs Summary'!C31</f>
        <v>Lower Bound</v>
      </c>
      <c r="D57" s="58" t="str">
        <f>'Appendix A. Inputs Summary'!D31</f>
        <v>Upper Bound</v>
      </c>
      <c r="E57" s="1"/>
      <c r="F57" s="1"/>
      <c r="G57" s="1"/>
      <c r="H57" s="1"/>
    </row>
    <row r="58" ht="18.75" customHeight="1">
      <c r="A58" s="1"/>
      <c r="B58" s="59" t="str">
        <f>'Appendix A. Inputs Summary'!B32</f>
        <v>B1. Recreational UAVs, % of Population</v>
      </c>
      <c r="C58" s="61">
        <f>'Appendix A. Inputs Summary'!C32</f>
        <v>0.00588</v>
      </c>
      <c r="D58" s="61">
        <f>'Appendix A. Inputs Summary'!D32</f>
        <v>0.01331</v>
      </c>
      <c r="E58" s="1"/>
      <c r="F58" s="1"/>
      <c r="G58" s="1"/>
      <c r="H58" s="1"/>
    </row>
    <row r="59" ht="18.75" customHeight="1">
      <c r="A59" s="1"/>
      <c r="B59" s="59"/>
      <c r="C59" s="59"/>
      <c r="D59" s="59"/>
      <c r="E59" s="1"/>
      <c r="F59" s="1"/>
      <c r="G59" s="1"/>
      <c r="H59" s="1"/>
    </row>
    <row r="60" ht="18.75" customHeight="1">
      <c r="A60" s="1"/>
      <c r="B60" s="59" t="str">
        <f>'Appendix A. Inputs Summary'!B34</f>
        <v>B2. Average flights per month, for recreational UAV</v>
      </c>
      <c r="C60" s="63">
        <f>'Appendix A. Inputs Summary'!C34</f>
        <v>2</v>
      </c>
      <c r="D60" s="59"/>
      <c r="E60" s="1"/>
      <c r="F60" s="1"/>
      <c r="G60" s="1"/>
      <c r="H60" s="1"/>
    </row>
    <row r="61" ht="18.75" customHeight="1">
      <c r="A61" s="1"/>
      <c r="B61" s="1"/>
      <c r="C61" s="1"/>
      <c r="D61" s="1"/>
      <c r="E61" s="1"/>
      <c r="F61" s="1"/>
      <c r="G61" s="1"/>
      <c r="H61" s="1"/>
    </row>
    <row r="62" ht="18.75" customHeight="1">
      <c r="A62" s="1"/>
      <c r="B62" s="1"/>
      <c r="C62" s="1"/>
      <c r="D62" s="1"/>
      <c r="E62" s="1"/>
      <c r="F62" s="1"/>
      <c r="G62" s="1"/>
      <c r="H62" s="1"/>
    </row>
    <row r="63" ht="33.75" customHeight="1">
      <c r="A63" s="1"/>
      <c r="B63" s="13" t="s">
        <v>116</v>
      </c>
      <c r="F63" s="1"/>
      <c r="G63" s="1"/>
      <c r="H63" s="1"/>
    </row>
    <row r="64" ht="18.75" customHeight="1">
      <c r="A64" s="1"/>
      <c r="B64" s="1"/>
      <c r="C64" s="1"/>
      <c r="D64" s="1"/>
      <c r="E64" s="1"/>
      <c r="F64" s="1"/>
      <c r="G64" s="1"/>
      <c r="H64" s="1"/>
    </row>
    <row r="65" ht="18.75" customHeight="1">
      <c r="A65" s="1"/>
      <c r="B65" s="1" t="s">
        <v>118</v>
      </c>
      <c r="C65" s="64" t="str">
        <f t="shared" ref="C65:D65" si="1">C57</f>
        <v>Lower Bound</v>
      </c>
      <c r="D65" s="64" t="str">
        <f t="shared" si="1"/>
        <v>Upper Bound</v>
      </c>
      <c r="E65" s="1"/>
      <c r="F65" s="1"/>
      <c r="G65" s="1"/>
      <c r="H65" s="1"/>
    </row>
    <row r="66" ht="18.75" customHeight="1">
      <c r="A66" s="1"/>
      <c r="B66" s="65" t="s">
        <v>120</v>
      </c>
      <c r="C66" s="66">
        <f>C67*C60*12</f>
        <v>917280</v>
      </c>
      <c r="D66" s="67">
        <f>D67*C60*12</f>
        <v>2076360</v>
      </c>
      <c r="E66" s="1"/>
      <c r="F66" s="1"/>
      <c r="G66" s="1"/>
      <c r="H66" s="1"/>
    </row>
    <row r="67" ht="18.75" customHeight="1">
      <c r="A67" s="1"/>
      <c r="B67" s="68" t="s">
        <v>123</v>
      </c>
      <c r="C67" s="69">
        <f>C12*C58</f>
        <v>38220</v>
      </c>
      <c r="D67" s="70">
        <f>C12*D58</f>
        <v>86515</v>
      </c>
      <c r="E67" s="1"/>
      <c r="F67" s="1"/>
      <c r="G67" s="1"/>
      <c r="H67" s="1"/>
    </row>
    <row r="68" ht="18.75" customHeight="1">
      <c r="A68" s="1"/>
      <c r="B68" s="1"/>
      <c r="C68" s="1"/>
      <c r="D68" s="1"/>
      <c r="E68" s="1"/>
      <c r="F68" s="1"/>
      <c r="G68" s="1"/>
      <c r="H68" s="1"/>
    </row>
    <row r="69" ht="18.75" customHeight="1">
      <c r="A69" s="1"/>
      <c r="B69" s="1"/>
      <c r="C69" s="1"/>
      <c r="D69" s="1"/>
      <c r="E69" s="1"/>
      <c r="F69" s="1"/>
      <c r="G69" s="1"/>
      <c r="H69" s="1"/>
    </row>
    <row r="70" ht="18.75" customHeight="1">
      <c r="A70" s="1"/>
      <c r="B70" s="21" t="str">
        <f>'3. Detailed Inputs'!B112</f>
        <v>C. Commercial Delivery Use</v>
      </c>
      <c r="C70" s="24"/>
      <c r="D70" s="24"/>
      <c r="E70" s="24"/>
      <c r="F70" s="24"/>
      <c r="G70" s="24"/>
      <c r="H70" s="1"/>
    </row>
    <row r="71" ht="18.75" customHeight="1">
      <c r="A71" s="1"/>
      <c r="B71" s="1"/>
      <c r="C71" s="1"/>
      <c r="D71" s="1"/>
      <c r="E71" s="1"/>
      <c r="F71" s="1"/>
      <c r="G71" s="1"/>
      <c r="H71" s="1"/>
    </row>
    <row r="72" ht="18.75" customHeight="1">
      <c r="A72" s="1"/>
      <c r="B72" s="13" t="s">
        <v>67</v>
      </c>
      <c r="F72" s="1"/>
      <c r="G72" s="1"/>
      <c r="H72" s="1"/>
    </row>
    <row r="73" ht="18.75" customHeight="1">
      <c r="A73" s="1"/>
      <c r="B73" s="1"/>
      <c r="C73" s="1"/>
      <c r="D73" s="1"/>
      <c r="E73" s="1"/>
      <c r="F73" s="1"/>
      <c r="G73" s="1"/>
      <c r="H73" s="1"/>
    </row>
    <row r="74" ht="18.75" customHeight="1">
      <c r="A74" s="1"/>
      <c r="B74" s="22" t="str">
        <f>'Appendix A. Inputs Summary'!B38</f>
        <v>C1. Annual Tonnes, Commercial Delivery</v>
      </c>
      <c r="C74" s="25">
        <f>'Appendix A. Inputs Summary'!C38</f>
        <v>7938000</v>
      </c>
      <c r="D74" s="59"/>
      <c r="E74" s="1"/>
      <c r="F74" s="1"/>
      <c r="G74" s="1"/>
      <c r="H74" s="1"/>
    </row>
    <row r="75" ht="18.75" customHeight="1">
      <c r="A75" s="1"/>
      <c r="B75" s="22" t="str">
        <f>'Appendix A. Inputs Summary'!B39</f>
        <v>C2. Manufactured Goods, Retail, and Groceries, % of Total</v>
      </c>
      <c r="C75" s="71">
        <f>'Appendix A. Inputs Summary'!C39</f>
        <v>0.3</v>
      </c>
      <c r="D75" s="59"/>
      <c r="E75" s="1"/>
      <c r="F75" s="1"/>
      <c r="G75" s="1"/>
      <c r="H75" s="1"/>
    </row>
    <row r="76" ht="18.75" customHeight="1">
      <c r="A76" s="1"/>
      <c r="B76" s="22" t="str">
        <f>'Appendix A. Inputs Summary'!B40</f>
        <v>C3. UAV Potential % of Goods, Retail, and Groceries</v>
      </c>
      <c r="C76" s="71">
        <f>'Appendix A. Inputs Summary'!C40</f>
        <v>0.2</v>
      </c>
      <c r="D76" s="59"/>
      <c r="E76" s="1"/>
      <c r="F76" s="1"/>
      <c r="G76" s="1"/>
      <c r="H76" s="1"/>
    </row>
    <row r="77" ht="18.75" customHeight="1">
      <c r="A77" s="1"/>
      <c r="B77" s="22" t="str">
        <f>'Appendix A. Inputs Summary'!B41</f>
        <v>C4. Average kg per UAV delivery</v>
      </c>
      <c r="C77" s="38">
        <f>'Appendix A. Inputs Summary'!C41</f>
        <v>1</v>
      </c>
      <c r="D77" s="59"/>
      <c r="E77" s="1"/>
      <c r="F77" s="1"/>
      <c r="G77" s="1"/>
      <c r="H77" s="1"/>
    </row>
    <row r="78" ht="18.75" customHeight="1">
      <c r="A78" s="1"/>
      <c r="B78" s="22" t="str">
        <f>'Appendix A. Inputs Summary'!B42</f>
        <v>C5. Average commercial delivery flights per day</v>
      </c>
      <c r="C78" s="25">
        <f>'Appendix A. Inputs Summary'!C42</f>
        <v>1</v>
      </c>
      <c r="D78" s="59"/>
      <c r="E78" s="1"/>
      <c r="F78" s="1"/>
      <c r="G78" s="1"/>
      <c r="H78" s="1"/>
    </row>
    <row r="79" ht="18.75" customHeight="1">
      <c r="A79" s="1"/>
      <c r="B79" s="59"/>
      <c r="C79" s="59"/>
      <c r="D79" s="59"/>
      <c r="E79" s="1"/>
      <c r="F79" s="1"/>
      <c r="G79" s="1"/>
      <c r="H79" s="1"/>
    </row>
    <row r="80" ht="18.75" customHeight="1">
      <c r="A80" s="1"/>
      <c r="B80" s="56"/>
      <c r="C80" s="72" t="str">
        <f>'Appendix A. Inputs Summary'!C44</f>
        <v>Lower Bound</v>
      </c>
      <c r="D80" s="72" t="str">
        <f>'Appendix A. Inputs Summary'!D44</f>
        <v>Upper Bound</v>
      </c>
      <c r="E80" s="1"/>
      <c r="F80" s="1"/>
      <c r="G80" s="1"/>
      <c r="H80" s="1"/>
    </row>
    <row r="81" ht="18.75" customHeight="1">
      <c r="A81" s="1"/>
      <c r="B81" s="22" t="str">
        <f>'Appendix A. Inputs Summary'!B45</f>
        <v>C6. UAV % of Maximum Capacity</v>
      </c>
      <c r="C81" s="71">
        <f>'Appendix A. Inputs Summary'!C45</f>
        <v>0.02</v>
      </c>
      <c r="D81" s="71">
        <f>'Appendix A. Inputs Summary'!D45</f>
        <v>0.05</v>
      </c>
      <c r="E81" s="1"/>
      <c r="F81" s="1"/>
      <c r="G81" s="1"/>
      <c r="H81" s="1"/>
    </row>
    <row r="82" ht="18.75" customHeight="1">
      <c r="A82" s="1"/>
      <c r="B82" s="1"/>
      <c r="C82" s="1"/>
      <c r="D82" s="1"/>
      <c r="E82" s="1"/>
      <c r="F82" s="1"/>
      <c r="G82" s="1"/>
      <c r="H82" s="1"/>
    </row>
    <row r="83" ht="18.75" customHeight="1">
      <c r="A83" s="1"/>
      <c r="B83" s="13"/>
      <c r="C83" s="13"/>
      <c r="D83" s="13"/>
      <c r="E83" s="13"/>
      <c r="F83" s="1"/>
      <c r="G83" s="1"/>
      <c r="H83" s="1"/>
    </row>
    <row r="84" ht="33.75" customHeight="1">
      <c r="A84" s="1"/>
      <c r="B84" s="13" t="s">
        <v>138</v>
      </c>
      <c r="F84" s="1"/>
      <c r="G84" s="1"/>
      <c r="H84" s="1"/>
    </row>
    <row r="85" ht="18.75" customHeight="1">
      <c r="A85" s="1"/>
      <c r="B85" s="1"/>
      <c r="C85" s="1"/>
      <c r="D85" s="1"/>
      <c r="E85" s="1"/>
      <c r="F85" s="1"/>
      <c r="G85" s="1"/>
      <c r="H85" s="1"/>
    </row>
    <row r="86" ht="18.75" customHeight="1">
      <c r="A86" s="1"/>
      <c r="B86" s="1"/>
      <c r="C86" s="1"/>
      <c r="D86" s="1"/>
      <c r="E86" s="1"/>
      <c r="F86" s="1"/>
      <c r="G86" s="1"/>
      <c r="H86" s="1"/>
    </row>
    <row r="87" ht="18.75" customHeight="1">
      <c r="A87" s="1"/>
      <c r="B87" s="1" t="s">
        <v>139</v>
      </c>
      <c r="C87" s="75">
        <f>C74*C75*C76</f>
        <v>476280</v>
      </c>
      <c r="D87" s="1"/>
      <c r="E87" s="1"/>
      <c r="F87" s="1"/>
      <c r="G87" s="1"/>
      <c r="H87" s="1"/>
    </row>
    <row r="88" ht="18.75" customHeight="1">
      <c r="A88" s="1"/>
      <c r="B88" s="1" t="s">
        <v>144</v>
      </c>
      <c r="C88" s="75">
        <f>C87*1000/C77</f>
        <v>476280000</v>
      </c>
      <c r="D88" s="13"/>
      <c r="E88" s="13"/>
      <c r="F88" s="1"/>
      <c r="G88" s="1"/>
      <c r="H88" s="1"/>
    </row>
    <row r="89" ht="18.75" customHeight="1">
      <c r="A89" s="1"/>
      <c r="B89" s="1"/>
      <c r="C89" s="1"/>
      <c r="D89" s="1"/>
      <c r="E89" s="1"/>
      <c r="F89" s="1"/>
      <c r="G89" s="1"/>
      <c r="H89" s="1"/>
    </row>
    <row r="90" ht="18.75" customHeight="1">
      <c r="A90" s="1"/>
      <c r="B90" s="1"/>
      <c r="C90" s="1"/>
      <c r="D90" s="1"/>
      <c r="E90" s="1"/>
      <c r="F90" s="1"/>
      <c r="G90" s="1"/>
      <c r="H90" s="1"/>
    </row>
    <row r="91" ht="18.75" customHeight="1">
      <c r="A91" s="1"/>
      <c r="B91" s="1"/>
      <c r="C91" s="1"/>
      <c r="D91" s="1"/>
      <c r="E91" s="1"/>
      <c r="F91" s="1"/>
      <c r="G91" s="1"/>
      <c r="H91" s="1"/>
    </row>
    <row r="92" ht="33.75" customHeight="1">
      <c r="A92" s="1"/>
      <c r="B92" s="13" t="s">
        <v>150</v>
      </c>
      <c r="F92" s="1"/>
      <c r="G92" s="1"/>
      <c r="H92" s="1"/>
    </row>
    <row r="93" ht="18.75" customHeight="1">
      <c r="A93" s="1"/>
      <c r="B93" s="13"/>
      <c r="C93" s="13"/>
      <c r="D93" s="13"/>
      <c r="E93" s="13"/>
      <c r="F93" s="1"/>
      <c r="G93" s="1"/>
      <c r="H93" s="1"/>
    </row>
    <row r="94" ht="18.75" customHeight="1">
      <c r="A94" s="1"/>
      <c r="B94" s="1" t="s">
        <v>151</v>
      </c>
      <c r="C94" s="1">
        <f>C78*C19*C20</f>
        <v>240</v>
      </c>
      <c r="D94" s="13"/>
      <c r="E94" s="13"/>
      <c r="F94" s="1"/>
      <c r="G94" s="1"/>
      <c r="H94" s="1"/>
    </row>
    <row r="95" ht="18.75" customHeight="1">
      <c r="A95" s="1"/>
      <c r="B95" s="1"/>
      <c r="C95" s="1"/>
      <c r="D95" s="1"/>
      <c r="E95" s="1"/>
      <c r="F95" s="1"/>
      <c r="G95" s="1"/>
      <c r="H95" s="1"/>
    </row>
    <row r="96" ht="18.75" customHeight="1">
      <c r="A96" s="1"/>
      <c r="B96" s="1" t="s">
        <v>153</v>
      </c>
      <c r="C96" s="64" t="str">
        <f t="shared" ref="C96:D96" si="2">C$65</f>
        <v>Lower Bound</v>
      </c>
      <c r="D96" s="64" t="str">
        <f t="shared" si="2"/>
        <v>Upper Bound</v>
      </c>
      <c r="E96" s="1"/>
      <c r="F96" s="1"/>
      <c r="G96" s="1"/>
      <c r="H96" s="1"/>
    </row>
    <row r="97" ht="18.75" customHeight="1">
      <c r="A97" s="1"/>
      <c r="B97" s="65" t="s">
        <v>120</v>
      </c>
      <c r="C97" s="66">
        <f>C88*C81</f>
        <v>9525600</v>
      </c>
      <c r="D97" s="67">
        <f>C88*D81</f>
        <v>23814000</v>
      </c>
      <c r="E97" s="1"/>
      <c r="F97" s="1"/>
      <c r="G97" s="1"/>
      <c r="H97" s="1"/>
    </row>
    <row r="98" ht="18.75" customHeight="1">
      <c r="A98" s="1"/>
      <c r="B98" s="68" t="s">
        <v>123</v>
      </c>
      <c r="C98" s="69">
        <f>C97/C94</f>
        <v>39690</v>
      </c>
      <c r="D98" s="70">
        <f>D97/C94</f>
        <v>99225</v>
      </c>
      <c r="E98" s="1"/>
      <c r="F98" s="1"/>
      <c r="G98" s="1"/>
      <c r="H98" s="1"/>
    </row>
    <row r="99" ht="18.75" customHeight="1">
      <c r="A99" s="1"/>
      <c r="B99" s="1"/>
      <c r="C99" s="1"/>
      <c r="D99" s="1"/>
      <c r="E99" s="1"/>
      <c r="F99" s="1"/>
      <c r="G99" s="1"/>
      <c r="H99" s="1"/>
    </row>
    <row r="100" ht="18.75" customHeight="1">
      <c r="A100" s="1"/>
      <c r="B100" s="1"/>
      <c r="C100" s="1"/>
      <c r="D100" s="1"/>
      <c r="E100" s="1"/>
      <c r="F100" s="1"/>
      <c r="G100" s="1"/>
      <c r="H100" s="1"/>
    </row>
    <row r="101" ht="18.75" customHeight="1">
      <c r="A101" s="1"/>
      <c r="B101" s="21" t="str">
        <f>'3. Detailed Inputs'!B163</f>
        <v>D. Urban Air Mobility</v>
      </c>
      <c r="C101" s="24"/>
      <c r="D101" s="24"/>
      <c r="E101" s="24"/>
      <c r="F101" s="24"/>
      <c r="G101" s="24"/>
      <c r="H101" s="1"/>
    </row>
    <row r="102" ht="18.75" customHeight="1">
      <c r="A102" s="1"/>
      <c r="B102" s="1"/>
      <c r="C102" s="1"/>
      <c r="D102" s="1"/>
      <c r="E102" s="1"/>
      <c r="F102" s="1"/>
      <c r="G102" s="1"/>
      <c r="H102" s="1"/>
    </row>
    <row r="103" ht="18.75" customHeight="1">
      <c r="A103" s="1"/>
      <c r="B103" s="13" t="s">
        <v>67</v>
      </c>
      <c r="F103" s="1"/>
      <c r="G103" s="1"/>
      <c r="H103" s="1"/>
    </row>
    <row r="104" ht="18.75" customHeight="1">
      <c r="A104" s="1"/>
      <c r="B104" s="1"/>
      <c r="C104" s="1"/>
      <c r="D104" s="1"/>
      <c r="E104" s="1"/>
      <c r="F104" s="1"/>
      <c r="G104" s="1"/>
      <c r="H104" s="1"/>
    </row>
    <row r="105" ht="18.75" customHeight="1">
      <c r="A105" s="1"/>
      <c r="B105" s="30" t="str">
        <f>'Appendix A. Inputs Summary'!B50</f>
        <v>D1. Total Annual Vehicle Trips</v>
      </c>
      <c r="C105" s="31">
        <f>'Appendix A. Inputs Summary'!C50</f>
        <v>7800000000</v>
      </c>
      <c r="D105" s="30"/>
      <c r="E105" s="1"/>
      <c r="F105" s="1"/>
      <c r="G105" s="1"/>
      <c r="H105" s="1"/>
    </row>
    <row r="106" ht="18.75" customHeight="1">
      <c r="A106" s="1"/>
      <c r="B106" s="30"/>
      <c r="C106" s="30"/>
      <c r="D106" s="30"/>
      <c r="E106" s="1"/>
      <c r="F106" s="1"/>
      <c r="G106" s="1"/>
      <c r="H106" s="1"/>
    </row>
    <row r="107" ht="18.75" customHeight="1">
      <c r="A107" s="1"/>
      <c r="B107" s="40"/>
      <c r="C107" s="72" t="str">
        <f>'Appendix A. Inputs Summary'!C52</f>
        <v>Lower Bound</v>
      </c>
      <c r="D107" s="72" t="str">
        <f>'Appendix A. Inputs Summary'!D52</f>
        <v>Upper Bound</v>
      </c>
      <c r="E107" s="1"/>
      <c r="F107" s="1"/>
      <c r="G107" s="1"/>
      <c r="H107" s="1"/>
    </row>
    <row r="108" ht="18.75" customHeight="1">
      <c r="A108" s="1"/>
      <c r="B108" s="30" t="str">
        <f>'Appendix A. Inputs Summary'!B53</f>
        <v>D2. Vehicle Share % of Total Vehicle Trips</v>
      </c>
      <c r="C108" s="43">
        <f>'Appendix A. Inputs Summary'!C53</f>
        <v>0.15</v>
      </c>
      <c r="D108" s="43">
        <f>'Appendix A. Inputs Summary'!D53</f>
        <v>0.65</v>
      </c>
      <c r="E108" s="1"/>
      <c r="F108" s="1"/>
      <c r="G108" s="1"/>
      <c r="H108" s="1"/>
    </row>
    <row r="109" ht="18.75" customHeight="1">
      <c r="A109" s="1"/>
      <c r="B109" s="30" t="str">
        <f>'Appendix A. Inputs Summary'!B54</f>
        <v>D3. UAV % of Maximum Capacity</v>
      </c>
      <c r="C109" s="43">
        <f>'Appendix A. Inputs Summary'!C54</f>
        <v>0.02</v>
      </c>
      <c r="D109" s="43">
        <f>'Appendix A. Inputs Summary'!D54</f>
        <v>0.05</v>
      </c>
      <c r="E109" s="1"/>
      <c r="F109" s="1"/>
      <c r="G109" s="1"/>
      <c r="H109" s="1"/>
    </row>
    <row r="110" ht="18.75" customHeight="1">
      <c r="A110" s="1"/>
      <c r="B110" s="30"/>
      <c r="C110" s="30"/>
      <c r="D110" s="30"/>
      <c r="E110" s="1"/>
      <c r="F110" s="1"/>
      <c r="G110" s="1"/>
      <c r="H110" s="1"/>
    </row>
    <row r="111" ht="18.75" customHeight="1">
      <c r="A111" s="1"/>
      <c r="B111" s="30" t="str">
        <f>'Appendix A. Inputs Summary'!B56</f>
        <v>D4. Average flights per year</v>
      </c>
      <c r="C111" s="31">
        <f>'Appendix A. Inputs Summary'!C56</f>
        <v>6000</v>
      </c>
      <c r="D111" s="30"/>
      <c r="E111" s="1"/>
      <c r="F111" s="1"/>
      <c r="G111" s="1"/>
      <c r="H111" s="1"/>
    </row>
    <row r="112" ht="18.75" customHeight="1">
      <c r="A112" s="1"/>
      <c r="B112" s="1"/>
      <c r="C112" s="1"/>
      <c r="D112" s="1"/>
      <c r="E112" s="1"/>
      <c r="F112" s="1"/>
      <c r="G112" s="1"/>
      <c r="H112" s="1"/>
    </row>
    <row r="113" ht="18.75" customHeight="1">
      <c r="A113" s="1"/>
      <c r="B113" s="1"/>
      <c r="C113" s="1"/>
      <c r="D113" s="1"/>
      <c r="E113" s="1"/>
      <c r="F113" s="1"/>
      <c r="G113" s="1"/>
      <c r="H113" s="1"/>
    </row>
    <row r="114" ht="18.75" customHeight="1">
      <c r="A114" s="1"/>
      <c r="B114" s="13" t="s">
        <v>160</v>
      </c>
      <c r="F114" s="1"/>
      <c r="G114" s="1"/>
      <c r="H114" s="1"/>
    </row>
    <row r="115" ht="18.75" customHeight="1">
      <c r="A115" s="1"/>
      <c r="B115" s="1"/>
      <c r="C115" s="1"/>
      <c r="D115" s="1"/>
      <c r="E115" s="1"/>
      <c r="F115" s="1"/>
      <c r="G115" s="1"/>
      <c r="H115" s="1"/>
    </row>
    <row r="116" ht="18.75" customHeight="1">
      <c r="A116" s="1"/>
      <c r="B116" s="78"/>
      <c r="C116" s="79" t="str">
        <f t="shared" ref="C116:D116" si="3">C$65</f>
        <v>Lower Bound</v>
      </c>
      <c r="D116" s="79" t="str">
        <f t="shared" si="3"/>
        <v>Upper Bound</v>
      </c>
      <c r="E116" s="1"/>
      <c r="F116" s="1"/>
      <c r="G116" s="1"/>
      <c r="H116" s="1"/>
    </row>
    <row r="117" ht="18.75" customHeight="1">
      <c r="A117" s="1"/>
      <c r="B117" s="1" t="s">
        <v>165</v>
      </c>
      <c r="C117" s="75">
        <f>C105*C108</f>
        <v>1170000000</v>
      </c>
      <c r="D117" s="75">
        <f>C105*D108</f>
        <v>5070000000</v>
      </c>
      <c r="E117" s="1"/>
      <c r="F117" s="1"/>
      <c r="G117" s="1"/>
      <c r="H117" s="1"/>
    </row>
    <row r="118" ht="18.75" customHeight="1">
      <c r="A118" s="1"/>
      <c r="B118" s="1"/>
      <c r="C118" s="1"/>
      <c r="D118" s="1"/>
      <c r="E118" s="1"/>
      <c r="F118" s="1"/>
      <c r="G118" s="1"/>
      <c r="H118" s="1"/>
    </row>
    <row r="119" ht="18.75" customHeight="1">
      <c r="A119" s="1"/>
      <c r="B119" s="1"/>
      <c r="C119" s="1"/>
      <c r="D119" s="1"/>
      <c r="E119" s="1"/>
      <c r="F119" s="1"/>
      <c r="G119" s="1"/>
      <c r="H119" s="1"/>
    </row>
    <row r="120" ht="18.75" customHeight="1">
      <c r="A120" s="1"/>
      <c r="B120" s="13" t="s">
        <v>174</v>
      </c>
      <c r="F120" s="1"/>
      <c r="G120" s="1"/>
      <c r="H120" s="1"/>
    </row>
    <row r="121" ht="18.75" customHeight="1">
      <c r="A121" s="1"/>
      <c r="B121" s="1"/>
      <c r="C121" s="1"/>
      <c r="D121" s="1"/>
      <c r="E121" s="1"/>
      <c r="F121" s="1"/>
      <c r="G121" s="1"/>
      <c r="H121" s="1"/>
    </row>
    <row r="122" ht="18.75" customHeight="1">
      <c r="A122" s="1"/>
      <c r="B122" s="1" t="s">
        <v>177</v>
      </c>
      <c r="C122" s="64" t="str">
        <f t="shared" ref="C122:D122" si="4">C$65</f>
        <v>Lower Bound</v>
      </c>
      <c r="D122" s="64" t="str">
        <f t="shared" si="4"/>
        <v>Upper Bound</v>
      </c>
      <c r="E122" s="1"/>
      <c r="F122" s="1"/>
      <c r="G122" s="1"/>
      <c r="H122" s="1"/>
    </row>
    <row r="123" ht="18.75" customHeight="1">
      <c r="A123" s="1"/>
      <c r="B123" s="65" t="s">
        <v>120</v>
      </c>
      <c r="C123" s="66">
        <f t="shared" ref="C123:D123" si="5">C117*C109</f>
        <v>23400000</v>
      </c>
      <c r="D123" s="67">
        <f t="shared" si="5"/>
        <v>253500000</v>
      </c>
      <c r="E123" s="1"/>
      <c r="F123" s="1"/>
      <c r="G123" s="1"/>
      <c r="H123" s="1"/>
    </row>
    <row r="124" ht="18.75" customHeight="1">
      <c r="A124" s="1"/>
      <c r="B124" s="68" t="s">
        <v>123</v>
      </c>
      <c r="C124" s="69">
        <f>C123/C111</f>
        <v>3900</v>
      </c>
      <c r="D124" s="70">
        <f>D123/C111</f>
        <v>42250</v>
      </c>
      <c r="E124" s="1"/>
      <c r="F124" s="1"/>
      <c r="G124" s="1"/>
      <c r="H124" s="1"/>
    </row>
    <row r="125" ht="18.75" customHeight="1">
      <c r="A125" s="1"/>
      <c r="B125" s="1"/>
      <c r="C125" s="1"/>
      <c r="D125" s="1"/>
      <c r="E125" s="1"/>
      <c r="F125" s="1"/>
      <c r="G125" s="1"/>
      <c r="H125" s="1"/>
    </row>
    <row r="126" ht="18.75" customHeight="1">
      <c r="A126" s="1"/>
      <c r="B126" s="1"/>
      <c r="C126" s="1"/>
      <c r="D126" s="1"/>
      <c r="E126" s="1"/>
      <c r="F126" s="1"/>
      <c r="G126" s="1"/>
      <c r="H126" s="1"/>
    </row>
    <row r="127" ht="18.75" customHeight="1">
      <c r="A127" s="1"/>
      <c r="B127" s="21" t="str">
        <f>'3. Detailed Inputs'!B200</f>
        <v>E. Agriculture Use</v>
      </c>
      <c r="C127" s="24"/>
      <c r="D127" s="24"/>
      <c r="E127" s="24"/>
      <c r="F127" s="24"/>
      <c r="G127" s="24"/>
      <c r="H127" s="1"/>
    </row>
    <row r="128" ht="18.75" customHeight="1">
      <c r="A128" s="1"/>
      <c r="B128" s="1"/>
      <c r="C128" s="1"/>
      <c r="D128" s="1"/>
      <c r="E128" s="1"/>
      <c r="F128" s="1"/>
      <c r="G128" s="1"/>
      <c r="H128" s="1"/>
    </row>
    <row r="129" ht="18.75" customHeight="1">
      <c r="A129" s="1"/>
      <c r="B129" s="13" t="s">
        <v>67</v>
      </c>
      <c r="F129" s="1"/>
      <c r="G129" s="1"/>
      <c r="H129" s="1"/>
    </row>
    <row r="130" ht="18.75" customHeight="1">
      <c r="A130" s="1"/>
      <c r="B130" s="74"/>
      <c r="C130" s="74"/>
      <c r="D130" s="74"/>
      <c r="E130" s="74"/>
      <c r="F130" s="1"/>
      <c r="G130" s="1"/>
      <c r="H130" s="1"/>
    </row>
    <row r="131" ht="33.0" customHeight="1">
      <c r="A131" s="1"/>
      <c r="B131" s="80"/>
      <c r="C131" s="80" t="str">
        <f>'Appendix A. Inputs Summary'!C60</f>
        <v>Hectares</v>
      </c>
      <c r="D131" s="80" t="str">
        <f>'Appendix A. Inputs Summary'!D60</f>
        <v>Locations</v>
      </c>
      <c r="E131" s="80" t="str">
        <f>'Appendix A. Inputs Summary'!E60</f>
        <v>Coverage Times per Year</v>
      </c>
      <c r="F131" s="1"/>
      <c r="G131" s="1"/>
      <c r="H131" s="1"/>
    </row>
    <row r="132" ht="18.75" customHeight="1">
      <c r="A132" s="1"/>
      <c r="B132" s="82" t="str">
        <f>'Appendix A. Inputs Summary'!B61</f>
        <v>E1. Agriculture Land</v>
      </c>
      <c r="C132" s="83">
        <f>'Appendix A. Inputs Summary'!C61</f>
        <v>2000</v>
      </c>
      <c r="D132" s="83">
        <f>'Appendix A. Inputs Summary'!D61</f>
        <v>8</v>
      </c>
      <c r="E132" s="84">
        <f>'Appendix A. Inputs Summary'!E61</f>
        <v>4</v>
      </c>
      <c r="F132" s="1"/>
      <c r="G132" s="1"/>
      <c r="H132" s="1"/>
    </row>
    <row r="133" ht="18.75" customHeight="1">
      <c r="A133" s="1"/>
      <c r="B133" s="82" t="str">
        <f>'Appendix A. Inputs Summary'!B62</f>
        <v>E2. Cropland</v>
      </c>
      <c r="C133" s="83">
        <f>'Appendix A. Inputs Summary'!C62</f>
        <v>80</v>
      </c>
      <c r="D133" s="83">
        <f>'Appendix A. Inputs Summary'!D62</f>
        <v>2</v>
      </c>
      <c r="E133" s="84">
        <f>'Appendix A. Inputs Summary'!E62</f>
        <v>4</v>
      </c>
      <c r="F133" s="1"/>
      <c r="G133" s="1"/>
      <c r="H133" s="1"/>
    </row>
    <row r="134" ht="18.75" customHeight="1">
      <c r="A134" s="1"/>
      <c r="B134" s="82" t="str">
        <f>'Appendix A. Inputs Summary'!B63</f>
        <v>E3. Forest and Parks</v>
      </c>
      <c r="C134" s="83">
        <f>'Appendix A. Inputs Summary'!C63</f>
        <v>2000</v>
      </c>
      <c r="D134" s="83">
        <f>'Appendix A. Inputs Summary'!D63</f>
        <v>0.002</v>
      </c>
      <c r="E134" s="84">
        <f>'Appendix A. Inputs Summary'!E63</f>
        <v>4</v>
      </c>
      <c r="F134" s="1"/>
      <c r="G134" s="1"/>
      <c r="H134" s="1"/>
    </row>
    <row r="135" ht="18.75" customHeight="1">
      <c r="A135" s="1"/>
      <c r="B135" s="30"/>
      <c r="C135" s="30"/>
      <c r="D135" s="30"/>
      <c r="E135" s="30"/>
      <c r="F135" s="1"/>
      <c r="G135" s="1"/>
      <c r="H135" s="1"/>
    </row>
    <row r="136" ht="18.75" customHeight="1">
      <c r="A136" s="1"/>
      <c r="B136" s="86"/>
      <c r="C136" s="80" t="str">
        <f>'Appendix A. Inputs Summary'!C65</f>
        <v>Lower Bound</v>
      </c>
      <c r="D136" s="80" t="str">
        <f>'Appendix A. Inputs Summary'!D65</f>
        <v>Upper Bound</v>
      </c>
      <c r="E136" s="30"/>
      <c r="F136" s="1"/>
      <c r="G136" s="1"/>
      <c r="H136" s="1"/>
    </row>
    <row r="137" ht="18.75" customHeight="1">
      <c r="A137" s="1"/>
      <c r="B137" s="82" t="str">
        <f>'Appendix A. Inputs Summary'!B66</f>
        <v>E5. UAV % of Maximum Capacity</v>
      </c>
      <c r="C137" s="87">
        <f>'Appendix A. Inputs Summary'!C66</f>
        <v>0.05</v>
      </c>
      <c r="D137" s="87">
        <f>'Appendix A. Inputs Summary'!D66</f>
        <v>0.5</v>
      </c>
      <c r="E137" s="30"/>
      <c r="F137" s="1"/>
      <c r="G137" s="1"/>
      <c r="H137" s="1"/>
    </row>
    <row r="138" ht="18.75" customHeight="1">
      <c r="A138" s="1"/>
      <c r="B138" s="74"/>
      <c r="C138" s="74"/>
      <c r="D138" s="74"/>
      <c r="E138" s="74"/>
      <c r="F138" s="1"/>
      <c r="G138" s="1"/>
      <c r="H138" s="1"/>
    </row>
    <row r="139" ht="18.75" customHeight="1">
      <c r="A139" s="1"/>
      <c r="B139" s="74"/>
      <c r="C139" s="74"/>
      <c r="D139" s="74"/>
      <c r="E139" s="74"/>
      <c r="F139" s="1"/>
      <c r="G139" s="1"/>
      <c r="H139" s="1"/>
    </row>
    <row r="140" ht="18.75" customHeight="1">
      <c r="A140" s="1"/>
      <c r="B140" s="13" t="s">
        <v>188</v>
      </c>
      <c r="G140" s="1"/>
      <c r="H140" s="1"/>
    </row>
    <row r="141" ht="18.75" customHeight="1">
      <c r="A141" s="1"/>
      <c r="B141" s="88"/>
      <c r="C141" s="74"/>
      <c r="D141" s="74"/>
      <c r="E141" s="1"/>
      <c r="F141" s="1"/>
      <c r="G141" s="1"/>
      <c r="H141" s="1"/>
    </row>
    <row r="142" ht="33.0" customHeight="1">
      <c r="A142" s="1"/>
      <c r="B142" s="89"/>
      <c r="C142" s="90" t="s">
        <v>190</v>
      </c>
      <c r="D142" s="90" t="s">
        <v>192</v>
      </c>
      <c r="E142" s="1"/>
      <c r="F142" s="1"/>
      <c r="G142" s="1"/>
      <c r="H142" s="1"/>
    </row>
    <row r="143" ht="18.75" customHeight="1">
      <c r="A143" s="1"/>
      <c r="B143" s="1" t="s">
        <v>194</v>
      </c>
      <c r="C143" s="91">
        <f t="shared" ref="C143:C145" si="6">MAX(D132,C132/C$28)</f>
        <v>8</v>
      </c>
      <c r="D143" s="91">
        <f t="shared" ref="D143:D145" si="7">C132/C143</f>
        <v>250</v>
      </c>
      <c r="E143" s="1"/>
      <c r="F143" s="1"/>
      <c r="G143" s="1"/>
      <c r="H143" s="1"/>
    </row>
    <row r="144" ht="18.75" customHeight="1">
      <c r="A144" s="1"/>
      <c r="B144" s="1" t="s">
        <v>204</v>
      </c>
      <c r="C144" s="91">
        <f t="shared" si="6"/>
        <v>2</v>
      </c>
      <c r="D144" s="91">
        <f t="shared" si="7"/>
        <v>40</v>
      </c>
      <c r="E144" s="1"/>
      <c r="F144" s="1"/>
      <c r="G144" s="1"/>
      <c r="H144" s="1"/>
    </row>
    <row r="145" ht="18.75" customHeight="1">
      <c r="A145" s="1"/>
      <c r="B145" s="1" t="s">
        <v>206</v>
      </c>
      <c r="C145" s="91">
        <f t="shared" si="6"/>
        <v>0.008</v>
      </c>
      <c r="D145" s="91">
        <f t="shared" si="7"/>
        <v>250000</v>
      </c>
      <c r="E145" s="1"/>
      <c r="F145" s="1"/>
      <c r="G145" s="1"/>
      <c r="H145" s="1"/>
    </row>
    <row r="146" ht="18.75" customHeight="1">
      <c r="A146" s="1"/>
      <c r="B146" s="1"/>
      <c r="C146" s="75"/>
      <c r="D146" s="1"/>
      <c r="E146" s="1"/>
      <c r="F146" s="1"/>
      <c r="G146" s="1"/>
      <c r="H146" s="1"/>
    </row>
    <row r="147" ht="18.75" customHeight="1">
      <c r="A147" s="1"/>
      <c r="B147" s="1"/>
      <c r="C147" s="1"/>
      <c r="D147" s="1"/>
      <c r="E147" s="1"/>
      <c r="F147" s="1"/>
      <c r="G147" s="1"/>
      <c r="H147" s="1"/>
    </row>
    <row r="148" ht="45.75" customHeight="1">
      <c r="A148" s="1"/>
      <c r="B148" s="13" t="s">
        <v>207</v>
      </c>
      <c r="F148" s="13"/>
      <c r="G148" s="1"/>
      <c r="H148" s="1"/>
    </row>
    <row r="149" ht="18.75" customHeight="1">
      <c r="A149" s="1"/>
      <c r="B149" s="1"/>
      <c r="C149" s="1"/>
      <c r="D149" s="1"/>
      <c r="E149" s="1"/>
      <c r="F149" s="1"/>
      <c r="G149" s="1"/>
      <c r="H149" s="1"/>
    </row>
    <row r="150" ht="31.5" customHeight="1">
      <c r="A150" s="1"/>
      <c r="B150" s="89"/>
      <c r="C150" s="92" t="s">
        <v>208</v>
      </c>
      <c r="D150" s="92" t="s">
        <v>209</v>
      </c>
      <c r="E150" s="1"/>
      <c r="F150" s="1"/>
      <c r="G150" s="1"/>
      <c r="H150" s="1"/>
    </row>
    <row r="151" ht="18.75" customHeight="1">
      <c r="A151" s="1"/>
      <c r="B151" s="1" t="str">
        <f t="shared" ref="B151:B153" si="8">B143</f>
        <v>Agriculture Land</v>
      </c>
      <c r="C151" s="75">
        <f t="shared" ref="C151:C153" si="9">ROUNDUP(D143/C$46,0)*E132</f>
        <v>8</v>
      </c>
      <c r="D151" s="75">
        <f t="shared" ref="D151:D153" si="10">ROUNDUP(C151/C$39,0)</f>
        <v>1</v>
      </c>
      <c r="E151" s="1"/>
      <c r="F151" s="1"/>
      <c r="G151" s="1"/>
      <c r="H151" s="1"/>
    </row>
    <row r="152" ht="18.75" customHeight="1">
      <c r="A152" s="1"/>
      <c r="B152" s="1" t="str">
        <f t="shared" si="8"/>
        <v>Cropland</v>
      </c>
      <c r="C152" s="75">
        <f t="shared" si="9"/>
        <v>4</v>
      </c>
      <c r="D152" s="75">
        <f t="shared" si="10"/>
        <v>1</v>
      </c>
      <c r="E152" s="1"/>
      <c r="F152" s="1"/>
      <c r="G152" s="1"/>
      <c r="H152" s="1"/>
    </row>
    <row r="153" ht="18.75" customHeight="1">
      <c r="A153" s="1"/>
      <c r="B153" s="1" t="str">
        <f t="shared" si="8"/>
        <v>Forest and Parks</v>
      </c>
      <c r="C153" s="75">
        <f t="shared" si="9"/>
        <v>5000</v>
      </c>
      <c r="D153" s="75">
        <f t="shared" si="10"/>
        <v>8</v>
      </c>
      <c r="E153" s="1"/>
      <c r="F153" s="1"/>
      <c r="G153" s="1"/>
      <c r="H153" s="1"/>
    </row>
    <row r="154" ht="18.75" customHeight="1">
      <c r="A154" s="1"/>
      <c r="B154" s="1"/>
      <c r="C154" s="75"/>
      <c r="D154" s="1"/>
      <c r="E154" s="1"/>
      <c r="F154" s="1"/>
      <c r="G154" s="1"/>
      <c r="H154" s="1"/>
    </row>
    <row r="155" ht="18.75" customHeight="1">
      <c r="A155" s="1"/>
      <c r="B155" s="1"/>
      <c r="C155" s="75"/>
      <c r="D155" s="1"/>
      <c r="E155" s="1"/>
      <c r="F155" s="1"/>
      <c r="G155" s="1"/>
      <c r="H155" s="1"/>
    </row>
    <row r="156" ht="18.75" customHeight="1">
      <c r="A156" s="1"/>
      <c r="B156" s="13" t="s">
        <v>210</v>
      </c>
      <c r="G156" s="1"/>
      <c r="H156" s="1"/>
    </row>
    <row r="157" ht="18.75" customHeight="1">
      <c r="A157" s="1"/>
      <c r="B157" s="1"/>
      <c r="C157" s="1"/>
      <c r="D157" s="1"/>
      <c r="E157" s="1"/>
      <c r="F157" s="1"/>
      <c r="G157" s="1"/>
      <c r="H157" s="1"/>
    </row>
    <row r="158" ht="18.75" customHeight="1">
      <c r="A158" s="1"/>
      <c r="B158" s="89"/>
      <c r="C158" s="90" t="s">
        <v>120</v>
      </c>
      <c r="D158" s="90" t="s">
        <v>156</v>
      </c>
      <c r="E158" s="1"/>
      <c r="F158" s="1"/>
      <c r="G158" s="1"/>
      <c r="H158" s="1"/>
    </row>
    <row r="159" ht="18.75" customHeight="1">
      <c r="A159" s="1"/>
      <c r="B159" s="1" t="str">
        <f t="shared" ref="B159:B161" si="11">B151</f>
        <v>Agriculture Land</v>
      </c>
      <c r="C159" s="75">
        <f t="shared" ref="C159:C161" si="12">C151*C143</f>
        <v>64</v>
      </c>
      <c r="D159" s="75">
        <f t="shared" ref="D159:D161" si="13">D151*C143</f>
        <v>8</v>
      </c>
      <c r="E159" s="1"/>
      <c r="F159" s="1"/>
      <c r="G159" s="1"/>
      <c r="H159" s="1"/>
    </row>
    <row r="160" ht="18.75" customHeight="1">
      <c r="A160" s="1"/>
      <c r="B160" s="1" t="str">
        <f t="shared" si="11"/>
        <v>Cropland</v>
      </c>
      <c r="C160" s="75">
        <f t="shared" si="12"/>
        <v>8</v>
      </c>
      <c r="D160" s="75">
        <f t="shared" si="13"/>
        <v>2</v>
      </c>
      <c r="E160" s="1"/>
      <c r="F160" s="1"/>
      <c r="G160" s="1"/>
      <c r="H160" s="1"/>
    </row>
    <row r="161" ht="18.75" customHeight="1">
      <c r="A161" s="1"/>
      <c r="B161" s="78" t="str">
        <f t="shared" si="11"/>
        <v>Forest and Parks</v>
      </c>
      <c r="C161" s="93">
        <f t="shared" si="12"/>
        <v>40</v>
      </c>
      <c r="D161" s="93">
        <f t="shared" si="13"/>
        <v>0.064</v>
      </c>
      <c r="E161" s="1"/>
      <c r="F161" s="1"/>
      <c r="G161" s="1"/>
      <c r="H161" s="1"/>
    </row>
    <row r="162" ht="18.75" customHeight="1">
      <c r="A162" s="1"/>
      <c r="B162" s="1" t="s">
        <v>212</v>
      </c>
      <c r="C162" s="75">
        <f t="shared" ref="C162:D162" si="14">SUM(C159:C161)</f>
        <v>112</v>
      </c>
      <c r="D162" s="75">
        <f t="shared" si="14"/>
        <v>10.064</v>
      </c>
      <c r="E162" s="1"/>
      <c r="F162" s="1"/>
      <c r="G162" s="1"/>
      <c r="H162" s="1"/>
    </row>
    <row r="163" ht="18.75" customHeight="1">
      <c r="A163" s="1"/>
      <c r="B163" s="1"/>
      <c r="C163" s="75"/>
      <c r="D163" s="1"/>
      <c r="E163" s="1"/>
      <c r="F163" s="1"/>
      <c r="G163" s="1"/>
      <c r="H163" s="1"/>
    </row>
    <row r="164" ht="18.75" customHeight="1">
      <c r="A164" s="1"/>
      <c r="B164" s="1" t="s">
        <v>215</v>
      </c>
      <c r="C164" s="75">
        <f>C162/D162</f>
        <v>11.12877583</v>
      </c>
      <c r="D164" s="1"/>
      <c r="E164" s="1"/>
      <c r="F164" s="1"/>
      <c r="G164" s="1"/>
      <c r="H164" s="1"/>
    </row>
    <row r="165" ht="18.75" customHeight="1">
      <c r="A165" s="1"/>
      <c r="B165" s="1"/>
      <c r="C165" s="1"/>
      <c r="D165" s="1"/>
      <c r="E165" s="1"/>
      <c r="F165" s="1"/>
      <c r="G165" s="1"/>
      <c r="H165" s="1"/>
    </row>
    <row r="166" ht="18.75" customHeight="1">
      <c r="A166" s="1"/>
      <c r="B166" s="13" t="s">
        <v>216</v>
      </c>
      <c r="G166" s="1"/>
      <c r="H166" s="1"/>
    </row>
    <row r="167" ht="18.75" customHeight="1">
      <c r="A167" s="1"/>
      <c r="B167" s="1"/>
      <c r="C167" s="20"/>
      <c r="D167" s="20"/>
      <c r="E167" s="1"/>
      <c r="F167" s="1"/>
      <c r="G167" s="1"/>
      <c r="H167" s="1"/>
    </row>
    <row r="168" ht="18.75" customHeight="1">
      <c r="A168" s="1"/>
      <c r="B168" s="1" t="s">
        <v>217</v>
      </c>
      <c r="C168" s="64" t="str">
        <f t="shared" ref="C168:D168" si="15">C$65</f>
        <v>Lower Bound</v>
      </c>
      <c r="D168" s="64" t="str">
        <f t="shared" si="15"/>
        <v>Upper Bound</v>
      </c>
      <c r="E168" s="1"/>
      <c r="F168" s="1"/>
      <c r="G168" s="1"/>
      <c r="H168" s="1"/>
    </row>
    <row r="169" ht="18.75" customHeight="1">
      <c r="A169" s="1"/>
      <c r="B169" s="65" t="s">
        <v>120</v>
      </c>
      <c r="C169" s="66">
        <f>C137*C162</f>
        <v>5.6</v>
      </c>
      <c r="D169" s="67">
        <f>D137*C162</f>
        <v>56</v>
      </c>
      <c r="E169" s="1"/>
      <c r="F169" s="1"/>
      <c r="G169" s="1"/>
      <c r="H169" s="1"/>
    </row>
    <row r="170" ht="18.75" customHeight="1">
      <c r="A170" s="1"/>
      <c r="B170" s="68" t="s">
        <v>123</v>
      </c>
      <c r="C170" s="69">
        <f>C169/C164</f>
        <v>0.5032</v>
      </c>
      <c r="D170" s="70">
        <f>D169/C164</f>
        <v>5.032</v>
      </c>
      <c r="E170" s="1"/>
      <c r="F170" s="1"/>
      <c r="G170" s="1"/>
      <c r="H170" s="1"/>
    </row>
    <row r="171" ht="18.75" customHeight="1">
      <c r="A171" s="1"/>
      <c r="B171" s="1"/>
      <c r="C171" s="1"/>
      <c r="D171" s="1"/>
      <c r="E171" s="1"/>
      <c r="F171" s="1"/>
      <c r="G171" s="1"/>
      <c r="H171" s="1"/>
    </row>
    <row r="172" ht="18.75" customHeight="1">
      <c r="A172" s="1"/>
      <c r="B172" s="1"/>
      <c r="C172" s="1"/>
      <c r="D172" s="1"/>
      <c r="E172" s="1"/>
      <c r="F172" s="1"/>
      <c r="G172" s="1"/>
      <c r="H172" s="1"/>
    </row>
    <row r="173" ht="18.75" customHeight="1">
      <c r="A173" s="1"/>
      <c r="B173" s="21" t="str">
        <f>'3. Detailed Inputs'!B243</f>
        <v>F. Linear Inspection</v>
      </c>
      <c r="C173" s="24"/>
      <c r="D173" s="24"/>
      <c r="E173" s="24"/>
      <c r="F173" s="24"/>
      <c r="G173" s="24"/>
      <c r="H173" s="1"/>
    </row>
    <row r="174" ht="18.75" customHeight="1">
      <c r="A174" s="1"/>
      <c r="B174" s="1"/>
      <c r="C174" s="1"/>
      <c r="D174" s="1"/>
      <c r="E174" s="1"/>
      <c r="F174" s="1"/>
      <c r="G174" s="1"/>
      <c r="H174" s="1"/>
    </row>
    <row r="175" ht="18.75" customHeight="1">
      <c r="A175" s="1"/>
      <c r="B175" s="13" t="s">
        <v>67</v>
      </c>
      <c r="F175" s="1"/>
      <c r="G175" s="1"/>
      <c r="H175" s="1"/>
    </row>
    <row r="176" ht="18.75" customHeight="1">
      <c r="A176" s="1"/>
      <c r="B176" s="74"/>
      <c r="C176" s="74"/>
      <c r="D176" s="74"/>
      <c r="E176" s="74"/>
      <c r="F176" s="1"/>
      <c r="G176" s="1"/>
      <c r="H176" s="1"/>
    </row>
    <row r="177" ht="31.5" customHeight="1">
      <c r="A177" s="1"/>
      <c r="B177" s="86"/>
      <c r="C177" s="80" t="str">
        <f>'Appendix A. Inputs Summary'!C70</f>
        <v>km</v>
      </c>
      <c r="D177" s="80" t="str">
        <f>'Appendix A. Inputs Summary'!D70</f>
        <v>Coverage Times per Year</v>
      </c>
      <c r="E177" s="74"/>
      <c r="F177" s="1"/>
      <c r="G177" s="1"/>
      <c r="H177" s="1"/>
    </row>
    <row r="178" ht="18.75" customHeight="1">
      <c r="A178" s="1"/>
      <c r="B178" s="82" t="str">
        <f>'Appendix A. Inputs Summary'!B71</f>
        <v>F1. Highways</v>
      </c>
      <c r="C178" s="83">
        <f>'Appendix A. Inputs Summary'!C71</f>
        <v>40</v>
      </c>
      <c r="D178" s="84">
        <f>'Appendix A. Inputs Summary'!D71</f>
        <v>4</v>
      </c>
      <c r="E178" s="74"/>
      <c r="F178" s="1"/>
      <c r="G178" s="1"/>
      <c r="H178" s="1"/>
    </row>
    <row r="179" ht="18.75" customHeight="1">
      <c r="A179" s="1"/>
      <c r="B179" s="82" t="str">
        <f>'Appendix A. Inputs Summary'!B72</f>
        <v>F2. Local Roads</v>
      </c>
      <c r="C179" s="83">
        <f>'Appendix A. Inputs Summary'!C72</f>
        <v>400</v>
      </c>
      <c r="D179" s="84">
        <f>'Appendix A. Inputs Summary'!D72</f>
        <v>1</v>
      </c>
      <c r="E179" s="74"/>
      <c r="F179" s="1"/>
      <c r="G179" s="1"/>
      <c r="H179" s="1"/>
    </row>
    <row r="180" ht="18.75" customHeight="1">
      <c r="A180" s="1"/>
      <c r="B180" s="82" t="str">
        <f>'Appendix A. Inputs Summary'!B73</f>
        <v>F3. Railways, high-speed (US Class 6-9 equivalent)</v>
      </c>
      <c r="C180" s="83">
        <f>'Appendix A. Inputs Summary'!C73</f>
        <v>1</v>
      </c>
      <c r="D180" s="84">
        <f>'Appendix A. Inputs Summary'!D73</f>
        <v>365</v>
      </c>
      <c r="E180" s="74"/>
      <c r="F180" s="1"/>
      <c r="G180" s="1"/>
      <c r="H180" s="1"/>
    </row>
    <row r="181" ht="18.75" customHeight="1">
      <c r="A181" s="1"/>
      <c r="B181" s="82" t="str">
        <f>'Appendix A. Inputs Summary'!B74</f>
        <v>F4. Railways, low-speed (US Class 4-5 equivalent)</v>
      </c>
      <c r="C181" s="83">
        <f>'Appendix A. Inputs Summary'!C74</f>
        <v>6.666666667</v>
      </c>
      <c r="D181" s="84">
        <f>'Appendix A. Inputs Summary'!D74</f>
        <v>156</v>
      </c>
      <c r="E181" s="74"/>
      <c r="F181" s="1"/>
      <c r="G181" s="1"/>
      <c r="H181" s="1"/>
    </row>
    <row r="182" ht="18.75" customHeight="1">
      <c r="A182" s="1"/>
      <c r="B182" s="82" t="str">
        <f>'Appendix A. Inputs Summary'!B75</f>
        <v>F5. Railways, freight-only (US Class 1-2 equivalent)</v>
      </c>
      <c r="C182" s="83">
        <f>'Appendix A. Inputs Summary'!C75</f>
        <v>10</v>
      </c>
      <c r="D182" s="84">
        <f>'Appendix A. Inputs Summary'!D75</f>
        <v>104</v>
      </c>
      <c r="E182" s="1"/>
      <c r="F182" s="1"/>
      <c r="G182" s="1"/>
      <c r="H182" s="1"/>
    </row>
    <row r="183" ht="18.75" customHeight="1">
      <c r="A183" s="1"/>
      <c r="B183" s="82" t="str">
        <f>'Appendix A. Inputs Summary'!B76</f>
        <v>F6. Pipelines</v>
      </c>
      <c r="C183" s="83">
        <f>'Appendix A. Inputs Summary'!C76</f>
        <v>13.33333333</v>
      </c>
      <c r="D183" s="84">
        <f>'Appendix A. Inputs Summary'!D76</f>
        <v>4</v>
      </c>
      <c r="E183" s="1"/>
      <c r="F183" s="1"/>
      <c r="G183" s="1"/>
      <c r="H183" s="1"/>
    </row>
    <row r="184" ht="18.75" customHeight="1">
      <c r="A184" s="1"/>
      <c r="B184" s="82" t="str">
        <f>'Appendix A. Inputs Summary'!B77</f>
        <v>F7. High-voltage transmission lines</v>
      </c>
      <c r="C184" s="83">
        <f>'Appendix A. Inputs Summary'!C77</f>
        <v>40</v>
      </c>
      <c r="D184" s="84">
        <f>'Appendix A. Inputs Summary'!D77</f>
        <v>4</v>
      </c>
      <c r="E184" s="1"/>
      <c r="F184" s="1"/>
      <c r="G184" s="1"/>
      <c r="H184" s="1"/>
    </row>
    <row r="185" ht="18.75" customHeight="1">
      <c r="A185" s="1"/>
      <c r="B185" s="82"/>
      <c r="C185" s="82"/>
      <c r="D185" s="82"/>
      <c r="E185" s="1"/>
      <c r="F185" s="1"/>
      <c r="G185" s="1"/>
      <c r="H185" s="1"/>
    </row>
    <row r="186" ht="18.75" customHeight="1">
      <c r="A186" s="1"/>
      <c r="B186" s="86"/>
      <c r="C186" s="80" t="str">
        <f>'Appendix A. Inputs Summary'!C79</f>
        <v>Lower Bound</v>
      </c>
      <c r="D186" s="80" t="str">
        <f>'Appendix A. Inputs Summary'!D79</f>
        <v>Upper Bound</v>
      </c>
      <c r="E186" s="13"/>
      <c r="F186" s="13"/>
      <c r="G186" s="1"/>
      <c r="H186" s="1"/>
    </row>
    <row r="187" ht="18.75" customHeight="1">
      <c r="A187" s="1"/>
      <c r="B187" s="82" t="str">
        <f>'Appendix A. Inputs Summary'!B80</f>
        <v>F8. UAV % of Maximum Capacity</v>
      </c>
      <c r="C187" s="87">
        <f>'Appendix A. Inputs Summary'!C80</f>
        <v>0.05</v>
      </c>
      <c r="D187" s="87">
        <f>'Appendix A. Inputs Summary'!D80</f>
        <v>0.5</v>
      </c>
      <c r="E187" s="13"/>
      <c r="F187" s="13"/>
      <c r="G187" s="1"/>
      <c r="H187" s="1"/>
    </row>
    <row r="188" ht="18.75" customHeight="1">
      <c r="A188" s="1"/>
      <c r="B188" s="13"/>
      <c r="C188" s="13"/>
      <c r="D188" s="13"/>
      <c r="E188" s="13"/>
      <c r="F188" s="13"/>
      <c r="G188" s="1"/>
      <c r="H188" s="1"/>
    </row>
    <row r="189" ht="18.75" customHeight="1">
      <c r="A189" s="1"/>
      <c r="B189" s="13"/>
      <c r="C189" s="13"/>
      <c r="D189" s="13"/>
      <c r="E189" s="13"/>
      <c r="F189" s="13"/>
      <c r="G189" s="1"/>
      <c r="H189" s="1"/>
    </row>
    <row r="190" ht="18.75" customHeight="1">
      <c r="A190" s="1"/>
      <c r="B190" s="13" t="s">
        <v>243</v>
      </c>
      <c r="G190" s="1"/>
      <c r="H190" s="1"/>
    </row>
    <row r="191" ht="18.75" customHeight="1">
      <c r="A191" s="1"/>
      <c r="B191" s="88"/>
      <c r="C191" s="74"/>
      <c r="D191" s="74"/>
      <c r="E191" s="1"/>
      <c r="F191" s="1"/>
      <c r="G191" s="1"/>
      <c r="H191" s="1"/>
    </row>
    <row r="192" ht="18.75" customHeight="1">
      <c r="A192" s="1"/>
      <c r="B192" s="89"/>
      <c r="C192" s="90" t="s">
        <v>190</v>
      </c>
      <c r="D192" s="90" t="s">
        <v>244</v>
      </c>
      <c r="E192" s="1"/>
      <c r="F192" s="1"/>
      <c r="G192" s="1"/>
      <c r="H192" s="1"/>
    </row>
    <row r="193" ht="18.75" customHeight="1">
      <c r="A193" s="1"/>
      <c r="B193" s="1" t="s">
        <v>166</v>
      </c>
      <c r="C193" s="91">
        <f t="shared" ref="C193:C199" si="16">ROUNDUP(C178/C$27,0)</f>
        <v>1</v>
      </c>
      <c r="D193" s="91">
        <f t="shared" ref="D193:D199" si="17">IFERROR(C178/C193,0)</f>
        <v>40</v>
      </c>
      <c r="E193" s="1"/>
      <c r="F193" s="1"/>
      <c r="G193" s="1"/>
      <c r="H193" s="1"/>
    </row>
    <row r="194" ht="18.75" customHeight="1">
      <c r="A194" s="1"/>
      <c r="B194" s="1" t="s">
        <v>167</v>
      </c>
      <c r="C194" s="91">
        <f t="shared" si="16"/>
        <v>2</v>
      </c>
      <c r="D194" s="91">
        <f t="shared" si="17"/>
        <v>200</v>
      </c>
      <c r="E194" s="1"/>
      <c r="F194" s="1"/>
      <c r="G194" s="1"/>
      <c r="H194" s="1"/>
    </row>
    <row r="195" ht="18.75" customHeight="1">
      <c r="A195" s="1"/>
      <c r="B195" s="1" t="s">
        <v>245</v>
      </c>
      <c r="C195" s="91">
        <f t="shared" si="16"/>
        <v>1</v>
      </c>
      <c r="D195" s="91">
        <f t="shared" si="17"/>
        <v>1</v>
      </c>
      <c r="E195" s="1"/>
      <c r="F195" s="1"/>
      <c r="G195" s="1"/>
      <c r="H195" s="1"/>
    </row>
    <row r="196" ht="18.75" customHeight="1">
      <c r="A196" s="1"/>
      <c r="B196" s="1" t="s">
        <v>246</v>
      </c>
      <c r="C196" s="91">
        <f t="shared" si="16"/>
        <v>1</v>
      </c>
      <c r="D196" s="91">
        <f t="shared" si="17"/>
        <v>6.666666667</v>
      </c>
      <c r="E196" s="1"/>
      <c r="F196" s="1"/>
      <c r="G196" s="1"/>
      <c r="H196" s="1"/>
    </row>
    <row r="197" ht="18.75" customHeight="1">
      <c r="A197" s="1"/>
      <c r="B197" s="1" t="s">
        <v>247</v>
      </c>
      <c r="C197" s="91">
        <f t="shared" si="16"/>
        <v>1</v>
      </c>
      <c r="D197" s="91">
        <f t="shared" si="17"/>
        <v>10</v>
      </c>
      <c r="E197" s="1"/>
      <c r="F197" s="1"/>
      <c r="G197" s="1"/>
      <c r="H197" s="1"/>
    </row>
    <row r="198" ht="18.75" customHeight="1">
      <c r="A198" s="1"/>
      <c r="B198" s="1" t="s">
        <v>171</v>
      </c>
      <c r="C198" s="91">
        <f t="shared" si="16"/>
        <v>1</v>
      </c>
      <c r="D198" s="91">
        <f t="shared" si="17"/>
        <v>13.33333333</v>
      </c>
      <c r="E198" s="1"/>
      <c r="F198" s="1"/>
      <c r="G198" s="1"/>
      <c r="H198" s="1"/>
    </row>
    <row r="199" ht="18.75" customHeight="1">
      <c r="A199" s="1"/>
      <c r="B199" s="1" t="s">
        <v>172</v>
      </c>
      <c r="C199" s="91">
        <f t="shared" si="16"/>
        <v>1</v>
      </c>
      <c r="D199" s="91">
        <f t="shared" si="17"/>
        <v>40</v>
      </c>
      <c r="E199" s="1"/>
      <c r="F199" s="1"/>
      <c r="G199" s="1"/>
      <c r="H199" s="1"/>
    </row>
    <row r="200" ht="18.75" customHeight="1">
      <c r="A200" s="1"/>
      <c r="B200" s="1"/>
      <c r="C200" s="75"/>
      <c r="D200" s="1"/>
      <c r="E200" s="1"/>
      <c r="F200" s="1"/>
      <c r="G200" s="1"/>
      <c r="H200" s="1"/>
    </row>
    <row r="201" ht="18.75" customHeight="1">
      <c r="A201" s="1"/>
      <c r="B201" s="1"/>
      <c r="C201" s="1"/>
      <c r="D201" s="1"/>
      <c r="E201" s="1"/>
      <c r="F201" s="1"/>
      <c r="G201" s="1"/>
      <c r="H201" s="1"/>
    </row>
    <row r="202" ht="44.25" customHeight="1">
      <c r="A202" s="1"/>
      <c r="B202" s="13" t="s">
        <v>248</v>
      </c>
      <c r="F202" s="13"/>
      <c r="G202" s="1"/>
      <c r="H202" s="1"/>
    </row>
    <row r="203" ht="18.75" customHeight="1">
      <c r="A203" s="1"/>
      <c r="B203" s="1"/>
      <c r="C203" s="1"/>
      <c r="D203" s="1"/>
      <c r="E203" s="1"/>
      <c r="F203" s="1"/>
      <c r="G203" s="1"/>
      <c r="H203" s="1"/>
    </row>
    <row r="204" ht="32.25" customHeight="1">
      <c r="A204" s="1"/>
      <c r="B204" s="89"/>
      <c r="C204" s="92" t="s">
        <v>208</v>
      </c>
      <c r="D204" s="92" t="s">
        <v>209</v>
      </c>
      <c r="E204" s="1"/>
      <c r="F204" s="1"/>
      <c r="G204" s="1"/>
      <c r="H204" s="1"/>
    </row>
    <row r="205" ht="18.75" customHeight="1">
      <c r="A205" s="1"/>
      <c r="B205" s="1" t="str">
        <f t="shared" ref="B205:B211" si="18">B193</f>
        <v>Highways</v>
      </c>
      <c r="C205" s="75">
        <f t="shared" ref="C205:C211" si="19">ROUNDUP(D193/C$44,0)*D178</f>
        <v>8</v>
      </c>
      <c r="D205" s="75">
        <f t="shared" ref="D205:D211" si="20">ROUNDUP(C205/C$39,0)</f>
        <v>1</v>
      </c>
      <c r="E205" s="1"/>
      <c r="F205" s="1"/>
      <c r="G205" s="1"/>
      <c r="H205" s="1"/>
    </row>
    <row r="206" ht="18.75" customHeight="1">
      <c r="A206" s="1"/>
      <c r="B206" s="1" t="str">
        <f t="shared" si="18"/>
        <v>Local Roads</v>
      </c>
      <c r="C206" s="75">
        <f t="shared" si="19"/>
        <v>10</v>
      </c>
      <c r="D206" s="75">
        <f t="shared" si="20"/>
        <v>1</v>
      </c>
      <c r="E206" s="1"/>
      <c r="F206" s="1"/>
      <c r="G206" s="1"/>
      <c r="H206" s="1"/>
    </row>
    <row r="207" ht="18.75" customHeight="1">
      <c r="A207" s="1"/>
      <c r="B207" s="1" t="str">
        <f t="shared" si="18"/>
        <v>Railways, high-speed (US Class 6-9)</v>
      </c>
      <c r="C207" s="75">
        <f t="shared" si="19"/>
        <v>365</v>
      </c>
      <c r="D207" s="75">
        <f t="shared" si="20"/>
        <v>1</v>
      </c>
      <c r="E207" s="1"/>
      <c r="F207" s="1"/>
      <c r="G207" s="1"/>
      <c r="H207" s="1"/>
    </row>
    <row r="208" ht="18.75" customHeight="1">
      <c r="A208" s="1"/>
      <c r="B208" s="1" t="str">
        <f t="shared" si="18"/>
        <v>Railways, low-speed (US Class 4-5)</v>
      </c>
      <c r="C208" s="75">
        <f t="shared" si="19"/>
        <v>156</v>
      </c>
      <c r="D208" s="75">
        <f t="shared" si="20"/>
        <v>1</v>
      </c>
      <c r="E208" s="1"/>
      <c r="F208" s="1"/>
      <c r="G208" s="1"/>
      <c r="H208" s="1"/>
    </row>
    <row r="209" ht="18.75" customHeight="1">
      <c r="A209" s="1"/>
      <c r="B209" s="1" t="str">
        <f t="shared" si="18"/>
        <v>Railways, freight-only (US Class 1-2)</v>
      </c>
      <c r="C209" s="75">
        <f t="shared" si="19"/>
        <v>104</v>
      </c>
      <c r="D209" s="75">
        <f t="shared" si="20"/>
        <v>1</v>
      </c>
      <c r="E209" s="1"/>
      <c r="F209" s="1"/>
      <c r="G209" s="1"/>
      <c r="H209" s="1"/>
    </row>
    <row r="210" ht="18.75" customHeight="1">
      <c r="A210" s="1"/>
      <c r="B210" s="1" t="str">
        <f t="shared" si="18"/>
        <v>Pipelines</v>
      </c>
      <c r="C210" s="75">
        <f t="shared" si="19"/>
        <v>4</v>
      </c>
      <c r="D210" s="75">
        <f t="shared" si="20"/>
        <v>1</v>
      </c>
      <c r="E210" s="1"/>
      <c r="F210" s="1"/>
      <c r="G210" s="1"/>
      <c r="H210" s="1"/>
    </row>
    <row r="211" ht="18.75" customHeight="1">
      <c r="A211" s="1"/>
      <c r="B211" s="1" t="str">
        <f t="shared" si="18"/>
        <v>High-voltage transmission lines</v>
      </c>
      <c r="C211" s="75">
        <f t="shared" si="19"/>
        <v>8</v>
      </c>
      <c r="D211" s="75">
        <f t="shared" si="20"/>
        <v>1</v>
      </c>
      <c r="E211" s="1"/>
      <c r="F211" s="1"/>
      <c r="G211" s="1"/>
      <c r="H211" s="1"/>
    </row>
    <row r="212" ht="18.75" customHeight="1">
      <c r="A212" s="1"/>
      <c r="B212" s="1"/>
      <c r="C212" s="75"/>
      <c r="D212" s="1"/>
      <c r="E212" s="1"/>
      <c r="F212" s="1"/>
      <c r="G212" s="1"/>
      <c r="H212" s="1"/>
    </row>
    <row r="213" ht="18.75" customHeight="1">
      <c r="A213" s="1"/>
      <c r="B213" s="1"/>
      <c r="C213" s="75"/>
      <c r="D213" s="1"/>
      <c r="E213" s="1"/>
      <c r="F213" s="1"/>
      <c r="G213" s="1"/>
      <c r="H213" s="1"/>
    </row>
    <row r="214" ht="18.75" customHeight="1">
      <c r="A214" s="1"/>
      <c r="B214" s="13" t="s">
        <v>210</v>
      </c>
      <c r="G214" s="1"/>
      <c r="H214" s="1"/>
    </row>
    <row r="215" ht="18.75" customHeight="1">
      <c r="A215" s="1"/>
      <c r="B215" s="1"/>
      <c r="C215" s="1"/>
      <c r="D215" s="1"/>
      <c r="E215" s="1"/>
      <c r="F215" s="1"/>
      <c r="G215" s="1"/>
      <c r="H215" s="1"/>
    </row>
    <row r="216" ht="18.75" customHeight="1">
      <c r="A216" s="1"/>
      <c r="B216" s="89"/>
      <c r="C216" s="90" t="s">
        <v>120</v>
      </c>
      <c r="D216" s="90" t="s">
        <v>156</v>
      </c>
      <c r="E216" s="1"/>
      <c r="F216" s="1"/>
      <c r="G216" s="1"/>
      <c r="H216" s="1"/>
    </row>
    <row r="217" ht="18.75" customHeight="1">
      <c r="A217" s="1"/>
      <c r="B217" s="1" t="str">
        <f t="shared" ref="B217:B223" si="21">B205</f>
        <v>Highways</v>
      </c>
      <c r="C217" s="75">
        <f t="shared" ref="C217:C223" si="22">C205*C193</f>
        <v>8</v>
      </c>
      <c r="D217" s="75">
        <f t="shared" ref="D217:D223" si="23">D205*C193</f>
        <v>1</v>
      </c>
      <c r="E217" s="1"/>
      <c r="F217" s="1"/>
      <c r="G217" s="1"/>
      <c r="H217" s="1"/>
    </row>
    <row r="218" ht="18.75" customHeight="1">
      <c r="A218" s="1"/>
      <c r="B218" s="1" t="str">
        <f t="shared" si="21"/>
        <v>Local Roads</v>
      </c>
      <c r="C218" s="75">
        <f t="shared" si="22"/>
        <v>20</v>
      </c>
      <c r="D218" s="75">
        <f t="shared" si="23"/>
        <v>2</v>
      </c>
      <c r="E218" s="1"/>
      <c r="F218" s="1"/>
      <c r="G218" s="1"/>
      <c r="H218" s="1"/>
    </row>
    <row r="219" ht="18.75" customHeight="1">
      <c r="A219" s="1"/>
      <c r="B219" s="1" t="str">
        <f t="shared" si="21"/>
        <v>Railways, high-speed (US Class 6-9)</v>
      </c>
      <c r="C219" s="75">
        <f t="shared" si="22"/>
        <v>365</v>
      </c>
      <c r="D219" s="75">
        <f t="shared" si="23"/>
        <v>1</v>
      </c>
      <c r="E219" s="1"/>
      <c r="F219" s="1"/>
      <c r="G219" s="1"/>
      <c r="H219" s="1"/>
    </row>
    <row r="220" ht="18.75" customHeight="1">
      <c r="A220" s="1"/>
      <c r="B220" s="1" t="str">
        <f t="shared" si="21"/>
        <v>Railways, low-speed (US Class 4-5)</v>
      </c>
      <c r="C220" s="75">
        <f t="shared" si="22"/>
        <v>156</v>
      </c>
      <c r="D220" s="75">
        <f t="shared" si="23"/>
        <v>1</v>
      </c>
      <c r="E220" s="1"/>
      <c r="F220" s="1"/>
      <c r="G220" s="1"/>
      <c r="H220" s="1"/>
    </row>
    <row r="221" ht="18.75" customHeight="1">
      <c r="A221" s="1"/>
      <c r="B221" s="1" t="str">
        <f t="shared" si="21"/>
        <v>Railways, freight-only (US Class 1-2)</v>
      </c>
      <c r="C221" s="75">
        <f t="shared" si="22"/>
        <v>104</v>
      </c>
      <c r="D221" s="75">
        <f t="shared" si="23"/>
        <v>1</v>
      </c>
      <c r="E221" s="1"/>
      <c r="F221" s="1"/>
      <c r="G221" s="1"/>
      <c r="H221" s="1"/>
    </row>
    <row r="222" ht="18.75" customHeight="1">
      <c r="A222" s="1"/>
      <c r="B222" s="1" t="str">
        <f t="shared" si="21"/>
        <v>Pipelines</v>
      </c>
      <c r="C222" s="75">
        <f t="shared" si="22"/>
        <v>4</v>
      </c>
      <c r="D222" s="75">
        <f t="shared" si="23"/>
        <v>1</v>
      </c>
      <c r="E222" s="1"/>
      <c r="F222" s="1"/>
      <c r="G222" s="1"/>
      <c r="H222" s="1"/>
    </row>
    <row r="223" ht="18.75" customHeight="1">
      <c r="A223" s="1"/>
      <c r="B223" s="78" t="str">
        <f t="shared" si="21"/>
        <v>High-voltage transmission lines</v>
      </c>
      <c r="C223" s="93">
        <f t="shared" si="22"/>
        <v>8</v>
      </c>
      <c r="D223" s="93">
        <f t="shared" si="23"/>
        <v>1</v>
      </c>
      <c r="E223" s="1"/>
      <c r="F223" s="1"/>
      <c r="G223" s="1"/>
      <c r="H223" s="1"/>
    </row>
    <row r="224" ht="18.75" customHeight="1">
      <c r="A224" s="1"/>
      <c r="B224" s="1" t="s">
        <v>212</v>
      </c>
      <c r="C224" s="75">
        <f t="shared" ref="C224:D224" si="24">SUM(C217:C223)</f>
        <v>665</v>
      </c>
      <c r="D224" s="75">
        <f t="shared" si="24"/>
        <v>8</v>
      </c>
      <c r="E224" s="1"/>
      <c r="F224" s="1"/>
      <c r="G224" s="1"/>
      <c r="H224" s="1"/>
    </row>
    <row r="225" ht="18.75" customHeight="1">
      <c r="A225" s="1"/>
      <c r="B225" s="1"/>
      <c r="C225" s="75"/>
      <c r="D225" s="1"/>
      <c r="E225" s="1"/>
      <c r="F225" s="1"/>
      <c r="G225" s="1"/>
      <c r="H225" s="1"/>
    </row>
    <row r="226" ht="18.75" customHeight="1">
      <c r="A226" s="1"/>
      <c r="B226" s="1" t="s">
        <v>215</v>
      </c>
      <c r="C226" s="75">
        <f>C224/D224</f>
        <v>83.125</v>
      </c>
      <c r="D226" s="1"/>
      <c r="E226" s="1"/>
      <c r="F226" s="1"/>
      <c r="G226" s="1"/>
      <c r="H226" s="1"/>
    </row>
    <row r="227" ht="18.75" customHeight="1">
      <c r="A227" s="1"/>
      <c r="B227" s="1"/>
      <c r="C227" s="1"/>
      <c r="D227" s="1"/>
      <c r="E227" s="1"/>
      <c r="F227" s="1"/>
      <c r="G227" s="1"/>
      <c r="H227" s="1"/>
    </row>
    <row r="228" ht="18.75" customHeight="1">
      <c r="A228" s="1"/>
      <c r="B228" s="13" t="s">
        <v>216</v>
      </c>
      <c r="F228" s="13"/>
      <c r="G228" s="1"/>
      <c r="H228" s="1"/>
    </row>
    <row r="229" ht="18.75" customHeight="1">
      <c r="A229" s="1"/>
      <c r="B229" s="1"/>
      <c r="C229" s="20"/>
      <c r="D229" s="20"/>
      <c r="E229" s="1"/>
      <c r="F229" s="1"/>
      <c r="G229" s="1"/>
      <c r="H229" s="1"/>
    </row>
    <row r="230" ht="18.75" customHeight="1">
      <c r="A230" s="1"/>
      <c r="B230" s="1" t="s">
        <v>249</v>
      </c>
      <c r="C230" s="64" t="str">
        <f t="shared" ref="C230:D230" si="25">C$65</f>
        <v>Lower Bound</v>
      </c>
      <c r="D230" s="64" t="str">
        <f t="shared" si="25"/>
        <v>Upper Bound</v>
      </c>
      <c r="E230" s="1"/>
      <c r="F230" s="1"/>
      <c r="G230" s="1"/>
      <c r="H230" s="1"/>
    </row>
    <row r="231" ht="18.75" customHeight="1">
      <c r="A231" s="1"/>
      <c r="B231" s="65" t="s">
        <v>120</v>
      </c>
      <c r="C231" s="66">
        <f>C187*C224</f>
        <v>33.25</v>
      </c>
      <c r="D231" s="67">
        <f>D187*C224</f>
        <v>332.5</v>
      </c>
      <c r="E231" s="1"/>
      <c r="F231" s="1"/>
      <c r="G231" s="1"/>
      <c r="H231" s="1"/>
    </row>
    <row r="232" ht="18.75" customHeight="1">
      <c r="A232" s="1"/>
      <c r="B232" s="68" t="s">
        <v>123</v>
      </c>
      <c r="C232" s="69">
        <f>C231/C226</f>
        <v>0.4</v>
      </c>
      <c r="D232" s="70">
        <f>D231/C226</f>
        <v>4</v>
      </c>
      <c r="E232" s="1"/>
      <c r="F232" s="1"/>
      <c r="G232" s="1"/>
      <c r="H232" s="1"/>
    </row>
    <row r="233" ht="18.75" customHeight="1">
      <c r="A233" s="1"/>
      <c r="B233" s="1"/>
      <c r="C233" s="1"/>
      <c r="D233" s="1"/>
      <c r="E233" s="1"/>
      <c r="F233" s="1"/>
      <c r="G233" s="1"/>
      <c r="H233" s="1"/>
    </row>
    <row r="234" ht="18.75" customHeight="1">
      <c r="A234" s="1"/>
      <c r="B234" s="1"/>
      <c r="C234" s="1"/>
      <c r="D234" s="1"/>
      <c r="E234" s="1"/>
      <c r="F234" s="1"/>
      <c r="G234" s="1"/>
      <c r="H234" s="1"/>
    </row>
    <row r="235" ht="18.75" customHeight="1">
      <c r="A235" s="1"/>
      <c r="B235" s="21" t="str">
        <f>'3. Detailed Inputs'!B298</f>
        <v>G. Structure Inspection</v>
      </c>
      <c r="C235" s="24"/>
      <c r="D235" s="24"/>
      <c r="E235" s="24"/>
      <c r="F235" s="24"/>
      <c r="G235" s="24"/>
      <c r="H235" s="1"/>
    </row>
    <row r="236" ht="18.75" customHeight="1">
      <c r="A236" s="1"/>
      <c r="B236" s="1"/>
      <c r="C236" s="1"/>
      <c r="D236" s="1"/>
      <c r="E236" s="1"/>
      <c r="F236" s="1"/>
      <c r="G236" s="1"/>
      <c r="H236" s="1"/>
    </row>
    <row r="237" ht="18.75" customHeight="1">
      <c r="A237" s="1"/>
      <c r="B237" s="13" t="s">
        <v>67</v>
      </c>
      <c r="F237" s="1"/>
      <c r="G237" s="1"/>
      <c r="H237" s="1"/>
    </row>
    <row r="238" ht="18.75" customHeight="1">
      <c r="A238" s="1"/>
      <c r="B238" s="74"/>
      <c r="C238" s="74"/>
      <c r="D238" s="74"/>
      <c r="E238" s="74"/>
      <c r="F238" s="1"/>
      <c r="G238" s="1"/>
      <c r="H238" s="1"/>
    </row>
    <row r="239" ht="33.75" customHeight="1">
      <c r="A239" s="1"/>
      <c r="B239" s="86"/>
      <c r="C239" s="80" t="str">
        <f>'Appendix A. Inputs Summary'!C84</f>
        <v>Structures</v>
      </c>
      <c r="D239" s="80" t="str">
        <f>'Appendix A. Inputs Summary'!D84</f>
        <v>Coverage Times per Year</v>
      </c>
      <c r="E239" s="74"/>
      <c r="F239" s="1"/>
      <c r="G239" s="1"/>
      <c r="H239" s="1"/>
    </row>
    <row r="240" ht="18.75" customHeight="1">
      <c r="A240" s="1"/>
      <c r="B240" s="82" t="str">
        <f>'Appendix A. Inputs Summary'!B85</f>
        <v>G1. Bridges &amp; Culverts</v>
      </c>
      <c r="C240" s="83">
        <f>'Appendix A. Inputs Summary'!C85</f>
        <v>4380</v>
      </c>
      <c r="D240" s="83">
        <f>'Appendix A. Inputs Summary'!D85</f>
        <v>4</v>
      </c>
      <c r="E240" s="74"/>
      <c r="F240" s="1"/>
      <c r="G240" s="1"/>
      <c r="H240" s="1"/>
    </row>
    <row r="241" ht="18.75" customHeight="1">
      <c r="A241" s="1"/>
      <c r="B241" s="82" t="str">
        <f>'Appendix A. Inputs Summary'!B86</f>
        <v>G2. Annual Infrastructure Construction</v>
      </c>
      <c r="C241" s="83">
        <f>'Appendix A. Inputs Summary'!C86</f>
        <v>2920</v>
      </c>
      <c r="D241" s="83">
        <f>'Appendix A. Inputs Summary'!D86</f>
        <v>48</v>
      </c>
      <c r="E241" s="74"/>
      <c r="F241" s="1"/>
      <c r="G241" s="1"/>
      <c r="H241" s="1"/>
    </row>
    <row r="242" ht="18.75" customHeight="1">
      <c r="A242" s="1"/>
      <c r="B242" s="82" t="str">
        <f>'Appendix A. Inputs Summary'!B87</f>
        <v>G3. Annual Residential Unit Construction</v>
      </c>
      <c r="C242" s="83">
        <f>'Appendix A. Inputs Summary'!C87</f>
        <v>29200</v>
      </c>
      <c r="D242" s="83">
        <f>'Appendix A. Inputs Summary'!D87</f>
        <v>4</v>
      </c>
      <c r="E242" s="74"/>
      <c r="F242" s="1"/>
      <c r="G242" s="1"/>
      <c r="H242" s="1"/>
    </row>
    <row r="243" ht="18.75" customHeight="1">
      <c r="A243" s="1"/>
      <c r="B243" s="82" t="str">
        <f>'Appendix A. Inputs Summary'!B88</f>
        <v>G4. Annual Non-Residential Construction</v>
      </c>
      <c r="C243" s="83">
        <f>'Appendix A. Inputs Summary'!C88</f>
        <v>2920</v>
      </c>
      <c r="D243" s="83">
        <f>'Appendix A. Inputs Summary'!D88</f>
        <v>48</v>
      </c>
      <c r="E243" s="74"/>
      <c r="F243" s="1"/>
      <c r="G243" s="1"/>
      <c r="H243" s="1"/>
    </row>
    <row r="244" ht="18.75" customHeight="1">
      <c r="A244" s="1"/>
      <c r="B244" s="30"/>
      <c r="C244" s="30"/>
      <c r="D244" s="30"/>
      <c r="E244" s="74"/>
      <c r="F244" s="1"/>
      <c r="G244" s="1"/>
      <c r="H244" s="1"/>
    </row>
    <row r="245" ht="18.75" customHeight="1">
      <c r="A245" s="1"/>
      <c r="B245" s="86"/>
      <c r="C245" s="80" t="str">
        <f>'Appendix A. Inputs Summary'!C90</f>
        <v>Lower Bound</v>
      </c>
      <c r="D245" s="80" t="str">
        <f>'Appendix A. Inputs Summary'!D90</f>
        <v>Upper Bound</v>
      </c>
      <c r="E245" s="74"/>
      <c r="F245" s="1"/>
      <c r="G245" s="1"/>
      <c r="H245" s="1"/>
    </row>
    <row r="246" ht="18.75" customHeight="1">
      <c r="A246" s="1"/>
      <c r="B246" s="82" t="str">
        <f>'Appendix A. Inputs Summary'!B91</f>
        <v>G5. UAV % of Maximum Capacity</v>
      </c>
      <c r="C246" s="87">
        <f>'Appendix A. Inputs Summary'!C91</f>
        <v>0.05</v>
      </c>
      <c r="D246" s="87">
        <f>'Appendix A. Inputs Summary'!D91</f>
        <v>0.5</v>
      </c>
      <c r="E246" s="74"/>
      <c r="F246" s="1"/>
      <c r="G246" s="1"/>
      <c r="H246" s="1"/>
    </row>
    <row r="247" ht="18.75" customHeight="1">
      <c r="A247" s="1"/>
      <c r="B247" s="1"/>
      <c r="C247" s="1"/>
      <c r="D247" s="1"/>
      <c r="E247" s="74"/>
      <c r="F247" s="1"/>
      <c r="G247" s="1"/>
      <c r="H247" s="1"/>
    </row>
    <row r="248" ht="18.75" customHeight="1">
      <c r="A248" s="1"/>
      <c r="B248" s="1"/>
      <c r="C248" s="1"/>
      <c r="D248" s="1"/>
      <c r="E248" s="1"/>
      <c r="F248" s="1"/>
      <c r="G248" s="1"/>
      <c r="H248" s="1"/>
    </row>
    <row r="249" ht="18.75" customHeight="1">
      <c r="A249" s="1"/>
      <c r="B249" s="13" t="s">
        <v>243</v>
      </c>
      <c r="F249" s="13"/>
      <c r="G249" s="1"/>
      <c r="H249" s="1"/>
    </row>
    <row r="250" ht="18.75" customHeight="1">
      <c r="A250" s="1"/>
      <c r="B250" s="88"/>
      <c r="C250" s="74"/>
      <c r="D250" s="74"/>
      <c r="E250" s="1"/>
      <c r="F250" s="1"/>
      <c r="G250" s="1"/>
      <c r="H250" s="1"/>
    </row>
    <row r="251" ht="18.75" customHeight="1">
      <c r="A251" s="1"/>
      <c r="B251" s="89"/>
      <c r="C251" s="90" t="s">
        <v>190</v>
      </c>
      <c r="D251" s="90" t="s">
        <v>244</v>
      </c>
      <c r="E251" s="1"/>
      <c r="F251" s="1"/>
      <c r="G251" s="1"/>
      <c r="H251" s="1"/>
    </row>
    <row r="252" ht="18.75" customHeight="1">
      <c r="A252" s="1"/>
      <c r="B252" s="1" t="s">
        <v>193</v>
      </c>
      <c r="C252" s="91">
        <f t="shared" ref="C252:C255" si="26">ROUNDUP(C240/C$50,0)</f>
        <v>14</v>
      </c>
      <c r="D252" s="91">
        <f t="shared" ref="D252:D255" si="27">IFERROR(C240/C252,0)</f>
        <v>312.8571429</v>
      </c>
      <c r="E252" s="1"/>
      <c r="F252" s="1"/>
      <c r="G252" s="1"/>
      <c r="H252" s="1"/>
    </row>
    <row r="253" ht="18.75" customHeight="1">
      <c r="A253" s="1"/>
      <c r="B253" s="1" t="s">
        <v>195</v>
      </c>
      <c r="C253" s="91">
        <f t="shared" si="26"/>
        <v>9</v>
      </c>
      <c r="D253" s="91">
        <f t="shared" si="27"/>
        <v>324.4444444</v>
      </c>
      <c r="E253" s="1"/>
      <c r="F253" s="1"/>
      <c r="G253" s="1"/>
      <c r="H253" s="1"/>
    </row>
    <row r="254" ht="18.75" customHeight="1">
      <c r="A254" s="1"/>
      <c r="B254" s="1" t="s">
        <v>196</v>
      </c>
      <c r="C254" s="91">
        <f t="shared" si="26"/>
        <v>87</v>
      </c>
      <c r="D254" s="91">
        <f t="shared" si="27"/>
        <v>335.6321839</v>
      </c>
      <c r="E254" s="1"/>
      <c r="F254" s="1"/>
      <c r="G254" s="1"/>
      <c r="H254" s="1"/>
    </row>
    <row r="255" ht="18.75" customHeight="1">
      <c r="A255" s="1"/>
      <c r="B255" s="1" t="s">
        <v>197</v>
      </c>
      <c r="C255" s="91">
        <f t="shared" si="26"/>
        <v>9</v>
      </c>
      <c r="D255" s="91">
        <f t="shared" si="27"/>
        <v>324.4444444</v>
      </c>
      <c r="E255" s="1"/>
      <c r="F255" s="1"/>
      <c r="G255" s="1"/>
      <c r="H255" s="1"/>
    </row>
    <row r="256" ht="18.75" customHeight="1">
      <c r="A256" s="1"/>
      <c r="B256" s="1"/>
      <c r="C256" s="75"/>
      <c r="D256" s="1"/>
      <c r="E256" s="1"/>
      <c r="F256" s="1"/>
      <c r="G256" s="1"/>
      <c r="H256" s="1"/>
    </row>
    <row r="257" ht="18.75" customHeight="1">
      <c r="A257" s="1"/>
      <c r="B257" s="1"/>
      <c r="C257" s="1"/>
      <c r="D257" s="1"/>
      <c r="E257" s="1"/>
      <c r="F257" s="1"/>
      <c r="G257" s="1"/>
      <c r="H257" s="1"/>
    </row>
    <row r="258" ht="45.75" customHeight="1">
      <c r="A258" s="1"/>
      <c r="B258" s="13" t="s">
        <v>248</v>
      </c>
      <c r="F258" s="13"/>
      <c r="G258" s="1"/>
      <c r="H258" s="1"/>
    </row>
    <row r="259" ht="18.75" customHeight="1">
      <c r="A259" s="1"/>
      <c r="B259" s="1"/>
      <c r="C259" s="1"/>
      <c r="D259" s="1"/>
      <c r="E259" s="1"/>
      <c r="F259" s="1"/>
      <c r="G259" s="1"/>
      <c r="H259" s="1"/>
    </row>
    <row r="260" ht="33.0" customHeight="1">
      <c r="A260" s="1"/>
      <c r="B260" s="89"/>
      <c r="C260" s="92" t="s">
        <v>208</v>
      </c>
      <c r="D260" s="92" t="s">
        <v>209</v>
      </c>
      <c r="E260" s="1"/>
      <c r="F260" s="1"/>
      <c r="G260" s="1"/>
      <c r="H260" s="1"/>
    </row>
    <row r="261" ht="18.75" customHeight="1">
      <c r="A261" s="1"/>
      <c r="B261" s="1" t="str">
        <f t="shared" ref="B261:B264" si="28">B252</f>
        <v>Bridges &amp; Culverts</v>
      </c>
      <c r="C261" s="75">
        <f t="shared" ref="C261:C264" si="29">ROUNDUP(D252/C$26,0)*D240</f>
        <v>1252</v>
      </c>
      <c r="D261" s="75">
        <f t="shared" ref="D261:D264" si="30">ROUNDUP(C261/C$39,0)</f>
        <v>2</v>
      </c>
      <c r="E261" s="1"/>
      <c r="F261" s="1"/>
      <c r="G261" s="1"/>
      <c r="H261" s="1"/>
    </row>
    <row r="262" ht="18.75" customHeight="1">
      <c r="A262" s="1"/>
      <c r="B262" s="1" t="str">
        <f t="shared" si="28"/>
        <v>Annual Infrastructure Construction</v>
      </c>
      <c r="C262" s="75">
        <f t="shared" si="29"/>
        <v>15600</v>
      </c>
      <c r="D262" s="75">
        <f t="shared" si="30"/>
        <v>24</v>
      </c>
      <c r="E262" s="1"/>
      <c r="F262" s="1"/>
      <c r="G262" s="1"/>
      <c r="H262" s="1"/>
    </row>
    <row r="263" ht="18.75" customHeight="1">
      <c r="A263" s="1"/>
      <c r="B263" s="1" t="str">
        <f t="shared" si="28"/>
        <v>Annual Residential Unit Construction</v>
      </c>
      <c r="C263" s="75">
        <f t="shared" si="29"/>
        <v>1344</v>
      </c>
      <c r="D263" s="75">
        <f t="shared" si="30"/>
        <v>2</v>
      </c>
      <c r="E263" s="1"/>
      <c r="F263" s="1"/>
      <c r="G263" s="1"/>
      <c r="H263" s="1"/>
    </row>
    <row r="264" ht="18.75" customHeight="1">
      <c r="A264" s="1"/>
      <c r="B264" s="1" t="str">
        <f t="shared" si="28"/>
        <v>Annual Non-Residential Construction</v>
      </c>
      <c r="C264" s="75">
        <f t="shared" si="29"/>
        <v>15600</v>
      </c>
      <c r="D264" s="75">
        <f t="shared" si="30"/>
        <v>24</v>
      </c>
      <c r="E264" s="1"/>
      <c r="F264" s="1"/>
      <c r="G264" s="1"/>
      <c r="H264" s="1"/>
    </row>
    <row r="265" ht="18.75" customHeight="1">
      <c r="A265" s="1"/>
      <c r="B265" s="1"/>
      <c r="C265" s="75"/>
      <c r="D265" s="1"/>
      <c r="E265" s="1"/>
      <c r="F265" s="1"/>
      <c r="G265" s="1"/>
      <c r="H265" s="1"/>
    </row>
    <row r="266" ht="18.75" customHeight="1">
      <c r="A266" s="1"/>
      <c r="B266" s="1"/>
      <c r="C266" s="75"/>
      <c r="D266" s="1"/>
      <c r="E266" s="1"/>
      <c r="F266" s="1"/>
      <c r="G266" s="1"/>
      <c r="H266" s="1"/>
    </row>
    <row r="267" ht="18.75" customHeight="1">
      <c r="A267" s="1"/>
      <c r="B267" s="13" t="s">
        <v>263</v>
      </c>
      <c r="F267" s="13"/>
      <c r="G267" s="1"/>
      <c r="H267" s="1"/>
    </row>
    <row r="268" ht="18.75" customHeight="1">
      <c r="A268" s="1"/>
      <c r="B268" s="1"/>
      <c r="C268" s="1"/>
      <c r="D268" s="1"/>
      <c r="E268" s="1"/>
      <c r="F268" s="1"/>
      <c r="G268" s="1"/>
      <c r="H268" s="1"/>
    </row>
    <row r="269" ht="18.75" customHeight="1">
      <c r="A269" s="1"/>
      <c r="B269" s="89"/>
      <c r="C269" s="90" t="s">
        <v>120</v>
      </c>
      <c r="D269" s="90" t="s">
        <v>156</v>
      </c>
      <c r="E269" s="1"/>
      <c r="F269" s="1"/>
      <c r="G269" s="1"/>
      <c r="H269" s="1"/>
    </row>
    <row r="270" ht="18.75" customHeight="1">
      <c r="A270" s="1"/>
      <c r="B270" s="1" t="str">
        <f t="shared" ref="B270:B273" si="31">B261</f>
        <v>Bridges &amp; Culverts</v>
      </c>
      <c r="C270" s="75">
        <f t="shared" ref="C270:C273" si="32">C261*C252</f>
        <v>17528</v>
      </c>
      <c r="D270" s="75">
        <f t="shared" ref="D270:D273" si="33">D261*C252</f>
        <v>28</v>
      </c>
      <c r="E270" s="1"/>
      <c r="F270" s="1"/>
      <c r="G270" s="1"/>
      <c r="H270" s="1"/>
    </row>
    <row r="271" ht="18.75" customHeight="1">
      <c r="A271" s="1"/>
      <c r="B271" s="1" t="str">
        <f t="shared" si="31"/>
        <v>Annual Infrastructure Construction</v>
      </c>
      <c r="C271" s="75">
        <f t="shared" si="32"/>
        <v>140400</v>
      </c>
      <c r="D271" s="75">
        <f t="shared" si="33"/>
        <v>216</v>
      </c>
      <c r="E271" s="1"/>
      <c r="F271" s="1"/>
      <c r="G271" s="1"/>
      <c r="H271" s="1"/>
    </row>
    <row r="272" ht="18.75" customHeight="1">
      <c r="A272" s="1"/>
      <c r="B272" s="1" t="str">
        <f t="shared" si="31"/>
        <v>Annual Residential Unit Construction</v>
      </c>
      <c r="C272" s="75">
        <f t="shared" si="32"/>
        <v>116928</v>
      </c>
      <c r="D272" s="75">
        <f t="shared" si="33"/>
        <v>174</v>
      </c>
      <c r="E272" s="1"/>
      <c r="F272" s="1"/>
      <c r="G272" s="1"/>
      <c r="H272" s="1"/>
    </row>
    <row r="273" ht="18.75" customHeight="1">
      <c r="A273" s="1"/>
      <c r="B273" s="78" t="str">
        <f t="shared" si="31"/>
        <v>Annual Non-Residential Construction</v>
      </c>
      <c r="C273" s="93">
        <f t="shared" si="32"/>
        <v>140400</v>
      </c>
      <c r="D273" s="93">
        <f t="shared" si="33"/>
        <v>216</v>
      </c>
      <c r="E273" s="1"/>
      <c r="F273" s="1"/>
      <c r="G273" s="1"/>
      <c r="H273" s="1"/>
    </row>
    <row r="274" ht="18.75" customHeight="1">
      <c r="A274" s="1"/>
      <c r="B274" s="1" t="s">
        <v>212</v>
      </c>
      <c r="C274" s="75">
        <f t="shared" ref="C274:D274" si="34">SUM(C270:C273)</f>
        <v>415256</v>
      </c>
      <c r="D274" s="75">
        <f t="shared" si="34"/>
        <v>634</v>
      </c>
      <c r="E274" s="1"/>
      <c r="F274" s="1"/>
      <c r="G274" s="1"/>
      <c r="H274" s="1"/>
    </row>
    <row r="275" ht="18.75" customHeight="1">
      <c r="A275" s="1"/>
      <c r="B275" s="1"/>
      <c r="C275" s="75"/>
      <c r="D275" s="1"/>
      <c r="E275" s="1"/>
      <c r="F275" s="1"/>
      <c r="G275" s="1"/>
      <c r="H275" s="1"/>
    </row>
    <row r="276" ht="18.75" customHeight="1">
      <c r="A276" s="1"/>
      <c r="B276" s="1" t="s">
        <v>215</v>
      </c>
      <c r="C276" s="75">
        <f>C274/D274</f>
        <v>654.977918</v>
      </c>
      <c r="D276" s="1"/>
      <c r="E276" s="1"/>
      <c r="F276" s="1"/>
      <c r="G276" s="1"/>
      <c r="H276" s="1"/>
    </row>
    <row r="277" ht="18.75" customHeight="1">
      <c r="A277" s="1"/>
      <c r="B277" s="1"/>
      <c r="C277" s="1"/>
      <c r="D277" s="1"/>
      <c r="E277" s="1"/>
      <c r="F277" s="1"/>
      <c r="G277" s="1"/>
      <c r="H277" s="1"/>
    </row>
    <row r="278" ht="18.75" customHeight="1">
      <c r="A278" s="1"/>
      <c r="B278" s="13"/>
      <c r="C278" s="13"/>
      <c r="D278" s="13"/>
      <c r="E278" s="13"/>
      <c r="F278" s="13"/>
      <c r="G278" s="1"/>
      <c r="H278" s="1"/>
    </row>
    <row r="279" ht="18.75" customHeight="1">
      <c r="A279" s="1"/>
      <c r="B279" s="13" t="s">
        <v>216</v>
      </c>
      <c r="F279" s="13"/>
      <c r="G279" s="1"/>
      <c r="H279" s="1"/>
    </row>
    <row r="280" ht="18.75" customHeight="1">
      <c r="A280" s="1"/>
      <c r="B280" s="1"/>
      <c r="C280" s="20"/>
      <c r="D280" s="20"/>
      <c r="E280" s="1"/>
      <c r="F280" s="1"/>
      <c r="G280" s="1"/>
      <c r="H280" s="1"/>
    </row>
    <row r="281" ht="18.75" customHeight="1">
      <c r="A281" s="1"/>
      <c r="B281" s="1" t="s">
        <v>264</v>
      </c>
      <c r="C281" s="64" t="str">
        <f t="shared" ref="C281:D281" si="35">C$65</f>
        <v>Lower Bound</v>
      </c>
      <c r="D281" s="64" t="str">
        <f t="shared" si="35"/>
        <v>Upper Bound</v>
      </c>
      <c r="E281" s="1"/>
      <c r="F281" s="1"/>
      <c r="G281" s="1"/>
      <c r="H281" s="1"/>
    </row>
    <row r="282" ht="18.75" customHeight="1">
      <c r="A282" s="1"/>
      <c r="B282" s="65" t="s">
        <v>120</v>
      </c>
      <c r="C282" s="66">
        <f>C246*C274</f>
        <v>20762.8</v>
      </c>
      <c r="D282" s="67">
        <f>D246*C274</f>
        <v>207628</v>
      </c>
      <c r="E282" s="1"/>
      <c r="F282" s="1"/>
      <c r="G282" s="1"/>
      <c r="H282" s="1"/>
    </row>
    <row r="283" ht="18.75" customHeight="1">
      <c r="A283" s="1"/>
      <c r="B283" s="68" t="s">
        <v>123</v>
      </c>
      <c r="C283" s="69">
        <f>C282/C276</f>
        <v>31.7</v>
      </c>
      <c r="D283" s="70">
        <f>D282/C276</f>
        <v>317</v>
      </c>
      <c r="E283" s="1"/>
      <c r="F283" s="1"/>
      <c r="G283" s="1"/>
      <c r="H283" s="1"/>
    </row>
    <row r="284" ht="18.75" customHeight="1">
      <c r="A284" s="1"/>
      <c r="B284" s="1"/>
      <c r="C284" s="1"/>
      <c r="D284" s="1"/>
      <c r="E284" s="1"/>
      <c r="F284" s="1"/>
      <c r="G284" s="1"/>
      <c r="H284" s="1"/>
    </row>
    <row r="285" ht="18.75" customHeight="1">
      <c r="A285" s="1"/>
      <c r="B285" s="1"/>
      <c r="C285" s="1"/>
      <c r="D285" s="1"/>
      <c r="E285" s="1"/>
      <c r="F285" s="1"/>
      <c r="G285" s="1"/>
      <c r="H285" s="1"/>
    </row>
    <row r="286" ht="18.75" customHeight="1">
      <c r="A286" s="1"/>
      <c r="B286" s="21" t="str">
        <f>'3. Detailed Inputs'!B343</f>
        <v>H. Emergency Response</v>
      </c>
      <c r="C286" s="24"/>
      <c r="D286" s="24"/>
      <c r="E286" s="24"/>
      <c r="F286" s="24"/>
      <c r="G286" s="24"/>
      <c r="H286" s="1"/>
    </row>
    <row r="287" ht="18.75" customHeight="1">
      <c r="A287" s="1"/>
      <c r="B287" s="1"/>
      <c r="C287" s="1"/>
      <c r="D287" s="1"/>
      <c r="E287" s="1"/>
      <c r="F287" s="1"/>
      <c r="G287" s="1"/>
      <c r="H287" s="1"/>
    </row>
    <row r="288" ht="18.75" customHeight="1">
      <c r="A288" s="1"/>
      <c r="B288" s="13" t="s">
        <v>265</v>
      </c>
      <c r="F288" s="1"/>
      <c r="G288" s="1"/>
      <c r="H288" s="1"/>
    </row>
    <row r="289" ht="18.75" customHeight="1">
      <c r="A289" s="1"/>
      <c r="B289" s="1"/>
      <c r="C289" s="1"/>
      <c r="D289" s="1"/>
      <c r="E289" s="1"/>
      <c r="F289" s="1"/>
      <c r="G289" s="1"/>
      <c r="H289" s="1"/>
    </row>
    <row r="290" ht="18.75" customHeight="1">
      <c r="A290" s="1"/>
      <c r="B290" s="100" t="str">
        <f>'Appendix A. Inputs Summary'!B95</f>
        <v>H1. Impacted Area per Emergency Event (sq km)</v>
      </c>
      <c r="C290" s="102">
        <f>'Appendix A. Inputs Summary'!C95</f>
        <v>10000</v>
      </c>
      <c r="D290" s="100"/>
      <c r="E290" s="100"/>
      <c r="F290" s="1"/>
      <c r="G290" s="1"/>
      <c r="H290" s="1"/>
    </row>
    <row r="291" ht="18.75" customHeight="1">
      <c r="A291" s="1"/>
      <c r="B291" s="100" t="str">
        <f>'Appendix A. Inputs Summary'!B96</f>
        <v>H2. Annual Emergency Response Events</v>
      </c>
      <c r="C291" s="83">
        <f>'Appendix A. Inputs Summary'!C96</f>
        <v>10</v>
      </c>
      <c r="D291" s="100"/>
      <c r="E291" s="100"/>
      <c r="F291" s="1"/>
      <c r="G291" s="1"/>
      <c r="H291" s="1"/>
    </row>
    <row r="292" ht="18.75" customHeight="1">
      <c r="A292" s="1"/>
      <c r="B292" s="100"/>
      <c r="C292" s="100"/>
      <c r="D292" s="100"/>
      <c r="E292" s="100"/>
      <c r="F292" s="1"/>
      <c r="G292" s="1"/>
      <c r="H292" s="1"/>
    </row>
    <row r="293" ht="30.75" customHeight="1">
      <c r="A293" s="1"/>
      <c r="B293" s="103"/>
      <c r="C293" s="80" t="str">
        <f>'Appendix A. Inputs Summary'!C98</f>
        <v>Coverage, % of impacted area</v>
      </c>
      <c r="D293" s="80" t="str">
        <f>'Appendix A. Inputs Summary'!D98</f>
        <v>Coverage times per event</v>
      </c>
      <c r="E293" s="100"/>
      <c r="F293" s="1"/>
      <c r="G293" s="1"/>
      <c r="H293" s="1"/>
    </row>
    <row r="294" ht="18.75" customHeight="1">
      <c r="A294" s="1"/>
      <c r="B294" s="100" t="str">
        <f>'Appendix A. Inputs Summary'!B99</f>
        <v>H3. Search and Rescue Coverage Level</v>
      </c>
      <c r="C294" s="87">
        <f>'Appendix A. Inputs Summary'!C99</f>
        <v>0.05</v>
      </c>
      <c r="D294" s="83">
        <f>'Appendix A. Inputs Summary'!D99</f>
        <v>1</v>
      </c>
      <c r="E294" s="100"/>
      <c r="F294" s="1"/>
      <c r="G294" s="1"/>
      <c r="H294" s="1"/>
    </row>
    <row r="295" ht="18.75" customHeight="1">
      <c r="A295" s="1"/>
      <c r="B295" s="100" t="str">
        <f>'Appendix A. Inputs Summary'!B100</f>
        <v>H4. Cellular Connectivity Coverage Level</v>
      </c>
      <c r="C295" s="87">
        <f>'Appendix A. Inputs Summary'!C100</f>
        <v>0.2</v>
      </c>
      <c r="D295" s="83">
        <f>'Appendix A. Inputs Summary'!D100</f>
        <v>1</v>
      </c>
      <c r="E295" s="100"/>
      <c r="F295" s="1"/>
      <c r="G295" s="1"/>
      <c r="H295" s="1"/>
    </row>
    <row r="296" ht="18.75" customHeight="1">
      <c r="A296" s="1"/>
      <c r="B296" s="100" t="str">
        <f>'Appendix A. Inputs Summary'!B101</f>
        <v>H5. Government Inspection Coverage Level</v>
      </c>
      <c r="C296" s="87">
        <f>'Appendix A. Inputs Summary'!C101</f>
        <v>1</v>
      </c>
      <c r="D296" s="83">
        <f>'Appendix A. Inputs Summary'!D101</f>
        <v>4</v>
      </c>
      <c r="E296" s="100"/>
      <c r="F296" s="1"/>
      <c r="G296" s="1"/>
      <c r="H296" s="1"/>
    </row>
    <row r="297" ht="18.75" customHeight="1">
      <c r="A297" s="1"/>
      <c r="B297" s="100" t="str">
        <f>'Appendix A. Inputs Summary'!B102</f>
        <v>H6. Insurance Inspection Coverage Level</v>
      </c>
      <c r="C297" s="87">
        <f>'Appendix A. Inputs Summary'!C102</f>
        <v>1</v>
      </c>
      <c r="D297" s="83">
        <f>'Appendix A. Inputs Summary'!D102</f>
        <v>1</v>
      </c>
      <c r="E297" s="100"/>
      <c r="F297" s="1"/>
      <c r="G297" s="1"/>
      <c r="H297" s="1"/>
    </row>
    <row r="298" ht="18.75" customHeight="1">
      <c r="A298" s="1"/>
      <c r="B298" s="100"/>
      <c r="C298" s="100"/>
      <c r="D298" s="100"/>
      <c r="E298" s="100"/>
      <c r="F298" s="1"/>
      <c r="G298" s="1"/>
      <c r="H298" s="1"/>
    </row>
    <row r="299" ht="18.75" customHeight="1">
      <c r="A299" s="1"/>
      <c r="B299" s="100"/>
      <c r="C299" s="100"/>
      <c r="D299" s="100"/>
      <c r="E299" s="100"/>
      <c r="F299" s="1"/>
      <c r="G299" s="1"/>
      <c r="H299" s="1"/>
    </row>
    <row r="300" ht="32.25" customHeight="1">
      <c r="A300" s="1"/>
      <c r="B300" s="103"/>
      <c r="C300" s="80" t="str">
        <f>'Appendix A. Inputs Summary'!C105</f>
        <v>Daily Flights per UAV</v>
      </c>
      <c r="D300" s="80" t="str">
        <f>'Appendix A. Inputs Summary'!D105</f>
        <v>Daily Area (sq km) per UAV</v>
      </c>
      <c r="E300" s="80" t="str">
        <f>'Appendix A. Inputs Summary'!E105</f>
        <v>Days to Full Coverage</v>
      </c>
      <c r="F300" s="1"/>
      <c r="G300" s="1"/>
      <c r="H300" s="1"/>
    </row>
    <row r="301" ht="18.75" customHeight="1">
      <c r="A301" s="1"/>
      <c r="B301" s="100" t="str">
        <f>'Appendix A. Inputs Summary'!B106</f>
        <v>H7. Search and Rescue Coverage Rate</v>
      </c>
      <c r="C301" s="83">
        <f>'Appendix A. Inputs Summary'!C106</f>
        <v>16</v>
      </c>
      <c r="D301" s="83">
        <f>'Appendix A. Inputs Summary'!D106</f>
        <v>1</v>
      </c>
      <c r="E301" s="83">
        <f>'Appendix A. Inputs Summary'!E106</f>
        <v>2</v>
      </c>
      <c r="F301" s="1"/>
      <c r="G301" s="1"/>
      <c r="H301" s="1"/>
    </row>
    <row r="302" ht="18.75" customHeight="1">
      <c r="A302" s="1"/>
      <c r="B302" s="100" t="str">
        <f>'Appendix A. Inputs Summary'!B107</f>
        <v>H8. Cellular Connectivity Coverage Rate</v>
      </c>
      <c r="C302" s="83">
        <f>'Appendix A. Inputs Summary'!C107</f>
        <v>16</v>
      </c>
      <c r="D302" s="83">
        <f>'Appendix A. Inputs Summary'!D107</f>
        <v>10</v>
      </c>
      <c r="E302" s="83">
        <f>'Appendix A. Inputs Summary'!E107</f>
        <v>2</v>
      </c>
      <c r="F302" s="1"/>
      <c r="G302" s="1"/>
      <c r="H302" s="1"/>
    </row>
    <row r="303" ht="18.75" customHeight="1">
      <c r="A303" s="1"/>
      <c r="B303" s="100" t="str">
        <f>'Appendix A. Inputs Summary'!B108</f>
        <v>H9. Government Inspection Coverage Rate</v>
      </c>
      <c r="C303" s="83">
        <f>'Appendix A. Inputs Summary'!C108</f>
        <v>8</v>
      </c>
      <c r="D303" s="74">
        <f>C303*C45</f>
        <v>16</v>
      </c>
      <c r="E303" s="83">
        <f>'Appendix A. Inputs Summary'!E108</f>
        <v>7</v>
      </c>
      <c r="F303" s="1"/>
      <c r="G303" s="1"/>
      <c r="H303" s="1"/>
    </row>
    <row r="304" ht="18.75" customHeight="1">
      <c r="A304" s="1"/>
      <c r="B304" s="100" t="str">
        <f>'Appendix A. Inputs Summary'!B109</f>
        <v>H10. Insurance Inspection Coverage Rate</v>
      </c>
      <c r="C304" s="83">
        <f>'Appendix A. Inputs Summary'!C109</f>
        <v>12</v>
      </c>
      <c r="D304" s="74">
        <f>C304*C45</f>
        <v>24</v>
      </c>
      <c r="E304" s="83">
        <f>'Appendix A. Inputs Summary'!E109</f>
        <v>7</v>
      </c>
      <c r="F304" s="1"/>
      <c r="G304" s="1"/>
      <c r="H304" s="1"/>
    </row>
    <row r="305" ht="18.75" customHeight="1">
      <c r="A305" s="1"/>
      <c r="B305" s="100"/>
      <c r="C305" s="100"/>
      <c r="D305" s="30"/>
      <c r="E305" s="30"/>
      <c r="F305" s="1"/>
      <c r="G305" s="1"/>
      <c r="H305" s="1"/>
    </row>
    <row r="306" ht="18.75" customHeight="1">
      <c r="A306" s="1"/>
      <c r="B306" s="100" t="str">
        <f>'Appendix A. Inputs Summary'!B111</f>
        <v>H11. Average % of Events Served per UAV</v>
      </c>
      <c r="C306" s="87">
        <f>'Appendix A. Inputs Summary'!C111</f>
        <v>0.5</v>
      </c>
      <c r="D306" s="30"/>
      <c r="E306" s="30"/>
      <c r="F306" s="1"/>
      <c r="G306" s="1"/>
      <c r="H306" s="1"/>
    </row>
    <row r="307" ht="18.75" customHeight="1">
      <c r="A307" s="1"/>
      <c r="B307" s="30"/>
      <c r="C307" s="30"/>
      <c r="D307" s="30"/>
      <c r="E307" s="30"/>
      <c r="F307" s="1"/>
      <c r="G307" s="1"/>
      <c r="H307" s="1"/>
    </row>
    <row r="308" ht="18.75" customHeight="1">
      <c r="A308" s="1"/>
      <c r="B308" s="30"/>
      <c r="C308" s="108" t="str">
        <f>'Appendix A. Inputs Summary'!C113</f>
        <v>Lower Bound</v>
      </c>
      <c r="D308" s="108" t="str">
        <f>'Appendix A. Inputs Summary'!D113</f>
        <v>Upper Bound</v>
      </c>
      <c r="E308" s="30"/>
      <c r="F308" s="1"/>
      <c r="G308" s="1"/>
      <c r="H308" s="1"/>
    </row>
    <row r="309" ht="18.75" customHeight="1">
      <c r="A309" s="1"/>
      <c r="B309" s="100" t="str">
        <f>'Appendix A. Inputs Summary'!B114</f>
        <v>H12. UAV % of Maximum Capacity</v>
      </c>
      <c r="C309" s="87">
        <f>'Appendix A. Inputs Summary'!C114</f>
        <v>0.05</v>
      </c>
      <c r="D309" s="87">
        <f>'Appendix A. Inputs Summary'!D114</f>
        <v>0.5</v>
      </c>
      <c r="E309" s="30"/>
      <c r="F309" s="1"/>
      <c r="G309" s="1"/>
      <c r="H309" s="1"/>
    </row>
    <row r="310" ht="18.75" customHeight="1">
      <c r="A310" s="1"/>
      <c r="B310" s="1"/>
      <c r="C310" s="1"/>
      <c r="D310" s="13"/>
      <c r="E310" s="13"/>
      <c r="F310" s="1"/>
      <c r="G310" s="1"/>
      <c r="H310" s="1"/>
    </row>
    <row r="311" ht="18.75" customHeight="1">
      <c r="A311" s="1"/>
      <c r="B311" s="1"/>
      <c r="C311" s="1"/>
      <c r="D311" s="13"/>
      <c r="E311" s="13"/>
      <c r="F311" s="1"/>
      <c r="G311" s="1"/>
      <c r="H311" s="1"/>
    </row>
    <row r="312" ht="18.75" customHeight="1">
      <c r="A312" s="1"/>
      <c r="B312" s="13" t="s">
        <v>268</v>
      </c>
      <c r="F312" s="1"/>
      <c r="G312" s="1"/>
      <c r="H312" s="1"/>
    </row>
    <row r="313" ht="18.75" customHeight="1">
      <c r="A313" s="1"/>
      <c r="B313" s="1"/>
      <c r="C313" s="74"/>
      <c r="D313" s="74"/>
      <c r="E313" s="1"/>
      <c r="F313" s="1"/>
      <c r="G313" s="1"/>
      <c r="H313" s="1"/>
    </row>
    <row r="314" ht="31.5" customHeight="1">
      <c r="A314" s="1"/>
      <c r="B314" s="78"/>
      <c r="C314" s="90" t="s">
        <v>269</v>
      </c>
      <c r="D314" s="90" t="s">
        <v>270</v>
      </c>
      <c r="E314" s="90" t="s">
        <v>271</v>
      </c>
      <c r="F314" s="1"/>
      <c r="G314" s="1"/>
      <c r="H314" s="1"/>
    </row>
    <row r="315" ht="18.75" customHeight="1">
      <c r="A315" s="1"/>
      <c r="B315" s="1" t="s">
        <v>272</v>
      </c>
      <c r="C315" s="109">
        <f t="shared" ref="C315:C318" si="36">C294*D294</f>
        <v>0.05</v>
      </c>
      <c r="D315" s="48">
        <f t="shared" ref="D315:D318" si="37">C315*C$290</f>
        <v>500</v>
      </c>
      <c r="E315" s="50">
        <f t="shared" ref="E315:E318" si="38">D301/C301</f>
        <v>0.0625</v>
      </c>
      <c r="F315" s="1"/>
      <c r="G315" s="1"/>
      <c r="H315" s="1"/>
    </row>
    <row r="316" ht="18.75" customHeight="1">
      <c r="A316" s="1"/>
      <c r="B316" s="1" t="s">
        <v>273</v>
      </c>
      <c r="C316" s="109">
        <f t="shared" si="36"/>
        <v>0.2</v>
      </c>
      <c r="D316" s="48">
        <f t="shared" si="37"/>
        <v>2000</v>
      </c>
      <c r="E316" s="50">
        <f t="shared" si="38"/>
        <v>0.625</v>
      </c>
      <c r="F316" s="1"/>
      <c r="G316" s="1"/>
      <c r="H316" s="1"/>
    </row>
    <row r="317" ht="18.75" customHeight="1">
      <c r="A317" s="1"/>
      <c r="B317" s="1" t="s">
        <v>274</v>
      </c>
      <c r="C317" s="109">
        <f t="shared" si="36"/>
        <v>4</v>
      </c>
      <c r="D317" s="48">
        <f t="shared" si="37"/>
        <v>40000</v>
      </c>
      <c r="E317" s="50">
        <f t="shared" si="38"/>
        <v>2</v>
      </c>
      <c r="F317" s="1"/>
      <c r="G317" s="1"/>
      <c r="H317" s="1"/>
    </row>
    <row r="318" ht="18.75" customHeight="1">
      <c r="A318" s="1"/>
      <c r="B318" s="1" t="s">
        <v>275</v>
      </c>
      <c r="C318" s="109">
        <f t="shared" si="36"/>
        <v>1</v>
      </c>
      <c r="D318" s="48">
        <f t="shared" si="37"/>
        <v>10000</v>
      </c>
      <c r="E318" s="50">
        <f t="shared" si="38"/>
        <v>2</v>
      </c>
      <c r="F318" s="1"/>
      <c r="G318" s="1"/>
      <c r="H318" s="1"/>
    </row>
    <row r="319" ht="18.75" customHeight="1">
      <c r="A319" s="1"/>
      <c r="B319" s="1"/>
      <c r="C319" s="1"/>
      <c r="D319" s="1"/>
      <c r="E319" s="1"/>
      <c r="F319" s="1"/>
      <c r="G319" s="1"/>
      <c r="H319" s="1"/>
    </row>
    <row r="320" ht="18.75" customHeight="1">
      <c r="A320" s="1"/>
      <c r="B320" s="13"/>
      <c r="C320" s="13"/>
      <c r="D320" s="13"/>
      <c r="E320" s="13"/>
      <c r="F320" s="1"/>
      <c r="G320" s="1"/>
      <c r="H320" s="1"/>
    </row>
    <row r="321" ht="33.0" customHeight="1">
      <c r="A321" s="1"/>
      <c r="B321" s="13" t="s">
        <v>276</v>
      </c>
      <c r="F321" s="1"/>
      <c r="G321" s="1"/>
      <c r="H321" s="1"/>
    </row>
    <row r="322" ht="18.75" customHeight="1">
      <c r="A322" s="1"/>
      <c r="B322" s="1"/>
      <c r="C322" s="1"/>
      <c r="D322" s="1"/>
      <c r="E322" s="1"/>
      <c r="F322" s="1"/>
      <c r="G322" s="1"/>
      <c r="H322" s="1"/>
    </row>
    <row r="323" ht="18.75" customHeight="1">
      <c r="A323" s="1"/>
      <c r="B323" s="78"/>
      <c r="C323" s="90" t="s">
        <v>277</v>
      </c>
      <c r="D323" s="90" t="s">
        <v>278</v>
      </c>
      <c r="E323" s="1"/>
      <c r="F323" s="1"/>
      <c r="G323" s="1"/>
      <c r="H323" s="1"/>
    </row>
    <row r="324" ht="18.75" customHeight="1">
      <c r="A324" s="1"/>
      <c r="B324" s="1" t="str">
        <f t="shared" ref="B324:B327" si="39">B315</f>
        <v>Search and Rescue Coverage Level</v>
      </c>
      <c r="C324" s="75">
        <f t="shared" ref="C324:C327" si="40">D315/E315</f>
        <v>8000</v>
      </c>
      <c r="D324" s="75">
        <f t="shared" ref="D324:D327" si="41">ROUNDUP(C324/E301/C301,0)</f>
        <v>250</v>
      </c>
      <c r="E324" s="1"/>
      <c r="F324" s="1"/>
      <c r="G324" s="1"/>
      <c r="H324" s="1"/>
    </row>
    <row r="325" ht="18.75" customHeight="1">
      <c r="A325" s="1"/>
      <c r="B325" s="1" t="str">
        <f t="shared" si="39"/>
        <v>Cellular Connectivity Coverage Level</v>
      </c>
      <c r="C325" s="75">
        <f t="shared" si="40"/>
        <v>3200</v>
      </c>
      <c r="D325" s="75">
        <f t="shared" si="41"/>
        <v>100</v>
      </c>
      <c r="E325" s="1"/>
      <c r="F325" s="1"/>
      <c r="G325" s="1"/>
      <c r="H325" s="1"/>
    </row>
    <row r="326" ht="18.75" customHeight="1">
      <c r="A326" s="1"/>
      <c r="B326" s="1" t="str">
        <f t="shared" si="39"/>
        <v>Government Inspection Coverage Level</v>
      </c>
      <c r="C326" s="75">
        <f t="shared" si="40"/>
        <v>20000</v>
      </c>
      <c r="D326" s="75">
        <f t="shared" si="41"/>
        <v>358</v>
      </c>
      <c r="E326" s="1"/>
      <c r="F326" s="1"/>
      <c r="G326" s="1"/>
      <c r="H326" s="1"/>
    </row>
    <row r="327" ht="18.75" customHeight="1">
      <c r="A327" s="1"/>
      <c r="B327" s="78" t="str">
        <f t="shared" si="39"/>
        <v>Insurance Inspection Coverage Level</v>
      </c>
      <c r="C327" s="93">
        <f t="shared" si="40"/>
        <v>5000</v>
      </c>
      <c r="D327" s="93">
        <f t="shared" si="41"/>
        <v>60</v>
      </c>
      <c r="E327" s="1"/>
      <c r="F327" s="1"/>
      <c r="G327" s="1"/>
      <c r="H327" s="1"/>
    </row>
    <row r="328" ht="18.75" customHeight="1">
      <c r="A328" s="1"/>
      <c r="B328" s="1" t="s">
        <v>279</v>
      </c>
      <c r="C328" s="75">
        <f t="shared" ref="C328:D328" si="42">SUM(C324:C327)</f>
        <v>36200</v>
      </c>
      <c r="D328" s="75">
        <f t="shared" si="42"/>
        <v>768</v>
      </c>
      <c r="E328" s="1"/>
      <c r="F328" s="1"/>
      <c r="G328" s="1"/>
      <c r="H328" s="1"/>
    </row>
    <row r="329" ht="18.75" customHeight="1">
      <c r="A329" s="1"/>
      <c r="B329" s="1"/>
      <c r="C329" s="1"/>
      <c r="D329" s="1"/>
      <c r="E329" s="1"/>
      <c r="F329" s="1"/>
      <c r="G329" s="1"/>
      <c r="H329" s="1"/>
    </row>
    <row r="330" ht="18.75" customHeight="1">
      <c r="A330" s="1"/>
      <c r="B330" s="13"/>
      <c r="C330" s="13"/>
      <c r="D330" s="13"/>
      <c r="E330" s="13"/>
      <c r="F330" s="1"/>
      <c r="G330" s="1"/>
      <c r="H330" s="1"/>
    </row>
    <row r="331" ht="18.75" customHeight="1">
      <c r="A331" s="1"/>
      <c r="B331" s="13" t="s">
        <v>280</v>
      </c>
      <c r="F331" s="1"/>
      <c r="G331" s="1"/>
      <c r="H331" s="1"/>
    </row>
    <row r="332" ht="18.75" customHeight="1">
      <c r="A332" s="1"/>
      <c r="B332" s="1" t="s">
        <v>281</v>
      </c>
      <c r="C332" s="75">
        <f>C328*C291</f>
        <v>362000</v>
      </c>
      <c r="D332" s="1"/>
      <c r="E332" s="1"/>
      <c r="F332" s="1"/>
      <c r="G332" s="1"/>
      <c r="H332" s="1"/>
    </row>
    <row r="333" ht="18.75" customHeight="1">
      <c r="A333" s="1"/>
      <c r="B333" s="1" t="s">
        <v>282</v>
      </c>
      <c r="C333" s="75">
        <f>D328/C306</f>
        <v>1536</v>
      </c>
      <c r="D333" s="1"/>
      <c r="E333" s="1"/>
      <c r="F333" s="1"/>
      <c r="G333" s="1"/>
      <c r="H333" s="1"/>
    </row>
    <row r="334" ht="18.75" customHeight="1">
      <c r="A334" s="1"/>
      <c r="B334" s="1"/>
      <c r="C334" s="1"/>
      <c r="D334" s="1"/>
      <c r="E334" s="1"/>
      <c r="F334" s="1"/>
      <c r="G334" s="1"/>
      <c r="H334" s="1"/>
    </row>
    <row r="335" ht="18.75" customHeight="1">
      <c r="A335" s="1"/>
      <c r="B335" s="1"/>
      <c r="C335" s="1"/>
      <c r="D335" s="1"/>
      <c r="E335" s="1"/>
      <c r="F335" s="1"/>
      <c r="G335" s="1"/>
      <c r="H335" s="1"/>
    </row>
    <row r="336" ht="18.75" customHeight="1">
      <c r="A336" s="1"/>
      <c r="B336" s="13" t="s">
        <v>216</v>
      </c>
      <c r="G336" s="1"/>
      <c r="H336" s="1"/>
    </row>
    <row r="337" ht="18.75" customHeight="1">
      <c r="A337" s="1"/>
      <c r="B337" s="1"/>
      <c r="C337" s="20"/>
      <c r="D337" s="20"/>
      <c r="E337" s="1"/>
      <c r="F337" s="1"/>
      <c r="G337" s="1"/>
      <c r="H337" s="1"/>
    </row>
    <row r="338" ht="18.75" customHeight="1">
      <c r="A338" s="1"/>
      <c r="B338" s="1" t="s">
        <v>283</v>
      </c>
      <c r="C338" s="64" t="str">
        <f t="shared" ref="C338:D338" si="43">C$65</f>
        <v>Lower Bound</v>
      </c>
      <c r="D338" s="64" t="str">
        <f t="shared" si="43"/>
        <v>Upper Bound</v>
      </c>
      <c r="E338" s="1"/>
      <c r="F338" s="1"/>
      <c r="G338" s="1"/>
      <c r="H338" s="1"/>
    </row>
    <row r="339" ht="18.75" customHeight="1">
      <c r="A339" s="1"/>
      <c r="B339" s="65" t="s">
        <v>120</v>
      </c>
      <c r="C339" s="66">
        <f>C309*C332</f>
        <v>18100</v>
      </c>
      <c r="D339" s="67">
        <f>D309*C332</f>
        <v>181000</v>
      </c>
      <c r="E339" s="1"/>
      <c r="F339" s="1"/>
      <c r="G339" s="1"/>
      <c r="H339" s="1"/>
    </row>
    <row r="340" ht="18.75" customHeight="1">
      <c r="A340" s="1"/>
      <c r="B340" s="68" t="s">
        <v>123</v>
      </c>
      <c r="C340" s="69">
        <f>C309*C333</f>
        <v>76.8</v>
      </c>
      <c r="D340" s="70">
        <f>D309*C333</f>
        <v>768</v>
      </c>
      <c r="E340" s="1"/>
      <c r="F340" s="1"/>
      <c r="G340" s="1"/>
      <c r="H340" s="1"/>
    </row>
    <row r="341" ht="18.75" customHeight="1">
      <c r="A341" s="1"/>
      <c r="B341" s="1"/>
      <c r="C341" s="1"/>
      <c r="D341" s="1"/>
      <c r="E341" s="1"/>
      <c r="F341" s="1"/>
      <c r="G341" s="1"/>
      <c r="H341" s="1"/>
    </row>
    <row r="342" ht="18.75" customHeight="1">
      <c r="A342" s="1"/>
      <c r="B342" s="1"/>
      <c r="C342" s="1"/>
      <c r="D342" s="1"/>
      <c r="E342" s="1"/>
      <c r="F342" s="1"/>
      <c r="G342" s="1"/>
      <c r="H342" s="1"/>
    </row>
    <row r="343" ht="18.75" customHeight="1">
      <c r="A343" s="1"/>
      <c r="B343" s="21" t="s">
        <v>240</v>
      </c>
      <c r="C343" s="24"/>
      <c r="D343" s="24"/>
      <c r="E343" s="24"/>
      <c r="F343" s="24"/>
      <c r="G343" s="24"/>
      <c r="H343" s="1"/>
    </row>
    <row r="344" ht="18.75" customHeight="1">
      <c r="A344" s="1"/>
      <c r="B344" s="1"/>
      <c r="C344" s="1"/>
      <c r="D344" s="1"/>
      <c r="E344" s="1"/>
      <c r="F344" s="1"/>
      <c r="G344" s="1"/>
      <c r="H344" s="1"/>
    </row>
    <row r="345" ht="18.75" customHeight="1">
      <c r="A345" s="1"/>
      <c r="B345" s="13" t="s">
        <v>284</v>
      </c>
      <c r="F345" s="1"/>
      <c r="G345" s="1"/>
      <c r="H345" s="1"/>
    </row>
    <row r="346" ht="18.75" customHeight="1">
      <c r="A346" s="1"/>
      <c r="B346" s="1"/>
      <c r="C346" s="1"/>
      <c r="D346" s="1"/>
      <c r="E346" s="1"/>
      <c r="F346" s="1"/>
      <c r="G346" s="1"/>
      <c r="H346" s="1"/>
    </row>
    <row r="347" ht="18.75" customHeight="1">
      <c r="A347" s="1"/>
      <c r="B347" s="22" t="str">
        <f>'Appendix A. Inputs Summary'!B118</f>
        <v>I1. Other %</v>
      </c>
      <c r="C347" s="32">
        <f>'Appendix A. Inputs Summary'!C118</f>
        <v>0.001</v>
      </c>
      <c r="D347" s="1"/>
      <c r="E347" s="1"/>
      <c r="F347" s="1"/>
      <c r="G347" s="1"/>
      <c r="H347" s="1"/>
    </row>
    <row r="348" ht="18.75" customHeight="1">
      <c r="A348" s="1"/>
      <c r="B348" s="1"/>
      <c r="C348" s="1"/>
      <c r="D348" s="1"/>
      <c r="E348" s="1"/>
      <c r="F348" s="1"/>
      <c r="G348" s="1"/>
      <c r="H348" s="1"/>
    </row>
    <row r="349" ht="31.5" customHeight="1">
      <c r="A349" s="1"/>
      <c r="B349" s="111" t="s">
        <v>120</v>
      </c>
      <c r="C349" s="112" t="s">
        <v>93</v>
      </c>
      <c r="D349" s="112" t="s">
        <v>95</v>
      </c>
      <c r="E349" s="112" t="s">
        <v>94</v>
      </c>
      <c r="F349" s="113" t="s">
        <v>95</v>
      </c>
      <c r="G349" s="114" t="s">
        <v>215</v>
      </c>
      <c r="H349" s="1"/>
    </row>
    <row r="350" ht="18.75" customHeight="1">
      <c r="A350" s="1"/>
      <c r="B350" s="115" t="s">
        <v>285</v>
      </c>
      <c r="C350" s="75">
        <f>C66</f>
        <v>917280</v>
      </c>
      <c r="D350" s="116">
        <f t="shared" ref="D350:D356" si="44">C350/C$358</f>
        <v>0.02704588352</v>
      </c>
      <c r="E350" s="75">
        <f>D66</f>
        <v>2076360</v>
      </c>
      <c r="F350" s="117">
        <f t="shared" ref="F350:F356" si="45">E350/E$358</f>
        <v>0.00741399765</v>
      </c>
      <c r="G350" s="118">
        <f>C66/C67</f>
        <v>24</v>
      </c>
      <c r="H350" s="1"/>
    </row>
    <row r="351" ht="18.75" customHeight="1">
      <c r="A351" s="1"/>
      <c r="B351" s="115" t="s">
        <v>286</v>
      </c>
      <c r="C351" s="75">
        <f>C97</f>
        <v>9525600</v>
      </c>
      <c r="D351" s="116">
        <f t="shared" si="44"/>
        <v>0.2808610981</v>
      </c>
      <c r="E351" s="75">
        <f>D97</f>
        <v>23814000</v>
      </c>
      <c r="F351" s="117">
        <f t="shared" si="45"/>
        <v>0.08503195017</v>
      </c>
      <c r="G351" s="118">
        <f>C97/C98</f>
        <v>240</v>
      </c>
      <c r="H351" s="1"/>
    </row>
    <row r="352" ht="18.75" customHeight="1">
      <c r="A352" s="1"/>
      <c r="B352" s="115" t="s">
        <v>287</v>
      </c>
      <c r="C352" s="75">
        <f>C123</f>
        <v>23400000</v>
      </c>
      <c r="D352" s="116">
        <f t="shared" si="44"/>
        <v>0.6899460082</v>
      </c>
      <c r="E352" s="75">
        <f>D123</f>
        <v>253500000</v>
      </c>
      <c r="F352" s="117">
        <f t="shared" si="45"/>
        <v>0.9051650024</v>
      </c>
      <c r="G352" s="118">
        <f>C123/C124</f>
        <v>6000</v>
      </c>
      <c r="H352" s="1"/>
    </row>
    <row r="353" ht="18.75" customHeight="1">
      <c r="A353" s="1"/>
      <c r="B353" s="115" t="s">
        <v>288</v>
      </c>
      <c r="C353" s="75">
        <f>C169</f>
        <v>5.6</v>
      </c>
      <c r="D353" s="116">
        <f t="shared" si="44"/>
        <v>0.000000165115284</v>
      </c>
      <c r="E353" s="75">
        <f>D169</f>
        <v>56</v>
      </c>
      <c r="F353" s="117">
        <f t="shared" si="45"/>
        <v>0.0000001999575548</v>
      </c>
      <c r="G353" s="118">
        <f>C169/C170</f>
        <v>11.12877583</v>
      </c>
      <c r="H353" s="1"/>
    </row>
    <row r="354" ht="18.75" customHeight="1">
      <c r="A354" s="1"/>
      <c r="B354" s="115" t="s">
        <v>289</v>
      </c>
      <c r="C354" s="75">
        <f>C231</f>
        <v>33.25</v>
      </c>
      <c r="D354" s="116">
        <f t="shared" si="44"/>
        <v>0.0000009803719988</v>
      </c>
      <c r="E354" s="75">
        <f>D231</f>
        <v>332.5</v>
      </c>
      <c r="F354" s="117">
        <f t="shared" si="45"/>
        <v>0.000001187247981</v>
      </c>
      <c r="G354" s="118">
        <f>C231/C232</f>
        <v>83.125</v>
      </c>
      <c r="H354" s="1"/>
    </row>
    <row r="355" ht="18.75" customHeight="1">
      <c r="A355" s="1"/>
      <c r="B355" s="115" t="s">
        <v>290</v>
      </c>
      <c r="C355" s="75">
        <f>C282</f>
        <v>20762.8</v>
      </c>
      <c r="D355" s="116">
        <f t="shared" si="44"/>
        <v>0.0006121885034</v>
      </c>
      <c r="E355" s="75">
        <f>D282</f>
        <v>207628</v>
      </c>
      <c r="F355" s="117">
        <f t="shared" si="45"/>
        <v>0.0007413711997</v>
      </c>
      <c r="G355" s="118">
        <f>C282/C283</f>
        <v>654.977918</v>
      </c>
      <c r="H355" s="1"/>
    </row>
    <row r="356" ht="18.75" customHeight="1">
      <c r="A356" s="1"/>
      <c r="B356" s="115" t="s">
        <v>291</v>
      </c>
      <c r="C356" s="75">
        <f>C339</f>
        <v>18100</v>
      </c>
      <c r="D356" s="116">
        <f t="shared" si="44"/>
        <v>0.0005336761858</v>
      </c>
      <c r="E356" s="75">
        <f>D339</f>
        <v>181000</v>
      </c>
      <c r="F356" s="117">
        <f t="shared" si="45"/>
        <v>0.0006462913824</v>
      </c>
      <c r="G356" s="118">
        <f>C339/C340</f>
        <v>235.6770833</v>
      </c>
      <c r="H356" s="1"/>
    </row>
    <row r="357" ht="18.75" customHeight="1">
      <c r="A357" s="1"/>
      <c r="B357" s="119" t="s">
        <v>292</v>
      </c>
      <c r="C357" s="93">
        <f>D357*SUM(C350:C356)/(1-D357)</f>
        <v>33915.69735</v>
      </c>
      <c r="D357" s="120">
        <f>C347</f>
        <v>0.001</v>
      </c>
      <c r="E357" s="93">
        <f>F357*SUM(E350:E356)/(1-F357)</f>
        <v>280059.4359</v>
      </c>
      <c r="F357" s="121">
        <f>C347</f>
        <v>0.001</v>
      </c>
      <c r="G357" s="122">
        <f>AVERAGE(G350:G356)</f>
        <v>1035.558397</v>
      </c>
      <c r="H357" s="1"/>
    </row>
    <row r="358" ht="18.75" customHeight="1">
      <c r="A358" s="1"/>
      <c r="B358" s="68" t="s">
        <v>293</v>
      </c>
      <c r="C358" s="69">
        <f t="shared" ref="C358:F358" si="46">SUM(C350:C357)</f>
        <v>33915697.35</v>
      </c>
      <c r="D358" s="123">
        <f t="shared" si="46"/>
        <v>1</v>
      </c>
      <c r="E358" s="69">
        <f t="shared" si="46"/>
        <v>280059435.9</v>
      </c>
      <c r="F358" s="124">
        <f t="shared" si="46"/>
        <v>1</v>
      </c>
      <c r="G358" s="125"/>
      <c r="H358" s="1"/>
    </row>
    <row r="359" ht="18.75" customHeight="1">
      <c r="A359" s="1"/>
      <c r="B359" s="1"/>
      <c r="C359" s="1"/>
      <c r="D359" s="1"/>
      <c r="E359" s="1"/>
      <c r="F359" s="1"/>
      <c r="G359" s="1"/>
      <c r="H359" s="1"/>
    </row>
    <row r="360" ht="18.75" customHeight="1">
      <c r="A360" s="1"/>
      <c r="B360" s="1"/>
      <c r="C360" s="1"/>
      <c r="D360" s="1"/>
      <c r="E360" s="1"/>
      <c r="F360" s="1"/>
      <c r="G360" s="1"/>
      <c r="H360" s="1"/>
    </row>
    <row r="361" ht="18.75" customHeight="1">
      <c r="A361" s="1"/>
      <c r="B361" s="21" t="str">
        <f>'3. Detailed Inputs'!B422</f>
        <v>J. Distributions by Vehicle Type</v>
      </c>
      <c r="C361" s="24"/>
      <c r="D361" s="24"/>
      <c r="E361" s="24"/>
      <c r="F361" s="24"/>
      <c r="G361" s="24"/>
      <c r="H361" s="1"/>
    </row>
    <row r="362" ht="18.75" customHeight="1">
      <c r="A362" s="1"/>
      <c r="B362" s="1"/>
      <c r="C362" s="1"/>
      <c r="D362" s="1"/>
      <c r="E362" s="1"/>
      <c r="F362" s="1"/>
      <c r="G362" s="1"/>
      <c r="H362" s="1"/>
    </row>
    <row r="363" ht="18.75" customHeight="1">
      <c r="A363" s="1"/>
      <c r="B363" s="13" t="s">
        <v>296</v>
      </c>
      <c r="F363" s="1"/>
      <c r="G363" s="1"/>
      <c r="H363" s="1"/>
    </row>
    <row r="364" ht="18.75" customHeight="1">
      <c r="A364" s="1"/>
      <c r="B364" s="1"/>
      <c r="C364" s="1"/>
      <c r="D364" s="1"/>
      <c r="E364" s="1"/>
      <c r="F364" s="1"/>
      <c r="G364" s="1"/>
      <c r="H364" s="1"/>
    </row>
    <row r="365" ht="30.75" customHeight="1">
      <c r="A365" s="1"/>
      <c r="B365" s="56"/>
      <c r="C365" s="103" t="str">
        <f>'Appendix A. Inputs Summary'!C122</f>
        <v>Small Recreational</v>
      </c>
      <c r="D365" s="103" t="str">
        <f>'Appendix A. Inputs Summary'!D122</f>
        <v>Medium Commercial</v>
      </c>
      <c r="E365" s="89" t="s">
        <v>297</v>
      </c>
      <c r="F365" s="89" t="s">
        <v>279</v>
      </c>
      <c r="G365" s="1"/>
      <c r="H365" s="1"/>
    </row>
    <row r="366" ht="18.75" customHeight="1">
      <c r="A366" s="1"/>
      <c r="B366" s="22" t="str">
        <f>'Appendix A. Inputs Summary'!B123</f>
        <v>J1. Recreational Use Distribution</v>
      </c>
      <c r="C366" s="71">
        <f>'Appendix A. Inputs Summary'!C123</f>
        <v>1</v>
      </c>
      <c r="D366" s="71">
        <f>'Appendix A. Inputs Summary'!D123</f>
        <v>0</v>
      </c>
      <c r="E366" s="109">
        <f t="shared" ref="E366:E373" si="47">1-SUM(C366:D366)</f>
        <v>0</v>
      </c>
      <c r="F366" s="109">
        <f t="shared" ref="F366:F373" si="48">SUM(C366:E366)</f>
        <v>1</v>
      </c>
      <c r="G366" s="1"/>
      <c r="H366" s="1"/>
    </row>
    <row r="367" ht="18.75" customHeight="1">
      <c r="A367" s="1"/>
      <c r="B367" s="22" t="str">
        <f>'Appendix A. Inputs Summary'!B124</f>
        <v>J2. Commercial Delivery Distribution</v>
      </c>
      <c r="C367" s="71">
        <f>'Appendix A. Inputs Summary'!C124</f>
        <v>0</v>
      </c>
      <c r="D367" s="71">
        <f>'Appendix A. Inputs Summary'!D124</f>
        <v>1</v>
      </c>
      <c r="E367" s="109">
        <f t="shared" si="47"/>
        <v>0</v>
      </c>
      <c r="F367" s="109">
        <f t="shared" si="48"/>
        <v>1</v>
      </c>
      <c r="G367" s="1"/>
      <c r="H367" s="1"/>
    </row>
    <row r="368" ht="18.75" customHeight="1">
      <c r="A368" s="1"/>
      <c r="B368" s="22" t="str">
        <f>'Appendix A. Inputs Summary'!B125</f>
        <v>J3. Urban Air Mobility Distribution</v>
      </c>
      <c r="C368" s="71">
        <f>'Appendix A. Inputs Summary'!C125</f>
        <v>0</v>
      </c>
      <c r="D368" s="71">
        <f>'Appendix A. Inputs Summary'!D125</f>
        <v>0</v>
      </c>
      <c r="E368" s="109">
        <f t="shared" si="47"/>
        <v>1</v>
      </c>
      <c r="F368" s="109">
        <f t="shared" si="48"/>
        <v>1</v>
      </c>
      <c r="G368" s="1"/>
      <c r="H368" s="1"/>
    </row>
    <row r="369" ht="18.75" customHeight="1">
      <c r="A369" s="1"/>
      <c r="B369" s="22" t="str">
        <f>'Appendix A. Inputs Summary'!B126</f>
        <v>J4. Agriculture Distribution</v>
      </c>
      <c r="C369" s="71">
        <f>'Appendix A. Inputs Summary'!C126</f>
        <v>0.5</v>
      </c>
      <c r="D369" s="71">
        <f>'Appendix A. Inputs Summary'!D126</f>
        <v>0.5</v>
      </c>
      <c r="E369" s="109">
        <f t="shared" si="47"/>
        <v>0</v>
      </c>
      <c r="F369" s="109">
        <f t="shared" si="48"/>
        <v>1</v>
      </c>
      <c r="G369" s="1"/>
      <c r="H369" s="1"/>
    </row>
    <row r="370" ht="18.75" customHeight="1">
      <c r="A370" s="1"/>
      <c r="B370" s="22" t="str">
        <f>'Appendix A. Inputs Summary'!B127</f>
        <v>J5. Linear Inspection Distribution</v>
      </c>
      <c r="C370" s="71">
        <f>'Appendix A. Inputs Summary'!C127</f>
        <v>0.8</v>
      </c>
      <c r="D370" s="71">
        <f>'Appendix A. Inputs Summary'!D127</f>
        <v>0.2</v>
      </c>
      <c r="E370" s="109">
        <f t="shared" si="47"/>
        <v>0</v>
      </c>
      <c r="F370" s="109">
        <f t="shared" si="48"/>
        <v>1</v>
      </c>
      <c r="G370" s="1"/>
      <c r="H370" s="1"/>
    </row>
    <row r="371" ht="18.75" customHeight="1">
      <c r="A371" s="1"/>
      <c r="B371" s="22" t="str">
        <f>'Appendix A. Inputs Summary'!B128</f>
        <v>J6. Structure Inspection Distribution</v>
      </c>
      <c r="C371" s="71">
        <f>'Appendix A. Inputs Summary'!C128</f>
        <v>0.8</v>
      </c>
      <c r="D371" s="71">
        <f>'Appendix A. Inputs Summary'!D128</f>
        <v>0.2</v>
      </c>
      <c r="E371" s="109">
        <f t="shared" si="47"/>
        <v>0</v>
      </c>
      <c r="F371" s="109">
        <f t="shared" si="48"/>
        <v>1</v>
      </c>
      <c r="G371" s="1"/>
      <c r="H371" s="1"/>
    </row>
    <row r="372" ht="18.75" customHeight="1">
      <c r="A372" s="1"/>
      <c r="B372" s="22" t="str">
        <f>'Appendix A. Inputs Summary'!B129</f>
        <v>J7. Emergenecy Response Distribution</v>
      </c>
      <c r="C372" s="71">
        <f>'Appendix A. Inputs Summary'!C129</f>
        <v>0.5</v>
      </c>
      <c r="D372" s="71">
        <f>'Appendix A. Inputs Summary'!D129</f>
        <v>0.4</v>
      </c>
      <c r="E372" s="109">
        <f t="shared" si="47"/>
        <v>0.1</v>
      </c>
      <c r="F372" s="109">
        <f t="shared" si="48"/>
        <v>1</v>
      </c>
      <c r="G372" s="1"/>
      <c r="H372" s="1"/>
    </row>
    <row r="373" ht="18.75" customHeight="1">
      <c r="A373" s="1"/>
      <c r="B373" s="1" t="s">
        <v>292</v>
      </c>
      <c r="C373" s="127">
        <f t="shared" ref="C373:D373" si="49">AVERAGE(C366:C372)</f>
        <v>0.5142857143</v>
      </c>
      <c r="D373" s="127">
        <f t="shared" si="49"/>
        <v>0.3285714286</v>
      </c>
      <c r="E373" s="109">
        <f t="shared" si="47"/>
        <v>0.1571428571</v>
      </c>
      <c r="F373" s="109">
        <f t="shared" si="48"/>
        <v>1</v>
      </c>
      <c r="G373" s="1"/>
      <c r="H373" s="1"/>
    </row>
    <row r="374" ht="18.75" customHeight="1">
      <c r="A374" s="1"/>
      <c r="B374" s="1"/>
      <c r="C374" s="1"/>
      <c r="D374" s="1"/>
      <c r="E374" s="1"/>
      <c r="F374" s="1"/>
      <c r="G374" s="1"/>
      <c r="H374" s="1"/>
    </row>
    <row r="375" ht="18.75" customHeight="1">
      <c r="A375" s="1"/>
      <c r="B375" s="13" t="s">
        <v>298</v>
      </c>
      <c r="F375" s="1"/>
      <c r="G375" s="1"/>
      <c r="H375" s="1"/>
    </row>
    <row r="376" ht="18.75" customHeight="1">
      <c r="A376" s="1"/>
      <c r="B376" s="1"/>
      <c r="C376" s="1"/>
      <c r="D376" s="1"/>
      <c r="E376" s="1"/>
      <c r="F376" s="1"/>
      <c r="G376" s="1"/>
      <c r="H376" s="1"/>
    </row>
    <row r="377" ht="32.25" customHeight="1">
      <c r="A377" s="1"/>
      <c r="B377" s="128" t="s">
        <v>300</v>
      </c>
      <c r="C377" s="89" t="str">
        <f t="shared" ref="C377:F377" si="50">C$365</f>
        <v>Small Recreational</v>
      </c>
      <c r="D377" s="89" t="str">
        <f t="shared" si="50"/>
        <v>Medium Commercial</v>
      </c>
      <c r="E377" s="89" t="str">
        <f t="shared" si="50"/>
        <v>Large Urban Mobility</v>
      </c>
      <c r="F377" s="89" t="str">
        <f t="shared" si="50"/>
        <v>Total</v>
      </c>
      <c r="G377" s="1"/>
      <c r="H377" s="1"/>
    </row>
    <row r="378" ht="18.75" customHeight="1">
      <c r="A378" s="1"/>
      <c r="B378" s="1" t="str">
        <f t="shared" ref="B378:B385" si="52">B350</f>
        <v>Recreational Use</v>
      </c>
      <c r="C378" s="75">
        <f t="shared" ref="C378:E378" si="51">C366*$C350</f>
        <v>917280</v>
      </c>
      <c r="D378" s="75">
        <f t="shared" si="51"/>
        <v>0</v>
      </c>
      <c r="E378" s="75">
        <f t="shared" si="51"/>
        <v>0</v>
      </c>
      <c r="F378" s="75">
        <f t="shared" ref="F378:F385" si="54">SUM(C378:E378)</f>
        <v>917280</v>
      </c>
      <c r="G378" s="1"/>
      <c r="H378" s="1"/>
    </row>
    <row r="379" ht="18.75" customHeight="1">
      <c r="A379" s="1"/>
      <c r="B379" s="1" t="str">
        <f t="shared" si="52"/>
        <v>Commercial Delivery</v>
      </c>
      <c r="C379" s="75">
        <f t="shared" ref="C379:E379" si="53">C367*$C351</f>
        <v>0</v>
      </c>
      <c r="D379" s="75">
        <f t="shared" si="53"/>
        <v>9525600</v>
      </c>
      <c r="E379" s="75">
        <f t="shared" si="53"/>
        <v>0</v>
      </c>
      <c r="F379" s="75">
        <f t="shared" si="54"/>
        <v>9525600</v>
      </c>
      <c r="G379" s="1"/>
      <c r="H379" s="1"/>
    </row>
    <row r="380" ht="18.75" customHeight="1">
      <c r="A380" s="1"/>
      <c r="B380" s="1" t="str">
        <f t="shared" si="52"/>
        <v>Urban Air Mobility</v>
      </c>
      <c r="C380" s="75">
        <f t="shared" ref="C380:E380" si="55">C368*$C352</f>
        <v>0</v>
      </c>
      <c r="D380" s="75">
        <f t="shared" si="55"/>
        <v>0</v>
      </c>
      <c r="E380" s="75">
        <f t="shared" si="55"/>
        <v>23400000</v>
      </c>
      <c r="F380" s="75">
        <f t="shared" si="54"/>
        <v>23400000</v>
      </c>
      <c r="G380" s="1"/>
      <c r="H380" s="1"/>
    </row>
    <row r="381" ht="18.75" customHeight="1">
      <c r="A381" s="1"/>
      <c r="B381" s="1" t="str">
        <f t="shared" si="52"/>
        <v>Agriculture Use</v>
      </c>
      <c r="C381" s="75">
        <f t="shared" ref="C381:E381" si="56">C369*$C353</f>
        <v>2.8</v>
      </c>
      <c r="D381" s="75">
        <f t="shared" si="56"/>
        <v>2.8</v>
      </c>
      <c r="E381" s="75">
        <f t="shared" si="56"/>
        <v>0</v>
      </c>
      <c r="F381" s="75">
        <f t="shared" si="54"/>
        <v>5.6</v>
      </c>
      <c r="G381" s="1"/>
      <c r="H381" s="1"/>
    </row>
    <row r="382" ht="18.75" customHeight="1">
      <c r="A382" s="1"/>
      <c r="B382" s="1" t="str">
        <f t="shared" si="52"/>
        <v>Linear Inspection</v>
      </c>
      <c r="C382" s="75">
        <f t="shared" ref="C382:E382" si="57">C370*$C354</f>
        <v>26.6</v>
      </c>
      <c r="D382" s="75">
        <f t="shared" si="57"/>
        <v>6.65</v>
      </c>
      <c r="E382" s="75">
        <f t="shared" si="57"/>
        <v>0</v>
      </c>
      <c r="F382" s="75">
        <f t="shared" si="54"/>
        <v>33.25</v>
      </c>
      <c r="G382" s="1"/>
      <c r="H382" s="1"/>
    </row>
    <row r="383" ht="18.75" customHeight="1">
      <c r="A383" s="1"/>
      <c r="B383" s="1" t="str">
        <f t="shared" si="52"/>
        <v>Structure Inspection</v>
      </c>
      <c r="C383" s="75">
        <f t="shared" ref="C383:E383" si="58">C371*$C355</f>
        <v>16610.24</v>
      </c>
      <c r="D383" s="75">
        <f t="shared" si="58"/>
        <v>4152.56</v>
      </c>
      <c r="E383" s="75">
        <f t="shared" si="58"/>
        <v>0</v>
      </c>
      <c r="F383" s="75">
        <f t="shared" si="54"/>
        <v>20762.8</v>
      </c>
      <c r="G383" s="1"/>
      <c r="H383" s="1"/>
    </row>
    <row r="384" ht="18.75" customHeight="1">
      <c r="A384" s="1"/>
      <c r="B384" s="1" t="str">
        <f t="shared" si="52"/>
        <v>Emergency Response</v>
      </c>
      <c r="C384" s="75">
        <f t="shared" ref="C384:E384" si="59">C372*$C356</f>
        <v>9050</v>
      </c>
      <c r="D384" s="75">
        <f t="shared" si="59"/>
        <v>7240</v>
      </c>
      <c r="E384" s="75">
        <f t="shared" si="59"/>
        <v>1810</v>
      </c>
      <c r="F384" s="75">
        <f t="shared" si="54"/>
        <v>18100</v>
      </c>
      <c r="G384" s="1"/>
      <c r="H384" s="1"/>
    </row>
    <row r="385" ht="18.75" customHeight="1">
      <c r="A385" s="1"/>
      <c r="B385" s="1" t="str">
        <f t="shared" si="52"/>
        <v>Other</v>
      </c>
      <c r="C385" s="75">
        <f t="shared" ref="C385:E385" si="60">C373*$C357</f>
        <v>17442.35864</v>
      </c>
      <c r="D385" s="75">
        <f t="shared" si="60"/>
        <v>11143.72913</v>
      </c>
      <c r="E385" s="75">
        <f t="shared" si="60"/>
        <v>5329.609583</v>
      </c>
      <c r="F385" s="75">
        <f t="shared" si="54"/>
        <v>33915.69735</v>
      </c>
      <c r="G385" s="1"/>
      <c r="H385" s="1"/>
    </row>
    <row r="386" ht="18.75" customHeight="1">
      <c r="A386" s="1"/>
      <c r="B386" s="133" t="s">
        <v>315</v>
      </c>
      <c r="C386" s="134">
        <f t="shared" ref="C386:F386" si="61">SUM(C378:C385)</f>
        <v>960411.9986</v>
      </c>
      <c r="D386" s="134">
        <f t="shared" si="61"/>
        <v>9548145.739</v>
      </c>
      <c r="E386" s="134">
        <f t="shared" si="61"/>
        <v>23407139.61</v>
      </c>
      <c r="F386" s="136">
        <f t="shared" si="61"/>
        <v>33915697.35</v>
      </c>
      <c r="G386" s="1"/>
      <c r="H386" s="1"/>
    </row>
    <row r="387" ht="18.75" customHeight="1">
      <c r="A387" s="1"/>
      <c r="B387" s="1"/>
      <c r="C387" s="1"/>
      <c r="D387" s="1"/>
      <c r="E387" s="1"/>
      <c r="F387" s="1"/>
      <c r="G387" s="1"/>
      <c r="H387" s="1"/>
    </row>
    <row r="388" ht="30.75" customHeight="1">
      <c r="A388" s="1"/>
      <c r="B388" s="128" t="s">
        <v>316</v>
      </c>
      <c r="C388" s="89" t="str">
        <f t="shared" ref="C388:F388" si="62">C$365</f>
        <v>Small Recreational</v>
      </c>
      <c r="D388" s="89" t="str">
        <f t="shared" si="62"/>
        <v>Medium Commercial</v>
      </c>
      <c r="E388" s="89" t="str">
        <f t="shared" si="62"/>
        <v>Large Urban Mobility</v>
      </c>
      <c r="F388" s="89" t="str">
        <f t="shared" si="62"/>
        <v>Total</v>
      </c>
      <c r="G388" s="1"/>
      <c r="H388" s="1"/>
    </row>
    <row r="389" ht="18.75" customHeight="1">
      <c r="A389" s="1"/>
      <c r="B389" s="1" t="str">
        <f t="shared" ref="B389:B396" si="64">B378</f>
        <v>Recreational Use</v>
      </c>
      <c r="C389" s="75">
        <f t="shared" ref="C389:E389" si="63">C366*$E350</f>
        <v>2076360</v>
      </c>
      <c r="D389" s="75">
        <f t="shared" si="63"/>
        <v>0</v>
      </c>
      <c r="E389" s="75">
        <f t="shared" si="63"/>
        <v>0</v>
      </c>
      <c r="F389" s="75">
        <f t="shared" ref="F389:F396" si="66">SUM(C389:E389)</f>
        <v>2076360</v>
      </c>
      <c r="G389" s="1"/>
      <c r="H389" s="1"/>
    </row>
    <row r="390" ht="18.75" customHeight="1">
      <c r="A390" s="1"/>
      <c r="B390" s="1" t="str">
        <f t="shared" si="64"/>
        <v>Commercial Delivery</v>
      </c>
      <c r="C390" s="75">
        <f t="shared" ref="C390:E390" si="65">C367*$E351</f>
        <v>0</v>
      </c>
      <c r="D390" s="75">
        <f t="shared" si="65"/>
        <v>23814000</v>
      </c>
      <c r="E390" s="75">
        <f t="shared" si="65"/>
        <v>0</v>
      </c>
      <c r="F390" s="75">
        <f t="shared" si="66"/>
        <v>23814000</v>
      </c>
      <c r="G390" s="1"/>
      <c r="H390" s="1"/>
    </row>
    <row r="391" ht="18.75" customHeight="1">
      <c r="A391" s="1"/>
      <c r="B391" s="1" t="str">
        <f t="shared" si="64"/>
        <v>Urban Air Mobility</v>
      </c>
      <c r="C391" s="75">
        <f t="shared" ref="C391:E391" si="67">C368*$E352</f>
        <v>0</v>
      </c>
      <c r="D391" s="75">
        <f t="shared" si="67"/>
        <v>0</v>
      </c>
      <c r="E391" s="75">
        <f t="shared" si="67"/>
        <v>253500000</v>
      </c>
      <c r="F391" s="75">
        <f t="shared" si="66"/>
        <v>253500000</v>
      </c>
      <c r="G391" s="1"/>
      <c r="H391" s="1"/>
    </row>
    <row r="392" ht="18.75" customHeight="1">
      <c r="A392" s="1"/>
      <c r="B392" s="1" t="str">
        <f t="shared" si="64"/>
        <v>Agriculture Use</v>
      </c>
      <c r="C392" s="75">
        <f t="shared" ref="C392:E392" si="68">C369*$E353</f>
        <v>28</v>
      </c>
      <c r="D392" s="75">
        <f t="shared" si="68"/>
        <v>28</v>
      </c>
      <c r="E392" s="75">
        <f t="shared" si="68"/>
        <v>0</v>
      </c>
      <c r="F392" s="75">
        <f t="shared" si="66"/>
        <v>56</v>
      </c>
      <c r="G392" s="1"/>
      <c r="H392" s="1"/>
    </row>
    <row r="393" ht="18.75" customHeight="1">
      <c r="A393" s="1"/>
      <c r="B393" s="1" t="str">
        <f t="shared" si="64"/>
        <v>Linear Inspection</v>
      </c>
      <c r="C393" s="75">
        <f t="shared" ref="C393:E393" si="69">C370*$E354</f>
        <v>266</v>
      </c>
      <c r="D393" s="75">
        <f t="shared" si="69"/>
        <v>66.5</v>
      </c>
      <c r="E393" s="75">
        <f t="shared" si="69"/>
        <v>0</v>
      </c>
      <c r="F393" s="75">
        <f t="shared" si="66"/>
        <v>332.5</v>
      </c>
      <c r="G393" s="1"/>
      <c r="H393" s="1"/>
    </row>
    <row r="394" ht="18.75" customHeight="1">
      <c r="A394" s="1"/>
      <c r="B394" s="1" t="str">
        <f t="shared" si="64"/>
        <v>Structure Inspection</v>
      </c>
      <c r="C394" s="75">
        <f t="shared" ref="C394:E394" si="70">C371*$E355</f>
        <v>166102.4</v>
      </c>
      <c r="D394" s="75">
        <f t="shared" si="70"/>
        <v>41525.6</v>
      </c>
      <c r="E394" s="75">
        <f t="shared" si="70"/>
        <v>0</v>
      </c>
      <c r="F394" s="75">
        <f t="shared" si="66"/>
        <v>207628</v>
      </c>
      <c r="G394" s="1"/>
      <c r="H394" s="1"/>
    </row>
    <row r="395" ht="18.75" customHeight="1">
      <c r="A395" s="1"/>
      <c r="B395" s="1" t="str">
        <f t="shared" si="64"/>
        <v>Emergency Response</v>
      </c>
      <c r="C395" s="75">
        <f t="shared" ref="C395:E395" si="71">C372*$E356</f>
        <v>90500</v>
      </c>
      <c r="D395" s="75">
        <f t="shared" si="71"/>
        <v>72400</v>
      </c>
      <c r="E395" s="75">
        <f t="shared" si="71"/>
        <v>18100</v>
      </c>
      <c r="F395" s="75">
        <f t="shared" si="66"/>
        <v>181000</v>
      </c>
      <c r="G395" s="1"/>
      <c r="H395" s="1"/>
    </row>
    <row r="396" ht="18.75" customHeight="1">
      <c r="A396" s="1"/>
      <c r="B396" s="1" t="str">
        <f t="shared" si="64"/>
        <v>Other</v>
      </c>
      <c r="C396" s="75">
        <f t="shared" ref="C396:E396" si="72">C373*$E357</f>
        <v>144030.5671</v>
      </c>
      <c r="D396" s="75">
        <f t="shared" si="72"/>
        <v>92019.52895</v>
      </c>
      <c r="E396" s="75">
        <f t="shared" si="72"/>
        <v>44009.33993</v>
      </c>
      <c r="F396" s="75">
        <f t="shared" si="66"/>
        <v>280059.4359</v>
      </c>
      <c r="G396" s="1"/>
      <c r="H396" s="1"/>
    </row>
    <row r="397" ht="18.75" customHeight="1">
      <c r="A397" s="1"/>
      <c r="B397" s="133" t="s">
        <v>317</v>
      </c>
      <c r="C397" s="134">
        <f t="shared" ref="C397:F397" si="73">SUM(C389:C396)</f>
        <v>2477286.967</v>
      </c>
      <c r="D397" s="134">
        <f t="shared" si="73"/>
        <v>24020039.63</v>
      </c>
      <c r="E397" s="134">
        <f t="shared" si="73"/>
        <v>253562109.3</v>
      </c>
      <c r="F397" s="136">
        <f t="shared" si="73"/>
        <v>280059435.9</v>
      </c>
      <c r="G397" s="1"/>
      <c r="H397" s="1"/>
    </row>
    <row r="398" ht="18.75" customHeight="1">
      <c r="A398" s="1"/>
      <c r="B398" s="1"/>
      <c r="C398" s="1"/>
      <c r="D398" s="1"/>
      <c r="E398" s="1"/>
      <c r="F398" s="1"/>
      <c r="G398" s="1"/>
      <c r="H398" s="1"/>
    </row>
    <row r="399" ht="18.75" customHeight="1">
      <c r="A399" s="1"/>
      <c r="B399" s="1"/>
      <c r="C399" s="1"/>
      <c r="D399" s="1"/>
      <c r="E399" s="1"/>
      <c r="F399" s="1"/>
      <c r="G399" s="1"/>
      <c r="H399" s="1"/>
    </row>
    <row r="400" ht="18.75" customHeight="1">
      <c r="A400" s="1"/>
      <c r="B400" s="13" t="s">
        <v>318</v>
      </c>
      <c r="F400" s="1"/>
      <c r="G400" s="1"/>
      <c r="H400" s="1"/>
    </row>
    <row r="401" ht="18.75" customHeight="1">
      <c r="A401" s="1"/>
      <c r="B401" s="1"/>
      <c r="C401" s="1"/>
      <c r="D401" s="1"/>
      <c r="E401" s="1"/>
      <c r="F401" s="1"/>
      <c r="G401" s="1"/>
      <c r="H401" s="1"/>
    </row>
    <row r="402" ht="30.75" customHeight="1">
      <c r="A402" s="1"/>
      <c r="B402" s="128" t="s">
        <v>319</v>
      </c>
      <c r="C402" s="89" t="str">
        <f t="shared" ref="C402:F402" si="74">C$365</f>
        <v>Small Recreational</v>
      </c>
      <c r="D402" s="89" t="str">
        <f t="shared" si="74"/>
        <v>Medium Commercial</v>
      </c>
      <c r="E402" s="89" t="str">
        <f t="shared" si="74"/>
        <v>Large Urban Mobility</v>
      </c>
      <c r="F402" s="89" t="str">
        <f t="shared" si="74"/>
        <v>Total</v>
      </c>
      <c r="G402" s="1"/>
      <c r="H402" s="1"/>
    </row>
    <row r="403" ht="18.75" customHeight="1">
      <c r="A403" s="1"/>
      <c r="B403" s="1" t="str">
        <f t="shared" ref="B403:B410" si="76">B378</f>
        <v>Recreational Use</v>
      </c>
      <c r="C403" s="75">
        <f t="shared" ref="C403:E403" si="75">C378/$G350</f>
        <v>38220</v>
      </c>
      <c r="D403" s="75">
        <f t="shared" si="75"/>
        <v>0</v>
      </c>
      <c r="E403" s="75">
        <f t="shared" si="75"/>
        <v>0</v>
      </c>
      <c r="F403" s="75">
        <f t="shared" ref="F403:F410" si="78">SUM(C403:E403)</f>
        <v>38220</v>
      </c>
      <c r="G403" s="1"/>
      <c r="H403" s="1"/>
    </row>
    <row r="404" ht="18.75" customHeight="1">
      <c r="A404" s="1"/>
      <c r="B404" s="1" t="str">
        <f t="shared" si="76"/>
        <v>Commercial Delivery</v>
      </c>
      <c r="C404" s="75">
        <f t="shared" ref="C404:E404" si="77">C379/$G351</f>
        <v>0</v>
      </c>
      <c r="D404" s="75">
        <f t="shared" si="77"/>
        <v>39690</v>
      </c>
      <c r="E404" s="75">
        <f t="shared" si="77"/>
        <v>0</v>
      </c>
      <c r="F404" s="75">
        <f t="shared" si="78"/>
        <v>39690</v>
      </c>
      <c r="G404" s="1"/>
      <c r="H404" s="1"/>
    </row>
    <row r="405" ht="18.75" customHeight="1">
      <c r="A405" s="1"/>
      <c r="B405" s="1" t="str">
        <f t="shared" si="76"/>
        <v>Urban Air Mobility</v>
      </c>
      <c r="C405" s="75">
        <f t="shared" ref="C405:E405" si="79">C380/$G352</f>
        <v>0</v>
      </c>
      <c r="D405" s="75">
        <f t="shared" si="79"/>
        <v>0</v>
      </c>
      <c r="E405" s="75">
        <f t="shared" si="79"/>
        <v>3900</v>
      </c>
      <c r="F405" s="75">
        <f t="shared" si="78"/>
        <v>3900</v>
      </c>
      <c r="G405" s="1"/>
      <c r="H405" s="1"/>
    </row>
    <row r="406" ht="18.75" customHeight="1">
      <c r="A406" s="1"/>
      <c r="B406" s="1" t="str">
        <f t="shared" si="76"/>
        <v>Agriculture Use</v>
      </c>
      <c r="C406" s="75">
        <f t="shared" ref="C406:E406" si="80">C381/$G353</f>
        <v>0.2516</v>
      </c>
      <c r="D406" s="75">
        <f t="shared" si="80"/>
        <v>0.2516</v>
      </c>
      <c r="E406" s="75">
        <f t="shared" si="80"/>
        <v>0</v>
      </c>
      <c r="F406" s="75">
        <f t="shared" si="78"/>
        <v>0.5032</v>
      </c>
      <c r="G406" s="1"/>
      <c r="H406" s="1"/>
    </row>
    <row r="407" ht="18.75" customHeight="1">
      <c r="A407" s="1"/>
      <c r="B407" s="1" t="str">
        <f t="shared" si="76"/>
        <v>Linear Inspection</v>
      </c>
      <c r="C407" s="75">
        <f t="shared" ref="C407:E407" si="81">C382/$G354</f>
        <v>0.32</v>
      </c>
      <c r="D407" s="75">
        <f t="shared" si="81"/>
        <v>0.08</v>
      </c>
      <c r="E407" s="75">
        <f t="shared" si="81"/>
        <v>0</v>
      </c>
      <c r="F407" s="75">
        <f t="shared" si="78"/>
        <v>0.4</v>
      </c>
      <c r="G407" s="1"/>
      <c r="H407" s="1"/>
    </row>
    <row r="408" ht="18.75" customHeight="1">
      <c r="A408" s="1"/>
      <c r="B408" s="1" t="str">
        <f t="shared" si="76"/>
        <v>Structure Inspection</v>
      </c>
      <c r="C408" s="75">
        <f t="shared" ref="C408:E408" si="82">C383/$G355</f>
        <v>25.36</v>
      </c>
      <c r="D408" s="75">
        <f t="shared" si="82"/>
        <v>6.34</v>
      </c>
      <c r="E408" s="75">
        <f t="shared" si="82"/>
        <v>0</v>
      </c>
      <c r="F408" s="75">
        <f t="shared" si="78"/>
        <v>31.7</v>
      </c>
      <c r="G408" s="1"/>
      <c r="H408" s="1"/>
    </row>
    <row r="409" ht="18.75" customHeight="1">
      <c r="A409" s="1"/>
      <c r="B409" s="1" t="str">
        <f t="shared" si="76"/>
        <v>Emergency Response</v>
      </c>
      <c r="C409" s="75">
        <f t="shared" ref="C409:E409" si="83">C384/$G356</f>
        <v>38.4</v>
      </c>
      <c r="D409" s="75">
        <f t="shared" si="83"/>
        <v>30.72</v>
      </c>
      <c r="E409" s="75">
        <f t="shared" si="83"/>
        <v>7.68</v>
      </c>
      <c r="F409" s="75">
        <f t="shared" si="78"/>
        <v>76.8</v>
      </c>
      <c r="G409" s="1"/>
      <c r="H409" s="1"/>
    </row>
    <row r="410" ht="18.75" customHeight="1">
      <c r="A410" s="1"/>
      <c r="B410" s="1" t="str">
        <f t="shared" si="76"/>
        <v>Other</v>
      </c>
      <c r="C410" s="75">
        <f t="shared" ref="C410:E410" si="84">C385/$G357</f>
        <v>16.84343316</v>
      </c>
      <c r="D410" s="75">
        <f t="shared" si="84"/>
        <v>10.76108229</v>
      </c>
      <c r="E410" s="75">
        <f t="shared" si="84"/>
        <v>5.146604576</v>
      </c>
      <c r="F410" s="75">
        <f t="shared" si="78"/>
        <v>32.75112003</v>
      </c>
      <c r="G410" s="1"/>
      <c r="H410" s="1"/>
    </row>
    <row r="411" ht="18.75" customHeight="1">
      <c r="A411" s="1"/>
      <c r="B411" s="133" t="s">
        <v>320</v>
      </c>
      <c r="C411" s="134">
        <f t="shared" ref="C411:F411" si="85">SUM(C403:C410)</f>
        <v>38301.17503</v>
      </c>
      <c r="D411" s="134">
        <f t="shared" si="85"/>
        <v>39738.15268</v>
      </c>
      <c r="E411" s="134">
        <f t="shared" si="85"/>
        <v>3912.826605</v>
      </c>
      <c r="F411" s="136">
        <f t="shared" si="85"/>
        <v>81952.15432</v>
      </c>
      <c r="G411" s="1"/>
      <c r="H411" s="1"/>
    </row>
    <row r="412" ht="18.75" customHeight="1">
      <c r="A412" s="1"/>
      <c r="B412" s="1"/>
      <c r="C412" s="1"/>
      <c r="D412" s="1"/>
      <c r="E412" s="1"/>
      <c r="F412" s="1"/>
      <c r="G412" s="1"/>
      <c r="H412" s="1"/>
    </row>
    <row r="413" ht="32.25" customHeight="1">
      <c r="A413" s="1"/>
      <c r="B413" s="128" t="s">
        <v>321</v>
      </c>
      <c r="C413" s="89" t="str">
        <f t="shared" ref="C413:F413" si="86">C$365</f>
        <v>Small Recreational</v>
      </c>
      <c r="D413" s="89" t="str">
        <f t="shared" si="86"/>
        <v>Medium Commercial</v>
      </c>
      <c r="E413" s="89" t="str">
        <f t="shared" si="86"/>
        <v>Large Urban Mobility</v>
      </c>
      <c r="F413" s="89" t="str">
        <f t="shared" si="86"/>
        <v>Total</v>
      </c>
      <c r="G413" s="1"/>
      <c r="H413" s="1"/>
    </row>
    <row r="414" ht="18.75" customHeight="1">
      <c r="A414" s="1"/>
      <c r="B414" s="1" t="str">
        <f t="shared" ref="B414:B421" si="88">B389</f>
        <v>Recreational Use</v>
      </c>
      <c r="C414" s="75">
        <f t="shared" ref="C414:E414" si="87">C389/$G350</f>
        <v>86515</v>
      </c>
      <c r="D414" s="75">
        <f t="shared" si="87"/>
        <v>0</v>
      </c>
      <c r="E414" s="75">
        <f t="shared" si="87"/>
        <v>0</v>
      </c>
      <c r="F414" s="75">
        <f t="shared" ref="F414:F421" si="90">SUM(C414:E414)</f>
        <v>86515</v>
      </c>
      <c r="G414" s="1"/>
      <c r="H414" s="1"/>
    </row>
    <row r="415" ht="18.75" customHeight="1">
      <c r="A415" s="1"/>
      <c r="B415" s="1" t="str">
        <f t="shared" si="88"/>
        <v>Commercial Delivery</v>
      </c>
      <c r="C415" s="75">
        <f t="shared" ref="C415:E415" si="89">C390/$G351</f>
        <v>0</v>
      </c>
      <c r="D415" s="75">
        <f t="shared" si="89"/>
        <v>99225</v>
      </c>
      <c r="E415" s="75">
        <f t="shared" si="89"/>
        <v>0</v>
      </c>
      <c r="F415" s="75">
        <f t="shared" si="90"/>
        <v>99225</v>
      </c>
      <c r="G415" s="1"/>
      <c r="H415" s="1"/>
    </row>
    <row r="416" ht="18.75" customHeight="1">
      <c r="A416" s="1"/>
      <c r="B416" s="1" t="str">
        <f t="shared" si="88"/>
        <v>Urban Air Mobility</v>
      </c>
      <c r="C416" s="75">
        <f t="shared" ref="C416:E416" si="91">C391/$G352</f>
        <v>0</v>
      </c>
      <c r="D416" s="75">
        <f t="shared" si="91"/>
        <v>0</v>
      </c>
      <c r="E416" s="75">
        <f t="shared" si="91"/>
        <v>42250</v>
      </c>
      <c r="F416" s="75">
        <f t="shared" si="90"/>
        <v>42250</v>
      </c>
      <c r="G416" s="1"/>
      <c r="H416" s="1"/>
    </row>
    <row r="417" ht="18.75" customHeight="1">
      <c r="A417" s="1"/>
      <c r="B417" s="1" t="str">
        <f t="shared" si="88"/>
        <v>Agriculture Use</v>
      </c>
      <c r="C417" s="75">
        <f t="shared" ref="C417:E417" si="92">C392/$G353</f>
        <v>2.516</v>
      </c>
      <c r="D417" s="75">
        <f t="shared" si="92"/>
        <v>2.516</v>
      </c>
      <c r="E417" s="75">
        <f t="shared" si="92"/>
        <v>0</v>
      </c>
      <c r="F417" s="75">
        <f t="shared" si="90"/>
        <v>5.032</v>
      </c>
      <c r="G417" s="1"/>
      <c r="H417" s="1"/>
    </row>
    <row r="418" ht="18.75" customHeight="1">
      <c r="A418" s="1"/>
      <c r="B418" s="1" t="str">
        <f t="shared" si="88"/>
        <v>Linear Inspection</v>
      </c>
      <c r="C418" s="75">
        <f t="shared" ref="C418:E418" si="93">C393/$G354</f>
        <v>3.2</v>
      </c>
      <c r="D418" s="75">
        <f t="shared" si="93"/>
        <v>0.8</v>
      </c>
      <c r="E418" s="75">
        <f t="shared" si="93"/>
        <v>0</v>
      </c>
      <c r="F418" s="75">
        <f t="shared" si="90"/>
        <v>4</v>
      </c>
      <c r="G418" s="1"/>
      <c r="H418" s="1"/>
    </row>
    <row r="419" ht="18.75" customHeight="1">
      <c r="A419" s="1"/>
      <c r="B419" s="1" t="str">
        <f t="shared" si="88"/>
        <v>Structure Inspection</v>
      </c>
      <c r="C419" s="75">
        <f t="shared" ref="C419:E419" si="94">C394/$G355</f>
        <v>253.6</v>
      </c>
      <c r="D419" s="75">
        <f t="shared" si="94"/>
        <v>63.4</v>
      </c>
      <c r="E419" s="75">
        <f t="shared" si="94"/>
        <v>0</v>
      </c>
      <c r="F419" s="75">
        <f t="shared" si="90"/>
        <v>317</v>
      </c>
      <c r="G419" s="1"/>
      <c r="H419" s="1"/>
    </row>
    <row r="420" ht="18.75" customHeight="1">
      <c r="A420" s="1"/>
      <c r="B420" s="1" t="str">
        <f t="shared" si="88"/>
        <v>Emergency Response</v>
      </c>
      <c r="C420" s="75">
        <f t="shared" ref="C420:E420" si="95">C395/$G356</f>
        <v>384</v>
      </c>
      <c r="D420" s="75">
        <f t="shared" si="95"/>
        <v>307.2</v>
      </c>
      <c r="E420" s="75">
        <f t="shared" si="95"/>
        <v>76.8</v>
      </c>
      <c r="F420" s="75">
        <f t="shared" si="90"/>
        <v>768</v>
      </c>
      <c r="G420" s="1"/>
      <c r="H420" s="1"/>
    </row>
    <row r="421" ht="18.75" customHeight="1">
      <c r="A421" s="1"/>
      <c r="B421" s="1" t="str">
        <f t="shared" si="88"/>
        <v>Other</v>
      </c>
      <c r="C421" s="75">
        <f t="shared" ref="C421:E421" si="96">C396/$G357</f>
        <v>139.0849299</v>
      </c>
      <c r="D421" s="75">
        <f t="shared" si="96"/>
        <v>88.85981635</v>
      </c>
      <c r="E421" s="75">
        <f t="shared" si="96"/>
        <v>42.49817304</v>
      </c>
      <c r="F421" s="75">
        <f t="shared" si="90"/>
        <v>270.4429193</v>
      </c>
      <c r="G421" s="1"/>
      <c r="H421" s="1"/>
    </row>
    <row r="422" ht="18.75" customHeight="1">
      <c r="A422" s="1"/>
      <c r="B422" s="133" t="s">
        <v>322</v>
      </c>
      <c r="C422" s="134">
        <f t="shared" ref="C422:F422" si="97">SUM(C414:C421)</f>
        <v>87297.40093</v>
      </c>
      <c r="D422" s="134">
        <f t="shared" si="97"/>
        <v>99687.77582</v>
      </c>
      <c r="E422" s="134">
        <f t="shared" si="97"/>
        <v>42369.29817</v>
      </c>
      <c r="F422" s="136">
        <f t="shared" si="97"/>
        <v>229354.4749</v>
      </c>
      <c r="G422" s="1"/>
      <c r="H422" s="1"/>
    </row>
    <row r="423" ht="18.75" customHeight="1">
      <c r="A423" s="1"/>
      <c r="B423" s="1"/>
      <c r="C423" s="1"/>
      <c r="D423" s="1"/>
      <c r="E423" s="1"/>
      <c r="F423" s="1"/>
      <c r="G423" s="1"/>
      <c r="H423" s="1"/>
    </row>
    <row r="424" ht="18.75" customHeight="1">
      <c r="A424" s="1"/>
      <c r="B424" s="1"/>
      <c r="C424" s="75"/>
      <c r="D424" s="75"/>
      <c r="E424" s="75"/>
      <c r="F424" s="1"/>
      <c r="G424" s="1"/>
      <c r="H424" s="1"/>
    </row>
    <row r="425" ht="18.75" customHeight="1">
      <c r="A425" s="1"/>
      <c r="B425" s="21" t="s">
        <v>323</v>
      </c>
      <c r="C425" s="24"/>
      <c r="D425" s="24"/>
      <c r="E425" s="24"/>
      <c r="F425" s="24"/>
      <c r="G425" s="24"/>
      <c r="H425" s="1"/>
    </row>
    <row r="426" ht="18.75" customHeight="1">
      <c r="A426" s="1"/>
      <c r="B426" s="1"/>
      <c r="C426" s="75"/>
      <c r="D426" s="75"/>
      <c r="E426" s="75"/>
      <c r="F426" s="1"/>
      <c r="G426" s="1"/>
      <c r="H426" s="1"/>
    </row>
    <row r="427" ht="18.75" customHeight="1">
      <c r="A427" s="1"/>
      <c r="B427" s="13" t="s">
        <v>324</v>
      </c>
      <c r="F427" s="1"/>
      <c r="G427" s="1"/>
      <c r="H427" s="1"/>
    </row>
    <row r="428" ht="18.75" customHeight="1">
      <c r="A428" s="1"/>
      <c r="B428" s="1"/>
      <c r="C428" s="1"/>
      <c r="D428" s="1"/>
      <c r="E428" s="1"/>
      <c r="F428" s="1"/>
      <c r="G428" s="1"/>
      <c r="H428" s="1"/>
    </row>
    <row r="429" ht="30.75" customHeight="1">
      <c r="A429" s="1"/>
      <c r="B429" s="128" t="s">
        <v>325</v>
      </c>
      <c r="C429" s="89" t="str">
        <f t="shared" ref="C429:F429" si="98">C$365</f>
        <v>Small Recreational</v>
      </c>
      <c r="D429" s="89" t="str">
        <f t="shared" si="98"/>
        <v>Medium Commercial</v>
      </c>
      <c r="E429" s="89" t="str">
        <f t="shared" si="98"/>
        <v>Large Urban Mobility</v>
      </c>
      <c r="F429" s="89" t="str">
        <f t="shared" si="98"/>
        <v>Total</v>
      </c>
      <c r="G429" s="1"/>
      <c r="H429" s="1"/>
    </row>
    <row r="430" ht="18.75" customHeight="1">
      <c r="A430" s="1"/>
      <c r="B430" s="1" t="s">
        <v>93</v>
      </c>
      <c r="C430" s="91">
        <f t="shared" ref="C430:E430" si="99">ROUNDDOWN(C386/(10^ROUNDDOWN(LOG10(C386*4),0)/4),0)*(10^ROUNDDOWN(LOG10(C386*4),0)/4)</f>
        <v>750000</v>
      </c>
      <c r="D430" s="91">
        <f t="shared" si="99"/>
        <v>7500000</v>
      </c>
      <c r="E430" s="91">
        <f t="shared" si="99"/>
        <v>22500000</v>
      </c>
      <c r="F430" s="91">
        <f t="shared" ref="F430:F434" si="101">SUM(C430:E430)</f>
        <v>30750000</v>
      </c>
      <c r="G430" s="1"/>
      <c r="H430" s="1"/>
    </row>
    <row r="431" ht="18.75" customHeight="1">
      <c r="A431" s="1"/>
      <c r="B431" s="1" t="s">
        <v>326</v>
      </c>
      <c r="C431" s="91">
        <f t="shared" ref="C431:E431" si="100">C430+0.1*(C434-C430)</f>
        <v>925000</v>
      </c>
      <c r="D431" s="91">
        <f t="shared" si="100"/>
        <v>9250000</v>
      </c>
      <c r="E431" s="91">
        <f t="shared" si="100"/>
        <v>47750000</v>
      </c>
      <c r="F431" s="91">
        <f t="shared" si="101"/>
        <v>57925000</v>
      </c>
      <c r="G431" s="1"/>
      <c r="H431" s="1"/>
    </row>
    <row r="432" ht="18.75" customHeight="1">
      <c r="A432" s="1"/>
      <c r="B432" s="1" t="s">
        <v>326</v>
      </c>
      <c r="C432" s="91">
        <f t="shared" ref="C432:E432" si="102">C431+0.2*(C434-C430)</f>
        <v>1275000</v>
      </c>
      <c r="D432" s="91">
        <f t="shared" si="102"/>
        <v>12750000</v>
      </c>
      <c r="E432" s="91">
        <f t="shared" si="102"/>
        <v>98250000</v>
      </c>
      <c r="F432" s="91">
        <f t="shared" si="101"/>
        <v>112275000</v>
      </c>
      <c r="G432" s="1"/>
      <c r="H432" s="1"/>
    </row>
    <row r="433" ht="18.75" customHeight="1">
      <c r="A433" s="1"/>
      <c r="B433" s="1" t="s">
        <v>326</v>
      </c>
      <c r="C433" s="91">
        <f t="shared" ref="C433:E433" si="103">C431+0.5*(C434-C430)</f>
        <v>1800000</v>
      </c>
      <c r="D433" s="91">
        <f t="shared" si="103"/>
        <v>18000000</v>
      </c>
      <c r="E433" s="91">
        <f t="shared" si="103"/>
        <v>174000000</v>
      </c>
      <c r="F433" s="91">
        <f t="shared" si="101"/>
        <v>193800000</v>
      </c>
      <c r="G433" s="1"/>
      <c r="H433" s="1"/>
    </row>
    <row r="434" ht="18.75" customHeight="1">
      <c r="A434" s="1"/>
      <c r="B434" s="1" t="s">
        <v>94</v>
      </c>
      <c r="C434" s="91">
        <f t="shared" ref="C434:E434" si="104">ROUNDUP(C397/(10^ROUNDDOWN(LOG10(C397),0)/4),0)*(10^ROUNDDOWN(LOG10(C397),0)/4)</f>
        <v>2500000</v>
      </c>
      <c r="D434" s="91">
        <f t="shared" si="104"/>
        <v>25000000</v>
      </c>
      <c r="E434" s="91">
        <f t="shared" si="104"/>
        <v>275000000</v>
      </c>
      <c r="F434" s="91">
        <f t="shared" si="101"/>
        <v>302500000</v>
      </c>
      <c r="G434" s="1"/>
      <c r="H434" s="1"/>
    </row>
    <row r="435" ht="18.75" customHeight="1">
      <c r="A435" s="1"/>
      <c r="B435" s="1"/>
      <c r="C435" s="20"/>
      <c r="D435" s="20"/>
      <c r="E435" s="20"/>
      <c r="F435" s="20"/>
      <c r="G435" s="1"/>
      <c r="H435" s="1"/>
    </row>
    <row r="436" ht="30.0" customHeight="1">
      <c r="A436" s="1"/>
      <c r="B436" s="126" t="s">
        <v>123</v>
      </c>
      <c r="C436" s="89" t="str">
        <f t="shared" ref="C436:F436" si="105">C$365</f>
        <v>Small Recreational</v>
      </c>
      <c r="D436" s="89" t="str">
        <f t="shared" si="105"/>
        <v>Medium Commercial</v>
      </c>
      <c r="E436" s="89" t="str">
        <f t="shared" si="105"/>
        <v>Large Urban Mobility</v>
      </c>
      <c r="F436" s="89" t="str">
        <f t="shared" si="105"/>
        <v>Total</v>
      </c>
      <c r="G436" s="1"/>
      <c r="H436" s="1"/>
    </row>
    <row r="437" ht="18.75" customHeight="1">
      <c r="A437" s="1"/>
      <c r="B437" s="1" t="s">
        <v>93</v>
      </c>
      <c r="C437" s="91">
        <f t="shared" ref="C437:E437" si="106">ROUNDDOWN(C411/(10^ROUNDDOWN(LOG10(C411*4),0)/4),0)*(10^ROUNDDOWN(LOG10(C411*4),0)/4)</f>
        <v>25000</v>
      </c>
      <c r="D437" s="91">
        <f t="shared" si="106"/>
        <v>25000</v>
      </c>
      <c r="E437" s="91">
        <f t="shared" si="106"/>
        <v>2500</v>
      </c>
      <c r="F437" s="91">
        <f t="shared" ref="F437:F441" si="108">SUM(C437:E437)</f>
        <v>52500</v>
      </c>
      <c r="G437" s="1"/>
      <c r="H437" s="1"/>
    </row>
    <row r="438" ht="18.75" customHeight="1">
      <c r="A438" s="1"/>
      <c r="B438" s="1" t="s">
        <v>326</v>
      </c>
      <c r="C438" s="91">
        <f t="shared" ref="C438:E438" si="107">C437+0.1*(C441-C437)</f>
        <v>31250</v>
      </c>
      <c r="D438" s="91">
        <f t="shared" si="107"/>
        <v>32500</v>
      </c>
      <c r="E438" s="91">
        <f t="shared" si="107"/>
        <v>6500</v>
      </c>
      <c r="F438" s="91">
        <f t="shared" si="108"/>
        <v>70250</v>
      </c>
      <c r="G438" s="1"/>
      <c r="H438" s="1"/>
    </row>
    <row r="439" ht="18.75" customHeight="1">
      <c r="A439" s="1"/>
      <c r="B439" s="1" t="s">
        <v>326</v>
      </c>
      <c r="C439" s="91">
        <f t="shared" ref="C439:E439" si="109">C438+0.2*(C441-C437)</f>
        <v>43750</v>
      </c>
      <c r="D439" s="91">
        <f t="shared" si="109"/>
        <v>47500</v>
      </c>
      <c r="E439" s="91">
        <f t="shared" si="109"/>
        <v>14500</v>
      </c>
      <c r="F439" s="91">
        <f t="shared" si="108"/>
        <v>105750</v>
      </c>
      <c r="G439" s="1"/>
      <c r="H439" s="1"/>
    </row>
    <row r="440" ht="18.75" customHeight="1">
      <c r="A440" s="1"/>
      <c r="B440" s="1" t="s">
        <v>326</v>
      </c>
      <c r="C440" s="91">
        <f t="shared" ref="C440:E440" si="110">C438+0.5*(C441-C437)</f>
        <v>62500</v>
      </c>
      <c r="D440" s="91">
        <f t="shared" si="110"/>
        <v>70000</v>
      </c>
      <c r="E440" s="91">
        <f t="shared" si="110"/>
        <v>26500</v>
      </c>
      <c r="F440" s="91">
        <f t="shared" si="108"/>
        <v>159000</v>
      </c>
      <c r="G440" s="1"/>
      <c r="H440" s="1"/>
    </row>
    <row r="441" ht="18.75" customHeight="1">
      <c r="A441" s="1"/>
      <c r="B441" s="1" t="s">
        <v>94</v>
      </c>
      <c r="C441" s="91">
        <f t="shared" ref="C441:E441" si="111">ROUNDUP(C422/(10^ROUNDDOWN(LOG10(C422),0)/4),0)*(10^ROUNDDOWN(LOG10(C422),0)/4)</f>
        <v>87500</v>
      </c>
      <c r="D441" s="91">
        <f t="shared" si="111"/>
        <v>100000</v>
      </c>
      <c r="E441" s="91">
        <f t="shared" si="111"/>
        <v>42500</v>
      </c>
      <c r="F441" s="91">
        <f t="shared" si="108"/>
        <v>230000</v>
      </c>
      <c r="G441" s="1"/>
      <c r="H441" s="1"/>
    </row>
    <row r="442" ht="18.75" customHeight="1">
      <c r="A442" s="1"/>
      <c r="B442" s="1"/>
      <c r="C442" s="1"/>
      <c r="D442" s="1"/>
      <c r="E442" s="1"/>
      <c r="F442" s="1"/>
      <c r="G442" s="1"/>
      <c r="H442" s="1"/>
    </row>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B103:E103"/>
    <mergeCell ref="B175:E175"/>
    <mergeCell ref="B92:E92"/>
    <mergeCell ref="B267:E267"/>
    <mergeCell ref="B288:E288"/>
    <mergeCell ref="B279:E279"/>
    <mergeCell ref="B55:E55"/>
    <mergeCell ref="B48:E48"/>
    <mergeCell ref="B84:E84"/>
    <mergeCell ref="B32:E32"/>
    <mergeCell ref="B37:E37"/>
    <mergeCell ref="B9:E9"/>
    <mergeCell ref="B42:E42"/>
    <mergeCell ref="B63:E63"/>
    <mergeCell ref="B72:E72"/>
    <mergeCell ref="B120:E120"/>
    <mergeCell ref="B129:E129"/>
    <mergeCell ref="B140:F140"/>
    <mergeCell ref="B114:E114"/>
    <mergeCell ref="B148:E148"/>
    <mergeCell ref="B156:F156"/>
    <mergeCell ref="B166:F166"/>
    <mergeCell ref="B214:F214"/>
    <mergeCell ref="B190:F190"/>
    <mergeCell ref="B202:E202"/>
    <mergeCell ref="B237:E237"/>
    <mergeCell ref="B228:E228"/>
    <mergeCell ref="B258:E258"/>
    <mergeCell ref="B249:E249"/>
    <mergeCell ref="B336:F336"/>
    <mergeCell ref="B345:E345"/>
    <mergeCell ref="B321:E321"/>
    <mergeCell ref="B312:E312"/>
    <mergeCell ref="B331:E331"/>
    <mergeCell ref="B427:E427"/>
    <mergeCell ref="B363:E363"/>
    <mergeCell ref="B400:E400"/>
    <mergeCell ref="B375:E375"/>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50.14"/>
    <col customWidth="1" min="3" max="6" width="17.29"/>
    <col customWidth="1" min="7" max="7" width="4.43"/>
  </cols>
  <sheetData>
    <row r="1" ht="15.75" customHeight="1">
      <c r="A1" s="1"/>
      <c r="B1" s="1"/>
      <c r="C1" s="1"/>
      <c r="D1" s="1"/>
      <c r="E1" s="1"/>
      <c r="F1" s="1"/>
      <c r="G1" s="1"/>
    </row>
    <row r="2" ht="21.0" customHeight="1">
      <c r="A2" s="1"/>
      <c r="B2" s="6"/>
      <c r="C2" s="5"/>
      <c r="D2" s="5"/>
      <c r="E2" s="5"/>
      <c r="F2" s="7" t="str">
        <f>contact&amp;" | Version "&amp;version</f>
        <v>hello@altiscope.io | Version 1.0.3 (Apr 16, 2018)</v>
      </c>
      <c r="G2" s="1"/>
    </row>
    <row r="3" ht="15.75" customHeight="1">
      <c r="A3" s="1"/>
      <c r="B3" s="1"/>
      <c r="C3" s="1"/>
      <c r="D3" s="1"/>
      <c r="E3" s="1"/>
      <c r="F3" s="1"/>
      <c r="G3" s="1"/>
    </row>
    <row r="4" ht="15.75" customHeight="1">
      <c r="A4" s="1"/>
      <c r="B4" s="1"/>
      <c r="C4" s="1"/>
      <c r="D4" s="1"/>
      <c r="E4" s="1"/>
      <c r="F4" s="1"/>
      <c r="G4" s="1"/>
    </row>
    <row r="5" ht="15.75" customHeight="1">
      <c r="A5" s="1"/>
      <c r="B5" s="3" t="s">
        <v>294</v>
      </c>
      <c r="C5" s="1"/>
      <c r="D5" s="1"/>
      <c r="E5" s="1"/>
      <c r="F5" s="1"/>
      <c r="G5" s="1"/>
    </row>
    <row r="6" ht="15.75" customHeight="1">
      <c r="A6" s="1"/>
      <c r="B6" s="1"/>
      <c r="C6" s="1"/>
      <c r="D6" s="1"/>
      <c r="E6" s="1"/>
      <c r="F6" s="1"/>
      <c r="G6" s="1"/>
    </row>
    <row r="7" ht="15.75" customHeight="1">
      <c r="A7" s="1"/>
      <c r="B7" s="8" t="str">
        <f>"Volume Estimates for Year "&amp;year</f>
        <v>Volume Estimates for Year 2049</v>
      </c>
      <c r="C7" s="1"/>
      <c r="D7" s="1"/>
      <c r="E7" s="1"/>
      <c r="F7" s="1"/>
      <c r="G7" s="1"/>
    </row>
    <row r="8" ht="15.75" customHeight="1">
      <c r="A8" s="1"/>
      <c r="B8" s="1"/>
      <c r="C8" s="1"/>
      <c r="D8" s="1"/>
      <c r="E8" s="1"/>
      <c r="F8" s="1"/>
      <c r="G8" s="1"/>
    </row>
    <row r="9" ht="15.75" customHeight="1">
      <c r="A9" s="1"/>
      <c r="B9" s="1"/>
      <c r="C9" s="1"/>
      <c r="D9" s="1"/>
      <c r="E9" s="1"/>
      <c r="F9" s="1"/>
      <c r="G9" s="1"/>
    </row>
    <row r="10" ht="15.75" customHeight="1">
      <c r="A10" s="1"/>
      <c r="B10" s="1"/>
      <c r="C10" s="1"/>
      <c r="D10" s="1"/>
      <c r="E10" s="1"/>
      <c r="F10" s="1"/>
      <c r="G10" s="1"/>
    </row>
    <row r="11" ht="15.75" customHeight="1">
      <c r="A11" s="1"/>
      <c r="B11" s="1"/>
      <c r="C11" s="1"/>
      <c r="D11" s="1"/>
      <c r="E11" s="1"/>
      <c r="F11" s="1"/>
      <c r="G11" s="1"/>
    </row>
    <row r="12" ht="15.75" customHeight="1">
      <c r="A12" s="1"/>
      <c r="B12" s="1"/>
      <c r="C12" s="1"/>
      <c r="D12" s="1"/>
      <c r="E12" s="1"/>
      <c r="F12" s="1"/>
      <c r="G12" s="1"/>
    </row>
    <row r="13" ht="15.75" customHeight="1">
      <c r="A13" s="1"/>
      <c r="B13" s="1"/>
      <c r="C13" s="1"/>
      <c r="D13" s="1"/>
      <c r="E13" s="1"/>
      <c r="F13" s="1"/>
      <c r="G13" s="1"/>
    </row>
    <row r="14" ht="15.75" customHeight="1">
      <c r="A14" s="1"/>
      <c r="B14" s="1"/>
      <c r="C14" s="1"/>
      <c r="D14" s="1"/>
      <c r="E14" s="1"/>
      <c r="F14" s="1"/>
      <c r="G14" s="1"/>
    </row>
    <row r="15" ht="15.75" customHeight="1">
      <c r="A15" s="1"/>
      <c r="B15" s="1"/>
      <c r="C15" s="1"/>
      <c r="D15" s="1"/>
      <c r="E15" s="1"/>
      <c r="F15" s="1"/>
      <c r="G15" s="1"/>
    </row>
    <row r="16" ht="15.75" customHeight="1">
      <c r="A16" s="1"/>
      <c r="B16" s="1"/>
      <c r="C16" s="1"/>
      <c r="D16" s="1"/>
      <c r="E16" s="1"/>
      <c r="F16" s="1"/>
      <c r="G16" s="1"/>
    </row>
    <row r="17" ht="15.75" customHeight="1">
      <c r="A17" s="1"/>
      <c r="B17" s="1"/>
      <c r="C17" s="1"/>
      <c r="D17" s="1"/>
      <c r="E17" s="1"/>
      <c r="F17" s="1"/>
      <c r="G17" s="1"/>
    </row>
    <row r="18" ht="15.75" customHeight="1">
      <c r="A18" s="1"/>
      <c r="B18" s="1"/>
      <c r="C18" s="1"/>
      <c r="D18" s="1"/>
      <c r="E18" s="1"/>
      <c r="F18" s="1"/>
      <c r="G18" s="1"/>
    </row>
    <row r="19" ht="15.75" customHeight="1">
      <c r="A19" s="1"/>
      <c r="B19" s="1"/>
      <c r="C19" s="1"/>
      <c r="D19" s="1"/>
      <c r="E19" s="1"/>
      <c r="F19" s="1"/>
      <c r="G19" s="1"/>
    </row>
    <row r="20" ht="15.75" customHeight="1">
      <c r="A20" s="1"/>
      <c r="B20" s="1"/>
      <c r="C20" s="1"/>
      <c r="D20" s="1"/>
      <c r="E20" s="1"/>
      <c r="F20" s="1"/>
      <c r="G20" s="1"/>
    </row>
    <row r="21" ht="15.75" customHeight="1">
      <c r="A21" s="1"/>
      <c r="B21" s="1"/>
      <c r="C21" s="1"/>
      <c r="D21" s="1"/>
      <c r="E21" s="1"/>
      <c r="F21" s="1"/>
      <c r="G21" s="1"/>
    </row>
    <row r="22" ht="15.75" customHeight="1">
      <c r="A22" s="1"/>
      <c r="B22" s="1"/>
      <c r="C22" s="1"/>
      <c r="D22" s="1"/>
      <c r="E22" s="1"/>
      <c r="F22" s="1"/>
      <c r="G22" s="1"/>
    </row>
    <row r="23" ht="15.75" customHeight="1">
      <c r="A23" s="1"/>
      <c r="B23" s="1"/>
      <c r="C23" s="1"/>
      <c r="D23" s="1"/>
      <c r="E23" s="1"/>
      <c r="F23" s="1"/>
      <c r="G23" s="1"/>
    </row>
    <row r="24" ht="15.75" customHeight="1">
      <c r="A24" s="1"/>
      <c r="B24" s="1"/>
      <c r="C24" s="1"/>
      <c r="D24" s="1"/>
      <c r="E24" s="1"/>
      <c r="F24" s="1"/>
      <c r="G24" s="1"/>
    </row>
    <row r="25" ht="15.75" customHeight="1">
      <c r="A25" s="1"/>
      <c r="B25" s="1"/>
      <c r="C25" s="1"/>
      <c r="D25" s="1"/>
      <c r="E25" s="1"/>
      <c r="F25" s="1"/>
      <c r="G25" s="1"/>
    </row>
    <row r="26" ht="15.75" customHeight="1">
      <c r="A26" s="1"/>
      <c r="B26" s="1"/>
      <c r="C26" s="1"/>
      <c r="D26" s="1"/>
      <c r="E26" s="1"/>
      <c r="F26" s="1"/>
      <c r="G26" s="1"/>
    </row>
    <row r="27" ht="15.75" customHeight="1">
      <c r="A27" s="1"/>
      <c r="B27" s="1"/>
      <c r="C27" s="1"/>
      <c r="D27" s="1"/>
      <c r="E27" s="1"/>
      <c r="F27" s="1"/>
      <c r="G27" s="1"/>
    </row>
    <row r="28" ht="15.75" customHeight="1">
      <c r="A28" s="1"/>
      <c r="B28" s="1"/>
      <c r="C28" s="1"/>
      <c r="D28" s="1"/>
      <c r="E28" s="1"/>
      <c r="F28" s="1"/>
      <c r="G28" s="1"/>
    </row>
    <row r="29" ht="18.75" customHeight="1">
      <c r="A29" s="1"/>
      <c r="B29" s="1"/>
      <c r="C29" s="1"/>
      <c r="D29" s="1"/>
      <c r="E29" s="1"/>
      <c r="F29" s="1"/>
      <c r="G29" s="1"/>
    </row>
    <row r="30" ht="18.75" customHeight="1">
      <c r="A30" s="1"/>
      <c r="B30" s="8" t="s">
        <v>295</v>
      </c>
      <c r="F30" s="1"/>
      <c r="G30" s="1"/>
    </row>
    <row r="31" ht="18.75" customHeight="1">
      <c r="A31" s="1"/>
      <c r="B31" s="1"/>
      <c r="C31" s="1"/>
      <c r="D31" s="1"/>
      <c r="E31" s="1"/>
      <c r="F31" s="1"/>
      <c r="G31" s="1"/>
    </row>
    <row r="32" ht="33.75" customHeight="1">
      <c r="A32" s="1"/>
      <c r="B32" s="126" t="str">
        <f>'4. Calculations'!B429</f>
        <v>Annual Flights</v>
      </c>
      <c r="C32" s="89" t="str">
        <f>'4. Calculations'!C429</f>
        <v>Small Recreational</v>
      </c>
      <c r="D32" s="89" t="str">
        <f>'4. Calculations'!D429</f>
        <v>Medium Commercial</v>
      </c>
      <c r="E32" s="89" t="str">
        <f>'4. Calculations'!E429</f>
        <v>Large Urban Mobility</v>
      </c>
      <c r="F32" s="89" t="str">
        <f>'4. Calculations'!F429</f>
        <v>Total</v>
      </c>
      <c r="G32" s="1"/>
    </row>
    <row r="33" ht="18.75" customHeight="1">
      <c r="A33" s="1"/>
      <c r="B33" s="1" t="str">
        <f>'4. Calculations'!B430</f>
        <v>Lower Bound</v>
      </c>
      <c r="C33" s="75">
        <f>'4. Calculations'!C430</f>
        <v>750000</v>
      </c>
      <c r="D33" s="75">
        <f>'4. Calculations'!D430</f>
        <v>7500000</v>
      </c>
      <c r="E33" s="75">
        <f>'4. Calculations'!E430</f>
        <v>22500000</v>
      </c>
      <c r="F33" s="75">
        <f>'4. Calculations'!F430</f>
        <v>30750000</v>
      </c>
      <c r="G33" s="1"/>
    </row>
    <row r="34" ht="18.75" customHeight="1">
      <c r="A34" s="1"/>
      <c r="B34" s="1" t="str">
        <f>'4. Calculations'!B431</f>
        <v> </v>
      </c>
      <c r="C34" s="75">
        <f>'4. Calculations'!C431</f>
        <v>925000</v>
      </c>
      <c r="D34" s="75">
        <f>'4. Calculations'!D431</f>
        <v>9250000</v>
      </c>
      <c r="E34" s="75">
        <f>'4. Calculations'!E431</f>
        <v>47750000</v>
      </c>
      <c r="F34" s="75">
        <f>'4. Calculations'!F431</f>
        <v>57925000</v>
      </c>
      <c r="G34" s="1"/>
    </row>
    <row r="35" ht="18.75" customHeight="1">
      <c r="A35" s="1"/>
      <c r="B35" s="1" t="str">
        <f>'4. Calculations'!B432</f>
        <v> </v>
      </c>
      <c r="C35" s="75">
        <f>'4. Calculations'!C432</f>
        <v>1275000</v>
      </c>
      <c r="D35" s="75">
        <f>'4. Calculations'!D432</f>
        <v>12750000</v>
      </c>
      <c r="E35" s="75">
        <f>'4. Calculations'!E432</f>
        <v>98250000</v>
      </c>
      <c r="F35" s="75">
        <f>'4. Calculations'!F432</f>
        <v>112275000</v>
      </c>
      <c r="G35" s="1"/>
    </row>
    <row r="36" ht="18.75" customHeight="1">
      <c r="A36" s="1"/>
      <c r="B36" s="1" t="str">
        <f>'4. Calculations'!B433</f>
        <v> </v>
      </c>
      <c r="C36" s="75">
        <f>'4. Calculations'!C433</f>
        <v>1800000</v>
      </c>
      <c r="D36" s="75">
        <f>'4. Calculations'!D433</f>
        <v>18000000</v>
      </c>
      <c r="E36" s="75">
        <f>'4. Calculations'!E433</f>
        <v>174000000</v>
      </c>
      <c r="F36" s="75">
        <f>'4. Calculations'!F433</f>
        <v>193800000</v>
      </c>
      <c r="G36" s="1"/>
    </row>
    <row r="37" ht="18.75" customHeight="1">
      <c r="A37" s="1"/>
      <c r="B37" s="1" t="str">
        <f>'4. Calculations'!B434</f>
        <v>Upper Bound</v>
      </c>
      <c r="C37" s="75">
        <f>'4. Calculations'!C434</f>
        <v>2500000</v>
      </c>
      <c r="D37" s="75">
        <f>'4. Calculations'!D434</f>
        <v>25000000</v>
      </c>
      <c r="E37" s="75">
        <f>'4. Calculations'!E434</f>
        <v>275000000</v>
      </c>
      <c r="F37" s="75">
        <f>'4. Calculations'!F434</f>
        <v>302500000</v>
      </c>
      <c r="G37" s="1"/>
    </row>
    <row r="38" ht="18.75" customHeight="1">
      <c r="A38" s="1"/>
      <c r="B38" s="1"/>
      <c r="C38" s="1"/>
      <c r="D38" s="1"/>
      <c r="E38" s="1"/>
      <c r="F38" s="1"/>
      <c r="G38" s="1"/>
    </row>
    <row r="39" ht="33.75" customHeight="1">
      <c r="A39" s="1"/>
      <c r="B39" s="126" t="str">
        <f>'4. Calculations'!B436</f>
        <v>Annual UAVs</v>
      </c>
      <c r="C39" s="89" t="str">
        <f>'4. Calculations'!C436</f>
        <v>Small Recreational</v>
      </c>
      <c r="D39" s="89" t="str">
        <f>'4. Calculations'!D436</f>
        <v>Medium Commercial</v>
      </c>
      <c r="E39" s="89" t="str">
        <f>'4. Calculations'!E436</f>
        <v>Large Urban Mobility</v>
      </c>
      <c r="F39" s="89" t="str">
        <f>'4. Calculations'!F436</f>
        <v>Total</v>
      </c>
      <c r="G39" s="1"/>
    </row>
    <row r="40" ht="18.75" customHeight="1">
      <c r="A40" s="1"/>
      <c r="B40" s="1" t="str">
        <f>'4. Calculations'!B437</f>
        <v>Lower Bound</v>
      </c>
      <c r="C40" s="75">
        <f>'4. Calculations'!C437</f>
        <v>25000</v>
      </c>
      <c r="D40" s="75">
        <f>'4. Calculations'!D437</f>
        <v>25000</v>
      </c>
      <c r="E40" s="75">
        <f>'4. Calculations'!E437</f>
        <v>2500</v>
      </c>
      <c r="F40" s="75">
        <f>'4. Calculations'!F437</f>
        <v>52500</v>
      </c>
      <c r="G40" s="1"/>
    </row>
    <row r="41" ht="18.75" customHeight="1">
      <c r="A41" s="1"/>
      <c r="B41" s="1" t="str">
        <f>'4. Calculations'!B438</f>
        <v> </v>
      </c>
      <c r="C41" s="75">
        <f>'4. Calculations'!C438</f>
        <v>31250</v>
      </c>
      <c r="D41" s="75">
        <f>'4. Calculations'!D438</f>
        <v>32500</v>
      </c>
      <c r="E41" s="75">
        <f>'4. Calculations'!E438</f>
        <v>6500</v>
      </c>
      <c r="F41" s="75">
        <f>'4. Calculations'!F438</f>
        <v>70250</v>
      </c>
      <c r="G41" s="1"/>
    </row>
    <row r="42" ht="18.75" customHeight="1">
      <c r="A42" s="1"/>
      <c r="B42" s="1" t="str">
        <f>'4. Calculations'!B439</f>
        <v> </v>
      </c>
      <c r="C42" s="75">
        <f>'4. Calculations'!C439</f>
        <v>43750</v>
      </c>
      <c r="D42" s="75">
        <f>'4. Calculations'!D439</f>
        <v>47500</v>
      </c>
      <c r="E42" s="75">
        <f>'4. Calculations'!E439</f>
        <v>14500</v>
      </c>
      <c r="F42" s="75">
        <f>'4. Calculations'!F439</f>
        <v>105750</v>
      </c>
      <c r="G42" s="1"/>
    </row>
    <row r="43" ht="18.75" customHeight="1">
      <c r="A43" s="1"/>
      <c r="B43" s="1" t="str">
        <f>'4. Calculations'!B440</f>
        <v> </v>
      </c>
      <c r="C43" s="75">
        <f>'4. Calculations'!C440</f>
        <v>62500</v>
      </c>
      <c r="D43" s="75">
        <f>'4. Calculations'!D440</f>
        <v>70000</v>
      </c>
      <c r="E43" s="75">
        <f>'4. Calculations'!E440</f>
        <v>26500</v>
      </c>
      <c r="F43" s="75">
        <f>'4. Calculations'!F440</f>
        <v>159000</v>
      </c>
      <c r="G43" s="1"/>
    </row>
    <row r="44" ht="18.75" customHeight="1">
      <c r="A44" s="1"/>
      <c r="B44" s="1" t="str">
        <f>'4. Calculations'!B441</f>
        <v>Upper Bound</v>
      </c>
      <c r="C44" s="75">
        <f>'4. Calculations'!C441</f>
        <v>87500</v>
      </c>
      <c r="D44" s="75">
        <f>'4. Calculations'!D441</f>
        <v>100000</v>
      </c>
      <c r="E44" s="75">
        <f>'4. Calculations'!E441</f>
        <v>42500</v>
      </c>
      <c r="F44" s="75">
        <f>'4. Calculations'!F441</f>
        <v>230000</v>
      </c>
      <c r="G44" s="1"/>
    </row>
    <row r="45" ht="18.75" customHeight="1">
      <c r="A45" s="1"/>
      <c r="B45" s="1"/>
      <c r="C45" s="1"/>
      <c r="D45" s="1"/>
      <c r="E45" s="1"/>
      <c r="F45" s="1"/>
      <c r="G45" s="1"/>
    </row>
    <row r="46" ht="18.75" customHeight="1">
      <c r="A46" s="1"/>
      <c r="B46" s="1"/>
      <c r="C46" s="1"/>
      <c r="D46" s="1"/>
      <c r="E46" s="1"/>
      <c r="F46" s="1"/>
      <c r="G46" s="1"/>
    </row>
    <row r="47" ht="18.75" customHeight="1">
      <c r="A47" s="1"/>
      <c r="B47" s="1"/>
      <c r="C47" s="1"/>
      <c r="D47" s="1"/>
      <c r="E47" s="1"/>
      <c r="F47" s="1"/>
      <c r="G47" s="1"/>
    </row>
    <row r="48" ht="18.75" customHeight="1">
      <c r="A48" s="1"/>
      <c r="B48" s="8" t="s">
        <v>299</v>
      </c>
      <c r="C48" s="1"/>
      <c r="D48" s="1"/>
      <c r="E48" s="1"/>
      <c r="F48" s="1"/>
      <c r="G48" s="1"/>
    </row>
    <row r="49" ht="18.75" customHeight="1">
      <c r="A49" s="1"/>
      <c r="B49" s="1"/>
      <c r="C49" s="1"/>
      <c r="D49" s="1"/>
      <c r="E49" s="1"/>
      <c r="F49" s="1"/>
      <c r="G49" s="1"/>
    </row>
    <row r="50" ht="33.75" customHeight="1">
      <c r="A50" s="1"/>
      <c r="B50" s="126" t="str">
        <f>'4. Calculations'!B377</f>
        <v>Annual Flights, Lower Bound</v>
      </c>
      <c r="C50" s="129" t="str">
        <f>'4. Calculations'!C377</f>
        <v>Small Recreational</v>
      </c>
      <c r="D50" s="129" t="str">
        <f>'4. Calculations'!D377</f>
        <v>Medium Commercial</v>
      </c>
      <c r="E50" s="129" t="str">
        <f>'4. Calculations'!E377</f>
        <v>Large Urban Mobility</v>
      </c>
      <c r="F50" s="129" t="str">
        <f>'4. Calculations'!F377</f>
        <v>Total</v>
      </c>
      <c r="G50" s="1"/>
    </row>
    <row r="51" ht="18.75" customHeight="1">
      <c r="A51" s="1"/>
      <c r="B51" s="1" t="str">
        <f>'4. Calculations'!B378</f>
        <v>Recreational Use</v>
      </c>
      <c r="C51" s="75">
        <f>'4. Calculations'!C378</f>
        <v>917280</v>
      </c>
      <c r="D51" s="75">
        <f>'4. Calculations'!D378</f>
        <v>0</v>
      </c>
      <c r="E51" s="75">
        <f>'4. Calculations'!E378</f>
        <v>0</v>
      </c>
      <c r="F51" s="75">
        <f>'4. Calculations'!F378</f>
        <v>917280</v>
      </c>
      <c r="G51" s="1"/>
    </row>
    <row r="52" ht="18.75" customHeight="1">
      <c r="A52" s="1"/>
      <c r="B52" s="1" t="str">
        <f>'4. Calculations'!B379</f>
        <v>Commercial Delivery</v>
      </c>
      <c r="C52" s="75">
        <f>'4. Calculations'!C379</f>
        <v>0</v>
      </c>
      <c r="D52" s="75">
        <f>'4. Calculations'!D379</f>
        <v>9525600</v>
      </c>
      <c r="E52" s="75">
        <f>'4. Calculations'!E379</f>
        <v>0</v>
      </c>
      <c r="F52" s="75">
        <f>'4. Calculations'!F379</f>
        <v>9525600</v>
      </c>
      <c r="G52" s="1"/>
    </row>
    <row r="53" ht="18.75" customHeight="1">
      <c r="A53" s="1"/>
      <c r="B53" s="1" t="str">
        <f>'4. Calculations'!B380</f>
        <v>Urban Air Mobility</v>
      </c>
      <c r="C53" s="75">
        <f>'4. Calculations'!C380</f>
        <v>0</v>
      </c>
      <c r="D53" s="75">
        <f>'4. Calculations'!D380</f>
        <v>0</v>
      </c>
      <c r="E53" s="75">
        <f>'4. Calculations'!E380</f>
        <v>23400000</v>
      </c>
      <c r="F53" s="75">
        <f>'4. Calculations'!F380</f>
        <v>23400000</v>
      </c>
      <c r="G53" s="1"/>
    </row>
    <row r="54" ht="18.75" customHeight="1">
      <c r="A54" s="1"/>
      <c r="B54" s="1" t="str">
        <f>'4. Calculations'!B381</f>
        <v>Agriculture Use</v>
      </c>
      <c r="C54" s="75">
        <f>'4. Calculations'!C381</f>
        <v>2.8</v>
      </c>
      <c r="D54" s="75">
        <f>'4. Calculations'!D381</f>
        <v>2.8</v>
      </c>
      <c r="E54" s="75">
        <f>'4. Calculations'!E381</f>
        <v>0</v>
      </c>
      <c r="F54" s="75">
        <f>'4. Calculations'!F381</f>
        <v>5.6</v>
      </c>
      <c r="G54" s="1"/>
    </row>
    <row r="55" ht="18.75" customHeight="1">
      <c r="A55" s="1"/>
      <c r="B55" s="1" t="str">
        <f>'4. Calculations'!B382</f>
        <v>Linear Inspection</v>
      </c>
      <c r="C55" s="75">
        <f>'4. Calculations'!C382</f>
        <v>26.6</v>
      </c>
      <c r="D55" s="75">
        <f>'4. Calculations'!D382</f>
        <v>6.65</v>
      </c>
      <c r="E55" s="75">
        <f>'4. Calculations'!E382</f>
        <v>0</v>
      </c>
      <c r="F55" s="75">
        <f>'4. Calculations'!F382</f>
        <v>33.25</v>
      </c>
      <c r="G55" s="1"/>
    </row>
    <row r="56" ht="18.75" customHeight="1">
      <c r="A56" s="1"/>
      <c r="B56" s="1" t="str">
        <f>'4. Calculations'!B383</f>
        <v>Structure Inspection</v>
      </c>
      <c r="C56" s="75">
        <f>'4. Calculations'!C383</f>
        <v>16610.24</v>
      </c>
      <c r="D56" s="75">
        <f>'4. Calculations'!D383</f>
        <v>4152.56</v>
      </c>
      <c r="E56" s="75">
        <f>'4. Calculations'!E383</f>
        <v>0</v>
      </c>
      <c r="F56" s="75">
        <f>'4. Calculations'!F383</f>
        <v>20762.8</v>
      </c>
      <c r="G56" s="1"/>
    </row>
    <row r="57" ht="18.75" customHeight="1">
      <c r="A57" s="1"/>
      <c r="B57" s="1" t="str">
        <f>'4. Calculations'!B384</f>
        <v>Emergency Response</v>
      </c>
      <c r="C57" s="75">
        <f>'4. Calculations'!C384</f>
        <v>9050</v>
      </c>
      <c r="D57" s="75">
        <f>'4. Calculations'!D384</f>
        <v>7240</v>
      </c>
      <c r="E57" s="75">
        <f>'4. Calculations'!E384</f>
        <v>1810</v>
      </c>
      <c r="F57" s="75">
        <f>'4. Calculations'!F384</f>
        <v>18100</v>
      </c>
      <c r="G57" s="1"/>
    </row>
    <row r="58" ht="18.75" customHeight="1">
      <c r="A58" s="1"/>
      <c r="B58" s="1" t="str">
        <f>'4. Calculations'!B385</f>
        <v>Other</v>
      </c>
      <c r="C58" s="75">
        <f>'4. Calculations'!C385</f>
        <v>17442.35864</v>
      </c>
      <c r="D58" s="75">
        <f>'4. Calculations'!D385</f>
        <v>11143.72913</v>
      </c>
      <c r="E58" s="75">
        <f>'4. Calculations'!E385</f>
        <v>5329.609583</v>
      </c>
      <c r="F58" s="75">
        <f>'4. Calculations'!F385</f>
        <v>33915.69735</v>
      </c>
      <c r="G58" s="1"/>
    </row>
    <row r="59" ht="18.75" customHeight="1">
      <c r="A59" s="1"/>
      <c r="B59" s="135" t="str">
        <f>'4. Calculations'!B386</f>
        <v>Total Annual Flights, Lower Bound</v>
      </c>
      <c r="C59" s="137">
        <f>'4. Calculations'!C386</f>
        <v>960411.9986</v>
      </c>
      <c r="D59" s="137">
        <f>'4. Calculations'!D386</f>
        <v>9548145.739</v>
      </c>
      <c r="E59" s="137">
        <f>'4. Calculations'!E386</f>
        <v>23407139.61</v>
      </c>
      <c r="F59" s="137">
        <f>'4. Calculations'!F386</f>
        <v>33915697.35</v>
      </c>
      <c r="G59" s="1"/>
    </row>
    <row r="60" ht="18.75" customHeight="1">
      <c r="A60" s="1"/>
      <c r="B60" s="1"/>
      <c r="C60" s="1"/>
      <c r="D60" s="1"/>
      <c r="E60" s="1"/>
      <c r="F60" s="1"/>
      <c r="G60" s="1"/>
    </row>
    <row r="61" ht="18.75" customHeight="1">
      <c r="A61" s="1"/>
      <c r="B61" s="1"/>
      <c r="C61" s="1"/>
      <c r="D61" s="1"/>
      <c r="E61" s="1"/>
      <c r="F61" s="1"/>
      <c r="G61" s="1"/>
    </row>
    <row r="62" ht="33.75" customHeight="1">
      <c r="A62" s="1"/>
      <c r="B62" s="126" t="str">
        <f>'4. Calculations'!B388</f>
        <v>Annual Flights, Upper Bound</v>
      </c>
      <c r="C62" s="129" t="str">
        <f>'4. Calculations'!C388</f>
        <v>Small Recreational</v>
      </c>
      <c r="D62" s="129" t="str">
        <f>'4. Calculations'!D388</f>
        <v>Medium Commercial</v>
      </c>
      <c r="E62" s="129" t="str">
        <f>'4. Calculations'!E388</f>
        <v>Large Urban Mobility</v>
      </c>
      <c r="F62" s="129" t="str">
        <f>'4. Calculations'!F388</f>
        <v>Total</v>
      </c>
      <c r="G62" s="1"/>
    </row>
    <row r="63" ht="18.75" customHeight="1">
      <c r="A63" s="1"/>
      <c r="B63" s="1" t="str">
        <f>'4. Calculations'!B389</f>
        <v>Recreational Use</v>
      </c>
      <c r="C63" s="75">
        <f>'4. Calculations'!C389</f>
        <v>2076360</v>
      </c>
      <c r="D63" s="75">
        <f>'4. Calculations'!D389</f>
        <v>0</v>
      </c>
      <c r="E63" s="75">
        <f>'4. Calculations'!E389</f>
        <v>0</v>
      </c>
      <c r="F63" s="75">
        <f>'4. Calculations'!F389</f>
        <v>2076360</v>
      </c>
      <c r="G63" s="1"/>
    </row>
    <row r="64" ht="18.75" customHeight="1">
      <c r="A64" s="1"/>
      <c r="B64" s="1" t="str">
        <f>'4. Calculations'!B390</f>
        <v>Commercial Delivery</v>
      </c>
      <c r="C64" s="75">
        <f>'4. Calculations'!C390</f>
        <v>0</v>
      </c>
      <c r="D64" s="75">
        <f>'4. Calculations'!D390</f>
        <v>23814000</v>
      </c>
      <c r="E64" s="75">
        <f>'4. Calculations'!E390</f>
        <v>0</v>
      </c>
      <c r="F64" s="75">
        <f>'4. Calculations'!F390</f>
        <v>23814000</v>
      </c>
      <c r="G64" s="1"/>
    </row>
    <row r="65" ht="18.75" customHeight="1">
      <c r="A65" s="1"/>
      <c r="B65" s="1" t="str">
        <f>'4. Calculations'!B391</f>
        <v>Urban Air Mobility</v>
      </c>
      <c r="C65" s="75">
        <f>'4. Calculations'!C391</f>
        <v>0</v>
      </c>
      <c r="D65" s="75">
        <f>'4. Calculations'!D391</f>
        <v>0</v>
      </c>
      <c r="E65" s="75">
        <f>'4. Calculations'!E391</f>
        <v>253500000</v>
      </c>
      <c r="F65" s="75">
        <f>'4. Calculations'!F391</f>
        <v>253500000</v>
      </c>
      <c r="G65" s="1"/>
    </row>
    <row r="66" ht="18.75" customHeight="1">
      <c r="A66" s="1"/>
      <c r="B66" s="1" t="str">
        <f>'4. Calculations'!B392</f>
        <v>Agriculture Use</v>
      </c>
      <c r="C66" s="75">
        <f>'4. Calculations'!C392</f>
        <v>28</v>
      </c>
      <c r="D66" s="75">
        <f>'4. Calculations'!D392</f>
        <v>28</v>
      </c>
      <c r="E66" s="75">
        <f>'4. Calculations'!E392</f>
        <v>0</v>
      </c>
      <c r="F66" s="75">
        <f>'4. Calculations'!F392</f>
        <v>56</v>
      </c>
      <c r="G66" s="1"/>
    </row>
    <row r="67" ht="18.75" customHeight="1">
      <c r="A67" s="1"/>
      <c r="B67" s="1" t="str">
        <f>'4. Calculations'!B393</f>
        <v>Linear Inspection</v>
      </c>
      <c r="C67" s="75">
        <f>'4. Calculations'!C393</f>
        <v>266</v>
      </c>
      <c r="D67" s="75">
        <f>'4. Calculations'!D393</f>
        <v>66.5</v>
      </c>
      <c r="E67" s="75">
        <f>'4. Calculations'!E393</f>
        <v>0</v>
      </c>
      <c r="F67" s="75">
        <f>'4. Calculations'!F393</f>
        <v>332.5</v>
      </c>
      <c r="G67" s="1"/>
    </row>
    <row r="68" ht="18.75" customHeight="1">
      <c r="A68" s="1"/>
      <c r="B68" s="1" t="str">
        <f>'4. Calculations'!B394</f>
        <v>Structure Inspection</v>
      </c>
      <c r="C68" s="75">
        <f>'4. Calculations'!C394</f>
        <v>166102.4</v>
      </c>
      <c r="D68" s="75">
        <f>'4. Calculations'!D394</f>
        <v>41525.6</v>
      </c>
      <c r="E68" s="75">
        <f>'4. Calculations'!E394</f>
        <v>0</v>
      </c>
      <c r="F68" s="75">
        <f>'4. Calculations'!F394</f>
        <v>207628</v>
      </c>
      <c r="G68" s="1"/>
    </row>
    <row r="69" ht="18.75" customHeight="1">
      <c r="A69" s="1"/>
      <c r="B69" s="1" t="str">
        <f>'4. Calculations'!B395</f>
        <v>Emergency Response</v>
      </c>
      <c r="C69" s="75">
        <f>'4. Calculations'!C395</f>
        <v>90500</v>
      </c>
      <c r="D69" s="75">
        <f>'4. Calculations'!D395</f>
        <v>72400</v>
      </c>
      <c r="E69" s="75">
        <f>'4. Calculations'!E395</f>
        <v>18100</v>
      </c>
      <c r="F69" s="75">
        <f>'4. Calculations'!F395</f>
        <v>181000</v>
      </c>
      <c r="G69" s="1"/>
    </row>
    <row r="70" ht="18.75" customHeight="1">
      <c r="A70" s="1"/>
      <c r="B70" s="1" t="str">
        <f>'4. Calculations'!B396</f>
        <v>Other</v>
      </c>
      <c r="C70" s="75">
        <f>'4. Calculations'!C396</f>
        <v>144030.5671</v>
      </c>
      <c r="D70" s="75">
        <f>'4. Calculations'!D396</f>
        <v>92019.52895</v>
      </c>
      <c r="E70" s="75">
        <f>'4. Calculations'!E396</f>
        <v>44009.33993</v>
      </c>
      <c r="F70" s="75">
        <f>'4. Calculations'!F396</f>
        <v>280059.4359</v>
      </c>
      <c r="G70" s="1"/>
    </row>
    <row r="71" ht="18.75" customHeight="1">
      <c r="A71" s="1"/>
      <c r="B71" s="135" t="str">
        <f>'4. Calculations'!B397</f>
        <v>Total Annual Flights, Upper Bound</v>
      </c>
      <c r="C71" s="137">
        <f>'4. Calculations'!C397</f>
        <v>2477286.967</v>
      </c>
      <c r="D71" s="137">
        <f>'4. Calculations'!D397</f>
        <v>24020039.63</v>
      </c>
      <c r="E71" s="137">
        <f>'4. Calculations'!E397</f>
        <v>253562109.3</v>
      </c>
      <c r="F71" s="137">
        <f>'4. Calculations'!F397</f>
        <v>280059435.9</v>
      </c>
      <c r="G71" s="1"/>
    </row>
    <row r="72" ht="18.75" customHeight="1">
      <c r="A72" s="1"/>
      <c r="B72" s="1"/>
      <c r="C72" s="1"/>
      <c r="D72" s="1"/>
      <c r="E72" s="1"/>
      <c r="F72" s="1"/>
      <c r="G72" s="1"/>
    </row>
    <row r="73" ht="18.75" customHeight="1">
      <c r="A73" s="1"/>
      <c r="B73" s="1"/>
      <c r="C73" s="1"/>
      <c r="D73" s="1"/>
      <c r="E73" s="1"/>
      <c r="F73" s="1"/>
      <c r="G73" s="1"/>
    </row>
    <row r="74" ht="33.75" customHeight="1">
      <c r="A74" s="1"/>
      <c r="B74" s="126" t="str">
        <f>'4. Calculations'!B402</f>
        <v>Annual UAVs, Lower Bound</v>
      </c>
      <c r="C74" s="129" t="str">
        <f>'4. Calculations'!C402</f>
        <v>Small Recreational</v>
      </c>
      <c r="D74" s="129" t="str">
        <f>'4. Calculations'!D402</f>
        <v>Medium Commercial</v>
      </c>
      <c r="E74" s="129" t="str">
        <f>'4. Calculations'!E402</f>
        <v>Large Urban Mobility</v>
      </c>
      <c r="F74" s="129" t="str">
        <f>'4. Calculations'!F402</f>
        <v>Total</v>
      </c>
      <c r="G74" s="1"/>
    </row>
    <row r="75" ht="18.75" customHeight="1">
      <c r="A75" s="1"/>
      <c r="B75" s="1" t="str">
        <f>'4. Calculations'!B403</f>
        <v>Recreational Use</v>
      </c>
      <c r="C75" s="75">
        <f>'4. Calculations'!C403</f>
        <v>38220</v>
      </c>
      <c r="D75" s="75">
        <f>'4. Calculations'!D403</f>
        <v>0</v>
      </c>
      <c r="E75" s="75">
        <f>'4. Calculations'!E403</f>
        <v>0</v>
      </c>
      <c r="F75" s="75">
        <f>'4. Calculations'!F403</f>
        <v>38220</v>
      </c>
      <c r="G75" s="1"/>
    </row>
    <row r="76" ht="18.75" customHeight="1">
      <c r="A76" s="1"/>
      <c r="B76" s="1" t="str">
        <f>'4. Calculations'!B404</f>
        <v>Commercial Delivery</v>
      </c>
      <c r="C76" s="75">
        <f>'4. Calculations'!C404</f>
        <v>0</v>
      </c>
      <c r="D76" s="75">
        <f>'4. Calculations'!D404</f>
        <v>39690</v>
      </c>
      <c r="E76" s="75">
        <f>'4. Calculations'!E404</f>
        <v>0</v>
      </c>
      <c r="F76" s="75">
        <f>'4. Calculations'!F404</f>
        <v>39690</v>
      </c>
      <c r="G76" s="1"/>
    </row>
    <row r="77" ht="18.75" customHeight="1">
      <c r="A77" s="1"/>
      <c r="B77" s="1" t="str">
        <f>'4. Calculations'!B405</f>
        <v>Urban Air Mobility</v>
      </c>
      <c r="C77" s="75">
        <f>'4. Calculations'!C405</f>
        <v>0</v>
      </c>
      <c r="D77" s="75">
        <f>'4. Calculations'!D405</f>
        <v>0</v>
      </c>
      <c r="E77" s="75">
        <f>'4. Calculations'!E405</f>
        <v>3900</v>
      </c>
      <c r="F77" s="75">
        <f>'4. Calculations'!F405</f>
        <v>3900</v>
      </c>
      <c r="G77" s="1"/>
    </row>
    <row r="78" ht="18.75" customHeight="1">
      <c r="A78" s="1"/>
      <c r="B78" s="1" t="str">
        <f>'4. Calculations'!B406</f>
        <v>Agriculture Use</v>
      </c>
      <c r="C78" s="75">
        <f>'4. Calculations'!C406</f>
        <v>0.2516</v>
      </c>
      <c r="D78" s="75">
        <f>'4. Calculations'!D406</f>
        <v>0.2516</v>
      </c>
      <c r="E78" s="75">
        <f>'4. Calculations'!E406</f>
        <v>0</v>
      </c>
      <c r="F78" s="75">
        <f>'4. Calculations'!F406</f>
        <v>0.5032</v>
      </c>
      <c r="G78" s="1"/>
    </row>
    <row r="79" ht="18.75" customHeight="1">
      <c r="A79" s="1"/>
      <c r="B79" s="1" t="str">
        <f>'4. Calculations'!B407</f>
        <v>Linear Inspection</v>
      </c>
      <c r="C79" s="75">
        <f>'4. Calculations'!C407</f>
        <v>0.32</v>
      </c>
      <c r="D79" s="75">
        <f>'4. Calculations'!D407</f>
        <v>0.08</v>
      </c>
      <c r="E79" s="75">
        <f>'4. Calculations'!E407</f>
        <v>0</v>
      </c>
      <c r="F79" s="75">
        <f>'4. Calculations'!F407</f>
        <v>0.4</v>
      </c>
      <c r="G79" s="1"/>
    </row>
    <row r="80" ht="18.75" customHeight="1">
      <c r="A80" s="1"/>
      <c r="B80" s="1" t="str">
        <f>'4. Calculations'!B408</f>
        <v>Structure Inspection</v>
      </c>
      <c r="C80" s="75">
        <f>'4. Calculations'!C408</f>
        <v>25.36</v>
      </c>
      <c r="D80" s="75">
        <f>'4. Calculations'!D408</f>
        <v>6.34</v>
      </c>
      <c r="E80" s="75">
        <f>'4. Calculations'!E408</f>
        <v>0</v>
      </c>
      <c r="F80" s="75">
        <f>'4. Calculations'!F408</f>
        <v>31.7</v>
      </c>
      <c r="G80" s="1"/>
    </row>
    <row r="81" ht="18.75" customHeight="1">
      <c r="A81" s="1"/>
      <c r="B81" s="1" t="str">
        <f>'4. Calculations'!B409</f>
        <v>Emergency Response</v>
      </c>
      <c r="C81" s="75">
        <f>'4. Calculations'!C409</f>
        <v>38.4</v>
      </c>
      <c r="D81" s="75">
        <f>'4. Calculations'!D409</f>
        <v>30.72</v>
      </c>
      <c r="E81" s="75">
        <f>'4. Calculations'!E409</f>
        <v>7.68</v>
      </c>
      <c r="F81" s="75">
        <f>'4. Calculations'!F409</f>
        <v>76.8</v>
      </c>
      <c r="G81" s="1"/>
    </row>
    <row r="82" ht="18.75" customHeight="1">
      <c r="A82" s="1"/>
      <c r="B82" s="1" t="str">
        <f>'4. Calculations'!B410</f>
        <v>Other</v>
      </c>
      <c r="C82" s="75">
        <f>'4. Calculations'!C410</f>
        <v>16.84343316</v>
      </c>
      <c r="D82" s="75">
        <f>'4. Calculations'!D410</f>
        <v>10.76108229</v>
      </c>
      <c r="E82" s="75">
        <f>'4. Calculations'!E410</f>
        <v>5.146604576</v>
      </c>
      <c r="F82" s="75">
        <f>'4. Calculations'!F410</f>
        <v>32.75112003</v>
      </c>
      <c r="G82" s="1"/>
    </row>
    <row r="83" ht="18.75" customHeight="1">
      <c r="A83" s="1"/>
      <c r="B83" s="135" t="str">
        <f>'4. Calculations'!B411</f>
        <v>Total Annual UAVs, Lower Bound</v>
      </c>
      <c r="C83" s="137">
        <f>'4. Calculations'!C411</f>
        <v>38301.17503</v>
      </c>
      <c r="D83" s="137">
        <f>'4. Calculations'!D411</f>
        <v>39738.15268</v>
      </c>
      <c r="E83" s="137">
        <f>'4. Calculations'!E411</f>
        <v>3912.826605</v>
      </c>
      <c r="F83" s="137">
        <f>'4. Calculations'!F411</f>
        <v>81952.15432</v>
      </c>
      <c r="G83" s="1"/>
    </row>
    <row r="84" ht="18.75" customHeight="1">
      <c r="A84" s="1"/>
      <c r="B84" s="1"/>
      <c r="C84" s="1"/>
      <c r="D84" s="1"/>
      <c r="E84" s="1"/>
      <c r="F84" s="1"/>
      <c r="G84" s="1"/>
    </row>
    <row r="85" ht="18.75" customHeight="1">
      <c r="A85" s="1"/>
      <c r="B85" s="1"/>
      <c r="C85" s="1"/>
      <c r="D85" s="1"/>
      <c r="E85" s="1"/>
      <c r="F85" s="1"/>
      <c r="G85" s="1"/>
    </row>
    <row r="86" ht="33.75" customHeight="1">
      <c r="A86" s="1"/>
      <c r="B86" s="126" t="str">
        <f>'4. Calculations'!B413</f>
        <v>Annual UAVs, Upper Bound</v>
      </c>
      <c r="C86" s="129" t="str">
        <f>'4. Calculations'!C413</f>
        <v>Small Recreational</v>
      </c>
      <c r="D86" s="129" t="str">
        <f>'4. Calculations'!D413</f>
        <v>Medium Commercial</v>
      </c>
      <c r="E86" s="129" t="str">
        <f>'4. Calculations'!E413</f>
        <v>Large Urban Mobility</v>
      </c>
      <c r="F86" s="129" t="str">
        <f>'4. Calculations'!F413</f>
        <v>Total</v>
      </c>
      <c r="G86" s="1"/>
    </row>
    <row r="87" ht="18.75" customHeight="1">
      <c r="A87" s="1"/>
      <c r="B87" s="1" t="str">
        <f>'4. Calculations'!B414</f>
        <v>Recreational Use</v>
      </c>
      <c r="C87" s="75">
        <f>'4. Calculations'!C414</f>
        <v>86515</v>
      </c>
      <c r="D87" s="75">
        <f>'4. Calculations'!D414</f>
        <v>0</v>
      </c>
      <c r="E87" s="75">
        <f>'4. Calculations'!E414</f>
        <v>0</v>
      </c>
      <c r="F87" s="75">
        <f>'4. Calculations'!F414</f>
        <v>86515</v>
      </c>
      <c r="G87" s="1"/>
    </row>
    <row r="88" ht="18.75" customHeight="1">
      <c r="A88" s="1"/>
      <c r="B88" s="1" t="str">
        <f>'4. Calculations'!B415</f>
        <v>Commercial Delivery</v>
      </c>
      <c r="C88" s="75">
        <f>'4. Calculations'!C415</f>
        <v>0</v>
      </c>
      <c r="D88" s="75">
        <f>'4. Calculations'!D415</f>
        <v>99225</v>
      </c>
      <c r="E88" s="75">
        <f>'4. Calculations'!E415</f>
        <v>0</v>
      </c>
      <c r="F88" s="75">
        <f>'4. Calculations'!F415</f>
        <v>99225</v>
      </c>
      <c r="G88" s="1"/>
    </row>
    <row r="89" ht="18.75" customHeight="1">
      <c r="A89" s="1"/>
      <c r="B89" s="1" t="str">
        <f>'4. Calculations'!B416</f>
        <v>Urban Air Mobility</v>
      </c>
      <c r="C89" s="75">
        <f>'4. Calculations'!C416</f>
        <v>0</v>
      </c>
      <c r="D89" s="75">
        <f>'4. Calculations'!D416</f>
        <v>0</v>
      </c>
      <c r="E89" s="75">
        <f>'4. Calculations'!E416</f>
        <v>42250</v>
      </c>
      <c r="F89" s="75">
        <f>'4. Calculations'!F416</f>
        <v>42250</v>
      </c>
      <c r="G89" s="1"/>
    </row>
    <row r="90" ht="18.75" customHeight="1">
      <c r="A90" s="1"/>
      <c r="B90" s="1" t="str">
        <f>'4. Calculations'!B417</f>
        <v>Agriculture Use</v>
      </c>
      <c r="C90" s="75">
        <f>'4. Calculations'!C417</f>
        <v>2.516</v>
      </c>
      <c r="D90" s="75">
        <f>'4. Calculations'!D417</f>
        <v>2.516</v>
      </c>
      <c r="E90" s="75">
        <f>'4. Calculations'!E417</f>
        <v>0</v>
      </c>
      <c r="F90" s="75">
        <f>'4. Calculations'!F417</f>
        <v>5.032</v>
      </c>
      <c r="G90" s="1"/>
    </row>
    <row r="91" ht="18.75" customHeight="1">
      <c r="A91" s="1"/>
      <c r="B91" s="1" t="str">
        <f>'4. Calculations'!B418</f>
        <v>Linear Inspection</v>
      </c>
      <c r="C91" s="75">
        <f>'4. Calculations'!C418</f>
        <v>3.2</v>
      </c>
      <c r="D91" s="75">
        <f>'4. Calculations'!D418</f>
        <v>0.8</v>
      </c>
      <c r="E91" s="75">
        <f>'4. Calculations'!E418</f>
        <v>0</v>
      </c>
      <c r="F91" s="75">
        <f>'4. Calculations'!F418</f>
        <v>4</v>
      </c>
      <c r="G91" s="1"/>
    </row>
    <row r="92" ht="18.75" customHeight="1">
      <c r="A92" s="1"/>
      <c r="B92" s="1" t="str">
        <f>'4. Calculations'!B419</f>
        <v>Structure Inspection</v>
      </c>
      <c r="C92" s="75">
        <f>'4. Calculations'!C419</f>
        <v>253.6</v>
      </c>
      <c r="D92" s="75">
        <f>'4. Calculations'!D419</f>
        <v>63.4</v>
      </c>
      <c r="E92" s="75">
        <f>'4. Calculations'!E419</f>
        <v>0</v>
      </c>
      <c r="F92" s="75">
        <f>'4. Calculations'!F419</f>
        <v>317</v>
      </c>
      <c r="G92" s="1"/>
    </row>
    <row r="93" ht="18.75" customHeight="1">
      <c r="A93" s="1"/>
      <c r="B93" s="1" t="str">
        <f>'4. Calculations'!B420</f>
        <v>Emergency Response</v>
      </c>
      <c r="C93" s="75">
        <f>'4. Calculations'!C420</f>
        <v>384</v>
      </c>
      <c r="D93" s="75">
        <f>'4. Calculations'!D420</f>
        <v>307.2</v>
      </c>
      <c r="E93" s="75">
        <f>'4. Calculations'!E420</f>
        <v>76.8</v>
      </c>
      <c r="F93" s="75">
        <f>'4. Calculations'!F420</f>
        <v>768</v>
      </c>
      <c r="G93" s="1"/>
    </row>
    <row r="94" ht="18.75" customHeight="1">
      <c r="A94" s="1"/>
      <c r="B94" s="1" t="str">
        <f>'4. Calculations'!B421</f>
        <v>Other</v>
      </c>
      <c r="C94" s="75">
        <f>'4. Calculations'!C421</f>
        <v>139.0849299</v>
      </c>
      <c r="D94" s="75">
        <f>'4. Calculations'!D421</f>
        <v>88.85981635</v>
      </c>
      <c r="E94" s="75">
        <f>'4. Calculations'!E421</f>
        <v>42.49817304</v>
      </c>
      <c r="F94" s="75">
        <f>'4. Calculations'!F421</f>
        <v>270.4429193</v>
      </c>
      <c r="G94" s="1"/>
    </row>
    <row r="95" ht="18.75" customHeight="1">
      <c r="A95" s="1"/>
      <c r="B95" s="135" t="str">
        <f>'4. Calculations'!B422</f>
        <v>Total Annual UAVs, Upper Bound</v>
      </c>
      <c r="C95" s="137">
        <f>'4. Calculations'!C422</f>
        <v>87297.40093</v>
      </c>
      <c r="D95" s="137">
        <f>'4. Calculations'!D422</f>
        <v>99687.77582</v>
      </c>
      <c r="E95" s="137">
        <f>'4. Calculations'!E422</f>
        <v>42369.29817</v>
      </c>
      <c r="F95" s="137">
        <f>'4. Calculations'!F422</f>
        <v>229354.4749</v>
      </c>
      <c r="G95" s="1"/>
    </row>
    <row r="96" ht="18.75" customHeight="1">
      <c r="A96" s="1"/>
      <c r="B96" s="1"/>
      <c r="C96" s="1"/>
      <c r="D96" s="1"/>
      <c r="E96" s="1"/>
      <c r="F96" s="1"/>
      <c r="G96" s="1"/>
    </row>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0:E3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43"/>
    <col customWidth="1" min="2" max="2" width="50.14"/>
    <col customWidth="1" min="3" max="6" width="17.29"/>
    <col customWidth="1" min="7" max="7" width="4.43"/>
  </cols>
  <sheetData>
    <row r="1" ht="15.75" customHeight="1">
      <c r="A1" s="1"/>
      <c r="B1" s="1"/>
      <c r="C1" s="1"/>
      <c r="D1" s="1"/>
      <c r="E1" s="1"/>
      <c r="F1" s="1"/>
      <c r="G1" s="1"/>
    </row>
    <row r="2" ht="21.0" customHeight="1">
      <c r="A2" s="1"/>
      <c r="B2" s="6"/>
      <c r="C2" s="5"/>
      <c r="D2" s="5"/>
      <c r="E2" s="5"/>
      <c r="F2" s="7" t="str">
        <f>contact&amp;" | Version "&amp;version</f>
        <v>hello@altiscope.io | Version 1.0.3 (Apr 16, 2018)</v>
      </c>
      <c r="G2" s="1"/>
    </row>
    <row r="3" ht="15.75" customHeight="1">
      <c r="A3" s="1"/>
      <c r="B3" s="1"/>
      <c r="C3" s="1"/>
      <c r="D3" s="1"/>
      <c r="E3" s="1"/>
      <c r="F3" s="1"/>
      <c r="G3" s="1"/>
    </row>
    <row r="4" ht="15.75" customHeight="1">
      <c r="A4" s="1"/>
      <c r="B4" s="3" t="s">
        <v>266</v>
      </c>
      <c r="C4" s="1"/>
      <c r="D4" s="1"/>
      <c r="E4" s="1"/>
      <c r="F4" s="1"/>
      <c r="G4" s="1"/>
    </row>
    <row r="5" ht="18.75" customHeight="1">
      <c r="A5" s="1"/>
      <c r="B5" s="1" t="s">
        <v>267</v>
      </c>
      <c r="G5" s="1"/>
    </row>
    <row r="6" ht="18.75" customHeight="1">
      <c r="A6" s="1"/>
      <c r="B6" s="1"/>
      <c r="C6" s="1"/>
      <c r="D6" s="1"/>
      <c r="E6" s="1"/>
      <c r="F6" s="1"/>
      <c r="G6" s="1"/>
    </row>
    <row r="7" ht="18.75" customHeight="1">
      <c r="A7" s="1"/>
      <c r="B7" s="21" t="str">
        <f>'4. Calculations'!B7</f>
        <v>A. General Inputs</v>
      </c>
      <c r="C7" s="24"/>
      <c r="D7" s="24"/>
      <c r="E7" s="24"/>
      <c r="F7" s="24"/>
      <c r="G7" s="1"/>
    </row>
    <row r="8" ht="18.75" customHeight="1">
      <c r="A8" s="1"/>
      <c r="B8" s="1"/>
      <c r="C8" s="1"/>
      <c r="D8" s="1"/>
      <c r="E8" s="1"/>
      <c r="F8" s="1"/>
      <c r="G8" s="1"/>
    </row>
    <row r="9" ht="18.75" customHeight="1">
      <c r="A9" s="1"/>
      <c r="B9" s="1" t="str">
        <f>'2. Core Inputs'!B12</f>
        <v>A1. Year</v>
      </c>
      <c r="C9" s="101">
        <f>'2. Core Inputs'!C12</f>
        <v>2049</v>
      </c>
      <c r="D9" s="1"/>
      <c r="E9" s="1"/>
      <c r="F9" s="1"/>
      <c r="G9" s="1"/>
    </row>
    <row r="10" ht="18.75" customHeight="1">
      <c r="A10" s="1"/>
      <c r="B10" s="1" t="str">
        <f>'2. Core Inputs'!B17</f>
        <v>A2. Population</v>
      </c>
      <c r="C10" s="91">
        <f>'2. Core Inputs'!C17</f>
        <v>6500000</v>
      </c>
      <c r="D10" s="1"/>
      <c r="E10" s="1"/>
      <c r="F10" s="1"/>
      <c r="G10" s="1"/>
    </row>
    <row r="11" ht="18.75" customHeight="1">
      <c r="A11" s="1"/>
      <c r="B11" s="1" t="str">
        <f>'2. Core Inputs'!B18</f>
        <v>A3. GDP (US$)</v>
      </c>
      <c r="C11" s="91">
        <f>'2. Core Inputs'!C18</f>
        <v>3969000000</v>
      </c>
      <c r="D11" s="1"/>
      <c r="E11" s="1"/>
      <c r="F11" s="1"/>
      <c r="G11" s="1"/>
    </row>
    <row r="12" ht="18.75" customHeight="1">
      <c r="A12" s="1"/>
      <c r="B12" s="1" t="str">
        <f>'2. Core Inputs'!B19</f>
        <v>A4. Total Land Area (sq km)</v>
      </c>
      <c r="C12" s="91">
        <f>'2. Core Inputs'!C19</f>
        <v>1000</v>
      </c>
      <c r="D12" s="1"/>
      <c r="E12" s="1"/>
      <c r="F12" s="1"/>
      <c r="G12" s="1"/>
    </row>
    <row r="13" ht="18.75" customHeight="1">
      <c r="A13" s="1"/>
      <c r="B13" s="1" t="str">
        <f>'2. Core Inputs'!B20</f>
        <v>A4. Urban Land Area (sq km)</v>
      </c>
      <c r="C13" s="91">
        <f>'2. Core Inputs'!C20</f>
        <v>292</v>
      </c>
      <c r="D13" s="1"/>
      <c r="E13" s="1"/>
      <c r="F13" s="1"/>
      <c r="G13" s="1"/>
    </row>
    <row r="14" ht="18.75" customHeight="1">
      <c r="A14" s="1"/>
      <c r="B14" s="1" t="str">
        <f>'2. Core Inputs'!B21</f>
        <v>A6. Agriculture Land Area %</v>
      </c>
      <c r="C14" s="104">
        <f>'2. Core Inputs'!C21</f>
        <v>0.02</v>
      </c>
      <c r="D14" s="1"/>
      <c r="E14" s="1"/>
      <c r="F14" s="1"/>
      <c r="G14" s="1"/>
    </row>
    <row r="15" ht="18.75" customHeight="1">
      <c r="A15" s="1"/>
      <c r="B15" s="1" t="str">
        <f>'2. Core Inputs'!B22</f>
        <v>A7. Forest Land Area %</v>
      </c>
      <c r="C15" s="104">
        <f>'2. Core Inputs'!C22</f>
        <v>0.02</v>
      </c>
      <c r="D15" s="1"/>
      <c r="E15" s="1"/>
      <c r="F15" s="1"/>
      <c r="G15" s="1"/>
    </row>
    <row r="16" ht="18.75" customHeight="1">
      <c r="A16" s="1"/>
      <c r="B16" s="1" t="str">
        <f>'3. Detailed Inputs'!B42</f>
        <v>A8. UAV Operational Hours per Day</v>
      </c>
      <c r="C16" s="105">
        <f>'3. Detailed Inputs'!C42</f>
        <v>6</v>
      </c>
      <c r="D16" s="1"/>
      <c r="E16" s="1"/>
      <c r="F16" s="1"/>
      <c r="G16" s="1"/>
    </row>
    <row r="17" ht="18.75" customHeight="1">
      <c r="A17" s="1"/>
      <c r="B17" s="1" t="str">
        <f>'3. Detailed Inputs'!B43</f>
        <v>A9. UAV Operational Days per Week</v>
      </c>
      <c r="C17" s="105">
        <f>'3. Detailed Inputs'!C43</f>
        <v>5</v>
      </c>
      <c r="D17" s="1"/>
      <c r="E17" s="1"/>
      <c r="F17" s="1"/>
      <c r="G17" s="1"/>
    </row>
    <row r="18" ht="18.75" customHeight="1">
      <c r="A18" s="1"/>
      <c r="B18" s="1" t="str">
        <f>'3. Detailed Inputs'!B44</f>
        <v>A10. UAV Operational Weeks per Year</v>
      </c>
      <c r="C18" s="105">
        <f>'3. Detailed Inputs'!C44</f>
        <v>48</v>
      </c>
      <c r="D18" s="1"/>
      <c r="E18" s="1"/>
      <c r="F18" s="1"/>
      <c r="G18" s="1"/>
    </row>
    <row r="19" ht="18.75" customHeight="1">
      <c r="A19" s="1"/>
      <c r="B19" s="1" t="str">
        <f>'3. Detailed Inputs'!B45</f>
        <v>A11. Average Percent of Operational Time in Flight</v>
      </c>
      <c r="C19" s="106">
        <f>'3. Detailed Inputs'!C45</f>
        <v>0.7</v>
      </c>
      <c r="D19" s="1"/>
      <c r="E19" s="1"/>
      <c r="F19" s="1"/>
      <c r="G19" s="1"/>
    </row>
    <row r="20" ht="18.75" customHeight="1">
      <c r="A20" s="1"/>
      <c r="B20" s="1" t="str">
        <f>'3. Detailed Inputs'!B52</f>
        <v>A12. Average Hours per Flight</v>
      </c>
      <c r="C20" s="105">
        <f>'3. Detailed Inputs'!C52</f>
        <v>1</v>
      </c>
      <c r="D20" s="1"/>
      <c r="E20" s="1"/>
      <c r="F20" s="1"/>
      <c r="G20" s="1"/>
    </row>
    <row r="21" ht="18.75" customHeight="1">
      <c r="A21" s="1"/>
      <c r="B21" s="1" t="str">
        <f>'3. Detailed Inputs'!B53</f>
        <v>A13. Average Overhead Hours per Flight</v>
      </c>
      <c r="C21" s="105">
        <f>'3. Detailed Inputs'!C53</f>
        <v>0.5</v>
      </c>
      <c r="D21" s="1"/>
      <c r="E21" s="1"/>
      <c r="F21" s="1"/>
      <c r="G21" s="1"/>
    </row>
    <row r="22" ht="18.75" customHeight="1">
      <c r="A22" s="1"/>
      <c r="B22" s="1" t="str">
        <f>'3. Detailed Inputs'!B60</f>
        <v>A14. Average Velocity (km/hr)</v>
      </c>
      <c r="C22" s="105">
        <f>'3. Detailed Inputs'!C60</f>
        <v>20</v>
      </c>
      <c r="D22" s="1"/>
      <c r="E22" s="1"/>
      <c r="F22" s="1"/>
      <c r="G22" s="1"/>
    </row>
    <row r="23" ht="18.75" customHeight="1">
      <c r="A23" s="1"/>
      <c r="B23" s="1" t="str">
        <f>'3. Detailed Inputs'!B65</f>
        <v>A15. Coverage Width per Path (meters)</v>
      </c>
      <c r="C23" s="105">
        <f>'3. Detailed Inputs'!C65</f>
        <v>100</v>
      </c>
      <c r="D23" s="1"/>
      <c r="E23" s="1"/>
      <c r="F23" s="1"/>
      <c r="G23" s="1"/>
    </row>
    <row r="24" ht="18.75" customHeight="1">
      <c r="A24" s="1"/>
      <c r="B24" s="1" t="str">
        <f>'3. Detailed Inputs'!B74</f>
        <v>A16. Coverage Structures per Flight</v>
      </c>
      <c r="C24" s="105">
        <f>'3. Detailed Inputs'!C74</f>
        <v>1</v>
      </c>
      <c r="D24" s="1"/>
      <c r="E24" s="1"/>
      <c r="F24" s="1"/>
      <c r="G24" s="1"/>
    </row>
    <row r="25" ht="18.75" customHeight="1">
      <c r="A25" s="1"/>
      <c r="B25" s="1" t="str">
        <f>'3. Detailed Inputs'!B79</f>
        <v>A17. Maximum Annual Linear Path per UAV (km)</v>
      </c>
      <c r="C25" s="105">
        <f>'3. Detailed Inputs'!C79</f>
        <v>250</v>
      </c>
      <c r="D25" s="1"/>
      <c r="E25" s="1"/>
      <c r="F25" s="1"/>
      <c r="G25" s="1"/>
    </row>
    <row r="26" ht="18.75" customHeight="1">
      <c r="A26" s="1"/>
      <c r="B26" s="1" t="str">
        <f>'3. Detailed Inputs'!B80</f>
        <v>A18. Maximum Annual Area per UAV (hectares)</v>
      </c>
      <c r="C26" s="105">
        <f>'3. Detailed Inputs'!C80</f>
        <v>250000</v>
      </c>
      <c r="D26" s="1"/>
      <c r="E26" s="1"/>
      <c r="F26" s="1"/>
      <c r="G26" s="1"/>
    </row>
    <row r="27" ht="18.75" customHeight="1">
      <c r="A27" s="1"/>
      <c r="B27" s="1" t="str">
        <f>'3. Detailed Inputs'!B85</f>
        <v>A19. Maximum Structures per Week</v>
      </c>
      <c r="C27" s="105">
        <f>'3. Detailed Inputs'!C85</f>
        <v>7</v>
      </c>
      <c r="D27" s="1"/>
      <c r="E27" s="1"/>
      <c r="F27" s="1"/>
      <c r="G27" s="1"/>
    </row>
    <row r="28" ht="18.75" customHeight="1">
      <c r="A28" s="1"/>
      <c r="B28" s="1"/>
      <c r="C28" s="1"/>
      <c r="D28" s="1"/>
      <c r="E28" s="1"/>
      <c r="F28" s="1"/>
      <c r="G28" s="1"/>
    </row>
    <row r="29" ht="18.75" customHeight="1">
      <c r="A29" s="1"/>
      <c r="B29" s="21" t="str">
        <f>'3. Detailed Inputs'!B90</f>
        <v>B. Recreational Use</v>
      </c>
      <c r="C29" s="24"/>
      <c r="D29" s="24"/>
      <c r="E29" s="24"/>
      <c r="F29" s="24"/>
      <c r="G29" s="1"/>
    </row>
    <row r="30" ht="18.75" customHeight="1">
      <c r="A30" s="1"/>
      <c r="B30" s="12"/>
      <c r="C30" s="20"/>
      <c r="D30" s="20"/>
      <c r="E30" s="1"/>
      <c r="F30" s="1"/>
      <c r="G30" s="1"/>
    </row>
    <row r="31" ht="18.75" customHeight="1">
      <c r="A31" s="1"/>
      <c r="B31" s="1"/>
      <c r="C31" s="64" t="str">
        <f>'3. Detailed Inputs'!C99</f>
        <v>Lower Bound</v>
      </c>
      <c r="D31" s="64" t="str">
        <f>'3. Detailed Inputs'!D99</f>
        <v>Upper Bound</v>
      </c>
      <c r="E31" s="1"/>
      <c r="F31" s="1"/>
      <c r="G31" s="1"/>
    </row>
    <row r="32" ht="18.75" customHeight="1">
      <c r="A32" s="1"/>
      <c r="B32" s="1" t="str">
        <f>'3. Detailed Inputs'!B100</f>
        <v>B1. Recreational UAVs, % of Population</v>
      </c>
      <c r="C32" s="107">
        <f>'3. Detailed Inputs'!C100</f>
        <v>0.00588</v>
      </c>
      <c r="D32" s="107">
        <f>'3. Detailed Inputs'!D100</f>
        <v>0.01331</v>
      </c>
      <c r="E32" s="1"/>
      <c r="F32" s="1"/>
      <c r="G32" s="1"/>
    </row>
    <row r="33" ht="18.75" customHeight="1">
      <c r="A33" s="1"/>
      <c r="B33" s="1"/>
      <c r="C33" s="1"/>
      <c r="D33" s="1"/>
      <c r="E33" s="1"/>
      <c r="F33" s="1"/>
      <c r="G33" s="1"/>
    </row>
    <row r="34" ht="18.75" customHeight="1">
      <c r="A34" s="1"/>
      <c r="B34" s="1" t="str">
        <f>'3. Detailed Inputs'!B105</f>
        <v>B2. Average flights per month, for recreational UAV</v>
      </c>
      <c r="C34" s="75">
        <f>'3. Detailed Inputs'!C105</f>
        <v>2</v>
      </c>
      <c r="D34" s="1"/>
      <c r="E34" s="1"/>
      <c r="F34" s="1"/>
      <c r="G34" s="1"/>
    </row>
    <row r="35" ht="18.75" customHeight="1">
      <c r="A35" s="1"/>
      <c r="B35" s="1"/>
      <c r="C35" s="1"/>
      <c r="D35" s="1"/>
      <c r="E35" s="1"/>
      <c r="F35" s="1"/>
      <c r="G35" s="1"/>
    </row>
    <row r="36" ht="18.75" customHeight="1">
      <c r="A36" s="1"/>
      <c r="B36" s="21" t="str">
        <f>'3. Detailed Inputs'!B112</f>
        <v>C. Commercial Delivery Use</v>
      </c>
      <c r="C36" s="24"/>
      <c r="D36" s="24"/>
      <c r="E36" s="24"/>
      <c r="F36" s="24"/>
      <c r="G36" s="1"/>
    </row>
    <row r="37" ht="18.75" customHeight="1">
      <c r="A37" s="1"/>
      <c r="B37" s="1"/>
      <c r="C37" s="20"/>
      <c r="D37" s="20"/>
      <c r="E37" s="1"/>
      <c r="F37" s="1"/>
      <c r="G37" s="1"/>
    </row>
    <row r="38" ht="18.75" customHeight="1">
      <c r="A38" s="1"/>
      <c r="B38" s="1" t="str">
        <f>'3. Detailed Inputs'!B124</f>
        <v>C1. Annual Tonnes, Commercial Delivery</v>
      </c>
      <c r="C38" s="75">
        <f>'3. Detailed Inputs'!C124</f>
        <v>7938000</v>
      </c>
      <c r="D38" s="20"/>
      <c r="E38" s="1"/>
      <c r="F38" s="1"/>
      <c r="G38" s="1"/>
    </row>
    <row r="39" ht="18.75" customHeight="1">
      <c r="A39" s="1"/>
      <c r="B39" s="1" t="str">
        <f>'3. Detailed Inputs'!B129</f>
        <v>C2. Manufactured Goods, Retail, and Groceries, % of Total</v>
      </c>
      <c r="C39" s="109">
        <f>'3. Detailed Inputs'!C129</f>
        <v>0.3</v>
      </c>
      <c r="D39" s="20"/>
      <c r="E39" s="1"/>
      <c r="F39" s="1"/>
      <c r="G39" s="1"/>
    </row>
    <row r="40" ht="18.75" customHeight="1">
      <c r="A40" s="1"/>
      <c r="B40" s="1" t="str">
        <f>'3. Detailed Inputs'!B134</f>
        <v>C3. UAV Potential % of Goods, Retail, and Groceries</v>
      </c>
      <c r="C40" s="109">
        <f>'3. Detailed Inputs'!C134</f>
        <v>0.2</v>
      </c>
      <c r="D40" s="20"/>
      <c r="E40" s="1"/>
      <c r="F40" s="1"/>
      <c r="G40" s="1"/>
    </row>
    <row r="41" ht="18.75" customHeight="1">
      <c r="A41" s="1"/>
      <c r="B41" s="1" t="str">
        <f>'3. Detailed Inputs'!B141</f>
        <v>C4. Average kg per UAV delivery</v>
      </c>
      <c r="C41" s="75">
        <f>'3. Detailed Inputs'!C141</f>
        <v>1</v>
      </c>
      <c r="D41" s="20"/>
      <c r="E41" s="1"/>
      <c r="F41" s="1"/>
      <c r="G41" s="1"/>
    </row>
    <row r="42" ht="18.75" customHeight="1">
      <c r="A42" s="1"/>
      <c r="B42" s="1" t="str">
        <f>'3. Detailed Inputs'!B148</f>
        <v>C5. Average commercial delivery flights per day</v>
      </c>
      <c r="C42" s="75">
        <f>'3. Detailed Inputs'!C148</f>
        <v>1</v>
      </c>
      <c r="D42" s="20"/>
      <c r="E42" s="1"/>
      <c r="F42" s="1"/>
      <c r="G42" s="1"/>
    </row>
    <row r="43" ht="18.75" customHeight="1">
      <c r="A43" s="1"/>
      <c r="B43" s="1"/>
      <c r="C43" s="20"/>
      <c r="D43" s="20"/>
      <c r="E43" s="1"/>
      <c r="F43" s="1"/>
      <c r="G43" s="1"/>
    </row>
    <row r="44" ht="18.75" customHeight="1">
      <c r="A44" s="1"/>
      <c r="B44" s="1"/>
      <c r="C44" s="106" t="str">
        <f>'3. Detailed Inputs'!C155</f>
        <v>Lower Bound</v>
      </c>
      <c r="D44" s="106" t="str">
        <f>'3. Detailed Inputs'!D155</f>
        <v>Upper Bound</v>
      </c>
      <c r="E44" s="1"/>
      <c r="F44" s="1"/>
      <c r="G44" s="1"/>
    </row>
    <row r="45" ht="18.75" customHeight="1">
      <c r="A45" s="1"/>
      <c r="B45" s="1" t="str">
        <f>'3. Detailed Inputs'!B156</f>
        <v>C6. UAV % of Maximum Capacity</v>
      </c>
      <c r="C45" s="109">
        <f>'3. Detailed Inputs'!C156</f>
        <v>0.02</v>
      </c>
      <c r="D45" s="109">
        <f>'3. Detailed Inputs'!D156</f>
        <v>0.05</v>
      </c>
      <c r="E45" s="1"/>
      <c r="F45" s="1"/>
      <c r="G45" s="1"/>
    </row>
    <row r="46" ht="18.75" customHeight="1">
      <c r="A46" s="1"/>
      <c r="B46" s="1"/>
      <c r="C46" s="1"/>
      <c r="D46" s="1"/>
      <c r="E46" s="1"/>
      <c r="F46" s="1"/>
      <c r="G46" s="1"/>
    </row>
    <row r="47" ht="18.75" customHeight="1">
      <c r="A47" s="1"/>
      <c r="B47" s="1"/>
      <c r="C47" s="1"/>
      <c r="D47" s="1"/>
      <c r="E47" s="1"/>
      <c r="F47" s="1"/>
      <c r="G47" s="1"/>
    </row>
    <row r="48" ht="18.75" customHeight="1">
      <c r="A48" s="1"/>
      <c r="B48" s="21" t="str">
        <f>'3. Detailed Inputs'!B163</f>
        <v>D. Urban Air Mobility</v>
      </c>
      <c r="C48" s="24"/>
      <c r="D48" s="24"/>
      <c r="E48" s="24"/>
      <c r="F48" s="24"/>
      <c r="G48" s="1"/>
    </row>
    <row r="49" ht="18.75" customHeight="1">
      <c r="A49" s="1"/>
      <c r="B49" s="1"/>
      <c r="C49" s="1"/>
      <c r="D49" s="1"/>
      <c r="E49" s="1"/>
      <c r="F49" s="1"/>
      <c r="G49" s="1"/>
    </row>
    <row r="50" ht="18.75" customHeight="1">
      <c r="A50" s="1"/>
      <c r="B50" s="1" t="str">
        <f>'3. Detailed Inputs'!B174</f>
        <v>D1. Total Annual Vehicle Trips</v>
      </c>
      <c r="C50" s="75">
        <f>'3. Detailed Inputs'!C174</f>
        <v>7800000000</v>
      </c>
      <c r="D50" s="1"/>
      <c r="E50" s="1"/>
      <c r="F50" s="1"/>
      <c r="G50" s="1"/>
    </row>
    <row r="51" ht="18.75" customHeight="1">
      <c r="A51" s="1"/>
      <c r="B51" s="1"/>
      <c r="C51" s="1"/>
      <c r="D51" s="1"/>
      <c r="E51" s="1"/>
      <c r="F51" s="1"/>
      <c r="G51" s="1"/>
    </row>
    <row r="52" ht="18.75" customHeight="1">
      <c r="A52" s="1"/>
      <c r="B52" s="1"/>
      <c r="C52" s="106" t="str">
        <f>'3. Detailed Inputs'!C179</f>
        <v>Lower Bound</v>
      </c>
      <c r="D52" s="106" t="str">
        <f>'3. Detailed Inputs'!D179</f>
        <v>Upper Bound</v>
      </c>
      <c r="E52" s="1"/>
      <c r="F52" s="1"/>
      <c r="G52" s="1"/>
    </row>
    <row r="53" ht="18.75" customHeight="1">
      <c r="A53" s="1"/>
      <c r="B53" s="1" t="str">
        <f>'3. Detailed Inputs'!B180</f>
        <v>D2. Vehicle Share % of Total Vehicle Trips</v>
      </c>
      <c r="C53" s="109">
        <f>'3. Detailed Inputs'!C180</f>
        <v>0.15</v>
      </c>
      <c r="D53" s="109">
        <f>'3. Detailed Inputs'!D180</f>
        <v>0.65</v>
      </c>
      <c r="E53" s="1"/>
      <c r="F53" s="1"/>
      <c r="G53" s="1"/>
    </row>
    <row r="54" ht="18.75" customHeight="1">
      <c r="A54" s="1"/>
      <c r="B54" s="1" t="str">
        <f>'3. Detailed Inputs'!B188</f>
        <v>D3. UAV % of Maximum Capacity</v>
      </c>
      <c r="C54" s="109">
        <f>'3. Detailed Inputs'!C188</f>
        <v>0.02</v>
      </c>
      <c r="D54" s="109">
        <f>'3. Detailed Inputs'!D188</f>
        <v>0.05</v>
      </c>
      <c r="E54" s="1"/>
      <c r="F54" s="1"/>
      <c r="G54" s="1"/>
    </row>
    <row r="55" ht="18.75" customHeight="1">
      <c r="A55" s="1"/>
      <c r="B55" s="1"/>
      <c r="C55" s="1"/>
      <c r="D55" s="1"/>
      <c r="E55" s="1"/>
      <c r="F55" s="1"/>
      <c r="G55" s="1"/>
    </row>
    <row r="56" ht="18.75" customHeight="1">
      <c r="A56" s="1"/>
      <c r="B56" s="1" t="str">
        <f>'3. Detailed Inputs'!B193</f>
        <v>D4. Average flights per year</v>
      </c>
      <c r="C56" s="75">
        <f>'3. Detailed Inputs'!C193</f>
        <v>6000</v>
      </c>
      <c r="D56" s="1"/>
      <c r="E56" s="1"/>
      <c r="F56" s="1"/>
      <c r="G56" s="1"/>
    </row>
    <row r="57" ht="18.75" customHeight="1">
      <c r="A57" s="1"/>
      <c r="B57" s="1"/>
      <c r="C57" s="1"/>
      <c r="D57" s="1"/>
      <c r="E57" s="1"/>
      <c r="F57" s="1"/>
      <c r="G57" s="1"/>
    </row>
    <row r="58" ht="18.75" customHeight="1">
      <c r="A58" s="1"/>
      <c r="B58" s="21" t="str">
        <f>'3. Detailed Inputs'!B200</f>
        <v>E. Agriculture Use</v>
      </c>
      <c r="C58" s="24"/>
      <c r="D58" s="24"/>
      <c r="E58" s="24"/>
      <c r="F58" s="24"/>
      <c r="G58" s="1"/>
    </row>
    <row r="59" ht="18.75" customHeight="1">
      <c r="A59" s="1"/>
      <c r="B59" s="1"/>
      <c r="C59" s="1"/>
      <c r="D59" s="1"/>
      <c r="E59" s="1"/>
      <c r="F59" s="1"/>
      <c r="G59" s="1"/>
    </row>
    <row r="60" ht="33.0" customHeight="1">
      <c r="A60" s="1"/>
      <c r="B60" s="1"/>
      <c r="C60" s="74" t="str">
        <f>'3. Detailed Inputs'!C218</f>
        <v>Hectares</v>
      </c>
      <c r="D60" s="74" t="str">
        <f>'3. Detailed Inputs'!D218</f>
        <v>Locations</v>
      </c>
      <c r="E60" s="74" t="str">
        <f>'3. Detailed Inputs'!E218</f>
        <v>Coverage Times per Year</v>
      </c>
      <c r="F60" s="1"/>
      <c r="G60" s="1"/>
    </row>
    <row r="61" ht="18.75" customHeight="1">
      <c r="A61" s="1"/>
      <c r="B61" s="1" t="str">
        <f>'3. Detailed Inputs'!B219</f>
        <v>E1. Agriculture Land</v>
      </c>
      <c r="C61" s="75">
        <f>'3. Detailed Inputs'!C219</f>
        <v>2000</v>
      </c>
      <c r="D61" s="75">
        <f>'3. Detailed Inputs'!D219</f>
        <v>8</v>
      </c>
      <c r="E61" s="48">
        <f>'3. Detailed Inputs'!E219</f>
        <v>4</v>
      </c>
      <c r="F61" s="1"/>
      <c r="G61" s="1"/>
    </row>
    <row r="62" ht="18.75" customHeight="1">
      <c r="A62" s="1"/>
      <c r="B62" s="1" t="str">
        <f>'3. Detailed Inputs'!B220</f>
        <v>E2. Cropland</v>
      </c>
      <c r="C62" s="75">
        <f>'3. Detailed Inputs'!C220</f>
        <v>80</v>
      </c>
      <c r="D62" s="75">
        <f>'3. Detailed Inputs'!D220</f>
        <v>2</v>
      </c>
      <c r="E62" s="48">
        <f>'3. Detailed Inputs'!E220</f>
        <v>4</v>
      </c>
      <c r="F62" s="1"/>
      <c r="G62" s="1"/>
    </row>
    <row r="63" ht="18.75" customHeight="1">
      <c r="A63" s="1"/>
      <c r="B63" s="1" t="str">
        <f>'3. Detailed Inputs'!B221</f>
        <v>E3. Forest and Parks</v>
      </c>
      <c r="C63" s="75">
        <f>'3. Detailed Inputs'!C221</f>
        <v>2000</v>
      </c>
      <c r="D63" s="75">
        <f>'3. Detailed Inputs'!D221</f>
        <v>0.002</v>
      </c>
      <c r="E63" s="48">
        <f>'3. Detailed Inputs'!E221</f>
        <v>4</v>
      </c>
      <c r="F63" s="1"/>
      <c r="G63" s="1"/>
    </row>
    <row r="64" ht="18.75" customHeight="1">
      <c r="A64" s="1"/>
      <c r="B64" s="1"/>
      <c r="C64" s="1"/>
      <c r="D64" s="1"/>
      <c r="E64" s="1"/>
      <c r="F64" s="1"/>
      <c r="G64" s="1"/>
    </row>
    <row r="65" ht="18.75" customHeight="1">
      <c r="A65" s="1"/>
      <c r="B65" s="1"/>
      <c r="C65" s="20" t="str">
        <f>'3. Detailed Inputs'!C235</f>
        <v>Lower Bound</v>
      </c>
      <c r="D65" s="20" t="str">
        <f>'3. Detailed Inputs'!D235</f>
        <v>Upper Bound</v>
      </c>
      <c r="E65" s="1"/>
      <c r="F65" s="1"/>
      <c r="G65" s="1"/>
    </row>
    <row r="66" ht="18.75" customHeight="1">
      <c r="A66" s="1"/>
      <c r="B66" s="1" t="str">
        <f>'3. Detailed Inputs'!B236</f>
        <v>E5. UAV % of Maximum Capacity</v>
      </c>
      <c r="C66" s="109">
        <f>'3. Detailed Inputs'!C236</f>
        <v>0.05</v>
      </c>
      <c r="D66" s="109">
        <f>'3. Detailed Inputs'!D236</f>
        <v>0.5</v>
      </c>
      <c r="E66" s="1"/>
      <c r="F66" s="1"/>
      <c r="G66" s="1"/>
    </row>
    <row r="67" ht="18.75" customHeight="1">
      <c r="A67" s="1"/>
      <c r="B67" s="1"/>
      <c r="C67" s="1"/>
      <c r="D67" s="1"/>
      <c r="E67" s="1"/>
      <c r="F67" s="1"/>
      <c r="G67" s="1"/>
    </row>
    <row r="68" ht="18.75" customHeight="1">
      <c r="A68" s="1"/>
      <c r="B68" s="21" t="str">
        <f>'3. Detailed Inputs'!B243</f>
        <v>F. Linear Inspection</v>
      </c>
      <c r="C68" s="24"/>
      <c r="D68" s="24"/>
      <c r="E68" s="24"/>
      <c r="F68" s="24"/>
      <c r="G68" s="1"/>
    </row>
    <row r="69" ht="18.75" customHeight="1">
      <c r="A69" s="1"/>
      <c r="B69" s="1"/>
      <c r="C69" s="1"/>
      <c r="D69" s="1"/>
      <c r="E69" s="1"/>
      <c r="F69" s="1"/>
      <c r="G69" s="1"/>
    </row>
    <row r="70" ht="32.25" customHeight="1">
      <c r="A70" s="1"/>
      <c r="B70" s="1"/>
      <c r="C70" s="74" t="str">
        <f>'3. Detailed Inputs'!C265</f>
        <v>km</v>
      </c>
      <c r="D70" s="74" t="str">
        <f>'3. Detailed Inputs'!D265</f>
        <v>Coverage Times per Year</v>
      </c>
      <c r="E70" s="1"/>
      <c r="F70" s="1"/>
      <c r="G70" s="1"/>
    </row>
    <row r="71" ht="18.75" customHeight="1">
      <c r="A71" s="1"/>
      <c r="B71" s="110" t="str">
        <f>'3. Detailed Inputs'!B266</f>
        <v>F1. Highways</v>
      </c>
      <c r="C71" s="75">
        <f>'3. Detailed Inputs'!C266</f>
        <v>40</v>
      </c>
      <c r="D71" s="48">
        <f>'3. Detailed Inputs'!D266</f>
        <v>4</v>
      </c>
      <c r="E71" s="1"/>
      <c r="F71" s="1"/>
      <c r="G71" s="1"/>
    </row>
    <row r="72" ht="18.75" customHeight="1">
      <c r="A72" s="1"/>
      <c r="B72" s="110" t="str">
        <f>'3. Detailed Inputs'!B267</f>
        <v>F2. Local Roads</v>
      </c>
      <c r="C72" s="75">
        <f>'3. Detailed Inputs'!C267</f>
        <v>400</v>
      </c>
      <c r="D72" s="48">
        <f>'3. Detailed Inputs'!D267</f>
        <v>1</v>
      </c>
      <c r="E72" s="1"/>
      <c r="F72" s="1"/>
      <c r="G72" s="1"/>
    </row>
    <row r="73" ht="18.75" customHeight="1">
      <c r="A73" s="1"/>
      <c r="B73" s="110" t="str">
        <f>'3. Detailed Inputs'!B268</f>
        <v>F3. Railways, high-speed (US Class 6-9 equivalent)</v>
      </c>
      <c r="C73" s="75">
        <f>'3. Detailed Inputs'!C268</f>
        <v>1</v>
      </c>
      <c r="D73" s="48">
        <f>'3. Detailed Inputs'!D268</f>
        <v>365</v>
      </c>
      <c r="E73" s="1"/>
      <c r="F73" s="1"/>
      <c r="G73" s="1"/>
    </row>
    <row r="74" ht="18.75" customHeight="1">
      <c r="A74" s="1"/>
      <c r="B74" s="110" t="str">
        <f>'3. Detailed Inputs'!B269</f>
        <v>F4. Railways, low-speed (US Class 4-5 equivalent)</v>
      </c>
      <c r="C74" s="75">
        <f>'3. Detailed Inputs'!C269</f>
        <v>6.666666667</v>
      </c>
      <c r="D74" s="48">
        <f>'3. Detailed Inputs'!D269</f>
        <v>156</v>
      </c>
      <c r="E74" s="1"/>
      <c r="F74" s="1"/>
      <c r="G74" s="1"/>
    </row>
    <row r="75" ht="18.75" customHeight="1">
      <c r="A75" s="1"/>
      <c r="B75" s="110" t="str">
        <f>'3. Detailed Inputs'!B270</f>
        <v>F5. Railways, freight-only (US Class 1-2 equivalent)</v>
      </c>
      <c r="C75" s="75">
        <f>'3. Detailed Inputs'!C270</f>
        <v>10</v>
      </c>
      <c r="D75" s="48">
        <f>'3. Detailed Inputs'!D270</f>
        <v>104</v>
      </c>
      <c r="E75" s="1"/>
      <c r="F75" s="1"/>
      <c r="G75" s="1"/>
    </row>
    <row r="76" ht="18.75" customHeight="1">
      <c r="A76" s="1"/>
      <c r="B76" s="110" t="str">
        <f>'3. Detailed Inputs'!B271</f>
        <v>F6. Pipelines</v>
      </c>
      <c r="C76" s="75">
        <f>'3. Detailed Inputs'!C271</f>
        <v>13.33333333</v>
      </c>
      <c r="D76" s="48">
        <f>'3. Detailed Inputs'!D271</f>
        <v>4</v>
      </c>
      <c r="E76" s="1"/>
      <c r="F76" s="1"/>
      <c r="G76" s="1"/>
    </row>
    <row r="77" ht="18.75" customHeight="1">
      <c r="A77" s="1"/>
      <c r="B77" s="110" t="str">
        <f>'3. Detailed Inputs'!B272</f>
        <v>F7. High-voltage transmission lines</v>
      </c>
      <c r="C77" s="75">
        <f>'3. Detailed Inputs'!C272</f>
        <v>40</v>
      </c>
      <c r="D77" s="48">
        <f>'3. Detailed Inputs'!D272</f>
        <v>4</v>
      </c>
      <c r="E77" s="1"/>
      <c r="F77" s="1"/>
      <c r="G77" s="1"/>
    </row>
    <row r="78" ht="18.75" customHeight="1">
      <c r="A78" s="1"/>
      <c r="B78" s="1"/>
      <c r="C78" s="1"/>
      <c r="D78" s="1"/>
      <c r="E78" s="1"/>
      <c r="F78" s="1"/>
      <c r="G78" s="1"/>
    </row>
    <row r="79" ht="18.75" customHeight="1">
      <c r="A79" s="1"/>
      <c r="B79" s="1"/>
      <c r="C79" s="20" t="str">
        <f>'3. Detailed Inputs'!C290</f>
        <v>Lower Bound</v>
      </c>
      <c r="D79" s="20" t="str">
        <f>'3. Detailed Inputs'!D290</f>
        <v>Upper Bound</v>
      </c>
      <c r="E79" s="1"/>
      <c r="F79" s="1"/>
      <c r="G79" s="1"/>
    </row>
    <row r="80" ht="18.75" customHeight="1">
      <c r="A80" s="1"/>
      <c r="B80" s="1" t="str">
        <f>'3. Detailed Inputs'!B291</f>
        <v>F8. UAV % of Maximum Capacity</v>
      </c>
      <c r="C80" s="109">
        <f>'3. Detailed Inputs'!C291</f>
        <v>0.05</v>
      </c>
      <c r="D80" s="109">
        <f>'3. Detailed Inputs'!D291</f>
        <v>0.5</v>
      </c>
      <c r="E80" s="1"/>
      <c r="F80" s="1"/>
      <c r="G80" s="1"/>
    </row>
    <row r="81" ht="18.75" customHeight="1">
      <c r="A81" s="1"/>
      <c r="B81" s="1"/>
      <c r="C81" s="1"/>
      <c r="D81" s="1"/>
      <c r="E81" s="1"/>
      <c r="F81" s="1"/>
      <c r="G81" s="1"/>
    </row>
    <row r="82" ht="18.75" customHeight="1">
      <c r="A82" s="1"/>
      <c r="B82" s="21" t="str">
        <f>'3. Detailed Inputs'!B298</f>
        <v>G. Structure Inspection</v>
      </c>
      <c r="C82" s="24"/>
      <c r="D82" s="24"/>
      <c r="E82" s="24"/>
      <c r="F82" s="24"/>
      <c r="G82" s="1"/>
    </row>
    <row r="83" ht="18.75" customHeight="1">
      <c r="A83" s="1"/>
      <c r="B83" s="1"/>
      <c r="C83" s="1"/>
      <c r="D83" s="1"/>
      <c r="E83" s="1"/>
      <c r="F83" s="1"/>
      <c r="G83" s="1"/>
    </row>
    <row r="84" ht="31.5" customHeight="1">
      <c r="A84" s="1"/>
      <c r="B84" s="1"/>
      <c r="C84" s="74" t="str">
        <f>'3. Detailed Inputs'!C316</f>
        <v>Structures</v>
      </c>
      <c r="D84" s="74" t="str">
        <f>'3. Detailed Inputs'!D316</f>
        <v>Coverage Times per Year</v>
      </c>
      <c r="E84" s="1"/>
      <c r="F84" s="1"/>
      <c r="G84" s="1"/>
    </row>
    <row r="85" ht="18.75" customHeight="1">
      <c r="A85" s="1"/>
      <c r="B85" s="110" t="str">
        <f>'3. Detailed Inputs'!B317</f>
        <v>G1. Bridges &amp; Culverts</v>
      </c>
      <c r="C85" s="75">
        <f>'3. Detailed Inputs'!C317</f>
        <v>4380</v>
      </c>
      <c r="D85" s="75">
        <f>'3. Detailed Inputs'!D317</f>
        <v>4</v>
      </c>
      <c r="E85" s="1"/>
      <c r="F85" s="1"/>
      <c r="G85" s="1"/>
    </row>
    <row r="86" ht="18.75" customHeight="1">
      <c r="A86" s="1"/>
      <c r="B86" s="110" t="str">
        <f>'3. Detailed Inputs'!B318</f>
        <v>G2. Annual Infrastructure Construction</v>
      </c>
      <c r="C86" s="75">
        <f>'3. Detailed Inputs'!C318</f>
        <v>2920</v>
      </c>
      <c r="D86" s="75">
        <f>'3. Detailed Inputs'!D318</f>
        <v>48</v>
      </c>
      <c r="E86" s="1"/>
      <c r="F86" s="1"/>
      <c r="G86" s="1"/>
    </row>
    <row r="87" ht="18.75" customHeight="1">
      <c r="A87" s="1"/>
      <c r="B87" s="110" t="str">
        <f>'3. Detailed Inputs'!B319</f>
        <v>G3. Annual Residential Unit Construction</v>
      </c>
      <c r="C87" s="75">
        <f>'3. Detailed Inputs'!C319</f>
        <v>29200</v>
      </c>
      <c r="D87" s="75">
        <f>'3. Detailed Inputs'!D319</f>
        <v>4</v>
      </c>
      <c r="E87" s="1"/>
      <c r="F87" s="1"/>
      <c r="G87" s="1"/>
    </row>
    <row r="88" ht="18.75" customHeight="1">
      <c r="A88" s="1"/>
      <c r="B88" s="110" t="str">
        <f>'3. Detailed Inputs'!B320</f>
        <v>G4. Annual Non-Residential Construction</v>
      </c>
      <c r="C88" s="75">
        <f>'3. Detailed Inputs'!C320</f>
        <v>2920</v>
      </c>
      <c r="D88" s="75">
        <f>'3. Detailed Inputs'!D320</f>
        <v>48</v>
      </c>
      <c r="E88" s="1"/>
      <c r="F88" s="1"/>
      <c r="G88" s="1"/>
    </row>
    <row r="89" ht="18.75" customHeight="1">
      <c r="A89" s="1"/>
      <c r="B89" s="1"/>
      <c r="C89" s="1"/>
      <c r="D89" s="1"/>
      <c r="E89" s="1"/>
      <c r="F89" s="1"/>
      <c r="G89" s="1"/>
    </row>
    <row r="90" ht="18.75" customHeight="1">
      <c r="A90" s="1"/>
      <c r="B90" s="1"/>
      <c r="C90" s="20" t="str">
        <f>'3. Detailed Inputs'!C335</f>
        <v>Lower Bound</v>
      </c>
      <c r="D90" s="20" t="str">
        <f>'3. Detailed Inputs'!D335</f>
        <v>Upper Bound</v>
      </c>
      <c r="E90" s="1"/>
      <c r="F90" s="1"/>
      <c r="G90" s="1"/>
    </row>
    <row r="91" ht="18.75" customHeight="1">
      <c r="A91" s="1"/>
      <c r="B91" s="1" t="str">
        <f>'3. Detailed Inputs'!B336</f>
        <v>G5. UAV % of Maximum Capacity</v>
      </c>
      <c r="C91" s="109">
        <f>'3. Detailed Inputs'!C336</f>
        <v>0.05</v>
      </c>
      <c r="D91" s="109">
        <f>'3. Detailed Inputs'!D336</f>
        <v>0.5</v>
      </c>
      <c r="E91" s="1"/>
      <c r="F91" s="1"/>
      <c r="G91" s="1"/>
    </row>
    <row r="92" ht="18.75" customHeight="1">
      <c r="A92" s="1"/>
      <c r="B92" s="1"/>
      <c r="C92" s="1"/>
      <c r="D92" s="1"/>
      <c r="E92" s="1"/>
      <c r="F92" s="1"/>
      <c r="G92" s="1"/>
    </row>
    <row r="93" ht="18.75" customHeight="1">
      <c r="A93" s="1"/>
      <c r="B93" s="21" t="str">
        <f>'3. Detailed Inputs'!B343</f>
        <v>H. Emergency Response</v>
      </c>
      <c r="C93" s="24"/>
      <c r="D93" s="24"/>
      <c r="E93" s="24"/>
      <c r="F93" s="24"/>
      <c r="G93" s="1"/>
    </row>
    <row r="94" ht="18.75" customHeight="1">
      <c r="A94" s="1"/>
      <c r="B94" s="1"/>
      <c r="C94" s="1"/>
      <c r="D94" s="1"/>
      <c r="E94" s="1"/>
      <c r="F94" s="1"/>
      <c r="G94" s="1"/>
    </row>
    <row r="95" ht="18.75" customHeight="1">
      <c r="A95" s="1"/>
      <c r="B95" s="1" t="str">
        <f>'3. Detailed Inputs'!B354</f>
        <v>H1. Impacted Area per Emergency Event (sq km)</v>
      </c>
      <c r="C95" s="75">
        <f>'3. Detailed Inputs'!C354</f>
        <v>10000</v>
      </c>
      <c r="D95" s="1"/>
      <c r="E95" s="1"/>
      <c r="F95" s="1"/>
      <c r="G95" s="1"/>
    </row>
    <row r="96" ht="18.75" customHeight="1">
      <c r="A96" s="1"/>
      <c r="B96" s="1" t="str">
        <f>'3. Detailed Inputs'!B355</f>
        <v>H2. Annual Emergency Response Events</v>
      </c>
      <c r="C96" s="75">
        <f>'3. Detailed Inputs'!C355</f>
        <v>10</v>
      </c>
      <c r="D96" s="1"/>
      <c r="E96" s="1"/>
      <c r="F96" s="1"/>
      <c r="G96" s="1"/>
    </row>
    <row r="97" ht="18.75" customHeight="1">
      <c r="A97" s="1"/>
      <c r="B97" s="1"/>
      <c r="C97" s="1"/>
      <c r="D97" s="1"/>
      <c r="E97" s="1"/>
      <c r="F97" s="1"/>
      <c r="G97" s="1"/>
    </row>
    <row r="98" ht="31.5" customHeight="1">
      <c r="A98" s="1"/>
      <c r="B98" s="1"/>
      <c r="C98" s="74" t="str">
        <f>'3. Detailed Inputs'!C360</f>
        <v>Coverage, % of impacted area</v>
      </c>
      <c r="D98" s="74" t="str">
        <f>'3. Detailed Inputs'!D360</f>
        <v>Coverage times per event</v>
      </c>
      <c r="E98" s="1"/>
      <c r="F98" s="1"/>
      <c r="G98" s="1"/>
    </row>
    <row r="99" ht="18.75" customHeight="1">
      <c r="A99" s="1"/>
      <c r="B99" s="1" t="str">
        <f>'3. Detailed Inputs'!B361</f>
        <v>H3. Search and Rescue Coverage Level</v>
      </c>
      <c r="C99" s="109">
        <f>'3. Detailed Inputs'!C361</f>
        <v>0.05</v>
      </c>
      <c r="D99" s="75">
        <f>'3. Detailed Inputs'!D361</f>
        <v>1</v>
      </c>
      <c r="E99" s="1"/>
      <c r="F99" s="1"/>
      <c r="G99" s="1"/>
    </row>
    <row r="100" ht="18.75" customHeight="1">
      <c r="A100" s="1"/>
      <c r="B100" s="1" t="str">
        <f>'3. Detailed Inputs'!B362</f>
        <v>H4. Cellular Connectivity Coverage Level</v>
      </c>
      <c r="C100" s="109">
        <f>'3. Detailed Inputs'!C362</f>
        <v>0.2</v>
      </c>
      <c r="D100" s="75">
        <f>'3. Detailed Inputs'!D362</f>
        <v>1</v>
      </c>
      <c r="E100" s="1"/>
      <c r="F100" s="1"/>
      <c r="G100" s="1"/>
    </row>
    <row r="101" ht="18.75" customHeight="1">
      <c r="A101" s="1"/>
      <c r="B101" s="1" t="str">
        <f>'3. Detailed Inputs'!B363</f>
        <v>H5. Government Inspection Coverage Level</v>
      </c>
      <c r="C101" s="109">
        <f>'3. Detailed Inputs'!C363</f>
        <v>1</v>
      </c>
      <c r="D101" s="75">
        <f>'3. Detailed Inputs'!D363</f>
        <v>4</v>
      </c>
      <c r="E101" s="1"/>
      <c r="F101" s="1"/>
      <c r="G101" s="1"/>
    </row>
    <row r="102" ht="18.75" customHeight="1">
      <c r="A102" s="1"/>
      <c r="B102" s="1" t="str">
        <f>'3. Detailed Inputs'!B364</f>
        <v>H6. Insurance Inspection Coverage Level</v>
      </c>
      <c r="C102" s="109">
        <f>'3. Detailed Inputs'!C364</f>
        <v>1</v>
      </c>
      <c r="D102" s="75">
        <f>'3. Detailed Inputs'!D364</f>
        <v>1</v>
      </c>
      <c r="E102" s="1"/>
      <c r="F102" s="1"/>
      <c r="G102" s="1"/>
    </row>
    <row r="103" ht="18.75" customHeight="1">
      <c r="A103" s="1"/>
      <c r="B103" s="1"/>
      <c r="C103" s="1"/>
      <c r="D103" s="1"/>
      <c r="E103" s="1"/>
      <c r="F103" s="1"/>
      <c r="G103" s="1"/>
    </row>
    <row r="104" ht="18.75" customHeight="1">
      <c r="A104" s="1"/>
      <c r="B104" s="1"/>
      <c r="C104" s="1"/>
      <c r="D104" s="1"/>
      <c r="E104" s="1"/>
      <c r="F104" s="1"/>
      <c r="G104" s="1"/>
    </row>
    <row r="105" ht="32.25" customHeight="1">
      <c r="A105" s="1"/>
      <c r="B105" s="1"/>
      <c r="C105" s="74" t="str">
        <f>'3. Detailed Inputs'!C369</f>
        <v>Daily Flights per UAV</v>
      </c>
      <c r="D105" s="74" t="str">
        <f>'3. Detailed Inputs'!D369</f>
        <v>Daily Area (sq km) per UAV</v>
      </c>
      <c r="E105" s="74" t="str">
        <f>'3. Detailed Inputs'!E369</f>
        <v>Days to Full Coverage</v>
      </c>
      <c r="F105" s="1"/>
      <c r="G105" s="1"/>
    </row>
    <row r="106" ht="18.75" customHeight="1">
      <c r="A106" s="1"/>
      <c r="B106" s="1" t="str">
        <f>'3. Detailed Inputs'!B370</f>
        <v>H7. Search and Rescue Coverage Rate</v>
      </c>
      <c r="C106" s="75">
        <f>'3. Detailed Inputs'!C370</f>
        <v>16</v>
      </c>
      <c r="D106" s="75">
        <f>'3. Detailed Inputs'!D370</f>
        <v>1</v>
      </c>
      <c r="E106" s="75">
        <f>'3. Detailed Inputs'!E370</f>
        <v>2</v>
      </c>
      <c r="F106" s="1"/>
      <c r="G106" s="1"/>
    </row>
    <row r="107" ht="18.75" customHeight="1">
      <c r="A107" s="1"/>
      <c r="B107" s="1" t="str">
        <f>'3. Detailed Inputs'!B371</f>
        <v>H8. Cellular Connectivity Coverage Rate</v>
      </c>
      <c r="C107" s="75">
        <f>'3. Detailed Inputs'!C371</f>
        <v>16</v>
      </c>
      <c r="D107" s="75">
        <f>'3. Detailed Inputs'!D371</f>
        <v>10</v>
      </c>
      <c r="E107" s="75">
        <f>'3. Detailed Inputs'!E371</f>
        <v>2</v>
      </c>
      <c r="F107" s="1"/>
      <c r="G107" s="1"/>
    </row>
    <row r="108" ht="18.75" customHeight="1">
      <c r="A108" s="1"/>
      <c r="B108" s="1" t="str">
        <f>'3. Detailed Inputs'!B372</f>
        <v>H9. Government Inspection Coverage Rate</v>
      </c>
      <c r="C108" s="75">
        <f>'3. Detailed Inputs'!C372</f>
        <v>8</v>
      </c>
      <c r="D108" s="1"/>
      <c r="E108" s="75">
        <f>'3. Detailed Inputs'!E372</f>
        <v>7</v>
      </c>
      <c r="F108" s="1"/>
      <c r="G108" s="1"/>
    </row>
    <row r="109" ht="18.75" customHeight="1">
      <c r="A109" s="1"/>
      <c r="B109" s="1" t="str">
        <f>'3. Detailed Inputs'!B373</f>
        <v>H10. Insurance Inspection Coverage Rate</v>
      </c>
      <c r="C109" s="75">
        <f>'3. Detailed Inputs'!C373</f>
        <v>12</v>
      </c>
      <c r="D109" s="1"/>
      <c r="E109" s="75">
        <f>'3. Detailed Inputs'!E373</f>
        <v>7</v>
      </c>
      <c r="F109" s="1"/>
      <c r="G109" s="1"/>
    </row>
    <row r="110" ht="18.75" customHeight="1">
      <c r="A110" s="1"/>
      <c r="B110" s="1"/>
      <c r="C110" s="1"/>
      <c r="D110" s="1"/>
      <c r="E110" s="1"/>
      <c r="F110" s="1"/>
      <c r="G110" s="1"/>
    </row>
    <row r="111" ht="18.75" customHeight="1">
      <c r="A111" s="1"/>
      <c r="B111" s="1" t="str">
        <f>'3. Detailed Inputs'!B388</f>
        <v>H11. Average % of Events Served per UAV</v>
      </c>
      <c r="C111" s="109">
        <f>'3. Detailed Inputs'!C388</f>
        <v>0.5</v>
      </c>
      <c r="D111" s="1"/>
      <c r="E111" s="1"/>
      <c r="F111" s="1"/>
      <c r="G111" s="1"/>
    </row>
    <row r="112" ht="18.75" customHeight="1">
      <c r="A112" s="1"/>
      <c r="B112" s="1"/>
      <c r="C112" s="1"/>
      <c r="D112" s="1"/>
      <c r="E112" s="1"/>
      <c r="F112" s="1"/>
      <c r="G112" s="1"/>
    </row>
    <row r="113" ht="18.75" customHeight="1">
      <c r="A113" s="1"/>
      <c r="B113" s="1"/>
      <c r="C113" s="20" t="str">
        <f>'3. Detailed Inputs'!C396</f>
        <v>Lower Bound</v>
      </c>
      <c r="D113" s="20" t="str">
        <f>'3. Detailed Inputs'!D396</f>
        <v>Upper Bound</v>
      </c>
      <c r="E113" s="1"/>
      <c r="F113" s="1"/>
      <c r="G113" s="1"/>
    </row>
    <row r="114" ht="18.75" customHeight="1">
      <c r="A114" s="1"/>
      <c r="B114" s="1" t="str">
        <f>'3. Detailed Inputs'!B397</f>
        <v>H12. UAV % of Maximum Capacity</v>
      </c>
      <c r="C114" s="109">
        <f>'3. Detailed Inputs'!C397</f>
        <v>0.05</v>
      </c>
      <c r="D114" s="109">
        <f>'3. Detailed Inputs'!D397</f>
        <v>0.5</v>
      </c>
      <c r="E114" s="1"/>
      <c r="F114" s="1"/>
      <c r="G114" s="1"/>
    </row>
    <row r="115" ht="18.75" customHeight="1">
      <c r="A115" s="1"/>
      <c r="B115" s="1"/>
      <c r="C115" s="1"/>
      <c r="D115" s="1"/>
      <c r="E115" s="1"/>
      <c r="F115" s="1"/>
      <c r="G115" s="1"/>
    </row>
    <row r="116" ht="18.75" customHeight="1">
      <c r="A116" s="1"/>
      <c r="B116" s="21" t="str">
        <f>'3. Detailed Inputs'!B404</f>
        <v>I. Other</v>
      </c>
      <c r="C116" s="24"/>
      <c r="D116" s="24"/>
      <c r="E116" s="24"/>
      <c r="F116" s="24"/>
      <c r="G116" s="1"/>
    </row>
    <row r="117" ht="18.75" customHeight="1">
      <c r="A117" s="1"/>
      <c r="B117" s="1"/>
      <c r="C117" s="1"/>
      <c r="D117" s="1"/>
      <c r="E117" s="1"/>
      <c r="F117" s="1"/>
      <c r="G117" s="1"/>
    </row>
    <row r="118" ht="18.75" customHeight="1">
      <c r="A118" s="1"/>
      <c r="B118" s="1" t="str">
        <f>'3. Detailed Inputs'!B408</f>
        <v>I1. Other %</v>
      </c>
      <c r="C118" s="116">
        <f>'3. Detailed Inputs'!C408</f>
        <v>0.001</v>
      </c>
      <c r="D118" s="1"/>
      <c r="E118" s="1"/>
      <c r="F118" s="1"/>
      <c r="G118" s="1"/>
    </row>
    <row r="119" ht="18.75" customHeight="1">
      <c r="A119" s="1"/>
      <c r="B119" s="1"/>
      <c r="C119" s="1"/>
      <c r="D119" s="1"/>
      <c r="E119" s="1"/>
      <c r="F119" s="1"/>
      <c r="G119" s="1"/>
    </row>
    <row r="120" ht="18.75" customHeight="1">
      <c r="A120" s="1"/>
      <c r="B120" s="21" t="str">
        <f>'3. Detailed Inputs'!B422</f>
        <v>J. Distributions by Vehicle Type</v>
      </c>
      <c r="C120" s="24"/>
      <c r="D120" s="24"/>
      <c r="E120" s="24"/>
      <c r="F120" s="24"/>
      <c r="G120" s="1"/>
    </row>
    <row r="121" ht="18.75" customHeight="1">
      <c r="A121" s="1"/>
      <c r="B121" s="1"/>
      <c r="C121" s="1"/>
      <c r="D121" s="1"/>
      <c r="E121" s="1"/>
      <c r="F121" s="1"/>
      <c r="G121" s="1"/>
    </row>
    <row r="122" ht="18.75" customHeight="1">
      <c r="A122" s="1"/>
      <c r="B122" s="1"/>
      <c r="C122" s="74" t="str">
        <f>'3. Detailed Inputs'!C428</f>
        <v>Small Recreational</v>
      </c>
      <c r="D122" s="74" t="str">
        <f>'3. Detailed Inputs'!D428</f>
        <v>Medium Commercial</v>
      </c>
      <c r="E122" s="1"/>
      <c r="F122" s="1"/>
      <c r="G122" s="1"/>
    </row>
    <row r="123" ht="18.75" customHeight="1">
      <c r="A123" s="1"/>
      <c r="B123" s="1" t="str">
        <f>'3. Detailed Inputs'!B429</f>
        <v>J1. Recreational Use Distribution</v>
      </c>
      <c r="C123" s="109">
        <f>'3. Detailed Inputs'!C429</f>
        <v>1</v>
      </c>
      <c r="D123" s="109">
        <f>'3. Detailed Inputs'!D429</f>
        <v>0</v>
      </c>
      <c r="E123" s="1"/>
      <c r="F123" s="1"/>
      <c r="G123" s="1"/>
    </row>
    <row r="124" ht="18.75" customHeight="1">
      <c r="A124" s="1"/>
      <c r="B124" s="1" t="str">
        <f>'3. Detailed Inputs'!B430</f>
        <v>J2. Commercial Delivery Distribution</v>
      </c>
      <c r="C124" s="109">
        <f>'3. Detailed Inputs'!C430</f>
        <v>0</v>
      </c>
      <c r="D124" s="109">
        <f>'3. Detailed Inputs'!D430</f>
        <v>1</v>
      </c>
      <c r="E124" s="1"/>
      <c r="F124" s="1"/>
      <c r="G124" s="1"/>
    </row>
    <row r="125" ht="18.75" customHeight="1">
      <c r="A125" s="1"/>
      <c r="B125" s="1" t="str">
        <f>'3. Detailed Inputs'!B431</f>
        <v>J3. Urban Air Mobility Distribution</v>
      </c>
      <c r="C125" s="109">
        <f>'3. Detailed Inputs'!C431</f>
        <v>0</v>
      </c>
      <c r="D125" s="109">
        <f>'3. Detailed Inputs'!D431</f>
        <v>0</v>
      </c>
      <c r="E125" s="1"/>
      <c r="F125" s="1"/>
      <c r="G125" s="1"/>
    </row>
    <row r="126" ht="18.75" customHeight="1">
      <c r="A126" s="1"/>
      <c r="B126" s="1" t="str">
        <f>'3. Detailed Inputs'!B432</f>
        <v>J4. Agriculture Distribution</v>
      </c>
      <c r="C126" s="109">
        <f>'3. Detailed Inputs'!C432</f>
        <v>0.5</v>
      </c>
      <c r="D126" s="109">
        <f>'3. Detailed Inputs'!D432</f>
        <v>0.5</v>
      </c>
      <c r="E126" s="1"/>
      <c r="F126" s="1"/>
      <c r="G126" s="1"/>
    </row>
    <row r="127" ht="18.75" customHeight="1">
      <c r="A127" s="1"/>
      <c r="B127" s="1" t="str">
        <f>'3. Detailed Inputs'!B433</f>
        <v>J5. Linear Inspection Distribution</v>
      </c>
      <c r="C127" s="109">
        <f>'3. Detailed Inputs'!C433</f>
        <v>0.8</v>
      </c>
      <c r="D127" s="109">
        <f>'3. Detailed Inputs'!D433</f>
        <v>0.2</v>
      </c>
      <c r="E127" s="1"/>
      <c r="F127" s="1"/>
      <c r="G127" s="1"/>
    </row>
    <row r="128" ht="18.75" customHeight="1">
      <c r="A128" s="1"/>
      <c r="B128" s="1" t="str">
        <f>'3. Detailed Inputs'!B434</f>
        <v>J6. Structure Inspection Distribution</v>
      </c>
      <c r="C128" s="109">
        <f>'3. Detailed Inputs'!C434</f>
        <v>0.8</v>
      </c>
      <c r="D128" s="109">
        <f>'3. Detailed Inputs'!D434</f>
        <v>0.2</v>
      </c>
      <c r="E128" s="1"/>
      <c r="F128" s="1"/>
      <c r="G128" s="1"/>
    </row>
    <row r="129" ht="18.75" customHeight="1">
      <c r="A129" s="1"/>
      <c r="B129" s="1" t="str">
        <f>'3. Detailed Inputs'!B435</f>
        <v>J7. Emergenecy Response Distribution</v>
      </c>
      <c r="C129" s="109">
        <f>'3. Detailed Inputs'!C435</f>
        <v>0.5</v>
      </c>
      <c r="D129" s="109">
        <f>'3. Detailed Inputs'!D435</f>
        <v>0.4</v>
      </c>
      <c r="E129" s="1"/>
      <c r="F129" s="1"/>
      <c r="G129" s="1"/>
    </row>
    <row r="130" ht="18.75" customHeight="1">
      <c r="A130" s="1"/>
      <c r="B130" s="1"/>
      <c r="C130" s="1"/>
      <c r="D130" s="1"/>
      <c r="E130" s="1"/>
      <c r="F130" s="1"/>
      <c r="G130" s="1"/>
    </row>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5:F5"/>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3">
      <c r="A3" s="130" t="s">
        <v>301</v>
      </c>
    </row>
    <row r="5">
      <c r="A5" s="131" t="s">
        <v>302</v>
      </c>
    </row>
    <row r="6">
      <c r="A6" s="131" t="s">
        <v>303</v>
      </c>
    </row>
    <row r="8">
      <c r="A8" s="131" t="s">
        <v>304</v>
      </c>
    </row>
    <row r="9">
      <c r="A9" s="131" t="s">
        <v>305</v>
      </c>
    </row>
    <row r="11">
      <c r="A11" s="131" t="s">
        <v>306</v>
      </c>
    </row>
    <row r="12">
      <c r="A12" s="131" t="s">
        <v>307</v>
      </c>
    </row>
    <row r="14">
      <c r="A14" s="131" t="s">
        <v>308</v>
      </c>
    </row>
    <row r="15">
      <c r="A15" s="131" t="s">
        <v>309</v>
      </c>
    </row>
    <row r="16">
      <c r="A16" s="131" t="s">
        <v>310</v>
      </c>
    </row>
    <row r="18">
      <c r="A18" s="131" t="s">
        <v>311</v>
      </c>
    </row>
    <row r="19">
      <c r="A19" s="131" t="s">
        <v>312</v>
      </c>
    </row>
    <row r="20">
      <c r="A20" s="131" t="s">
        <v>313</v>
      </c>
    </row>
    <row r="22">
      <c r="A22" s="132" t="s">
        <v>314</v>
      </c>
      <c r="B22" s="132"/>
      <c r="C22" s="132"/>
      <c r="D22" s="132"/>
      <c r="E22" s="132"/>
      <c r="F22" s="132"/>
      <c r="G22" s="132"/>
      <c r="H22" s="132"/>
      <c r="I22" s="132"/>
      <c r="J22" s="132"/>
    </row>
    <row r="23">
      <c r="A23" s="132"/>
      <c r="B23" s="132"/>
      <c r="C23" s="132"/>
      <c r="D23" s="132"/>
      <c r="E23" s="132"/>
      <c r="F23" s="132"/>
      <c r="G23" s="132"/>
      <c r="H23" s="132"/>
      <c r="I23" s="132"/>
      <c r="J23" s="132"/>
    </row>
    <row r="24">
      <c r="A24" s="132"/>
      <c r="B24" s="132"/>
      <c r="C24" s="132"/>
      <c r="D24" s="132"/>
      <c r="E24" s="132"/>
      <c r="F24" s="132"/>
      <c r="G24" s="132"/>
      <c r="H24" s="132"/>
      <c r="I24" s="132"/>
      <c r="J24" s="132"/>
    </row>
    <row r="25">
      <c r="A25" s="132"/>
      <c r="B25" s="132"/>
      <c r="C25" s="132"/>
      <c r="D25" s="132"/>
      <c r="E25" s="132"/>
      <c r="F25" s="132"/>
      <c r="G25" s="132"/>
      <c r="H25" s="132"/>
      <c r="I25" s="132"/>
      <c r="J25" s="132"/>
    </row>
    <row r="26">
      <c r="A26" s="132"/>
      <c r="B26" s="132"/>
      <c r="C26" s="132"/>
      <c r="D26" s="132"/>
      <c r="E26" s="132"/>
      <c r="F26" s="132"/>
      <c r="G26" s="132"/>
      <c r="H26" s="132"/>
      <c r="I26" s="132"/>
      <c r="J26" s="132"/>
    </row>
    <row r="27">
      <c r="A27" s="132"/>
      <c r="B27" s="132"/>
      <c r="C27" s="132"/>
      <c r="D27" s="132"/>
      <c r="E27" s="132"/>
      <c r="F27" s="132"/>
      <c r="G27" s="132"/>
      <c r="H27" s="132"/>
      <c r="I27" s="132"/>
      <c r="J27" s="132"/>
    </row>
    <row r="28">
      <c r="A28" s="132"/>
      <c r="B28" s="132"/>
      <c r="C28" s="132"/>
      <c r="D28" s="132"/>
      <c r="E28" s="132"/>
      <c r="F28" s="132"/>
      <c r="G28" s="132"/>
      <c r="H28" s="132"/>
      <c r="I28" s="132"/>
      <c r="J28" s="132"/>
    </row>
    <row r="29">
      <c r="A29" s="131"/>
      <c r="B29" s="131"/>
      <c r="C29" s="131"/>
      <c r="D29" s="131"/>
      <c r="E29" s="131"/>
    </row>
    <row r="30">
      <c r="A30" s="131"/>
      <c r="B30" s="131"/>
      <c r="C30" s="131"/>
      <c r="D30" s="131"/>
      <c r="E30" s="131"/>
    </row>
    <row r="31">
      <c r="A31" s="131"/>
      <c r="B31" s="131"/>
      <c r="C31" s="131"/>
      <c r="D31" s="131"/>
      <c r="E31" s="131"/>
    </row>
  </sheetData>
  <drawing r:id="rId1"/>
</worksheet>
</file>