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R:\RB3\Shared\LID Center\Mayfly\UC Davis Contract Task Items\2016_2017 LIDI\Task 3 Green Infrastructure Planning\Implementation\City of Arroyo Grande\"/>
    </mc:Choice>
  </mc:AlternateContent>
  <bookViews>
    <workbookView xWindow="0" yWindow="0" windowWidth="19200" windowHeight="9960" tabRatio="965"/>
  </bookViews>
  <sheets>
    <sheet name="Project Summary" sheetId="14" r:id="rId1"/>
    <sheet name="Sizing Calculations" sheetId="11" r:id="rId2"/>
    <sheet name="Volume Performance" sheetId="8" r:id="rId3"/>
    <sheet name="Pollutant Reduction Performance" sheetId="12" r:id="rId4"/>
    <sheet name="Cost Estimate" sheetId="9" r:id="rId5"/>
    <sheet name="Photos" sheetId="13" r:id="rId6"/>
  </sheets>
  <externalReferences>
    <externalReference r:id="rId7"/>
  </externalReferences>
  <definedNames>
    <definedName name="Compliance_Types">'[1]Lookups, Constants'!$A$34:$A$35</definedName>
    <definedName name="DMA_Surface_Types">'[1]Lookups, Constants'!$A$14:$A$23</definedName>
    <definedName name="DMA_Types">'[1]Lookups, Constants'!$A$4:$A$7</definedName>
    <definedName name="_xlnm.Print_Area" localSheetId="0">'Project Summary'!$B$1:$L$19</definedName>
    <definedName name="SCM_Types">'[1]Lookups, Constants'!$A$10:$A$11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20" i="12" l="1"/>
  <c r="P19" i="12"/>
  <c r="P18" i="12"/>
  <c r="P17" i="12"/>
  <c r="O17" i="12"/>
  <c r="O18" i="12"/>
  <c r="O19" i="12"/>
  <c r="O20" i="12"/>
  <c r="H7" i="12"/>
  <c r="G9" i="12"/>
  <c r="H9" i="12" s="1"/>
  <c r="G8" i="12"/>
  <c r="H8" i="12" s="1"/>
  <c r="G7" i="12"/>
  <c r="G6" i="12"/>
  <c r="H6" i="12" s="1"/>
  <c r="G5" i="12"/>
  <c r="H21" i="8"/>
  <c r="H20" i="8"/>
  <c r="H19" i="8"/>
  <c r="H18" i="8"/>
  <c r="F19" i="8"/>
  <c r="F20" i="8"/>
  <c r="F21" i="8"/>
  <c r="E19" i="8"/>
  <c r="E20" i="8"/>
  <c r="E21" i="8"/>
  <c r="I12" i="8"/>
  <c r="I13" i="8"/>
  <c r="I14" i="8"/>
  <c r="J38" i="9" l="1"/>
  <c r="J37" i="9"/>
  <c r="J36" i="9"/>
  <c r="J35" i="9"/>
  <c r="J34" i="9"/>
  <c r="J33" i="9"/>
  <c r="J32" i="9"/>
  <c r="J31" i="9"/>
  <c r="J30" i="9"/>
  <c r="J29" i="9"/>
  <c r="J28" i="9"/>
  <c r="J27" i="9"/>
  <c r="J24" i="9"/>
  <c r="J23" i="9"/>
  <c r="J22" i="9"/>
  <c r="J21" i="9"/>
  <c r="J20" i="9"/>
  <c r="J39" i="9" l="1"/>
  <c r="J40" i="9" s="1"/>
  <c r="F18" i="8" l="1"/>
  <c r="E18" i="8"/>
  <c r="I11" i="8" l="1"/>
  <c r="E40" i="12"/>
  <c r="F40" i="12"/>
  <c r="G40" i="12"/>
  <c r="I40" i="12"/>
  <c r="E41" i="12"/>
  <c r="F41" i="12"/>
  <c r="G41" i="12"/>
  <c r="I41" i="12"/>
  <c r="L43" i="12"/>
  <c r="J11" i="9"/>
  <c r="K11" i="9" s="1"/>
  <c r="J12" i="9"/>
  <c r="K12" i="9" s="1"/>
  <c r="M14" i="9"/>
  <c r="I10" i="8"/>
  <c r="E17" i="8"/>
  <c r="F17" i="8"/>
  <c r="I18" i="8" l="1"/>
  <c r="L12" i="9"/>
  <c r="L11" i="9"/>
  <c r="H17" i="8"/>
  <c r="L6" i="12" l="1"/>
  <c r="O6" i="12"/>
  <c r="J6" i="12"/>
  <c r="I6" i="12"/>
  <c r="K6" i="12"/>
  <c r="N6" i="12"/>
  <c r="M6" i="12"/>
  <c r="L14" i="9"/>
  <c r="I17" i="8"/>
  <c r="H5" i="12"/>
  <c r="O16" i="12" s="1"/>
  <c r="P16" i="12" s="1"/>
  <c r="K5" i="12" l="1"/>
  <c r="K10" i="12" s="1"/>
  <c r="M5" i="12"/>
  <c r="M10" i="12" s="1"/>
  <c r="I5" i="12"/>
  <c r="I10" i="12" s="1"/>
  <c r="J5" i="12"/>
  <c r="J10" i="12" s="1"/>
  <c r="L5" i="12"/>
  <c r="L10" i="12" s="1"/>
  <c r="N5" i="12"/>
  <c r="O5" i="12"/>
  <c r="O10" i="12" s="1"/>
  <c r="N10" i="12"/>
</calcChain>
</file>

<file path=xl/sharedStrings.xml><?xml version="1.0" encoding="utf-8"?>
<sst xmlns="http://schemas.openxmlformats.org/spreadsheetml/2006/main" count="217" uniqueCount="175">
  <si>
    <t>BMP</t>
  </si>
  <si>
    <t>Notes</t>
  </si>
  <si>
    <t>Site Description</t>
  </si>
  <si>
    <t>Location</t>
  </si>
  <si>
    <t>Total Design/Construct</t>
  </si>
  <si>
    <t>High</t>
  </si>
  <si>
    <t>Moderate</t>
  </si>
  <si>
    <t>Low</t>
  </si>
  <si>
    <t>Unit Cost and Install</t>
  </si>
  <si>
    <t>Total  Design and Construct</t>
  </si>
  <si>
    <t>Plan/Design (% of construction estimate)</t>
  </si>
  <si>
    <t>Estimated  Cost ($)</t>
  </si>
  <si>
    <t>BMP Area (square feet)</t>
  </si>
  <si>
    <t>Design / Construction Cost Estimate ($/square foot)</t>
  </si>
  <si>
    <t>Complexity</t>
  </si>
  <si>
    <t>Cistern</t>
  </si>
  <si>
    <t>Pervious Paver</t>
  </si>
  <si>
    <t>site preparation</t>
  </si>
  <si>
    <t>material and installation</t>
  </si>
  <si>
    <t>upper range</t>
  </si>
  <si>
    <t>lower range</t>
  </si>
  <si>
    <t>Pervious Paver average square foot cost design/construct ($)</t>
  </si>
  <si>
    <t xml:space="preserve">Bioretention / biofiltration average square foot cost construct </t>
  </si>
  <si>
    <t>SCM 2</t>
  </si>
  <si>
    <t>SCM 1</t>
  </si>
  <si>
    <t>square feet</t>
  </si>
  <si>
    <t>conversion cubic feet to gallons</t>
  </si>
  <si>
    <t>conversion inch to feet</t>
  </si>
  <si>
    <t>Average Annual Volume Managed (gallons)</t>
  </si>
  <si>
    <t>Annual Volume Managed (cubic feet)</t>
  </si>
  <si>
    <t>LID facility area receiving direct rainfall (square feet)</t>
  </si>
  <si>
    <t>equivalent impervious area of DMA (square feet)</t>
  </si>
  <si>
    <t>SCM</t>
  </si>
  <si>
    <t>Average Annual Volume Managed</t>
  </si>
  <si>
    <t>cubic feet</t>
  </si>
  <si>
    <t>inches</t>
  </si>
  <si>
    <t xml:space="preserve">Volume Managed for the 85th percentile, 24-hour storm event </t>
  </si>
  <si>
    <t>Estimate of equivalent impervious surface of the DMA (value will be less than or equal to the DMA)</t>
  </si>
  <si>
    <t xml:space="preserve">DMA </t>
  </si>
  <si>
    <t>Volume Managed for the 85th Percentile, 24-hr storm event.</t>
  </si>
  <si>
    <t>Insert Project Name</t>
  </si>
  <si>
    <t>Leave safety factor as 1</t>
  </si>
  <si>
    <t>rainfall depth: insert value obtained from the 85th percentile maps</t>
  </si>
  <si>
    <t>inset project location</t>
  </si>
  <si>
    <t xml:space="preserve">insert project name </t>
  </si>
  <si>
    <t>3. Nationwide Urban Runoff Program (US EPA 1983)</t>
  </si>
  <si>
    <t xml:space="preserve">2.       Natural Resources Defense Council (NRDC). "Investigation of the Feasibility and Benefits of Low Impact Site Design Practices Applied to Meet Carious Potential Stormwater Runoff Regulatory Standards." December, 2011. </t>
  </si>
  <si>
    <t xml:space="preserve">1.       New York State Stormwater Design Manual. "The Simple Method to Calculate Urban Stormwater Loads". Appendix A. </t>
  </si>
  <si>
    <t>References:</t>
  </si>
  <si>
    <r>
      <rPr>
        <vertAlign val="superscript"/>
        <sz val="10"/>
        <color indexed="8"/>
        <rFont val="Arial"/>
        <family val="2"/>
      </rPr>
      <t>3</t>
    </r>
    <r>
      <rPr>
        <sz val="11"/>
        <color theme="1"/>
        <rFont val="Calibri"/>
        <family val="2"/>
        <scheme val="minor"/>
      </rPr>
      <t xml:space="preserve"> Means from Nationwide Urban Runoff Program values for Residential Land use</t>
    </r>
  </si>
  <si>
    <r>
      <rPr>
        <vertAlign val="superscript"/>
        <sz val="10"/>
        <color indexed="8"/>
        <rFont val="Arial"/>
        <family val="2"/>
      </rPr>
      <t>2</t>
    </r>
    <r>
      <rPr>
        <sz val="11"/>
        <color theme="1"/>
        <rFont val="Calibri"/>
        <family val="2"/>
        <scheme val="minor"/>
      </rPr>
      <t xml:space="preserve"> Value from NRDC Report</t>
    </r>
  </si>
  <si>
    <r>
      <rPr>
        <vertAlign val="superscript"/>
        <sz val="10"/>
        <color indexed="8"/>
        <rFont val="Arial"/>
        <family val="2"/>
      </rPr>
      <t>1</t>
    </r>
    <r>
      <rPr>
        <sz val="11"/>
        <color theme="1"/>
        <rFont val="Calibri"/>
        <family val="2"/>
        <scheme val="minor"/>
      </rPr>
      <t xml:space="preserve">Average from New York Stormwater Management Design Manual and NRDC Report. </t>
    </r>
  </si>
  <si>
    <r>
      <t>Street</t>
    </r>
    <r>
      <rPr>
        <vertAlign val="superscript"/>
        <sz val="10"/>
        <color indexed="8"/>
        <rFont val="Arial"/>
        <family val="2"/>
      </rPr>
      <t>3</t>
    </r>
  </si>
  <si>
    <r>
      <t>Walkway</t>
    </r>
    <r>
      <rPr>
        <vertAlign val="superscript"/>
        <sz val="10"/>
        <color indexed="8"/>
        <rFont val="Arial"/>
        <family val="2"/>
      </rPr>
      <t>1</t>
    </r>
  </si>
  <si>
    <t>C/R Parking Lot</t>
  </si>
  <si>
    <t>Commercial Roof</t>
  </si>
  <si>
    <r>
      <t>Total Nitrogen</t>
    </r>
    <r>
      <rPr>
        <b/>
        <vertAlign val="superscript"/>
        <sz val="10"/>
        <color indexed="8"/>
        <rFont val="Arial"/>
        <family val="2"/>
      </rPr>
      <t>2</t>
    </r>
    <r>
      <rPr>
        <b/>
        <sz val="10"/>
        <color indexed="8"/>
        <rFont val="Arial"/>
        <family val="2"/>
      </rPr>
      <t xml:space="preserve"> (mg/L)</t>
    </r>
  </si>
  <si>
    <r>
      <t>F Coli.</t>
    </r>
    <r>
      <rPr>
        <b/>
        <vertAlign val="superscript"/>
        <sz val="10"/>
        <color indexed="8"/>
        <rFont val="Arial"/>
        <family val="2"/>
      </rPr>
      <t>2</t>
    </r>
    <r>
      <rPr>
        <b/>
        <sz val="10"/>
        <color indexed="8"/>
        <rFont val="Arial"/>
        <family val="2"/>
      </rPr>
      <t xml:space="preserve"> (1,000col/ml)</t>
    </r>
  </si>
  <si>
    <r>
      <t>Pb</t>
    </r>
    <r>
      <rPr>
        <b/>
        <vertAlign val="superscript"/>
        <sz val="10"/>
        <color indexed="8"/>
        <rFont val="Arial"/>
        <family val="2"/>
      </rPr>
      <t>2</t>
    </r>
    <r>
      <rPr>
        <b/>
        <sz val="10"/>
        <color indexed="8"/>
        <rFont val="Arial"/>
        <family val="2"/>
      </rPr>
      <t xml:space="preserve"> (ug/L)</t>
    </r>
  </si>
  <si>
    <r>
      <t>Total Phosphorus</t>
    </r>
    <r>
      <rPr>
        <b/>
        <vertAlign val="superscript"/>
        <sz val="10"/>
        <color indexed="8"/>
        <rFont val="Arial"/>
        <family val="2"/>
      </rPr>
      <t>1</t>
    </r>
    <r>
      <rPr>
        <b/>
        <sz val="10"/>
        <color indexed="8"/>
        <rFont val="Arial"/>
        <family val="2"/>
      </rPr>
      <t xml:space="preserve"> (ug/L)</t>
    </r>
  </si>
  <si>
    <r>
      <t>Total Copper</t>
    </r>
    <r>
      <rPr>
        <b/>
        <vertAlign val="superscript"/>
        <sz val="10"/>
        <color indexed="8"/>
        <rFont val="Arial"/>
        <family val="2"/>
      </rPr>
      <t>1</t>
    </r>
    <r>
      <rPr>
        <b/>
        <sz val="10"/>
        <color indexed="8"/>
        <rFont val="Arial"/>
        <family val="2"/>
      </rPr>
      <t xml:space="preserve"> (ug/L)</t>
    </r>
  </si>
  <si>
    <r>
      <t>Total Zinc</t>
    </r>
    <r>
      <rPr>
        <b/>
        <vertAlign val="superscript"/>
        <sz val="10"/>
        <color indexed="8"/>
        <rFont val="Arial"/>
        <family val="2"/>
      </rPr>
      <t>1</t>
    </r>
    <r>
      <rPr>
        <b/>
        <sz val="10"/>
        <color indexed="8"/>
        <rFont val="Arial"/>
        <family val="2"/>
      </rPr>
      <t xml:space="preserve"> (ug/L)</t>
    </r>
  </si>
  <si>
    <r>
      <t>TSS</t>
    </r>
    <r>
      <rPr>
        <b/>
        <vertAlign val="superscript"/>
        <sz val="10"/>
        <color indexed="8"/>
        <rFont val="Arial"/>
        <family val="2"/>
      </rPr>
      <t>1</t>
    </r>
    <r>
      <rPr>
        <b/>
        <sz val="10"/>
        <color indexed="8"/>
        <rFont val="Arial"/>
        <family val="2"/>
      </rPr>
      <t xml:space="preserve"> (mg/L)</t>
    </r>
  </si>
  <si>
    <t>Constituent</t>
  </si>
  <si>
    <t>Stormwater Surface Pollutant Loads</t>
  </si>
  <si>
    <t>Removal= Volume Treated x TSS Loading Rate</t>
  </si>
  <si>
    <t>Calculations:</t>
  </si>
  <si>
    <t>Street</t>
  </si>
  <si>
    <t>Walkway</t>
  </si>
  <si>
    <t>Commerical Roof</t>
  </si>
  <si>
    <t>Contributing Polluant Source</t>
  </si>
  <si>
    <t>There is no pollutant loading from any source</t>
  </si>
  <si>
    <t>D</t>
  </si>
  <si>
    <t>only the SCM is a pollutant contributor</t>
  </si>
  <si>
    <t>C</t>
  </si>
  <si>
    <t>The upstream impervious area and the SCM are pollutant contributors</t>
  </si>
  <si>
    <t>B</t>
  </si>
  <si>
    <t>The upstream impervious area is the only pollutant contributor.</t>
  </si>
  <si>
    <t>A</t>
  </si>
  <si>
    <t>Letter</t>
  </si>
  <si>
    <t xml:space="preserve"> Contributing Layout Key</t>
  </si>
  <si>
    <t>Total Project</t>
  </si>
  <si>
    <t>Total Nitrogen   (mg)</t>
  </si>
  <si>
    <t>F Coli.                (col)</t>
  </si>
  <si>
    <t>Pb       (mg)</t>
  </si>
  <si>
    <t>Total Phosphorus (mg)</t>
  </si>
  <si>
    <t>Total Zinc           (mg)</t>
  </si>
  <si>
    <t>Total Copper (mg)</t>
  </si>
  <si>
    <t>TSS          (mg)</t>
  </si>
  <si>
    <t>Annual Volume (Liters)</t>
  </si>
  <si>
    <t>Contributing Pollutant Source</t>
  </si>
  <si>
    <t>Contributing Layout</t>
  </si>
  <si>
    <t>Stormwater Pollutant Reduction Benefits</t>
  </si>
  <si>
    <t>Description of Stormwater/LID Opportunity</t>
  </si>
  <si>
    <t>DMA</t>
  </si>
  <si>
    <t>Annual Volume Treated (cubic feet)</t>
  </si>
  <si>
    <t>Annual Volume treated (L)</t>
  </si>
  <si>
    <t>Annual TSS lbs removed (lbs)</t>
  </si>
  <si>
    <t>1 mg =  x lb</t>
  </si>
  <si>
    <t>1 cubic feet = X L</t>
  </si>
  <si>
    <t>SCM Type</t>
  </si>
  <si>
    <t>Catchment ID</t>
  </si>
  <si>
    <t>Receiving Water</t>
  </si>
  <si>
    <t>Stormwater System</t>
  </si>
  <si>
    <t>Street/parcel type</t>
  </si>
  <si>
    <t xml:space="preserve">Tier 2/ Tier 3: Most of our sizing will be Tier 3 which sizes for retention.   </t>
  </si>
  <si>
    <t>Use HSG C/D for  conservative concept design sizing</t>
  </si>
  <si>
    <t>You need to estimate the SCM area (ft2) here in item #3 "Area (ft2)" to launch the model. You then look at the results in the SCM Minimum sizing to see if the depth is reasonable, if not you iteratively change the area to get at a sizing with not greater than 3 feet beneath the underdrain and a drain time of less than 72 hours. When sizing for treatment, the sizing "answer" is presented in item #5.</t>
  </si>
  <si>
    <t>The calculator was created to size LID SCMs for new and redevelopment projects so the user can input various information concerning "new" "replaced" and "USA" impervious.  For our purposes, we will use "new impervious area" as a way to tell the calculator the estimate of the effective impervious area of each DMA. Value of "new impervious" obtained from Volume Performance worksheet.</t>
  </si>
  <si>
    <t>*average annual precipitation can generally be obtained from the City or County's home page or search "City of x annual precipitation"</t>
  </si>
  <si>
    <t>Curb/gutter/inlet/pipe/outfall</t>
  </si>
  <si>
    <t xml:space="preserve">Disclaimer: Stormwater calculations, cost estimates and images presented in this document are concept level only.  </t>
  </si>
  <si>
    <t>Typical Asphalt Demo to Rain Garden*</t>
  </si>
  <si>
    <t>Item No.</t>
  </si>
  <si>
    <t>Description</t>
  </si>
  <si>
    <t>Quantity</t>
  </si>
  <si>
    <t>Unit</t>
  </si>
  <si>
    <t>Unit Cost</t>
  </si>
  <si>
    <t>Cost</t>
  </si>
  <si>
    <t>Demolition Services</t>
  </si>
  <si>
    <t>Mobilization (5%)</t>
  </si>
  <si>
    <t>LS</t>
  </si>
  <si>
    <t>Sawcut asphalt</t>
  </si>
  <si>
    <t>LF</t>
  </si>
  <si>
    <t>Excavation of asphalt/sub-base (average 6" depth)</t>
  </si>
  <si>
    <t>CY</t>
  </si>
  <si>
    <t>Excavation of earthwork (average 18" depth)</t>
  </si>
  <si>
    <t>Hauling of earthwork</t>
  </si>
  <si>
    <t xml:space="preserve"> </t>
  </si>
  <si>
    <t>Site Improvements</t>
  </si>
  <si>
    <t>6"x 24" concrete street curb &amp; gravel sub-base</t>
  </si>
  <si>
    <t>12" wide asphalt patch</t>
  </si>
  <si>
    <t>SF</t>
  </si>
  <si>
    <t>Rototill native soil conditions</t>
  </si>
  <si>
    <t>Deliver Topsoil &amp; Mulch</t>
  </si>
  <si>
    <t>Topsoil Mix (18" Import)</t>
  </si>
  <si>
    <t>Fine Grading Topsoil &amp; Mulch</t>
  </si>
  <si>
    <t>Irrigation**</t>
  </si>
  <si>
    <t>Landscape (1 gal containers @ 24" O.C)</t>
  </si>
  <si>
    <t>EA</t>
  </si>
  <si>
    <t>Street Trees (2" Caliper)</t>
  </si>
  <si>
    <t>Entry Curb Cut and Concrete Forebay Construction</t>
  </si>
  <si>
    <t xml:space="preserve">Exit Curb Cut </t>
  </si>
  <si>
    <t>2" mulch layer</t>
  </si>
  <si>
    <t>Total Stormwater Rain Garden Area =</t>
  </si>
  <si>
    <t>Cost/SF</t>
  </si>
  <si>
    <t>* Assumes no underdrain, gravel storage, or major alterations/connections to storm pipe system.</t>
  </si>
  <si>
    <t>** Assumes that a reasonable point-of-connection can be made at an adjacent water source</t>
  </si>
  <si>
    <t>Simple rain garden design/construct tend to be at the lower cost range. As complexity increases due to site preparation, additional infrastructure considerations, etc., the cost increases.  The higher end costs reflect designs that may include connection to existing infrastructure, site stability elements (e.g., geotechnical design elements). There may also be a higher cost associated with constructing a small SCM where construction does not provide an economy of scale for the contractor and cost per square foot tends to be higher than if the single facility were replicated several times and put out to construction bid as one project. The  $45 / square foot if often used as an average cost for street right-of-way bioretention in the Central Coast region as it is backed by data from several projects in the region and consistent with statewide and national averages.  See the typical cost table on this sheet to show a cost estimate for a low-moderate bioretention/biofiltration design (created by Kevin Robert Perry, Urban Rain Design 2017 for LIDI)</t>
  </si>
  <si>
    <t>various in downtown Arroyo Grande</t>
  </si>
  <si>
    <t>street right-of-way, public park, public parking</t>
  </si>
  <si>
    <t>Arroyo Grande Creek</t>
  </si>
  <si>
    <r>
      <t>Arroyo Grande 85</t>
    </r>
    <r>
      <rPr>
        <vertAlign val="superscript"/>
        <sz val="10"/>
        <color theme="1"/>
        <rFont val="Arial"/>
        <family val="2"/>
      </rPr>
      <t>th</t>
    </r>
    <r>
      <rPr>
        <sz val="10"/>
        <color theme="1"/>
        <rFont val="Arial"/>
        <family val="2"/>
      </rPr>
      <t xml:space="preserve"> percentile, 24-hour storm event</t>
    </r>
  </si>
  <si>
    <t>Arroyo Grande average annual rainfall (inches)*</t>
  </si>
  <si>
    <t>bioretention</t>
  </si>
  <si>
    <t>Y</t>
  </si>
  <si>
    <r>
      <t>85</t>
    </r>
    <r>
      <rPr>
        <b/>
        <vertAlign val="superscript"/>
        <sz val="11"/>
        <color theme="1"/>
        <rFont val="Calibri"/>
        <family val="2"/>
        <scheme val="minor"/>
      </rPr>
      <t>th</t>
    </r>
    <r>
      <rPr>
        <b/>
        <sz val="11"/>
        <color theme="1"/>
        <rFont val="Calibri"/>
        <family val="2"/>
        <scheme val="minor"/>
      </rPr>
      <t xml:space="preserve"> percentile event managed for DMA?</t>
    </r>
  </si>
  <si>
    <r>
      <t>SCM Footprint (ft</t>
    </r>
    <r>
      <rPr>
        <b/>
        <vertAlign val="superscript"/>
        <sz val="11"/>
        <color theme="1"/>
        <rFont val="Calibri"/>
        <family val="2"/>
        <scheme val="minor"/>
      </rPr>
      <t>2</t>
    </r>
    <r>
      <rPr>
        <b/>
        <sz val="11"/>
        <color theme="1"/>
        <rFont val="Calibri"/>
        <family val="2"/>
        <scheme val="minor"/>
      </rPr>
      <t>)</t>
    </r>
  </si>
  <si>
    <t>LID facility footprint (and receives rainfall)</t>
  </si>
  <si>
    <t>Arroyo Grande Calculations</t>
  </si>
  <si>
    <t>SCM 3</t>
  </si>
  <si>
    <t>SCM 4</t>
  </si>
  <si>
    <t>SCM 5</t>
  </si>
  <si>
    <t>Average Annual Total Suspended Solids Reduction (lbs.)</t>
  </si>
  <si>
    <t>Design and Performance Summary</t>
  </si>
  <si>
    <t>Sizing notes: The SCM bioretention design assumes a planter box style for SCMs 2, 4 and 5 and a slope-sided style for SCM 3. (i.e., flat bottom across entire footprint). The SCM may require more square footage to include non-functional slopes and perimeter edges if a slope sided design is desired. The SCM design assumes 18" bioretention soil and 12" aggregate depths and use of an underdrain connected to the existing conveyance infrastructure. Passive overflow can be used instead of an underdrain but drawdown time will need to be evaluated to avoid nuisance ponding.  Bioretention/biofiltration engineering standards can be found at centralcoastlidi.org</t>
  </si>
  <si>
    <t xml:space="preserve">Insert Project Name, Municipality, relevant CIP Number </t>
  </si>
  <si>
    <r>
      <t>Currently, runoff from the downtown core is directed to Arroyo Grande Creek. The concept designs show the opportunity to integrate low impact development bioretention and pervious pavement to improve stormwater management and increase urban greening.  All Stormwater Control Measures (SCMs) can manage the 85th percentile, 24-hr storm event.  Construction costs range from approximately $25 ft</t>
    </r>
    <r>
      <rPr>
        <vertAlign val="superscript"/>
        <sz val="11"/>
        <color theme="1"/>
        <rFont val="Calibri"/>
        <family val="2"/>
        <scheme val="minor"/>
      </rPr>
      <t>2</t>
    </r>
    <r>
      <rPr>
        <sz val="11"/>
        <color theme="1"/>
        <rFont val="Calibri"/>
        <family val="2"/>
        <scheme val="minor"/>
      </rPr>
      <t xml:space="preserve"> (pervious pavers), $30/ft</t>
    </r>
    <r>
      <rPr>
        <vertAlign val="superscript"/>
        <sz val="11"/>
        <color theme="1"/>
        <rFont val="Calibri"/>
        <family val="2"/>
        <scheme val="minor"/>
      </rPr>
      <t>2</t>
    </r>
    <r>
      <rPr>
        <sz val="11"/>
        <color theme="1"/>
        <rFont val="Calibri"/>
        <family val="2"/>
        <scheme val="minor"/>
      </rPr>
      <t xml:space="preserve"> Heritage Park bioretention; and, $45/ft</t>
    </r>
    <r>
      <rPr>
        <vertAlign val="superscript"/>
        <sz val="11"/>
        <color theme="1"/>
        <rFont val="Calibri"/>
        <family val="2"/>
        <scheme val="minor"/>
      </rPr>
      <t>2</t>
    </r>
    <r>
      <rPr>
        <sz val="11"/>
        <color theme="1"/>
        <rFont val="Calibri"/>
        <family val="2"/>
        <scheme val="minor"/>
      </rPr>
      <t xml:space="preserve"> for City Hall, Whitely St. and Nelson St. SCMs.</t>
    </r>
  </si>
  <si>
    <t>Event-based Volume Performance (ft3)</t>
  </si>
  <si>
    <t>pervious pavers</t>
  </si>
  <si>
    <t>Scroll down to see all SCM calculations</t>
  </si>
  <si>
    <t>This page will provide documentation of sizing calculations. In many cases, we will use the Santa Barbara County New/redevelopment bioretention calculator. However, other sizing approaches may be use and would still be documented on this page.</t>
  </si>
  <si>
    <t>Ideally, for retention projects, the depth below the underdrain is less that 2 ft. to avoid shoring of excavation. Max for our projects will be 3 feet below underdrain.  Drain time should be less than 72 hours for vector control and perception of nuisance flooding.</t>
  </si>
  <si>
    <t>Material costs can vary by availability and type of pervious surface. Additionally, project complexity can increase cost. $25 per square foot has been evaluated as a typical cost for pervious pavement construction.</t>
  </si>
  <si>
    <t>Concept designs include planter box style bioretention (left), side slope style bioretention (middle) and pervious pavers (right).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</si>
</sst>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quot;* #,##0.00_);_(&quot;$&quot;* \(#,##0.00\);_(&quot;$&quot;* &quot;-&quot;??_);_(@_)"/>
    <numFmt numFmtId="43" formatCode="_(* #,##0.00_);_(* \(#,##0.00\);_(* &quot;-&quot;??_);_(@_)"/>
    <numFmt numFmtId="164" formatCode="&quot;$&quot;#,##0"/>
    <numFmt numFmtId="165" formatCode="&quot;$&quot;#,##0.0"/>
    <numFmt numFmtId="166" formatCode="0.0"/>
    <numFmt numFmtId="167" formatCode="0.E+00"/>
    <numFmt numFmtId="168" formatCode="&quot;$&quot;#,##0.00"/>
  </numFmts>
  <fonts count="29" x14ac:knownFonts="1">
    <font>
      <sz val="11"/>
      <color theme="1"/>
      <name val="Calibri"/>
      <family val="2"/>
      <scheme val="minor"/>
    </font>
    <font>
      <sz val="11"/>
      <color theme="1"/>
      <name val="Calibri"/>
      <family val="2"/>
      <scheme val="minor"/>
    </font>
    <font>
      <sz val="11"/>
      <color indexed="8"/>
      <name val="Calibri"/>
      <family val="2"/>
    </font>
    <font>
      <b/>
      <sz val="11"/>
      <color indexed="8"/>
      <name val="Calibri"/>
      <family val="2"/>
    </font>
    <font>
      <sz val="10"/>
      <color theme="1"/>
      <name val="Arial"/>
      <family val="2"/>
    </font>
    <font>
      <sz val="10"/>
      <color indexed="8"/>
      <name val="Arial"/>
      <family val="2"/>
    </font>
    <font>
      <sz val="14"/>
      <color indexed="8"/>
      <name val="Arial"/>
      <family val="2"/>
    </font>
    <font>
      <b/>
      <sz val="10"/>
      <color theme="1"/>
      <name val="Arial"/>
      <family val="2"/>
    </font>
    <font>
      <b/>
      <sz val="10"/>
      <color indexed="8"/>
      <name val="Arial"/>
      <family val="2"/>
    </font>
    <font>
      <vertAlign val="superscript"/>
      <sz val="10"/>
      <color indexed="8"/>
      <name val="Arial"/>
      <family val="2"/>
    </font>
    <font>
      <b/>
      <vertAlign val="superscript"/>
      <sz val="10"/>
      <color indexed="8"/>
      <name val="Arial"/>
      <family val="2"/>
    </font>
    <font>
      <b/>
      <sz val="11"/>
      <color indexed="8"/>
      <name val="Arial"/>
      <family val="2"/>
    </font>
    <font>
      <sz val="10"/>
      <color theme="1"/>
      <name val="Calibri"/>
      <family val="2"/>
      <scheme val="minor"/>
    </font>
    <font>
      <sz val="9"/>
      <color theme="1"/>
      <name val="Calibri"/>
      <family val="2"/>
      <scheme val="minor"/>
    </font>
    <font>
      <sz val="11"/>
      <name val="Calibri"/>
      <family val="2"/>
      <scheme val="minor"/>
    </font>
    <font>
      <sz val="12"/>
      <color theme="1"/>
      <name val="Calibri"/>
      <family val="2"/>
      <scheme val="minor"/>
    </font>
    <font>
      <vertAlign val="superscript"/>
      <sz val="10"/>
      <color theme="1"/>
      <name val="Arial"/>
      <family val="2"/>
    </font>
    <font>
      <b/>
      <sz val="28"/>
      <name val="Calibri"/>
      <family val="2"/>
      <scheme val="minor"/>
    </font>
    <font>
      <b/>
      <sz val="12"/>
      <color theme="1"/>
      <name val="Calibri"/>
      <family val="2"/>
      <scheme val="minor"/>
    </font>
    <font>
      <sz val="8"/>
      <color theme="1"/>
      <name val="Calibri"/>
      <family val="2"/>
      <scheme val="minor"/>
    </font>
    <font>
      <b/>
      <sz val="9"/>
      <name val="Arial"/>
      <family val="2"/>
    </font>
    <font>
      <sz val="8"/>
      <name val="Arial"/>
      <family val="2"/>
    </font>
    <font>
      <b/>
      <sz val="8"/>
      <name val="Arial"/>
      <family val="2"/>
    </font>
    <font>
      <sz val="10"/>
      <name val="Arial"/>
      <family val="2"/>
    </font>
    <font>
      <b/>
      <sz val="11"/>
      <color theme="1"/>
      <name val="Calibri"/>
      <family val="2"/>
      <scheme val="minor"/>
    </font>
    <font>
      <b/>
      <sz val="16"/>
      <color theme="1"/>
      <name val="Arial"/>
      <family val="2"/>
    </font>
    <font>
      <b/>
      <vertAlign val="superscript"/>
      <sz val="11"/>
      <color theme="1"/>
      <name val="Calibri"/>
      <family val="2"/>
      <scheme val="minor"/>
    </font>
    <font>
      <vertAlign val="superscript"/>
      <sz val="11"/>
      <color theme="1"/>
      <name val="Calibri"/>
      <family val="2"/>
      <scheme val="minor"/>
    </font>
    <font>
      <sz val="10"/>
      <name val="Calibri"/>
      <family val="2"/>
      <scheme val="minor"/>
    </font>
  </fonts>
  <fills count="7">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indexed="47"/>
        <bgColor indexed="64"/>
      </patternFill>
    </fill>
    <fill>
      <patternFill patternType="solid">
        <fgColor theme="4" tint="0.79998168889431442"/>
        <bgColor indexed="64"/>
      </patternFill>
    </fill>
    <fill>
      <patternFill patternType="solid">
        <fgColor theme="0"/>
        <bgColor indexed="64"/>
      </patternFill>
    </fill>
  </fills>
  <borders count="54">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style="medium">
        <color indexed="64"/>
      </left>
      <right/>
      <top style="double">
        <color indexed="64"/>
      </top>
      <bottom style="thin">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diagonal/>
    </border>
  </borders>
  <cellStyleXfs count="5">
    <xf numFmtId="0" fontId="0" fillId="0" borderId="0"/>
    <xf numFmtId="0" fontId="1" fillId="0" borderId="0"/>
    <xf numFmtId="0" fontId="4" fillId="0" borderId="0"/>
    <xf numFmtId="43" fontId="5" fillId="0" borderId="0" applyFont="0" applyFill="0" applyBorder="0" applyAlignment="0" applyProtection="0"/>
    <xf numFmtId="44" fontId="1" fillId="0" borderId="0" applyFont="0" applyFill="0" applyBorder="0" applyAlignment="0" applyProtection="0"/>
  </cellStyleXfs>
  <cellXfs count="303">
    <xf numFmtId="0" fontId="0" fillId="0" borderId="0" xfId="0"/>
    <xf numFmtId="0" fontId="0" fillId="0" borderId="0" xfId="0" applyBorder="1"/>
    <xf numFmtId="0" fontId="1" fillId="0" borderId="0" xfId="1"/>
    <xf numFmtId="0" fontId="1" fillId="0" borderId="0" xfId="1" applyAlignment="1">
      <alignment wrapText="1"/>
    </xf>
    <xf numFmtId="3" fontId="1" fillId="0" borderId="0" xfId="1" applyNumberFormat="1"/>
    <xf numFmtId="0" fontId="2" fillId="0" borderId="0" xfId="1" applyFont="1"/>
    <xf numFmtId="0" fontId="1" fillId="0" borderId="0" xfId="1" applyFill="1"/>
    <xf numFmtId="164" fontId="3" fillId="0" borderId="0" xfId="1" applyNumberFormat="1" applyFont="1" applyFill="1" applyBorder="1" applyAlignment="1">
      <alignment wrapText="1"/>
    </xf>
    <xf numFmtId="164" fontId="3" fillId="0" borderId="0" xfId="2" applyNumberFormat="1" applyFont="1" applyFill="1" applyBorder="1"/>
    <xf numFmtId="0" fontId="4" fillId="0" borderId="0" xfId="2" applyFill="1" applyBorder="1"/>
    <xf numFmtId="164" fontId="3" fillId="0" borderId="1" xfId="2" applyNumberFormat="1" applyFont="1" applyBorder="1" applyAlignment="1">
      <alignment wrapText="1"/>
    </xf>
    <xf numFmtId="164" fontId="3" fillId="0" borderId="1" xfId="2" applyNumberFormat="1" applyFont="1" applyBorder="1"/>
    <xf numFmtId="0" fontId="4" fillId="0" borderId="1" xfId="2" applyBorder="1"/>
    <xf numFmtId="164" fontId="1" fillId="0" borderId="0" xfId="1" applyNumberFormat="1" applyFill="1" applyBorder="1" applyAlignment="1">
      <alignment wrapText="1"/>
    </xf>
    <xf numFmtId="164" fontId="4" fillId="0" borderId="0" xfId="2" applyNumberFormat="1" applyFill="1" applyBorder="1" applyAlignment="1">
      <alignment horizontal="right" vertical="center" wrapText="1"/>
    </xf>
    <xf numFmtId="3" fontId="4" fillId="0" borderId="0" xfId="2" applyNumberFormat="1" applyFill="1" applyBorder="1" applyAlignment="1">
      <alignment horizontal="right" vertical="center" wrapText="1"/>
    </xf>
    <xf numFmtId="3" fontId="5" fillId="0" borderId="0" xfId="2" applyNumberFormat="1" applyFont="1" applyFill="1" applyBorder="1" applyAlignment="1">
      <alignment horizontal="right" vertical="center" wrapText="1"/>
    </xf>
    <xf numFmtId="0" fontId="2" fillId="0" borderId="0" xfId="2" applyFont="1" applyFill="1" applyBorder="1" applyAlignment="1">
      <alignment horizontal="center" vertical="center" wrapText="1"/>
    </xf>
    <xf numFmtId="164" fontId="4" fillId="0" borderId="1" xfId="2" applyNumberFormat="1" applyFill="1" applyBorder="1" applyAlignment="1">
      <alignment horizontal="right" vertical="center" wrapText="1"/>
    </xf>
    <xf numFmtId="165" fontId="4" fillId="0" borderId="1" xfId="2" applyNumberFormat="1" applyFill="1" applyBorder="1" applyAlignment="1">
      <alignment horizontal="right" vertical="center" wrapText="1"/>
    </xf>
    <xf numFmtId="164" fontId="4" fillId="0" borderId="1" xfId="2" applyNumberFormat="1" applyBorder="1" applyAlignment="1">
      <alignment horizontal="right" vertical="center" wrapText="1"/>
    </xf>
    <xf numFmtId="3" fontId="5" fillId="0" borderId="1" xfId="2" applyNumberFormat="1" applyFont="1" applyBorder="1" applyAlignment="1">
      <alignment horizontal="right" vertical="center" wrapText="1"/>
    </xf>
    <xf numFmtId="0" fontId="4" fillId="0" borderId="1" xfId="2" applyBorder="1" applyAlignment="1">
      <alignment horizontal="center" vertical="center" wrapText="1"/>
    </xf>
    <xf numFmtId="0" fontId="2" fillId="0" borderId="1" xfId="2" applyFont="1" applyBorder="1" applyAlignment="1">
      <alignment horizontal="center" vertical="center" wrapText="1"/>
    </xf>
    <xf numFmtId="0" fontId="2" fillId="0" borderId="0" xfId="1" applyFont="1" applyFill="1" applyBorder="1" applyAlignment="1">
      <alignment horizontal="center" wrapText="1"/>
    </xf>
    <xf numFmtId="0" fontId="4" fillId="0" borderId="0" xfId="2" applyFill="1" applyBorder="1" applyAlignment="1">
      <alignment horizontal="center" vertical="center" wrapText="1"/>
    </xf>
    <xf numFmtId="3" fontId="4" fillId="0" borderId="0" xfId="2" applyNumberFormat="1" applyFill="1" applyBorder="1" applyAlignment="1">
      <alignment horizontal="center" vertical="center" wrapText="1"/>
    </xf>
    <xf numFmtId="0" fontId="4" fillId="0" borderId="1" xfId="2" applyFill="1" applyBorder="1" applyAlignment="1">
      <alignment horizontal="center" vertical="center" wrapText="1"/>
    </xf>
    <xf numFmtId="0" fontId="4" fillId="0" borderId="1" xfId="2" applyBorder="1" applyAlignment="1">
      <alignment wrapText="1"/>
    </xf>
    <xf numFmtId="0" fontId="4" fillId="0" borderId="0" xfId="2" applyAlignment="1">
      <alignment wrapText="1"/>
    </xf>
    <xf numFmtId="0" fontId="4" fillId="0" borderId="0" xfId="2"/>
    <xf numFmtId="0" fontId="4" fillId="0" borderId="9" xfId="2" applyBorder="1" applyAlignment="1">
      <alignment horizontal="left" wrapText="1"/>
    </xf>
    <xf numFmtId="164" fontId="4" fillId="0" borderId="2" xfId="2" applyNumberFormat="1" applyBorder="1"/>
    <xf numFmtId="0" fontId="4" fillId="0" borderId="3" xfId="2" applyBorder="1"/>
    <xf numFmtId="164" fontId="4" fillId="0" borderId="1" xfId="2" applyNumberFormat="1" applyBorder="1"/>
    <xf numFmtId="164" fontId="4" fillId="0" borderId="0" xfId="2" applyNumberFormat="1"/>
    <xf numFmtId="0" fontId="1" fillId="0" borderId="1" xfId="1" applyBorder="1"/>
    <xf numFmtId="0" fontId="2" fillId="0" borderId="1" xfId="1" applyFont="1" applyBorder="1" applyAlignment="1">
      <alignment vertical="top" wrapText="1"/>
    </xf>
    <xf numFmtId="0" fontId="3" fillId="0" borderId="1" xfId="1" applyFont="1" applyBorder="1" applyAlignment="1">
      <alignment horizontal="center"/>
    </xf>
    <xf numFmtId="0" fontId="4" fillId="0" borderId="1" xfId="2" applyBorder="1" applyAlignment="1">
      <alignment horizontal="center" wrapText="1"/>
    </xf>
    <xf numFmtId="0" fontId="4" fillId="0" borderId="9" xfId="2" applyBorder="1" applyAlignment="1"/>
    <xf numFmtId="0" fontId="4" fillId="0" borderId="1" xfId="2" applyBorder="1" applyAlignment="1">
      <alignment vertical="top" wrapText="1"/>
    </xf>
    <xf numFmtId="1" fontId="1" fillId="0" borderId="0" xfId="1" applyNumberFormat="1" applyAlignment="1">
      <alignment wrapText="1"/>
    </xf>
    <xf numFmtId="2" fontId="4" fillId="0" borderId="0" xfId="2" applyNumberFormat="1" applyFill="1" applyBorder="1" applyAlignment="1">
      <alignment horizontal="left" vertical="top" wrapText="1"/>
    </xf>
    <xf numFmtId="3" fontId="2" fillId="0" borderId="1" xfId="2" applyNumberFormat="1" applyFont="1" applyBorder="1" applyAlignment="1">
      <alignment horizontal="center" vertical="center" wrapText="1"/>
    </xf>
    <xf numFmtId="2" fontId="1" fillId="0" borderId="0" xfId="1" applyNumberFormat="1" applyAlignment="1">
      <alignment vertical="top" wrapText="1"/>
    </xf>
    <xf numFmtId="1" fontId="4" fillId="0" borderId="0" xfId="2" applyNumberFormat="1" applyAlignment="1">
      <alignment wrapText="1"/>
    </xf>
    <xf numFmtId="2" fontId="4" fillId="0" borderId="0" xfId="2" applyNumberFormat="1" applyAlignment="1">
      <alignment vertical="top" wrapText="1"/>
    </xf>
    <xf numFmtId="0" fontId="4" fillId="0" borderId="0" xfId="2" applyAlignment="1"/>
    <xf numFmtId="1" fontId="4" fillId="0" borderId="0" xfId="2" applyNumberFormat="1" applyFill="1" applyAlignment="1">
      <alignment wrapText="1"/>
    </xf>
    <xf numFmtId="0" fontId="4" fillId="0" borderId="0" xfId="2" applyBorder="1" applyAlignment="1"/>
    <xf numFmtId="3" fontId="4" fillId="0" borderId="1" xfId="2" applyNumberFormat="1" applyFill="1" applyBorder="1" applyAlignment="1">
      <alignment horizontal="center" wrapText="1"/>
    </xf>
    <xf numFmtId="3" fontId="4" fillId="3" borderId="1" xfId="3" applyNumberFormat="1" applyFont="1" applyFill="1" applyBorder="1" applyAlignment="1">
      <alignment horizontal="center" wrapText="1"/>
    </xf>
    <xf numFmtId="1" fontId="2" fillId="0" borderId="0" xfId="1" applyNumberFormat="1" applyFont="1" applyBorder="1" applyAlignment="1">
      <alignment wrapText="1"/>
    </xf>
    <xf numFmtId="2" fontId="4" fillId="0" borderId="1" xfId="2" applyNumberFormat="1" applyFill="1" applyBorder="1" applyAlignment="1">
      <alignment horizontal="center" wrapText="1"/>
    </xf>
    <xf numFmtId="1" fontId="4" fillId="0" borderId="1" xfId="2" applyNumberFormat="1" applyFill="1" applyBorder="1" applyAlignment="1">
      <alignment horizontal="center" vertical="top" wrapText="1"/>
    </xf>
    <xf numFmtId="0" fontId="4" fillId="0" borderId="1" xfId="2" applyFill="1" applyBorder="1" applyAlignment="1">
      <alignment horizontal="center" wrapText="1"/>
    </xf>
    <xf numFmtId="43" fontId="4" fillId="0" borderId="1" xfId="3" applyFont="1" applyFill="1" applyBorder="1" applyAlignment="1">
      <alignment horizontal="center" wrapText="1"/>
    </xf>
    <xf numFmtId="1" fontId="1" fillId="0" borderId="0" xfId="1" applyNumberFormat="1" applyBorder="1" applyAlignment="1">
      <alignment wrapText="1"/>
    </xf>
    <xf numFmtId="4" fontId="4" fillId="3" borderId="1" xfId="2" applyNumberFormat="1" applyFill="1" applyBorder="1" applyAlignment="1">
      <alignment horizontal="center" wrapText="1"/>
    </xf>
    <xf numFmtId="3" fontId="2" fillId="3" borderId="1" xfId="2" applyNumberFormat="1" applyFont="1" applyFill="1" applyBorder="1" applyAlignment="1">
      <alignment horizontal="center" vertical="center" wrapText="1"/>
    </xf>
    <xf numFmtId="1" fontId="4" fillId="0" borderId="13" xfId="2" applyNumberFormat="1" applyBorder="1" applyAlignment="1">
      <alignment horizontal="center" wrapText="1"/>
    </xf>
    <xf numFmtId="2" fontId="4" fillId="0" borderId="13" xfId="2" applyNumberFormat="1" applyBorder="1" applyAlignment="1">
      <alignment horizontal="center" wrapText="1"/>
    </xf>
    <xf numFmtId="0" fontId="4" fillId="0" borderId="13" xfId="2" applyBorder="1" applyAlignment="1">
      <alignment horizontal="center" wrapText="1"/>
    </xf>
    <xf numFmtId="43" fontId="4" fillId="0" borderId="13" xfId="3" applyFont="1" applyFill="1" applyBorder="1" applyAlignment="1">
      <alignment horizontal="center" wrapText="1"/>
    </xf>
    <xf numFmtId="0" fontId="5" fillId="0" borderId="1" xfId="2" applyFont="1" applyBorder="1" applyAlignment="1">
      <alignment horizontal="center" vertical="top" wrapText="1"/>
    </xf>
    <xf numFmtId="0" fontId="4" fillId="0" borderId="0" xfId="2" applyFill="1"/>
    <xf numFmtId="0" fontId="8" fillId="0" borderId="22" xfId="2" applyFont="1" applyBorder="1"/>
    <xf numFmtId="166" fontId="4" fillId="0" borderId="23" xfId="2" applyNumberFormat="1" applyBorder="1" applyAlignment="1">
      <alignment horizontal="center" vertical="center"/>
    </xf>
    <xf numFmtId="0" fontId="4" fillId="0" borderId="24" xfId="2" applyBorder="1" applyAlignment="1">
      <alignment horizontal="center" vertical="center"/>
    </xf>
    <xf numFmtId="0" fontId="4" fillId="0" borderId="25" xfId="2" applyBorder="1" applyAlignment="1">
      <alignment horizontal="center" vertical="center"/>
    </xf>
    <xf numFmtId="0" fontId="4" fillId="0" borderId="26" xfId="2" applyBorder="1" applyAlignment="1">
      <alignment horizontal="center" vertical="center"/>
    </xf>
    <xf numFmtId="0" fontId="4" fillId="0" borderId="1" xfId="2" applyBorder="1" applyAlignment="1">
      <alignment horizontal="center" vertical="center"/>
    </xf>
    <xf numFmtId="0" fontId="4" fillId="0" borderId="27" xfId="2" applyBorder="1" applyAlignment="1">
      <alignment horizontal="center"/>
    </xf>
    <xf numFmtId="166" fontId="4" fillId="0" borderId="1" xfId="2" applyNumberFormat="1" applyBorder="1" applyAlignment="1">
      <alignment horizontal="center" vertical="center" wrapText="1"/>
    </xf>
    <xf numFmtId="1" fontId="4" fillId="0" borderId="1" xfId="2" applyNumberFormat="1" applyBorder="1" applyAlignment="1">
      <alignment horizontal="center" vertical="center" wrapText="1"/>
    </xf>
    <xf numFmtId="0" fontId="4" fillId="0" borderId="1" xfId="2" applyFont="1" applyBorder="1" applyAlignment="1">
      <alignment horizontal="center" vertical="center" wrapText="1"/>
    </xf>
    <xf numFmtId="0" fontId="4" fillId="0" borderId="27" xfId="2" applyBorder="1" applyAlignment="1">
      <alignment horizontal="center" vertical="center" wrapText="1"/>
    </xf>
    <xf numFmtId="0" fontId="4" fillId="0" borderId="28" xfId="2" applyBorder="1" applyAlignment="1">
      <alignment horizontal="center" vertical="center"/>
    </xf>
    <xf numFmtId="166" fontId="4" fillId="0" borderId="13" xfId="2" applyNumberFormat="1" applyBorder="1" applyAlignment="1">
      <alignment horizontal="center" vertical="center" wrapText="1"/>
    </xf>
    <xf numFmtId="1" fontId="4" fillId="0" borderId="13" xfId="2" applyNumberFormat="1" applyBorder="1" applyAlignment="1">
      <alignment horizontal="center" vertical="center" wrapText="1"/>
    </xf>
    <xf numFmtId="0" fontId="4" fillId="0" borderId="13" xfId="2" applyBorder="1" applyAlignment="1">
      <alignment horizontal="center" vertical="center" wrapText="1"/>
    </xf>
    <xf numFmtId="0" fontId="4" fillId="0" borderId="13" xfId="2" applyFont="1" applyBorder="1" applyAlignment="1">
      <alignment horizontal="center" vertical="center" wrapText="1"/>
    </xf>
    <xf numFmtId="0" fontId="4" fillId="0" borderId="29" xfId="2" applyBorder="1" applyAlignment="1">
      <alignment horizontal="center" vertical="center" wrapText="1"/>
    </xf>
    <xf numFmtId="0" fontId="8" fillId="4" borderId="30" xfId="2" applyFont="1" applyFill="1" applyBorder="1" applyAlignment="1">
      <alignment horizontal="center" vertical="center" wrapText="1"/>
    </xf>
    <xf numFmtId="0" fontId="8" fillId="4" borderId="31" xfId="2" applyFont="1" applyFill="1" applyBorder="1" applyAlignment="1">
      <alignment horizontal="center" vertical="center" wrapText="1"/>
    </xf>
    <xf numFmtId="0" fontId="8" fillId="4" borderId="31" xfId="2" applyFont="1" applyFill="1" applyBorder="1" applyAlignment="1">
      <alignment horizontal="center" vertical="center"/>
    </xf>
    <xf numFmtId="0" fontId="8" fillId="4" borderId="32" xfId="2" applyFont="1" applyFill="1" applyBorder="1" applyAlignment="1">
      <alignment horizontal="center" vertical="center" wrapText="1"/>
    </xf>
    <xf numFmtId="0" fontId="7" fillId="0" borderId="0" xfId="2" applyFont="1" applyFill="1" applyBorder="1" applyAlignment="1">
      <alignment horizontal="center"/>
    </xf>
    <xf numFmtId="0" fontId="4" fillId="0" borderId="42" xfId="2" applyBorder="1"/>
    <xf numFmtId="0" fontId="4" fillId="0" borderId="0" xfId="2" applyFill="1" applyBorder="1" applyAlignment="1">
      <alignment vertical="center"/>
    </xf>
    <xf numFmtId="0" fontId="4" fillId="0" borderId="10" xfId="2" applyBorder="1" applyAlignment="1"/>
    <xf numFmtId="0" fontId="8" fillId="0" borderId="8" xfId="2" applyFont="1" applyFill="1" applyBorder="1" applyAlignment="1">
      <alignment horizontal="center"/>
    </xf>
    <xf numFmtId="0" fontId="4" fillId="0" borderId="11" xfId="2" applyBorder="1" applyAlignment="1"/>
    <xf numFmtId="0" fontId="8" fillId="0" borderId="12" xfId="2" applyFont="1" applyFill="1" applyBorder="1" applyAlignment="1">
      <alignment horizontal="center"/>
    </xf>
    <xf numFmtId="0" fontId="4" fillId="0" borderId="0" xfId="2" applyFill="1" applyBorder="1" applyAlignment="1">
      <alignment horizontal="left" vertical="center"/>
    </xf>
    <xf numFmtId="0" fontId="8" fillId="0" borderId="0" xfId="2" applyFont="1" applyFill="1" applyBorder="1" applyAlignment="1">
      <alignment horizontal="center"/>
    </xf>
    <xf numFmtId="0" fontId="8" fillId="0" borderId="19" xfId="2" applyFont="1" applyFill="1" applyBorder="1" applyAlignment="1">
      <alignment horizontal="center"/>
    </xf>
    <xf numFmtId="0" fontId="8" fillId="0" borderId="44" xfId="2" applyFont="1" applyFill="1" applyBorder="1" applyAlignment="1">
      <alignment horizontal="center"/>
    </xf>
    <xf numFmtId="0" fontId="4" fillId="0" borderId="45" xfId="2" applyFill="1" applyBorder="1"/>
    <xf numFmtId="0" fontId="4" fillId="0" borderId="45" xfId="2" applyFill="1" applyBorder="1" applyAlignment="1">
      <alignment vertical="center"/>
    </xf>
    <xf numFmtId="0" fontId="8" fillId="0" borderId="46" xfId="2" applyFont="1" applyFill="1" applyBorder="1" applyAlignment="1">
      <alignment horizontal="center"/>
    </xf>
    <xf numFmtId="0" fontId="8" fillId="0" borderId="0" xfId="2" applyFont="1" applyFill="1" applyBorder="1" applyAlignment="1">
      <alignment horizontal="center" vertical="center"/>
    </xf>
    <xf numFmtId="0" fontId="8" fillId="0" borderId="49" xfId="2" applyFont="1" applyFill="1" applyBorder="1" applyAlignment="1">
      <alignment horizontal="center"/>
    </xf>
    <xf numFmtId="0" fontId="11" fillId="0" borderId="0" xfId="2" applyFont="1" applyFill="1" applyBorder="1" applyAlignment="1">
      <alignment horizontal="center"/>
    </xf>
    <xf numFmtId="0" fontId="4" fillId="0" borderId="0" xfId="2" applyProtection="1"/>
    <xf numFmtId="0" fontId="4" fillId="0" borderId="0" xfId="2" applyFill="1" applyProtection="1"/>
    <xf numFmtId="3" fontId="4" fillId="0" borderId="1" xfId="2" applyNumberFormat="1" applyFill="1" applyBorder="1" applyAlignment="1" applyProtection="1">
      <alignment horizontal="right" vertical="center" wrapText="1"/>
    </xf>
    <xf numFmtId="3" fontId="4" fillId="0" borderId="1" xfId="2" applyNumberFormat="1" applyFill="1" applyBorder="1" applyAlignment="1">
      <alignment horizontal="right" vertical="center" wrapText="1"/>
    </xf>
    <xf numFmtId="0" fontId="4" fillId="0" borderId="1" xfId="2" applyFill="1" applyBorder="1" applyAlignment="1" applyProtection="1">
      <alignment wrapText="1"/>
    </xf>
    <xf numFmtId="3" fontId="4" fillId="0" borderId="1" xfId="2" applyNumberFormat="1" applyBorder="1" applyAlignment="1">
      <alignment horizontal="right" vertical="center" wrapText="1"/>
    </xf>
    <xf numFmtId="167" fontId="4" fillId="0" borderId="1" xfId="2" applyNumberFormat="1" applyBorder="1" applyAlignment="1">
      <alignment horizontal="right" vertical="center" wrapText="1"/>
    </xf>
    <xf numFmtId="3" fontId="4" fillId="0" borderId="1" xfId="2" applyNumberFormat="1" applyBorder="1" applyAlignment="1">
      <alignment horizontal="right" vertical="center"/>
    </xf>
    <xf numFmtId="0" fontId="8" fillId="0" borderId="1" xfId="2" applyFont="1" applyFill="1" applyBorder="1" applyAlignment="1" applyProtection="1">
      <alignment horizontal="center" vertical="center" wrapText="1"/>
      <protection locked="0"/>
    </xf>
    <xf numFmtId="0" fontId="8" fillId="0" borderId="14" xfId="2" applyFont="1" applyFill="1" applyBorder="1" applyAlignment="1">
      <alignment horizontal="center" vertical="center" wrapText="1"/>
    </xf>
    <xf numFmtId="0" fontId="8" fillId="0" borderId="1" xfId="2" applyFont="1" applyFill="1" applyBorder="1" applyAlignment="1">
      <alignment horizontal="center" vertical="center" wrapText="1"/>
    </xf>
    <xf numFmtId="0" fontId="4" fillId="0" borderId="12" xfId="2" applyBorder="1"/>
    <xf numFmtId="0" fontId="0" fillId="0" borderId="0" xfId="0" applyBorder="1" applyAlignment="1">
      <alignment horizontal="left"/>
    </xf>
    <xf numFmtId="1" fontId="1" fillId="0" borderId="1" xfId="1" applyNumberFormat="1" applyBorder="1" applyAlignment="1">
      <alignment horizontal="center" wrapText="1"/>
    </xf>
    <xf numFmtId="0" fontId="0" fillId="0" borderId="0" xfId="0" applyFill="1" applyBorder="1" applyAlignment="1"/>
    <xf numFmtId="0" fontId="0" fillId="0" borderId="0" xfId="0" applyAlignment="1">
      <alignment wrapText="1"/>
    </xf>
    <xf numFmtId="0" fontId="0" fillId="0" borderId="0" xfId="0" applyBorder="1" applyAlignment="1">
      <alignment wrapText="1"/>
    </xf>
    <xf numFmtId="0" fontId="2" fillId="0" borderId="0" xfId="1" applyFont="1" applyAlignment="1">
      <alignment wrapText="1"/>
    </xf>
    <xf numFmtId="0" fontId="4" fillId="0" borderId="0" xfId="2" applyBorder="1" applyAlignment="1">
      <alignment horizontal="center" vertical="center" wrapText="1"/>
    </xf>
    <xf numFmtId="0" fontId="7" fillId="0" borderId="0" xfId="2" applyFont="1" applyAlignment="1">
      <alignment wrapText="1"/>
    </xf>
    <xf numFmtId="0" fontId="4" fillId="0" borderId="1" xfId="2" applyBorder="1" applyAlignment="1">
      <alignment vertical="top"/>
    </xf>
    <xf numFmtId="0" fontId="4" fillId="0" borderId="0" xfId="2" applyBorder="1" applyAlignment="1">
      <alignment vertical="top"/>
    </xf>
    <xf numFmtId="0" fontId="2" fillId="0" borderId="0" xfId="2" applyFont="1" applyBorder="1" applyAlignment="1">
      <alignment horizontal="center" vertical="center" wrapText="1"/>
    </xf>
    <xf numFmtId="3" fontId="2" fillId="0" borderId="0" xfId="2" applyNumberFormat="1" applyFont="1" applyBorder="1" applyAlignment="1">
      <alignment horizontal="center" vertical="center" wrapText="1"/>
    </xf>
    <xf numFmtId="3" fontId="4" fillId="0" borderId="0" xfId="2" applyNumberFormat="1" applyFill="1" applyBorder="1" applyAlignment="1">
      <alignment horizontal="center" wrapText="1"/>
    </xf>
    <xf numFmtId="3" fontId="4" fillId="0" borderId="0" xfId="3" applyNumberFormat="1" applyFont="1" applyFill="1" applyBorder="1" applyAlignment="1">
      <alignment horizontal="center" wrapText="1"/>
    </xf>
    <xf numFmtId="0" fontId="0" fillId="0" borderId="11" xfId="0" applyBorder="1"/>
    <xf numFmtId="0" fontId="0" fillId="0" borderId="12" xfId="0" applyBorder="1"/>
    <xf numFmtId="0" fontId="12" fillId="0" borderId="0" xfId="0" applyFont="1" applyBorder="1" applyAlignment="1">
      <alignment horizontal="center" vertical="center" wrapText="1"/>
    </xf>
    <xf numFmtId="0" fontId="19" fillId="0" borderId="0" xfId="0" applyFont="1" applyBorder="1" applyAlignment="1">
      <alignment vertical="center" wrapText="1"/>
    </xf>
    <xf numFmtId="0" fontId="19" fillId="0" borderId="0" xfId="0" applyFont="1" applyBorder="1" applyAlignment="1">
      <alignment horizontal="left" vertical="center" wrapText="1" indent="1"/>
    </xf>
    <xf numFmtId="0" fontId="21" fillId="6" borderId="27" xfId="0" applyFont="1" applyFill="1" applyBorder="1" applyAlignment="1">
      <alignment horizontal="center"/>
    </xf>
    <xf numFmtId="0" fontId="21" fillId="6" borderId="1" xfId="0" applyFont="1" applyFill="1" applyBorder="1" applyAlignment="1">
      <alignment horizontal="left" indent="1"/>
    </xf>
    <xf numFmtId="3" fontId="21" fillId="6" borderId="1" xfId="0" applyNumberFormat="1" applyFont="1" applyFill="1" applyBorder="1" applyAlignment="1">
      <alignment horizontal="center"/>
    </xf>
    <xf numFmtId="0" fontId="21" fillId="6" borderId="1" xfId="0" applyFont="1" applyFill="1" applyBorder="1" applyAlignment="1">
      <alignment horizontal="center"/>
    </xf>
    <xf numFmtId="168" fontId="21" fillId="6" borderId="1" xfId="0" applyNumberFormat="1" applyFont="1" applyFill="1" applyBorder="1" applyAlignment="1">
      <alignment horizontal="right" indent="1"/>
    </xf>
    <xf numFmtId="164" fontId="21" fillId="6" borderId="26" xfId="4" applyNumberFormat="1" applyFont="1" applyFill="1" applyBorder="1" applyAlignment="1">
      <alignment horizontal="center"/>
    </xf>
    <xf numFmtId="0" fontId="22" fillId="6" borderId="1" xfId="0" applyFont="1" applyFill="1" applyBorder="1" applyAlignment="1">
      <alignment horizontal="left" indent="1"/>
    </xf>
    <xf numFmtId="164" fontId="21" fillId="6" borderId="26" xfId="4" applyNumberFormat="1" applyFont="1" applyFill="1" applyBorder="1" applyAlignment="1">
      <alignment horizontal="right" indent="1"/>
    </xf>
    <xf numFmtId="0" fontId="21" fillId="6" borderId="1" xfId="0" applyFont="1" applyFill="1" applyBorder="1" applyAlignment="1">
      <alignment horizontal="left" wrapText="1"/>
    </xf>
    <xf numFmtId="0" fontId="21" fillId="6" borderId="27" xfId="0" applyFont="1" applyFill="1" applyBorder="1" applyAlignment="1">
      <alignment horizontal="center" vertical="center"/>
    </xf>
    <xf numFmtId="0" fontId="21" fillId="6" borderId="1" xfId="0" applyFont="1" applyFill="1" applyBorder="1" applyAlignment="1">
      <alignment horizontal="left" vertical="center" wrapText="1"/>
    </xf>
    <xf numFmtId="0" fontId="21" fillId="6" borderId="27" xfId="0" applyFont="1" applyFill="1" applyBorder="1" applyAlignment="1">
      <alignment horizontal="center" vertical="center" wrapText="1"/>
    </xf>
    <xf numFmtId="0" fontId="21" fillId="6" borderId="53" xfId="0" applyFont="1" applyFill="1" applyBorder="1" applyAlignment="1">
      <alignment horizontal="center"/>
    </xf>
    <xf numFmtId="0" fontId="21" fillId="6" borderId="6" xfId="0" applyFont="1" applyFill="1" applyBorder="1" applyAlignment="1">
      <alignment horizontal="left" indent="1"/>
    </xf>
    <xf numFmtId="3" fontId="21" fillId="6" borderId="6" xfId="0" applyNumberFormat="1" applyFont="1" applyFill="1" applyBorder="1" applyAlignment="1">
      <alignment horizontal="center"/>
    </xf>
    <xf numFmtId="0" fontId="21" fillId="6" borderId="6" xfId="0" applyFont="1" applyFill="1" applyBorder="1" applyAlignment="1">
      <alignment horizontal="center"/>
    </xf>
    <xf numFmtId="168" fontId="23" fillId="6" borderId="7" xfId="0" applyNumberFormat="1" applyFont="1" applyFill="1" applyBorder="1" applyAlignment="1">
      <alignment horizontal="right" indent="1"/>
    </xf>
    <xf numFmtId="0" fontId="21" fillId="6" borderId="35" xfId="0" applyFont="1" applyFill="1" applyBorder="1" applyAlignment="1">
      <alignment horizontal="center"/>
    </xf>
    <xf numFmtId="0" fontId="21" fillId="6" borderId="34" xfId="0" applyFont="1" applyFill="1" applyBorder="1" applyAlignment="1">
      <alignment horizontal="left" indent="1"/>
    </xf>
    <xf numFmtId="3" fontId="21" fillId="6" borderId="34" xfId="0" applyNumberFormat="1" applyFont="1" applyFill="1" applyBorder="1" applyAlignment="1">
      <alignment horizontal="center"/>
    </xf>
    <xf numFmtId="0" fontId="21" fillId="6" borderId="34" xfId="0" applyFont="1" applyFill="1" applyBorder="1" applyAlignment="1">
      <alignment horizontal="center"/>
    </xf>
    <xf numFmtId="168" fontId="23" fillId="6" borderId="34" xfId="0" applyNumberFormat="1" applyFont="1" applyFill="1" applyBorder="1" applyAlignment="1">
      <alignment horizontal="right" indent="1"/>
    </xf>
    <xf numFmtId="168" fontId="22" fillId="6" borderId="23" xfId="4" applyNumberFormat="1" applyFont="1" applyFill="1" applyBorder="1" applyAlignment="1">
      <alignment horizontal="right" indent="1"/>
    </xf>
    <xf numFmtId="0" fontId="21" fillId="6" borderId="0" xfId="0" applyFont="1" applyFill="1" applyBorder="1" applyAlignment="1">
      <alignment horizontal="left"/>
    </xf>
    <xf numFmtId="0" fontId="21" fillId="6" borderId="0" xfId="0" applyFont="1" applyFill="1" applyBorder="1" applyAlignment="1">
      <alignment horizontal="center"/>
    </xf>
    <xf numFmtId="0" fontId="18" fillId="0" borderId="0" xfId="0" applyFont="1" applyBorder="1" applyAlignment="1">
      <alignment horizontal="right"/>
    </xf>
    <xf numFmtId="0" fontId="13" fillId="0" borderId="0" xfId="0" applyFont="1" applyBorder="1" applyAlignment="1">
      <alignment horizontal="left" vertical="center" wrapText="1" indent="1"/>
    </xf>
    <xf numFmtId="0" fontId="12" fillId="0" borderId="1" xfId="0" applyFont="1" applyBorder="1" applyAlignment="1">
      <alignment horizontal="left" vertical="center" wrapText="1"/>
    </xf>
    <xf numFmtId="0" fontId="0" fillId="0" borderId="1" xfId="0" applyBorder="1" applyAlignment="1">
      <alignment horizontal="left"/>
    </xf>
    <xf numFmtId="0" fontId="12" fillId="0" borderId="1" xfId="0" applyFont="1" applyBorder="1" applyAlignment="1"/>
    <xf numFmtId="0" fontId="4" fillId="0" borderId="0" xfId="2" applyBorder="1" applyAlignment="1">
      <alignment horizontal="center" vertical="center" wrapText="1"/>
    </xf>
    <xf numFmtId="0" fontId="13" fillId="0" borderId="8" xfId="0" applyFont="1" applyBorder="1" applyAlignment="1">
      <alignment horizontal="left" vertical="justify" wrapText="1" indent="1"/>
    </xf>
    <xf numFmtId="0" fontId="13" fillId="0" borderId="9" xfId="0" applyFont="1" applyBorder="1" applyAlignment="1">
      <alignment horizontal="left" vertical="justify" wrapText="1" indent="1"/>
    </xf>
    <xf numFmtId="0" fontId="13" fillId="0" borderId="10" xfId="0" applyFont="1" applyBorder="1" applyAlignment="1">
      <alignment horizontal="left" vertical="justify" wrapText="1" indent="1"/>
    </xf>
    <xf numFmtId="0" fontId="15" fillId="0" borderId="1" xfId="0" applyFont="1" applyBorder="1" applyAlignment="1">
      <alignment horizontal="left" indent="1"/>
    </xf>
    <xf numFmtId="0" fontId="13" fillId="0" borderId="0" xfId="0" applyFont="1" applyBorder="1" applyAlignment="1">
      <alignment horizontal="left" vertical="center" wrapText="1"/>
    </xf>
    <xf numFmtId="0" fontId="0" fillId="0" borderId="0" xfId="0" applyBorder="1" applyAlignment="1">
      <alignment vertical="center" wrapText="1"/>
    </xf>
    <xf numFmtId="0" fontId="0" fillId="0" borderId="7" xfId="0" applyBorder="1" applyAlignment="1"/>
    <xf numFmtId="0" fontId="15" fillId="0" borderId="12" xfId="0" applyFont="1" applyBorder="1" applyAlignment="1">
      <alignment horizontal="center"/>
    </xf>
    <xf numFmtId="0" fontId="15" fillId="0" borderId="0" xfId="0" applyFont="1" applyBorder="1" applyAlignment="1">
      <alignment horizontal="center"/>
    </xf>
    <xf numFmtId="0" fontId="0" fillId="0" borderId="11" xfId="0" applyBorder="1" applyAlignment="1"/>
    <xf numFmtId="0" fontId="0" fillId="0" borderId="10" xfId="0" applyBorder="1" applyAlignment="1"/>
    <xf numFmtId="0" fontId="15" fillId="0" borderId="1" xfId="0" applyFont="1" applyBorder="1" applyAlignment="1">
      <alignment horizontal="left" wrapText="1"/>
    </xf>
    <xf numFmtId="0" fontId="0" fillId="0" borderId="1" xfId="0" applyBorder="1" applyAlignment="1"/>
    <xf numFmtId="0" fontId="15" fillId="0" borderId="4" xfId="0" applyFont="1" applyBorder="1" applyAlignment="1">
      <alignment horizontal="left" wrapText="1"/>
    </xf>
    <xf numFmtId="0" fontId="17" fillId="0" borderId="12" xfId="0" applyFont="1" applyBorder="1" applyAlignment="1">
      <alignment horizontal="center"/>
    </xf>
    <xf numFmtId="0" fontId="14" fillId="0" borderId="0" xfId="0" applyFont="1" applyBorder="1" applyAlignment="1">
      <alignment horizontal="center"/>
    </xf>
    <xf numFmtId="0" fontId="18" fillId="2" borderId="3" xfId="0" applyFont="1" applyFill="1" applyBorder="1" applyAlignment="1">
      <alignment horizontal="left" vertical="center" indent="1"/>
    </xf>
    <xf numFmtId="0" fontId="18" fillId="2" borderId="2" xfId="0" applyFont="1" applyFill="1" applyBorder="1" applyAlignment="1">
      <alignment horizontal="left" vertical="center" indent="1"/>
    </xf>
    <xf numFmtId="0" fontId="18" fillId="2" borderId="4" xfId="0" applyFont="1" applyFill="1" applyBorder="1" applyAlignment="1">
      <alignment horizontal="left" vertical="center" indent="1"/>
    </xf>
    <xf numFmtId="0" fontId="15" fillId="0" borderId="1" xfId="0" applyFont="1" applyBorder="1" applyAlignment="1">
      <alignment horizontal="left" wrapText="1" indent="1"/>
    </xf>
    <xf numFmtId="0" fontId="15" fillId="0" borderId="1" xfId="0" applyFont="1" applyFill="1" applyBorder="1" applyAlignment="1">
      <alignment horizontal="left" indent="1"/>
    </xf>
    <xf numFmtId="0" fontId="0" fillId="0" borderId="6" xfId="0" applyBorder="1" applyAlignment="1"/>
    <xf numFmtId="0" fontId="4" fillId="0" borderId="6" xfId="2" applyBorder="1" applyAlignment="1"/>
    <xf numFmtId="0" fontId="4" fillId="0" borderId="7" xfId="2" applyBorder="1" applyAlignment="1"/>
    <xf numFmtId="0" fontId="4" fillId="0" borderId="0" xfId="2" applyBorder="1" applyAlignment="1"/>
    <xf numFmtId="0" fontId="4" fillId="0" borderId="9" xfId="2" applyBorder="1" applyAlignment="1"/>
    <xf numFmtId="43" fontId="4" fillId="0" borderId="0" xfId="3" applyFont="1" applyFill="1" applyBorder="1" applyAlignment="1">
      <alignment wrapText="1"/>
    </xf>
    <xf numFmtId="0" fontId="4" fillId="0" borderId="0" xfId="2" applyAlignment="1"/>
    <xf numFmtId="43" fontId="3" fillId="0" borderId="5" xfId="3" applyFont="1" applyFill="1" applyBorder="1" applyAlignment="1">
      <alignment wrapText="1"/>
    </xf>
    <xf numFmtId="43" fontId="3" fillId="0" borderId="6" xfId="3" applyFont="1" applyFill="1" applyBorder="1" applyAlignment="1">
      <alignment wrapText="1"/>
    </xf>
    <xf numFmtId="0" fontId="4" fillId="0" borderId="6" xfId="2" applyFill="1" applyBorder="1" applyAlignment="1">
      <alignment wrapText="1"/>
    </xf>
    <xf numFmtId="1" fontId="1" fillId="0" borderId="0" xfId="1" applyNumberFormat="1" applyBorder="1" applyAlignment="1">
      <alignment horizontal="center" vertical="center" wrapText="1"/>
    </xf>
    <xf numFmtId="0" fontId="4" fillId="0" borderId="0" xfId="2" applyBorder="1" applyAlignment="1">
      <alignment horizontal="center" vertical="center" wrapText="1"/>
    </xf>
    <xf numFmtId="43" fontId="6" fillId="0" borderId="3" xfId="3" applyFont="1" applyBorder="1" applyAlignment="1">
      <alignment horizontal="center" vertical="top" wrapText="1"/>
    </xf>
    <xf numFmtId="43" fontId="6" fillId="0" borderId="2" xfId="3" applyFont="1" applyBorder="1" applyAlignment="1">
      <alignment horizontal="center" vertical="top" wrapText="1"/>
    </xf>
    <xf numFmtId="0" fontId="6" fillId="0" borderId="2" xfId="2" applyFont="1" applyBorder="1" applyAlignment="1">
      <alignment horizontal="center" vertical="top" wrapText="1"/>
    </xf>
    <xf numFmtId="0" fontId="4" fillId="0" borderId="4" xfId="2" applyBorder="1" applyAlignment="1">
      <alignment horizontal="center" wrapText="1"/>
    </xf>
    <xf numFmtId="43" fontId="3" fillId="0" borderId="16" xfId="3" applyFont="1" applyFill="1" applyBorder="1" applyAlignment="1"/>
    <xf numFmtId="0" fontId="4" fillId="0" borderId="16" xfId="2" applyBorder="1" applyAlignment="1"/>
    <xf numFmtId="0" fontId="4" fillId="0" borderId="21" xfId="2" applyBorder="1" applyAlignment="1">
      <alignment horizontal="left" vertical="top"/>
    </xf>
    <xf numFmtId="0" fontId="4" fillId="0" borderId="9" xfId="2" applyBorder="1" applyAlignment="1">
      <alignment horizontal="left" vertical="top"/>
    </xf>
    <xf numFmtId="0" fontId="4" fillId="0" borderId="20" xfId="2" applyBorder="1" applyAlignment="1">
      <alignment horizontal="left" vertical="top"/>
    </xf>
    <xf numFmtId="0" fontId="4" fillId="0" borderId="19" xfId="2" applyBorder="1" applyAlignment="1">
      <alignment horizontal="left" vertical="top"/>
    </xf>
    <xf numFmtId="0" fontId="4" fillId="0" borderId="18" xfId="2" applyBorder="1" applyAlignment="1">
      <alignment horizontal="left" vertical="top"/>
    </xf>
    <xf numFmtId="0" fontId="4" fillId="0" borderId="17" xfId="2" applyBorder="1" applyAlignment="1">
      <alignment horizontal="left" vertical="top"/>
    </xf>
    <xf numFmtId="0" fontId="6" fillId="0" borderId="38" xfId="2" applyFont="1" applyBorder="1" applyAlignment="1">
      <alignment horizontal="center" vertical="center" wrapText="1"/>
    </xf>
    <xf numFmtId="0" fontId="6" fillId="0" borderId="37" xfId="2" applyFont="1" applyBorder="1" applyAlignment="1">
      <alignment horizontal="center" vertical="center" wrapText="1"/>
    </xf>
    <xf numFmtId="0" fontId="6" fillId="0" borderId="36" xfId="2" applyFont="1" applyBorder="1" applyAlignment="1">
      <alignment horizontal="center" vertical="center" wrapText="1"/>
    </xf>
    <xf numFmtId="0" fontId="6" fillId="0" borderId="35" xfId="2" applyFont="1" applyBorder="1" applyAlignment="1">
      <alignment horizontal="center" vertical="center" wrapText="1"/>
    </xf>
    <xf numFmtId="0" fontId="6" fillId="0" borderId="34" xfId="2" applyFont="1" applyBorder="1" applyAlignment="1">
      <alignment horizontal="center" vertical="center" wrapText="1"/>
    </xf>
    <xf numFmtId="0" fontId="6" fillId="0" borderId="33" xfId="2" applyFont="1" applyBorder="1" applyAlignment="1">
      <alignment horizontal="center" vertical="center" wrapText="1"/>
    </xf>
    <xf numFmtId="0" fontId="8" fillId="0" borderId="48" xfId="2" applyFont="1" applyFill="1" applyBorder="1" applyAlignment="1">
      <alignment horizontal="center" vertical="center"/>
    </xf>
    <xf numFmtId="0" fontId="8" fillId="0" borderId="47" xfId="2" applyFont="1" applyFill="1" applyBorder="1" applyAlignment="1">
      <alignment horizontal="center" vertical="center"/>
    </xf>
    <xf numFmtId="0" fontId="11" fillId="0" borderId="52" xfId="2" applyFont="1" applyFill="1" applyBorder="1" applyAlignment="1">
      <alignment horizontal="center"/>
    </xf>
    <xf numFmtId="0" fontId="11" fillId="0" borderId="51" xfId="2" applyFont="1" applyFill="1" applyBorder="1" applyAlignment="1">
      <alignment horizontal="center"/>
    </xf>
    <xf numFmtId="0" fontId="11" fillId="0" borderId="50" xfId="2" applyFont="1" applyFill="1" applyBorder="1" applyAlignment="1">
      <alignment horizontal="center"/>
    </xf>
    <xf numFmtId="0" fontId="8" fillId="0" borderId="1" xfId="2" applyFont="1" applyFill="1" applyBorder="1" applyAlignment="1" applyProtection="1">
      <alignment horizontal="center" vertical="center" wrapText="1"/>
    </xf>
    <xf numFmtId="0" fontId="4" fillId="0" borderId="0" xfId="2" applyFill="1" applyBorder="1" applyAlignment="1">
      <alignment horizontal="left" vertical="center"/>
    </xf>
    <xf numFmtId="0" fontId="6" fillId="0" borderId="1" xfId="2" applyFont="1" applyBorder="1" applyAlignment="1">
      <alignment horizontal="center" vertical="center" wrapText="1"/>
    </xf>
    <xf numFmtId="0" fontId="4" fillId="0" borderId="41" xfId="2" applyBorder="1" applyAlignment="1">
      <alignment horizontal="left" vertical="top"/>
    </xf>
    <xf numFmtId="0" fontId="4" fillId="0" borderId="40" xfId="2" applyBorder="1" applyAlignment="1">
      <alignment horizontal="left" vertical="top"/>
    </xf>
    <xf numFmtId="0" fontId="4" fillId="0" borderId="39" xfId="2" applyBorder="1" applyAlignment="1">
      <alignment horizontal="left" vertical="top"/>
    </xf>
    <xf numFmtId="0" fontId="4" fillId="0" borderId="2" xfId="2" applyFill="1" applyBorder="1" applyAlignment="1">
      <alignment horizontal="left" vertical="center"/>
    </xf>
    <xf numFmtId="0" fontId="4" fillId="0" borderId="43" xfId="2" applyFill="1" applyBorder="1" applyAlignment="1">
      <alignment horizontal="left" vertical="center"/>
    </xf>
    <xf numFmtId="0" fontId="4" fillId="0" borderId="18" xfId="2" applyFill="1" applyBorder="1" applyAlignment="1">
      <alignment horizontal="left" vertical="center"/>
    </xf>
    <xf numFmtId="0" fontId="4" fillId="0" borderId="17" xfId="2" applyFill="1" applyBorder="1" applyAlignment="1">
      <alignment horizontal="left" vertical="center"/>
    </xf>
    <xf numFmtId="0" fontId="8" fillId="0" borderId="5" xfId="2" applyFont="1" applyFill="1" applyBorder="1" applyAlignment="1">
      <alignment horizontal="center"/>
    </xf>
    <xf numFmtId="0" fontId="20" fillId="5" borderId="44" xfId="0" applyFont="1" applyFill="1" applyBorder="1" applyAlignment="1">
      <alignment horizontal="left"/>
    </xf>
    <xf numFmtId="0" fontId="20" fillId="5" borderId="2" xfId="0" applyFont="1" applyFill="1" applyBorder="1" applyAlignment="1">
      <alignment horizontal="left"/>
    </xf>
    <xf numFmtId="0" fontId="20" fillId="5" borderId="43" xfId="0" applyFont="1" applyFill="1" applyBorder="1" applyAlignment="1">
      <alignment horizontal="left"/>
    </xf>
    <xf numFmtId="0" fontId="4" fillId="0" borderId="3" xfId="2" applyBorder="1" applyAlignment="1"/>
    <xf numFmtId="0" fontId="4" fillId="0" borderId="2" xfId="2" applyBorder="1" applyAlignment="1"/>
    <xf numFmtId="0" fontId="4" fillId="0" borderId="4" xfId="2" applyBorder="1" applyAlignment="1"/>
    <xf numFmtId="0" fontId="3" fillId="0" borderId="1" xfId="2" applyFont="1" applyBorder="1" applyAlignment="1"/>
    <xf numFmtId="0" fontId="3" fillId="0" borderId="0" xfId="2" applyFont="1" applyFill="1" applyBorder="1" applyAlignment="1"/>
    <xf numFmtId="0" fontId="3" fillId="0" borderId="1" xfId="1" applyFont="1" applyBorder="1" applyAlignment="1">
      <alignment horizontal="center" wrapText="1"/>
    </xf>
    <xf numFmtId="0" fontId="4" fillId="0" borderId="1" xfId="2" applyBorder="1" applyAlignment="1">
      <alignment horizontal="center" wrapText="1"/>
    </xf>
    <xf numFmtId="0" fontId="4" fillId="0" borderId="15" xfId="2" applyFill="1" applyBorder="1" applyAlignment="1">
      <alignment horizontal="left" wrapText="1"/>
    </xf>
    <xf numFmtId="0" fontId="4" fillId="0" borderId="14" xfId="2" applyBorder="1" applyAlignment="1">
      <alignment horizontal="left" wrapText="1"/>
    </xf>
    <xf numFmtId="0" fontId="4" fillId="0" borderId="13" xfId="2" applyBorder="1" applyAlignment="1">
      <alignment horizontal="left" wrapText="1"/>
    </xf>
    <xf numFmtId="43" fontId="6" fillId="0" borderId="8" xfId="3" applyFont="1" applyBorder="1" applyAlignment="1">
      <alignment horizontal="center" vertical="top" wrapText="1"/>
    </xf>
    <xf numFmtId="43" fontId="6" fillId="0" borderId="9" xfId="3" applyFont="1" applyBorder="1" applyAlignment="1">
      <alignment horizontal="center" vertical="top" wrapText="1"/>
    </xf>
    <xf numFmtId="0" fontId="6" fillId="0" borderId="9" xfId="2" applyFont="1" applyBorder="1" applyAlignment="1">
      <alignment horizontal="center" vertical="top" wrapText="1"/>
    </xf>
    <xf numFmtId="0" fontId="4" fillId="0" borderId="9" xfId="2" applyBorder="1" applyAlignment="1">
      <alignment horizontal="center" wrapText="1"/>
    </xf>
    <xf numFmtId="0" fontId="2" fillId="0" borderId="5" xfId="2" applyFont="1" applyBorder="1" applyAlignment="1">
      <alignment horizontal="center" vertical="center" wrapText="1"/>
    </xf>
    <xf numFmtId="0" fontId="2" fillId="0" borderId="6" xfId="2" applyFont="1" applyBorder="1" applyAlignment="1">
      <alignment horizontal="center" vertical="center" wrapText="1"/>
    </xf>
    <xf numFmtId="3" fontId="2" fillId="3" borderId="6" xfId="2" applyNumberFormat="1" applyFont="1" applyFill="1" applyBorder="1" applyAlignment="1">
      <alignment horizontal="center" vertical="center" wrapText="1"/>
    </xf>
    <xf numFmtId="3" fontId="4" fillId="3" borderId="6" xfId="3" applyNumberFormat="1" applyFont="1" applyFill="1" applyBorder="1" applyAlignment="1">
      <alignment horizontal="center" wrapText="1"/>
    </xf>
    <xf numFmtId="4" fontId="4" fillId="3" borderId="1" xfId="3" applyNumberFormat="1" applyFont="1" applyFill="1" applyBorder="1" applyAlignment="1">
      <alignment horizontal="center" wrapText="1"/>
    </xf>
    <xf numFmtId="0" fontId="25" fillId="0" borderId="0" xfId="2" applyFont="1"/>
    <xf numFmtId="0" fontId="0" fillId="0" borderId="13" xfId="0" applyBorder="1" applyAlignment="1">
      <alignment horizontal="left"/>
    </xf>
    <xf numFmtId="0" fontId="0" fillId="0" borderId="1" xfId="0" applyFont="1" applyBorder="1" applyAlignment="1">
      <alignment horizontal="center" vertical="center" wrapText="1"/>
    </xf>
    <xf numFmtId="0" fontId="0" fillId="0" borderId="0" xfId="0" applyAlignment="1"/>
    <xf numFmtId="0" fontId="0" fillId="0" borderId="9" xfId="0" applyBorder="1" applyAlignment="1"/>
    <xf numFmtId="0" fontId="0" fillId="0" borderId="1" xfId="0" applyFont="1" applyBorder="1" applyAlignment="1">
      <alignment horizontal="center" vertical="center"/>
    </xf>
    <xf numFmtId="0" fontId="0" fillId="0" borderId="1" xfId="0" applyFont="1" applyBorder="1" applyAlignment="1">
      <alignment horizontal="center"/>
    </xf>
    <xf numFmtId="0" fontId="0" fillId="0" borderId="1" xfId="0" applyFont="1" applyBorder="1" applyAlignment="1">
      <alignment horizontal="center"/>
    </xf>
    <xf numFmtId="0" fontId="0" fillId="0" borderId="1" xfId="0" applyBorder="1" applyAlignment="1">
      <alignment horizontal="center"/>
    </xf>
    <xf numFmtId="0" fontId="0" fillId="0" borderId="1" xfId="0" applyFont="1" applyFill="1" applyBorder="1" applyAlignment="1">
      <alignment horizontal="center"/>
    </xf>
    <xf numFmtId="0" fontId="24" fillId="0" borderId="1" xfId="0" applyFont="1" applyBorder="1" applyAlignment="1">
      <alignment horizontal="center" vertical="center" wrapText="1"/>
    </xf>
    <xf numFmtId="0" fontId="24" fillId="0" borderId="1" xfId="0" applyFont="1" applyBorder="1" applyAlignment="1">
      <alignment horizontal="center" vertical="center" wrapText="1"/>
    </xf>
    <xf numFmtId="3" fontId="0" fillId="0" borderId="1" xfId="0" applyNumberFormat="1" applyFont="1" applyBorder="1" applyAlignment="1">
      <alignment horizontal="center" vertical="center"/>
    </xf>
    <xf numFmtId="3" fontId="0" fillId="0" borderId="1" xfId="0" applyNumberFormat="1" applyFont="1" applyBorder="1" applyAlignment="1">
      <alignment horizontal="center"/>
    </xf>
    <xf numFmtId="0" fontId="4" fillId="2" borderId="0" xfId="2" applyFill="1"/>
    <xf numFmtId="0" fontId="4" fillId="2" borderId="1" xfId="2" applyFill="1" applyBorder="1"/>
    <xf numFmtId="0" fontId="7" fillId="2" borderId="1" xfId="2" applyFont="1" applyFill="1" applyBorder="1"/>
    <xf numFmtId="0" fontId="8" fillId="2" borderId="1" xfId="2" applyFont="1" applyFill="1" applyBorder="1" applyAlignment="1">
      <alignment horizontal="left" vertical="center"/>
    </xf>
    <xf numFmtId="3" fontId="4" fillId="2" borderId="1" xfId="2" applyNumberFormat="1" applyFill="1" applyBorder="1" applyAlignment="1">
      <alignment horizontal="right"/>
    </xf>
    <xf numFmtId="3" fontId="4" fillId="2" borderId="1" xfId="2" applyNumberFormat="1" applyFill="1" applyBorder="1" applyAlignment="1">
      <alignment horizontal="right" vertical="center"/>
    </xf>
    <xf numFmtId="0" fontId="0" fillId="0" borderId="0" xfId="1" applyFont="1"/>
    <xf numFmtId="0" fontId="12" fillId="0" borderId="2" xfId="0" applyFont="1" applyBorder="1" applyAlignment="1">
      <alignment vertical="top" wrapText="1"/>
    </xf>
    <xf numFmtId="0" fontId="12" fillId="0" borderId="4" xfId="0" applyFont="1" applyBorder="1" applyAlignment="1">
      <alignment vertical="top" wrapText="1"/>
    </xf>
    <xf numFmtId="0" fontId="12" fillId="0" borderId="0" xfId="0" applyFont="1" applyBorder="1" applyAlignment="1">
      <alignment horizontal="left" vertical="top" wrapText="1" indent="1"/>
    </xf>
    <xf numFmtId="0" fontId="18" fillId="2" borderId="0" xfId="0" applyFont="1" applyFill="1" applyBorder="1" applyAlignment="1">
      <alignment horizontal="left" vertical="center"/>
    </xf>
    <xf numFmtId="0" fontId="0" fillId="0" borderId="9" xfId="0" applyFont="1" applyBorder="1" applyAlignment="1">
      <alignment vertical="top" wrapText="1"/>
    </xf>
    <xf numFmtId="0" fontId="12" fillId="0" borderId="2" xfId="0" applyFont="1" applyFill="1" applyBorder="1" applyAlignment="1">
      <alignment vertical="top" wrapText="1"/>
    </xf>
    <xf numFmtId="0" fontId="18" fillId="2" borderId="6" xfId="0" applyFont="1" applyFill="1" applyBorder="1" applyAlignment="1">
      <alignment horizontal="left" vertical="center"/>
    </xf>
    <xf numFmtId="0" fontId="15" fillId="0" borderId="4" xfId="0" applyFont="1" applyFill="1" applyBorder="1" applyAlignment="1">
      <alignment horizontal="left" wrapText="1"/>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0" xfId="0" applyFont="1" applyFill="1" applyBorder="1" applyAlignment="1">
      <alignment horizontal="left" vertical="center"/>
    </xf>
    <xf numFmtId="0" fontId="15" fillId="0" borderId="0" xfId="0" applyFont="1" applyBorder="1" applyAlignment="1">
      <alignment horizontal="left"/>
    </xf>
    <xf numFmtId="0" fontId="0" fillId="0" borderId="0" xfId="0" applyFill="1" applyBorder="1" applyAlignment="1">
      <alignment horizontal="left"/>
    </xf>
    <xf numFmtId="0" fontId="0" fillId="0" borderId="0" xfId="0" applyFill="1" applyBorder="1" applyAlignment="1"/>
    <xf numFmtId="0" fontId="0" fillId="0" borderId="0" xfId="0" applyBorder="1" applyAlignment="1"/>
    <xf numFmtId="3" fontId="15" fillId="0" borderId="0" xfId="0" applyNumberFormat="1" applyFont="1" applyFill="1" applyBorder="1" applyAlignment="1">
      <alignment horizontal="center"/>
    </xf>
    <xf numFmtId="0" fontId="0" fillId="0" borderId="12" xfId="0" applyBorder="1" applyAlignment="1"/>
    <xf numFmtId="0" fontId="18" fillId="0" borderId="12" xfId="0" applyFont="1" applyFill="1" applyBorder="1" applyAlignment="1">
      <alignment horizontal="left" vertical="center" wrapText="1"/>
    </xf>
    <xf numFmtId="0" fontId="15" fillId="0" borderId="12" xfId="0" applyFont="1" applyFill="1" applyBorder="1" applyAlignment="1">
      <alignment horizontal="left" indent="1"/>
    </xf>
    <xf numFmtId="0" fontId="0" fillId="0" borderId="4" xfId="0" applyFont="1" applyFill="1" applyBorder="1" applyAlignment="1">
      <alignment horizontal="center"/>
    </xf>
    <xf numFmtId="0" fontId="18" fillId="0" borderId="11" xfId="0" applyFont="1" applyFill="1" applyBorder="1" applyAlignment="1">
      <alignment horizontal="left" vertical="center"/>
    </xf>
    <xf numFmtId="164" fontId="15" fillId="0" borderId="11" xfId="0" applyNumberFormat="1" applyFont="1" applyBorder="1" applyAlignment="1">
      <alignment horizontal="center"/>
    </xf>
    <xf numFmtId="0" fontId="0" fillId="0" borderId="11" xfId="0" applyFill="1" applyBorder="1" applyAlignment="1"/>
    <xf numFmtId="0" fontId="28" fillId="0" borderId="12" xfId="0" applyFont="1" applyBorder="1" applyAlignment="1">
      <alignment horizontal="left" wrapText="1"/>
    </xf>
    <xf numFmtId="0" fontId="4" fillId="0" borderId="0" xfId="0" applyFont="1"/>
    <xf numFmtId="0" fontId="12" fillId="0" borderId="11" xfId="0" applyFont="1" applyBorder="1" applyAlignment="1"/>
  </cellXfs>
  <cellStyles count="5">
    <cellStyle name="Comma 2" xfId="3"/>
    <cellStyle name="Currency" xfId="4" builtinId="4"/>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xdr:col>
      <xdr:colOff>18143</xdr:colOff>
      <xdr:row>0</xdr:row>
      <xdr:rowOff>18143</xdr:rowOff>
    </xdr:from>
    <xdr:to>
      <xdr:col>12</xdr:col>
      <xdr:colOff>0</xdr:colOff>
      <xdr:row>2</xdr:row>
      <xdr:rowOff>10583</xdr:rowOff>
    </xdr:to>
    <xdr:sp macro="" textlink="">
      <xdr:nvSpPr>
        <xdr:cNvPr id="2" name="TextBox 8">
          <a:extLst>
            <a:ext uri="{FF2B5EF4-FFF2-40B4-BE49-F238E27FC236}">
              <a16:creationId xmlns:a16="http://schemas.microsoft.com/office/drawing/2014/main" id="{00000000-0008-0000-0000-000002000000}"/>
            </a:ext>
          </a:extLst>
        </xdr:cNvPr>
        <xdr:cNvSpPr txBox="1"/>
      </xdr:nvSpPr>
      <xdr:spPr>
        <a:xfrm>
          <a:off x="675368" y="18143"/>
          <a:ext cx="13469257" cy="725865"/>
        </a:xfrm>
        <a:prstGeom prst="rect">
          <a:avLst/>
        </a:prstGeom>
        <a:blipFill>
          <a:blip xmlns:r="http://schemas.openxmlformats.org/officeDocument/2006/relationships" r:embed="rId1"/>
          <a:tile tx="0" ty="0" sx="100000" sy="100000" flip="none" algn="tl"/>
        </a:blipFill>
        <a:ln w="28575" cap="flat" cmpd="sng" algn="ctr">
          <a:solidFill>
            <a:sysClr val="windowText" lastClr="000000"/>
          </a:solidFill>
          <a:prstDash val="solid"/>
          <a:miter lim="800000"/>
        </a:ln>
        <a:effectLst>
          <a:innerShdw blurRad="63500" dist="50800" dir="8100000">
            <a:prstClr val="black">
              <a:alpha val="50000"/>
            </a:prstClr>
          </a:innerShdw>
        </a:effectLst>
      </xdr:spPr>
      <xdr:style>
        <a:lnRef idx="1">
          <a:schemeClr val="accent6"/>
        </a:lnRef>
        <a:fillRef idx="2">
          <a:schemeClr val="accent6"/>
        </a:fillRef>
        <a:effectRef idx="1">
          <a:schemeClr val="accent6"/>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3000" b="1"/>
            <a:t>City of Arroyo Grande Green Infrastructure Opportunities</a:t>
          </a:r>
        </a:p>
      </xdr:txBody>
    </xdr:sp>
    <xdr:clientData/>
  </xdr:twoCellAnchor>
  <xdr:twoCellAnchor editAs="oneCell">
    <xdr:from>
      <xdr:col>1</xdr:col>
      <xdr:colOff>12700</xdr:colOff>
      <xdr:row>18</xdr:row>
      <xdr:rowOff>208643</xdr:rowOff>
    </xdr:from>
    <xdr:to>
      <xdr:col>4</xdr:col>
      <xdr:colOff>1702593</xdr:colOff>
      <xdr:row>19</xdr:row>
      <xdr:rowOff>6256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544" y="8316799"/>
          <a:ext cx="6642893" cy="500083"/>
        </a:xfrm>
        <a:prstGeom prst="rect">
          <a:avLst/>
        </a:prstGeom>
      </xdr:spPr>
    </xdr:pic>
    <xdr:clientData/>
  </xdr:twoCellAnchor>
  <xdr:twoCellAnchor editAs="oneCell">
    <xdr:from>
      <xdr:col>4</xdr:col>
      <xdr:colOff>1674224</xdr:colOff>
      <xdr:row>18</xdr:row>
      <xdr:rowOff>213725</xdr:rowOff>
    </xdr:from>
    <xdr:to>
      <xdr:col>10</xdr:col>
      <xdr:colOff>776420</xdr:colOff>
      <xdr:row>19</xdr:row>
      <xdr:rowOff>2514</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70124" y="8186150"/>
          <a:ext cx="6172278" cy="493640"/>
        </a:xfrm>
        <a:prstGeom prst="rect">
          <a:avLst/>
        </a:prstGeom>
      </xdr:spPr>
    </xdr:pic>
    <xdr:clientData/>
  </xdr:twoCellAnchor>
  <xdr:twoCellAnchor editAs="oneCell">
    <xdr:from>
      <xdr:col>6</xdr:col>
      <xdr:colOff>104586</xdr:colOff>
      <xdr:row>18</xdr:row>
      <xdr:rowOff>210117</xdr:rowOff>
    </xdr:from>
    <xdr:to>
      <xdr:col>11</xdr:col>
      <xdr:colOff>1214816</xdr:colOff>
      <xdr:row>19</xdr:row>
      <xdr:rowOff>2174</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74503" y="8443950"/>
          <a:ext cx="6179646" cy="501141"/>
        </a:xfrm>
        <a:prstGeom prst="rect">
          <a:avLst/>
        </a:prstGeom>
      </xdr:spPr>
    </xdr:pic>
    <xdr:clientData/>
  </xdr:twoCellAnchor>
  <xdr:oneCellAnchor>
    <xdr:from>
      <xdr:col>1</xdr:col>
      <xdr:colOff>71436</xdr:colOff>
      <xdr:row>10</xdr:row>
      <xdr:rowOff>178593</xdr:rowOff>
    </xdr:from>
    <xdr:ext cx="319703" cy="264560"/>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726280" y="4833937"/>
          <a:ext cx="3197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 </a:t>
          </a:r>
        </a:p>
      </xdr:txBody>
    </xdr:sp>
    <xdr:clientData/>
  </xdr:oneCellAnchor>
  <xdr:oneCellAnchor>
    <xdr:from>
      <xdr:col>1</xdr:col>
      <xdr:colOff>2131220</xdr:colOff>
      <xdr:row>10</xdr:row>
      <xdr:rowOff>154780</xdr:rowOff>
    </xdr:from>
    <xdr:ext cx="326243" cy="264560"/>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2786064" y="4810124"/>
          <a:ext cx="3262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b. </a:t>
          </a:r>
        </a:p>
      </xdr:txBody>
    </xdr:sp>
    <xdr:clientData/>
  </xdr:oneCellAnchor>
  <xdr:twoCellAnchor>
    <xdr:from>
      <xdr:col>1</xdr:col>
      <xdr:colOff>1481666</xdr:colOff>
      <xdr:row>15</xdr:row>
      <xdr:rowOff>63501</xdr:rowOff>
    </xdr:from>
    <xdr:to>
      <xdr:col>3</xdr:col>
      <xdr:colOff>223915</xdr:colOff>
      <xdr:row>17</xdr:row>
      <xdr:rowOff>317500</xdr:rowOff>
    </xdr:to>
    <xdr:grpSp>
      <xdr:nvGrpSpPr>
        <xdr:cNvPr id="33" name="Group 32"/>
        <xdr:cNvGrpSpPr/>
      </xdr:nvGrpSpPr>
      <xdr:grpSpPr>
        <a:xfrm>
          <a:off x="2137833" y="7281334"/>
          <a:ext cx="2901499" cy="931333"/>
          <a:chOff x="9989342" y="12998225"/>
          <a:chExt cx="4518375" cy="1339919"/>
        </a:xfrm>
      </xdr:grpSpPr>
      <xdr:pic>
        <xdr:nvPicPr>
          <xdr:cNvPr id="34" name="Picture 33">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83420" y="13116218"/>
            <a:ext cx="1059507" cy="1221926"/>
          </a:xfrm>
          <a:prstGeom prst="rect">
            <a:avLst/>
          </a:prstGeom>
          <a:ln w="3175">
            <a:noFill/>
          </a:ln>
          <a:effectLst/>
        </xdr:spPr>
      </xdr:pic>
      <xdr:pic>
        <xdr:nvPicPr>
          <xdr:cNvPr id="35" name="Picture 34">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89342" y="12998225"/>
            <a:ext cx="1201097" cy="1301182"/>
          </a:xfrm>
          <a:prstGeom prst="rect">
            <a:avLst/>
          </a:prstGeom>
        </xdr:spPr>
      </xdr:pic>
      <xdr:pic>
        <xdr:nvPicPr>
          <xdr:cNvPr id="37" name="Picture 36"/>
          <xdr:cNvPicPr>
            <a:picLocks noChangeAspect="1"/>
          </xdr:cNvPicPr>
        </xdr:nvPicPr>
        <xdr:blipFill>
          <a:blip xmlns:r="http://schemas.openxmlformats.org/officeDocument/2006/relationships" r:embed="rId5"/>
          <a:stretch>
            <a:fillRect/>
          </a:stretch>
        </xdr:blipFill>
        <xdr:spPr>
          <a:xfrm>
            <a:off x="12959904" y="13439955"/>
            <a:ext cx="1547813" cy="520274"/>
          </a:xfrm>
          <a:prstGeom prst="rect">
            <a:avLst/>
          </a:prstGeom>
        </xdr:spPr>
      </xdr:pic>
    </xdr:grpSp>
    <xdr:clientData/>
  </xdr:twoCellAnchor>
  <xdr:twoCellAnchor editAs="oneCell">
    <xdr:from>
      <xdr:col>1</xdr:col>
      <xdr:colOff>26459</xdr:colOff>
      <xdr:row>2</xdr:row>
      <xdr:rowOff>31751</xdr:rowOff>
    </xdr:from>
    <xdr:to>
      <xdr:col>4</xdr:col>
      <xdr:colOff>2570920</xdr:colOff>
      <xdr:row>10</xdr:row>
      <xdr:rowOff>127000</xdr:rowOff>
    </xdr:to>
    <xdr:pic>
      <xdr:nvPicPr>
        <xdr:cNvPr id="5" name="Picture 4"/>
        <xdr:cNvPicPr>
          <a:picLocks noChangeAspect="1"/>
        </xdr:cNvPicPr>
      </xdr:nvPicPr>
      <xdr:blipFill>
        <a:blip xmlns:r="http://schemas.openxmlformats.org/officeDocument/2006/relationships" r:embed="rId6"/>
        <a:stretch>
          <a:fillRect/>
        </a:stretch>
      </xdr:blipFill>
      <xdr:spPr>
        <a:xfrm>
          <a:off x="677334" y="777876"/>
          <a:ext cx="7497461" cy="4095749"/>
        </a:xfrm>
        <a:prstGeom prst="rect">
          <a:avLst/>
        </a:prstGeom>
      </xdr:spPr>
    </xdr:pic>
    <xdr:clientData/>
  </xdr:twoCellAnchor>
  <xdr:twoCellAnchor editAs="oneCell">
    <xdr:from>
      <xdr:col>1</xdr:col>
      <xdr:colOff>31752</xdr:colOff>
      <xdr:row>10</xdr:row>
      <xdr:rowOff>206375</xdr:rowOff>
    </xdr:from>
    <xdr:to>
      <xdr:col>1</xdr:col>
      <xdr:colOff>2730500</xdr:colOff>
      <xdr:row>13</xdr:row>
      <xdr:rowOff>252338</xdr:rowOff>
    </xdr:to>
    <xdr:pic>
      <xdr:nvPicPr>
        <xdr:cNvPr id="38" name="Picture 37">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7"/>
        <a:stretch>
          <a:fillRect/>
        </a:stretch>
      </xdr:blipFill>
      <xdr:spPr>
        <a:xfrm>
          <a:off x="687919" y="4958292"/>
          <a:ext cx="2698748" cy="1802796"/>
        </a:xfrm>
        <a:prstGeom prst="rect">
          <a:avLst/>
        </a:prstGeom>
        <a:ln>
          <a:solidFill>
            <a:schemeClr val="tx1"/>
          </a:solidFill>
        </a:ln>
      </xdr:spPr>
    </xdr:pic>
    <xdr:clientData/>
  </xdr:twoCellAnchor>
  <xdr:twoCellAnchor>
    <xdr:from>
      <xdr:col>1</xdr:col>
      <xdr:colOff>2759819</xdr:colOff>
      <xdr:row>10</xdr:row>
      <xdr:rowOff>211668</xdr:rowOff>
    </xdr:from>
    <xdr:to>
      <xdr:col>4</xdr:col>
      <xdr:colOff>391583</xdr:colOff>
      <xdr:row>13</xdr:row>
      <xdr:rowOff>265981</xdr:rowOff>
    </xdr:to>
    <xdr:pic>
      <xdr:nvPicPr>
        <xdr:cNvPr id="40" name="Picture 39"/>
        <xdr:cNvPicPr>
          <a:picLocks noChangeAspect="1"/>
        </xdr:cNvPicPr>
      </xdr:nvPicPr>
      <xdr:blipFill>
        <a:blip xmlns:r="http://schemas.openxmlformats.org/officeDocument/2006/relationships" r:embed="rId8"/>
        <a:stretch>
          <a:fillRect/>
        </a:stretch>
      </xdr:blipFill>
      <xdr:spPr>
        <a:xfrm>
          <a:off x="3415986" y="4963585"/>
          <a:ext cx="2584764" cy="1811146"/>
        </a:xfrm>
        <a:prstGeom prst="rect">
          <a:avLst/>
        </a:prstGeom>
      </xdr:spPr>
    </xdr:pic>
    <xdr:clientData/>
  </xdr:twoCellAnchor>
  <xdr:twoCellAnchor>
    <xdr:from>
      <xdr:col>1</xdr:col>
      <xdr:colOff>2789046</xdr:colOff>
      <xdr:row>12</xdr:row>
      <xdr:rowOff>315776</xdr:rowOff>
    </xdr:from>
    <xdr:to>
      <xdr:col>4</xdr:col>
      <xdr:colOff>200516</xdr:colOff>
      <xdr:row>14</xdr:row>
      <xdr:rowOff>243417</xdr:rowOff>
    </xdr:to>
    <xdr:sp macro="" textlink="">
      <xdr:nvSpPr>
        <xdr:cNvPr id="41" name="TextBox 40">
          <a:extLst>
            <a:ext uri="{FF2B5EF4-FFF2-40B4-BE49-F238E27FC236}">
              <a16:creationId xmlns:a16="http://schemas.microsoft.com/office/drawing/2014/main" id="{8FD6F8C2-8606-428F-B064-6F147C23E6D8}"/>
            </a:ext>
          </a:extLst>
        </xdr:cNvPr>
        <xdr:cNvSpPr txBox="1"/>
      </xdr:nvSpPr>
      <xdr:spPr>
        <a:xfrm>
          <a:off x="3445213" y="6485859"/>
          <a:ext cx="2364470" cy="604975"/>
        </a:xfrm>
        <a:prstGeom prst="rect">
          <a:avLst/>
        </a:prstGeom>
        <a:noFill/>
        <a:effectLst>
          <a:softEdge rad="393700"/>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800" b="1">
              <a:solidFill>
                <a:schemeClr val="bg1"/>
              </a:solidFill>
            </a:rPr>
            <a:t>photo courtesy of Urban</a:t>
          </a:r>
          <a:r>
            <a:rPr lang="en-US" sz="800" b="1" baseline="0">
              <a:solidFill>
                <a:schemeClr val="bg1"/>
              </a:solidFill>
            </a:rPr>
            <a:t> Rain Design</a:t>
          </a:r>
          <a:endParaRPr lang="en-US" sz="800" b="1">
            <a:solidFill>
              <a:schemeClr val="bg1"/>
            </a:solidFill>
          </a:endParaRPr>
        </a:p>
      </xdr:txBody>
    </xdr:sp>
    <xdr:clientData/>
  </xdr:twoCellAnchor>
  <xdr:twoCellAnchor editAs="oneCell">
    <xdr:from>
      <xdr:col>4</xdr:col>
      <xdr:colOff>412750</xdr:colOff>
      <xdr:row>10</xdr:row>
      <xdr:rowOff>169332</xdr:rowOff>
    </xdr:from>
    <xdr:to>
      <xdr:col>4</xdr:col>
      <xdr:colOff>2573953</xdr:colOff>
      <xdr:row>16</xdr:row>
      <xdr:rowOff>179917</xdr:rowOff>
    </xdr:to>
    <xdr:pic>
      <xdr:nvPicPr>
        <xdr:cNvPr id="42" name="Picture 41" descr="Image result for airvol block parking permeable pavers"/>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21917" y="4921249"/>
          <a:ext cx="2161203" cy="2815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359835</xdr:colOff>
      <xdr:row>15</xdr:row>
      <xdr:rowOff>211667</xdr:rowOff>
    </xdr:from>
    <xdr:to>
      <xdr:col>5</xdr:col>
      <xdr:colOff>141972</xdr:colOff>
      <xdr:row>17</xdr:row>
      <xdr:rowOff>139308</xdr:rowOff>
    </xdr:to>
    <xdr:sp macro="" textlink="">
      <xdr:nvSpPr>
        <xdr:cNvPr id="43" name="TextBox 42">
          <a:extLst>
            <a:ext uri="{FF2B5EF4-FFF2-40B4-BE49-F238E27FC236}">
              <a16:creationId xmlns:a16="http://schemas.microsoft.com/office/drawing/2014/main" id="{8FD6F8C2-8606-428F-B064-6F147C23E6D8}"/>
            </a:ext>
          </a:extLst>
        </xdr:cNvPr>
        <xdr:cNvSpPr txBox="1"/>
      </xdr:nvSpPr>
      <xdr:spPr>
        <a:xfrm>
          <a:off x="5969002" y="7429500"/>
          <a:ext cx="2364470" cy="604975"/>
        </a:xfrm>
        <a:prstGeom prst="rect">
          <a:avLst/>
        </a:prstGeom>
        <a:noFill/>
        <a:effectLst>
          <a:softEdge rad="393700"/>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800" b="1">
              <a:solidFill>
                <a:schemeClr val="bg1"/>
              </a:solidFill>
            </a:rPr>
            <a:t>photo courtesy of AirVo</a:t>
          </a:r>
          <a:r>
            <a:rPr lang="en-US" sz="800" b="1" baseline="0">
              <a:solidFill>
                <a:schemeClr val="bg1"/>
              </a:solidFill>
            </a:rPr>
            <a:t>l Block</a:t>
          </a:r>
          <a:endParaRPr lang="en-US" sz="800" b="1">
            <a:solidFill>
              <a:schemeClr val="bg1"/>
            </a:solidFill>
          </a:endParaRPr>
        </a:p>
      </xdr:txBody>
    </xdr:sp>
    <xdr:clientData/>
  </xdr:twoCellAnchor>
  <xdr:twoCellAnchor>
    <xdr:from>
      <xdr:col>1</xdr:col>
      <xdr:colOff>1523999</xdr:colOff>
      <xdr:row>12</xdr:row>
      <xdr:rowOff>296334</xdr:rowOff>
    </xdr:from>
    <xdr:to>
      <xdr:col>1</xdr:col>
      <xdr:colOff>2730498</xdr:colOff>
      <xdr:row>14</xdr:row>
      <xdr:rowOff>223975</xdr:rowOff>
    </xdr:to>
    <xdr:sp macro="" textlink="">
      <xdr:nvSpPr>
        <xdr:cNvPr id="44" name="TextBox 43">
          <a:extLst>
            <a:ext uri="{FF2B5EF4-FFF2-40B4-BE49-F238E27FC236}">
              <a16:creationId xmlns:a16="http://schemas.microsoft.com/office/drawing/2014/main" id="{8FD6F8C2-8606-428F-B064-6F147C23E6D8}"/>
            </a:ext>
          </a:extLst>
        </xdr:cNvPr>
        <xdr:cNvSpPr txBox="1"/>
      </xdr:nvSpPr>
      <xdr:spPr>
        <a:xfrm>
          <a:off x="2180166" y="6466417"/>
          <a:ext cx="1206499" cy="604975"/>
        </a:xfrm>
        <a:prstGeom prst="rect">
          <a:avLst/>
        </a:prstGeom>
        <a:noFill/>
        <a:effectLst>
          <a:softEdge rad="393700"/>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800" b="1">
              <a:solidFill>
                <a:schemeClr val="bg1"/>
              </a:solidFill>
            </a:rPr>
            <a:t>photo courtesy of HBB</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107156</xdr:rowOff>
    </xdr:from>
    <xdr:to>
      <xdr:col>13</xdr:col>
      <xdr:colOff>56860</xdr:colOff>
      <xdr:row>37</xdr:row>
      <xdr:rowOff>71438</xdr:rowOff>
    </xdr:to>
    <xdr:pic>
      <xdr:nvPicPr>
        <xdr:cNvPr id="2" name="Picture 1"/>
        <xdr:cNvPicPr>
          <a:picLocks noChangeAspect="1"/>
        </xdr:cNvPicPr>
      </xdr:nvPicPr>
      <xdr:blipFill>
        <a:blip xmlns:r="http://schemas.openxmlformats.org/officeDocument/2006/relationships" r:embed="rId1"/>
        <a:stretch>
          <a:fillRect/>
        </a:stretch>
      </xdr:blipFill>
      <xdr:spPr>
        <a:xfrm>
          <a:off x="595313" y="1000125"/>
          <a:ext cx="7200610" cy="6405563"/>
        </a:xfrm>
        <a:prstGeom prst="rect">
          <a:avLst/>
        </a:prstGeom>
      </xdr:spPr>
    </xdr:pic>
    <xdr:clientData/>
  </xdr:twoCellAnchor>
  <xdr:twoCellAnchor editAs="oneCell">
    <xdr:from>
      <xdr:col>1</xdr:col>
      <xdr:colOff>0</xdr:colOff>
      <xdr:row>38</xdr:row>
      <xdr:rowOff>29479</xdr:rowOff>
    </xdr:from>
    <xdr:to>
      <xdr:col>13</xdr:col>
      <xdr:colOff>47624</xdr:colOff>
      <xdr:row>81</xdr:row>
      <xdr:rowOff>12373</xdr:rowOff>
    </xdr:to>
    <xdr:pic>
      <xdr:nvPicPr>
        <xdr:cNvPr id="5" name="Picture 4"/>
        <xdr:cNvPicPr>
          <a:picLocks noChangeAspect="1"/>
        </xdr:cNvPicPr>
      </xdr:nvPicPr>
      <xdr:blipFill>
        <a:blip xmlns:r="http://schemas.openxmlformats.org/officeDocument/2006/relationships" r:embed="rId2"/>
        <a:stretch>
          <a:fillRect/>
        </a:stretch>
      </xdr:blipFill>
      <xdr:spPr>
        <a:xfrm>
          <a:off x="595313" y="7530417"/>
          <a:ext cx="7191374" cy="7150456"/>
        </a:xfrm>
        <a:prstGeom prst="rect">
          <a:avLst/>
        </a:prstGeom>
      </xdr:spPr>
    </xdr:pic>
    <xdr:clientData/>
  </xdr:twoCellAnchor>
  <xdr:twoCellAnchor editAs="oneCell">
    <xdr:from>
      <xdr:col>1</xdr:col>
      <xdr:colOff>0</xdr:colOff>
      <xdr:row>84</xdr:row>
      <xdr:rowOff>47624</xdr:rowOff>
    </xdr:from>
    <xdr:to>
      <xdr:col>13</xdr:col>
      <xdr:colOff>35805</xdr:colOff>
      <xdr:row>122</xdr:row>
      <xdr:rowOff>75357</xdr:rowOff>
    </xdr:to>
    <xdr:pic>
      <xdr:nvPicPr>
        <xdr:cNvPr id="7" name="Picture 6"/>
        <xdr:cNvPicPr>
          <a:picLocks noChangeAspect="1"/>
        </xdr:cNvPicPr>
      </xdr:nvPicPr>
      <xdr:blipFill>
        <a:blip xmlns:r="http://schemas.openxmlformats.org/officeDocument/2006/relationships" r:embed="rId3"/>
        <a:stretch>
          <a:fillRect/>
        </a:stretch>
      </xdr:blipFill>
      <xdr:spPr>
        <a:xfrm>
          <a:off x="595313" y="15216187"/>
          <a:ext cx="7179555" cy="6361858"/>
        </a:xfrm>
        <a:prstGeom prst="rect">
          <a:avLst/>
        </a:prstGeom>
      </xdr:spPr>
    </xdr:pic>
    <xdr:clientData/>
  </xdr:twoCellAnchor>
  <xdr:twoCellAnchor editAs="oneCell">
    <xdr:from>
      <xdr:col>1</xdr:col>
      <xdr:colOff>0</xdr:colOff>
      <xdr:row>123</xdr:row>
      <xdr:rowOff>0</xdr:rowOff>
    </xdr:from>
    <xdr:to>
      <xdr:col>13</xdr:col>
      <xdr:colOff>23812</xdr:colOff>
      <xdr:row>161</xdr:row>
      <xdr:rowOff>50048</xdr:rowOff>
    </xdr:to>
    <xdr:pic>
      <xdr:nvPicPr>
        <xdr:cNvPr id="8" name="Picture 7"/>
        <xdr:cNvPicPr>
          <a:picLocks noChangeAspect="1"/>
        </xdr:cNvPicPr>
      </xdr:nvPicPr>
      <xdr:blipFill>
        <a:blip xmlns:r="http://schemas.openxmlformats.org/officeDocument/2006/relationships" r:embed="rId4"/>
        <a:stretch>
          <a:fillRect/>
        </a:stretch>
      </xdr:blipFill>
      <xdr:spPr>
        <a:xfrm>
          <a:off x="595313" y="21669375"/>
          <a:ext cx="7167562" cy="6384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443865</xdr:colOff>
      <xdr:row>11</xdr:row>
      <xdr:rowOff>0</xdr:rowOff>
    </xdr:from>
    <xdr:to>
      <xdr:col>4</xdr:col>
      <xdr:colOff>443866</xdr:colOff>
      <xdr:row>14</xdr:row>
      <xdr:rowOff>57150</xdr:rowOff>
    </xdr:to>
    <xdr:cxnSp macro="">
      <xdr:nvCxnSpPr>
        <xdr:cNvPr id="2" name="Straight Arrow Connector 1">
          <a:extLst>
            <a:ext uri="{FF2B5EF4-FFF2-40B4-BE49-F238E27FC236}">
              <a16:creationId xmlns:a16="http://schemas.microsoft.com/office/drawing/2014/main" id="{00000000-0008-0000-0700-000002000000}"/>
            </a:ext>
          </a:extLst>
        </xdr:cNvPr>
        <xdr:cNvCxnSpPr/>
      </xdr:nvCxnSpPr>
      <xdr:spPr>
        <a:xfrm>
          <a:off x="2882265" y="1508760"/>
          <a:ext cx="1" cy="560070"/>
        </a:xfrm>
        <a:prstGeom prst="straightConnector1">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476250</xdr:colOff>
      <xdr:row>16</xdr:row>
      <xdr:rowOff>133350</xdr:rowOff>
    </xdr:from>
    <xdr:to>
      <xdr:col>29</xdr:col>
      <xdr:colOff>38100</xdr:colOff>
      <xdr:row>35</xdr:row>
      <xdr:rowOff>133911</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29850" y="3181350"/>
          <a:ext cx="7486650" cy="3620061"/>
        </a:xfrm>
        <a:prstGeom prst="rect">
          <a:avLst/>
        </a:prstGeom>
      </xdr:spPr>
    </xdr:pic>
    <xdr:clientData/>
  </xdr:twoCellAnchor>
  <xdr:twoCellAnchor editAs="oneCell">
    <xdr:from>
      <xdr:col>31</xdr:col>
      <xdr:colOff>395034</xdr:colOff>
      <xdr:row>14</xdr:row>
      <xdr:rowOff>70438</xdr:rowOff>
    </xdr:from>
    <xdr:to>
      <xdr:col>38</xdr:col>
      <xdr:colOff>29366</xdr:colOff>
      <xdr:row>42</xdr:row>
      <xdr:rowOff>23973</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92634" y="2737438"/>
          <a:ext cx="3901532" cy="52875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klingen\Desktop\SCM%20Sizing%20Calculator_Final_2014-02-2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Information"/>
      <sheetName val="SBUH Model"/>
      <sheetName val="SCS,SBUH Equations"/>
      <sheetName val="Lookups, Constants"/>
    </sheetNames>
    <sheetDataSet>
      <sheetData sheetId="0"/>
      <sheetData sheetId="1"/>
      <sheetData sheetId="2"/>
      <sheetData sheetId="3">
        <row r="4">
          <cell r="A4" t="str">
            <v>Self-Treating</v>
          </cell>
        </row>
        <row r="5">
          <cell r="A5" t="str">
            <v>Self-Retaining</v>
          </cell>
        </row>
        <row r="6">
          <cell r="A6" t="str">
            <v>Drains to SCM</v>
          </cell>
        </row>
        <row r="7">
          <cell r="A7" t="str">
            <v>Drains to Self-Retaining</v>
          </cell>
        </row>
        <row r="10">
          <cell r="A10" t="str">
            <v>Bioretention</v>
          </cell>
        </row>
        <row r="11">
          <cell r="A11" t="str">
            <v>Direct Infiltration</v>
          </cell>
        </row>
        <row r="14">
          <cell r="A14" t="str">
            <v>Roof</v>
          </cell>
        </row>
        <row r="15">
          <cell r="A15" t="str">
            <v>Concrete or asphalt</v>
          </cell>
        </row>
        <row r="16">
          <cell r="A16" t="str">
            <v>Grouted unit pavers</v>
          </cell>
        </row>
        <row r="17">
          <cell r="A17" t="str">
            <v>Pervious concrete</v>
          </cell>
        </row>
        <row r="18">
          <cell r="A18" t="str">
            <v>Porous asphalt</v>
          </cell>
        </row>
        <row r="19">
          <cell r="A19" t="str">
            <v>Unit pavers set in sand</v>
          </cell>
        </row>
        <row r="20">
          <cell r="A20" t="str">
            <v>Open/porous pavers</v>
          </cell>
        </row>
        <row r="21">
          <cell r="A21" t="str">
            <v>Crushed aggregate</v>
          </cell>
        </row>
        <row r="22">
          <cell r="A22" t="str">
            <v>Turfblock</v>
          </cell>
        </row>
        <row r="23">
          <cell r="A23" t="str">
            <v>Landscape</v>
          </cell>
        </row>
        <row r="34">
          <cell r="A34" t="str">
            <v>Tier 2 - Treatment</v>
          </cell>
        </row>
        <row r="35">
          <cell r="A35" t="str">
            <v>Tier 3 - Retention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externalLinkPath" Target="file:///C:\Users\lklingen\Documents\LIDIprojects\GIP%20Exel%20Template_020817.xls" TargetMode="External"/><Relationship Id="rId1" Type="http://schemas.openxmlformats.org/officeDocument/2006/relationships/externalLinkPath" Target="file:///C:\Users\lklingen\Desktop\GIP%20Exel%20Template_011017.xls"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4"/>
  <sheetViews>
    <sheetView tabSelected="1" topLeftCell="A5" zoomScale="90" zoomScaleNormal="90" zoomScaleSheetLayoutView="50" workbookViewId="0">
      <selection activeCell="R21" sqref="R21"/>
    </sheetView>
  </sheetViews>
  <sheetFormatPr defaultRowHeight="15" x14ac:dyDescent="0.25"/>
  <cols>
    <col min="1" max="1" width="9.85546875" customWidth="1"/>
    <col min="2" max="2" width="45.7109375" customWidth="1"/>
    <col min="3" max="3" width="16.7109375" customWidth="1"/>
    <col min="4" max="4" width="11.85546875" customWidth="1"/>
    <col min="5" max="5" width="38.7109375" customWidth="1"/>
    <col min="6" max="6" width="13.140625" customWidth="1"/>
    <col min="7" max="7" width="9.140625" style="120" customWidth="1"/>
    <col min="8" max="8" width="9" customWidth="1"/>
    <col min="9" max="9" width="14.7109375" customWidth="1"/>
    <col min="10" max="10" width="21.140625" customWidth="1"/>
    <col min="11" max="11" width="21.85546875" customWidth="1"/>
    <col min="12" max="12" width="18.5703125" style="131" customWidth="1"/>
    <col min="17" max="22" width="8.85546875" customWidth="1"/>
  </cols>
  <sheetData>
    <row r="1" spans="1:19" ht="45.75" customHeight="1" x14ac:dyDescent="0.55000000000000004">
      <c r="B1" s="181"/>
      <c r="C1" s="182"/>
      <c r="D1" s="182"/>
      <c r="E1" s="182"/>
      <c r="F1" s="182"/>
      <c r="G1" s="182"/>
      <c r="H1" s="182"/>
      <c r="I1" s="182"/>
      <c r="J1" s="182"/>
      <c r="K1" s="182"/>
      <c r="L1" s="182"/>
    </row>
    <row r="2" spans="1:19" ht="12.6" customHeight="1" x14ac:dyDescent="0.25">
      <c r="B2" s="132"/>
      <c r="C2" s="1"/>
      <c r="D2" s="1"/>
      <c r="E2" s="1"/>
      <c r="F2" s="1"/>
      <c r="G2" s="121"/>
      <c r="H2" s="1"/>
      <c r="I2" s="1"/>
      <c r="J2" s="1"/>
      <c r="K2" s="1"/>
    </row>
    <row r="3" spans="1:19" ht="27" customHeight="1" x14ac:dyDescent="0.25">
      <c r="B3" s="132"/>
      <c r="C3" s="1"/>
      <c r="D3" s="1"/>
      <c r="E3" s="1"/>
      <c r="F3" s="280" t="s">
        <v>93</v>
      </c>
      <c r="G3" s="259"/>
      <c r="H3" s="259"/>
      <c r="I3" s="259"/>
      <c r="J3" s="259"/>
      <c r="K3" s="259"/>
      <c r="L3" s="176"/>
    </row>
    <row r="4" spans="1:19" ht="84" customHeight="1" x14ac:dyDescent="0.25">
      <c r="B4" s="132"/>
      <c r="C4" s="1"/>
      <c r="D4" s="1"/>
      <c r="E4" s="1"/>
      <c r="F4" s="281" t="s">
        <v>167</v>
      </c>
      <c r="G4" s="260"/>
      <c r="H4" s="260"/>
      <c r="I4" s="260"/>
      <c r="J4" s="260"/>
      <c r="K4" s="260"/>
      <c r="L4" s="177"/>
    </row>
    <row r="5" spans="1:19" ht="31.15" customHeight="1" x14ac:dyDescent="0.25">
      <c r="A5" s="131"/>
      <c r="B5" s="134"/>
      <c r="C5" s="135"/>
      <c r="D5" s="163"/>
      <c r="E5" s="165"/>
      <c r="F5" s="183" t="s">
        <v>164</v>
      </c>
      <c r="G5" s="184"/>
      <c r="H5" s="184"/>
      <c r="I5" s="184"/>
      <c r="J5" s="184"/>
      <c r="K5" s="184"/>
      <c r="L5" s="185"/>
    </row>
    <row r="6" spans="1:19" ht="69" customHeight="1" x14ac:dyDescent="0.25">
      <c r="A6" s="131"/>
      <c r="C6" s="133"/>
      <c r="D6" s="165"/>
      <c r="E6" s="165"/>
      <c r="F6" s="266" t="s">
        <v>32</v>
      </c>
      <c r="G6" s="267" t="s">
        <v>100</v>
      </c>
      <c r="H6" s="267"/>
      <c r="I6" s="266" t="s">
        <v>157</v>
      </c>
      <c r="J6" s="266" t="s">
        <v>156</v>
      </c>
      <c r="K6" s="266" t="s">
        <v>163</v>
      </c>
      <c r="L6" s="266" t="s">
        <v>168</v>
      </c>
    </row>
    <row r="7" spans="1:19" ht="18" customHeight="1" x14ac:dyDescent="0.25">
      <c r="A7" s="131"/>
      <c r="B7" s="1"/>
      <c r="C7" s="133"/>
      <c r="D7" s="163"/>
      <c r="E7" s="164"/>
      <c r="F7" s="258">
        <v>1</v>
      </c>
      <c r="G7" s="261" t="s">
        <v>169</v>
      </c>
      <c r="H7" s="261"/>
      <c r="I7" s="268">
        <v>10770</v>
      </c>
      <c r="J7" s="268" t="s">
        <v>155</v>
      </c>
      <c r="K7" s="268">
        <v>320</v>
      </c>
      <c r="L7" s="269">
        <v>2825</v>
      </c>
    </row>
    <row r="8" spans="1:19" s="1" customFormat="1" ht="29.25" customHeight="1" x14ac:dyDescent="0.25">
      <c r="A8" s="131"/>
      <c r="B8" s="162"/>
      <c r="C8" s="162"/>
      <c r="D8" s="164"/>
      <c r="E8" s="164"/>
      <c r="F8" s="262">
        <v>2</v>
      </c>
      <c r="G8" s="263" t="s">
        <v>154</v>
      </c>
      <c r="H8" s="264"/>
      <c r="I8" s="269">
        <v>175</v>
      </c>
      <c r="J8" s="262" t="s">
        <v>155</v>
      </c>
      <c r="K8" s="262">
        <v>30</v>
      </c>
      <c r="L8" s="269">
        <v>270</v>
      </c>
    </row>
    <row r="9" spans="1:19" s="1" customFormat="1" ht="29.25" customHeight="1" x14ac:dyDescent="0.25">
      <c r="A9" s="131"/>
      <c r="B9" s="162"/>
      <c r="C9" s="162"/>
      <c r="D9" s="257"/>
      <c r="E9" s="164"/>
      <c r="F9" s="262">
        <v>3</v>
      </c>
      <c r="G9" s="263" t="s">
        <v>154</v>
      </c>
      <c r="H9" s="264"/>
      <c r="I9" s="269">
        <v>1000</v>
      </c>
      <c r="J9" s="262" t="s">
        <v>155</v>
      </c>
      <c r="K9" s="262">
        <v>60</v>
      </c>
      <c r="L9" s="269">
        <v>520</v>
      </c>
    </row>
    <row r="10" spans="1:19" s="1" customFormat="1" ht="29.25" customHeight="1" x14ac:dyDescent="0.25">
      <c r="A10" s="131"/>
      <c r="B10" s="162"/>
      <c r="C10" s="162"/>
      <c r="D10" s="257"/>
      <c r="E10" s="164"/>
      <c r="F10" s="262">
        <v>4</v>
      </c>
      <c r="G10" s="263" t="s">
        <v>154</v>
      </c>
      <c r="H10" s="264"/>
      <c r="I10" s="269">
        <v>750</v>
      </c>
      <c r="J10" s="265" t="s">
        <v>155</v>
      </c>
      <c r="K10" s="265">
        <v>100</v>
      </c>
      <c r="L10" s="269">
        <v>850</v>
      </c>
    </row>
    <row r="11" spans="1:19" ht="32.25" customHeight="1" x14ac:dyDescent="0.25">
      <c r="A11" s="131"/>
      <c r="B11" s="132"/>
      <c r="C11" s="1"/>
      <c r="D11" s="285"/>
      <c r="E11" s="286"/>
      <c r="F11" s="296">
        <v>5</v>
      </c>
      <c r="G11" s="263" t="s">
        <v>154</v>
      </c>
      <c r="H11" s="264"/>
      <c r="I11" s="269">
        <v>800</v>
      </c>
      <c r="J11" s="265" t="s">
        <v>155</v>
      </c>
      <c r="K11" s="265">
        <v>60</v>
      </c>
      <c r="L11" s="269">
        <v>550</v>
      </c>
    </row>
    <row r="12" spans="1:19" ht="79.5" customHeight="1" x14ac:dyDescent="0.25">
      <c r="A12" s="1"/>
      <c r="B12" s="132"/>
      <c r="C12" s="1"/>
      <c r="D12" s="287"/>
      <c r="E12" s="297"/>
      <c r="F12" s="282" t="s">
        <v>165</v>
      </c>
      <c r="G12" s="277"/>
      <c r="H12" s="277"/>
      <c r="I12" s="277"/>
      <c r="J12" s="277"/>
      <c r="K12" s="277"/>
      <c r="L12" s="278"/>
    </row>
    <row r="13" spans="1:19" ht="27" customHeight="1" x14ac:dyDescent="0.25">
      <c r="A13" s="1"/>
      <c r="B13" s="293"/>
      <c r="C13" s="161"/>
      <c r="D13" s="288"/>
      <c r="E13" s="298"/>
      <c r="F13" s="283" t="s">
        <v>2</v>
      </c>
      <c r="G13" s="188"/>
      <c r="H13" s="188"/>
      <c r="I13" s="188"/>
      <c r="J13" s="188"/>
      <c r="K13" s="188"/>
      <c r="L13" s="173"/>
    </row>
    <row r="14" spans="1:19" ht="26.25" customHeight="1" x14ac:dyDescent="0.25">
      <c r="B14" s="294"/>
      <c r="C14" s="289"/>
      <c r="D14" s="290"/>
      <c r="E14" s="299"/>
      <c r="F14" s="180" t="s">
        <v>3</v>
      </c>
      <c r="G14" s="179"/>
      <c r="H14" s="179"/>
      <c r="I14" s="186" t="s">
        <v>149</v>
      </c>
      <c r="J14" s="186"/>
      <c r="K14" s="186"/>
      <c r="L14" s="186"/>
      <c r="O14" s="1"/>
      <c r="P14" s="1"/>
      <c r="Q14" s="1"/>
      <c r="R14" s="1"/>
      <c r="S14" s="1"/>
    </row>
    <row r="15" spans="1:19" ht="29.25" customHeight="1" x14ac:dyDescent="0.25">
      <c r="B15" s="300" t="s">
        <v>174</v>
      </c>
      <c r="C15" s="259"/>
      <c r="D15" s="259"/>
      <c r="E15" s="302"/>
      <c r="F15" s="180" t="s">
        <v>104</v>
      </c>
      <c r="G15" s="179"/>
      <c r="H15" s="179"/>
      <c r="I15" s="170" t="s">
        <v>150</v>
      </c>
      <c r="J15" s="170"/>
      <c r="K15" s="170"/>
      <c r="L15" s="170"/>
      <c r="O15" s="279"/>
      <c r="P15" s="279"/>
      <c r="Q15" s="279"/>
      <c r="R15" s="279"/>
      <c r="S15" s="279"/>
    </row>
    <row r="16" spans="1:19" ht="27" customHeight="1" x14ac:dyDescent="0.25">
      <c r="B16" s="295"/>
      <c r="C16" s="292"/>
      <c r="D16" s="291"/>
      <c r="E16" s="176"/>
      <c r="F16" s="284" t="s">
        <v>101</v>
      </c>
      <c r="G16" s="179"/>
      <c r="H16" s="179"/>
      <c r="I16" s="187"/>
      <c r="J16" s="187"/>
      <c r="K16" s="187"/>
      <c r="L16" s="170"/>
      <c r="O16" s="1"/>
      <c r="P16" s="1"/>
      <c r="Q16" s="1"/>
      <c r="R16" s="1"/>
      <c r="S16" s="1"/>
    </row>
    <row r="17" spans="1:19" ht="27" customHeight="1" x14ac:dyDescent="0.25">
      <c r="B17" s="174"/>
      <c r="C17" s="175"/>
      <c r="D17" s="175"/>
      <c r="E17" s="176"/>
      <c r="F17" s="178" t="s">
        <v>102</v>
      </c>
      <c r="G17" s="179"/>
      <c r="H17" s="179"/>
      <c r="I17" s="170" t="s">
        <v>151</v>
      </c>
      <c r="J17" s="170"/>
      <c r="K17" s="170"/>
      <c r="L17" s="170"/>
      <c r="M17" s="117"/>
      <c r="N17" s="117"/>
      <c r="O17" s="1"/>
      <c r="P17" s="1"/>
      <c r="Q17" s="1"/>
      <c r="R17" s="1"/>
      <c r="S17" s="1"/>
    </row>
    <row r="18" spans="1:19" ht="27" customHeight="1" x14ac:dyDescent="0.25">
      <c r="B18" s="174"/>
      <c r="C18" s="175"/>
      <c r="D18" s="175"/>
      <c r="E18" s="176"/>
      <c r="F18" s="178" t="s">
        <v>103</v>
      </c>
      <c r="G18" s="179"/>
      <c r="H18" s="179"/>
      <c r="I18" s="170" t="s">
        <v>110</v>
      </c>
      <c r="J18" s="170"/>
      <c r="K18" s="170"/>
      <c r="L18" s="170"/>
      <c r="M18" s="1"/>
      <c r="N18" s="1"/>
      <c r="O18" s="119"/>
    </row>
    <row r="19" spans="1:19" ht="55.5" customHeight="1" x14ac:dyDescent="0.25">
      <c r="A19" s="1"/>
      <c r="B19" s="167" t="s">
        <v>111</v>
      </c>
      <c r="C19" s="168"/>
      <c r="D19" s="168"/>
      <c r="E19" s="168"/>
      <c r="F19" s="168"/>
      <c r="G19" s="168"/>
      <c r="H19" s="168"/>
      <c r="I19" s="168"/>
      <c r="J19" s="168"/>
      <c r="K19" s="168"/>
      <c r="L19" s="169"/>
      <c r="N19" s="171"/>
      <c r="O19" s="171"/>
      <c r="Q19" s="301"/>
    </row>
    <row r="20" spans="1:19" x14ac:dyDescent="0.25">
      <c r="L20" s="1"/>
      <c r="N20" s="172"/>
      <c r="O20" s="172"/>
    </row>
    <row r="21" spans="1:19" x14ac:dyDescent="0.25">
      <c r="L21" s="1"/>
    </row>
    <row r="22" spans="1:19" x14ac:dyDescent="0.25">
      <c r="L22" s="1"/>
    </row>
    <row r="23" spans="1:19" ht="16.899999999999999" customHeight="1" x14ac:dyDescent="0.25">
      <c r="L23" s="1"/>
    </row>
    <row r="24" spans="1:19" x14ac:dyDescent="0.25">
      <c r="L24" s="1"/>
    </row>
    <row r="25" spans="1:19" x14ac:dyDescent="0.25">
      <c r="L25" s="1"/>
    </row>
    <row r="26" spans="1:19" ht="14.45" customHeight="1" x14ac:dyDescent="0.25">
      <c r="L26" s="1"/>
    </row>
    <row r="27" spans="1:19" x14ac:dyDescent="0.25">
      <c r="L27" s="1"/>
    </row>
    <row r="28" spans="1:19" x14ac:dyDescent="0.25">
      <c r="L28" s="1"/>
    </row>
    <row r="29" spans="1:19" x14ac:dyDescent="0.25">
      <c r="L29" s="1"/>
    </row>
    <row r="30" spans="1:19" x14ac:dyDescent="0.25">
      <c r="L30" s="1"/>
    </row>
    <row r="31" spans="1:19" x14ac:dyDescent="0.25">
      <c r="L31" s="1"/>
    </row>
    <row r="32" spans="1:19" x14ac:dyDescent="0.25">
      <c r="L32" s="1"/>
    </row>
    <row r="33" spans="12:12" x14ac:dyDescent="0.25">
      <c r="L33" s="1"/>
    </row>
    <row r="34" spans="12:12" x14ac:dyDescent="0.25">
      <c r="L34" s="1"/>
    </row>
    <row r="35" spans="12:12" x14ac:dyDescent="0.25">
      <c r="L35" s="1"/>
    </row>
    <row r="36" spans="12:12" x14ac:dyDescent="0.25">
      <c r="L36" s="1"/>
    </row>
    <row r="37" spans="12:12" x14ac:dyDescent="0.25">
      <c r="L37" s="1"/>
    </row>
    <row r="38" spans="12:12" x14ac:dyDescent="0.25">
      <c r="L38" s="1"/>
    </row>
    <row r="39" spans="12:12" x14ac:dyDescent="0.25">
      <c r="L39" s="1"/>
    </row>
    <row r="40" spans="12:12" x14ac:dyDescent="0.25">
      <c r="L40" s="1"/>
    </row>
    <row r="41" spans="12:12" x14ac:dyDescent="0.25">
      <c r="L41" s="1"/>
    </row>
    <row r="42" spans="12:12" x14ac:dyDescent="0.25">
      <c r="L42" s="1"/>
    </row>
    <row r="43" spans="12:12" x14ac:dyDescent="0.25">
      <c r="L43" s="1"/>
    </row>
    <row r="44" spans="12:12" x14ac:dyDescent="0.25">
      <c r="L44" s="1"/>
    </row>
    <row r="45" spans="12:12" x14ac:dyDescent="0.25">
      <c r="L45" s="1"/>
    </row>
    <row r="46" spans="12:12" x14ac:dyDescent="0.25">
      <c r="L46" s="1"/>
    </row>
    <row r="47" spans="12:12" x14ac:dyDescent="0.25">
      <c r="L47" s="1"/>
    </row>
    <row r="48" spans="12:12" x14ac:dyDescent="0.25">
      <c r="L48" s="1"/>
    </row>
    <row r="49" spans="12:12" x14ac:dyDescent="0.25">
      <c r="L49" s="1"/>
    </row>
    <row r="50" spans="12:12" x14ac:dyDescent="0.25">
      <c r="L50" s="1"/>
    </row>
    <row r="51" spans="12:12" x14ac:dyDescent="0.25">
      <c r="L51" s="1"/>
    </row>
    <row r="52" spans="12:12" x14ac:dyDescent="0.25">
      <c r="L52" s="1"/>
    </row>
    <row r="53" spans="12:12" x14ac:dyDescent="0.25">
      <c r="L53" s="1"/>
    </row>
    <row r="54" spans="12:12" x14ac:dyDescent="0.25">
      <c r="L54" s="1"/>
    </row>
  </sheetData>
  <mergeCells count="29">
    <mergeCell ref="B15:D15"/>
    <mergeCell ref="C16:E16"/>
    <mergeCell ref="O15:S15"/>
    <mergeCell ref="I14:L14"/>
    <mergeCell ref="I15:L15"/>
    <mergeCell ref="I16:L16"/>
    <mergeCell ref="F16:H16"/>
    <mergeCell ref="F13:L13"/>
    <mergeCell ref="F14:H14"/>
    <mergeCell ref="F15:H15"/>
    <mergeCell ref="B14:E14"/>
    <mergeCell ref="B1:L1"/>
    <mergeCell ref="F5:L5"/>
    <mergeCell ref="G6:H6"/>
    <mergeCell ref="G7:H7"/>
    <mergeCell ref="G8:H8"/>
    <mergeCell ref="G9:H9"/>
    <mergeCell ref="G10:H10"/>
    <mergeCell ref="G11:H11"/>
    <mergeCell ref="F12:L12"/>
    <mergeCell ref="F3:L3"/>
    <mergeCell ref="F4:L4"/>
    <mergeCell ref="B19:L19"/>
    <mergeCell ref="I17:L17"/>
    <mergeCell ref="I18:L18"/>
    <mergeCell ref="N19:O20"/>
    <mergeCell ref="B17:E18"/>
    <mergeCell ref="F17:H17"/>
    <mergeCell ref="F18:H18"/>
  </mergeCells>
  <pageMargins left="0.7" right="0.7" top="0.75" bottom="0.75" header="0.3" footer="0.3"/>
  <pageSetup paperSize="17" scale="9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34"/>
  <sheetViews>
    <sheetView zoomScale="80" zoomScaleNormal="80" workbookViewId="0">
      <selection activeCell="P16" sqref="P16"/>
    </sheetView>
  </sheetViews>
  <sheetFormatPr defaultColWidth="8.85546875" defaultRowHeight="12.75" x14ac:dyDescent="0.2"/>
  <cols>
    <col min="1" max="15" width="8.85546875" style="30"/>
    <col min="16" max="16" width="90.140625" style="30" customWidth="1"/>
    <col min="17" max="17" width="8.85546875" style="30"/>
    <col min="18" max="18" width="18.5703125" style="30" customWidth="1"/>
    <col min="19" max="19" width="46.140625" style="30" customWidth="1"/>
    <col min="20" max="16384" width="8.85546875" style="30"/>
  </cols>
  <sheetData>
    <row r="2" spans="2:19" ht="16.5" hidden="1" customHeight="1" x14ac:dyDescent="0.2"/>
    <row r="3" spans="2:19" hidden="1" x14ac:dyDescent="0.2"/>
    <row r="4" spans="2:19" hidden="1" x14ac:dyDescent="0.2"/>
    <row r="5" spans="2:19" ht="44.25" customHeight="1" x14ac:dyDescent="0.3">
      <c r="B5" s="256" t="s">
        <v>170</v>
      </c>
      <c r="P5" s="124" t="s">
        <v>171</v>
      </c>
    </row>
    <row r="6" spans="2:19" x14ac:dyDescent="0.2">
      <c r="O6" s="66"/>
      <c r="P6" s="12" t="s">
        <v>44</v>
      </c>
    </row>
    <row r="7" spans="2:19" x14ac:dyDescent="0.2">
      <c r="O7" s="66"/>
      <c r="P7" s="12" t="s">
        <v>43</v>
      </c>
    </row>
    <row r="8" spans="2:19" x14ac:dyDescent="0.2">
      <c r="O8" s="66"/>
      <c r="P8" s="12" t="s">
        <v>105</v>
      </c>
    </row>
    <row r="9" spans="2:19" x14ac:dyDescent="0.2">
      <c r="O9" s="66"/>
      <c r="P9" s="12" t="s">
        <v>42</v>
      </c>
    </row>
    <row r="10" spans="2:19" x14ac:dyDescent="0.2">
      <c r="P10" s="12"/>
    </row>
    <row r="11" spans="2:19" x14ac:dyDescent="0.2">
      <c r="P11" s="12"/>
    </row>
    <row r="12" spans="2:19" ht="51" x14ac:dyDescent="0.2">
      <c r="P12" s="41" t="s">
        <v>108</v>
      </c>
    </row>
    <row r="13" spans="2:19" x14ac:dyDescent="0.2">
      <c r="P13" s="125" t="s">
        <v>41</v>
      </c>
      <c r="R13" s="65"/>
      <c r="S13" s="43"/>
    </row>
    <row r="14" spans="2:19" x14ac:dyDescent="0.2">
      <c r="P14" s="125" t="s">
        <v>106</v>
      </c>
    </row>
    <row r="15" spans="2:19" ht="51" x14ac:dyDescent="0.2">
      <c r="P15" s="41" t="s">
        <v>107</v>
      </c>
    </row>
    <row r="16" spans="2:19" ht="38.25" x14ac:dyDescent="0.2">
      <c r="P16" s="28" t="s">
        <v>172</v>
      </c>
    </row>
    <row r="17" spans="16:16" x14ac:dyDescent="0.2">
      <c r="P17" s="126"/>
    </row>
    <row r="18" spans="16:16" x14ac:dyDescent="0.2">
      <c r="P18" s="126"/>
    </row>
    <row r="19" spans="16:16" x14ac:dyDescent="0.2">
      <c r="P19" s="126"/>
    </row>
    <row r="20" spans="16:16" x14ac:dyDescent="0.2">
      <c r="P20" s="126"/>
    </row>
    <row r="21" spans="16:16" x14ac:dyDescent="0.2">
      <c r="P21" s="126"/>
    </row>
    <row r="22" spans="16:16" x14ac:dyDescent="0.2">
      <c r="P22" s="126"/>
    </row>
    <row r="23" spans="16:16" x14ac:dyDescent="0.2">
      <c r="P23" s="126"/>
    </row>
    <row r="24" spans="16:16" x14ac:dyDescent="0.2">
      <c r="P24" s="126"/>
    </row>
    <row r="25" spans="16:16" x14ac:dyDescent="0.2">
      <c r="P25" s="126"/>
    </row>
    <row r="26" spans="16:16" x14ac:dyDescent="0.2">
      <c r="P26" s="126"/>
    </row>
    <row r="27" spans="16:16" x14ac:dyDescent="0.2">
      <c r="P27" s="126"/>
    </row>
    <row r="28" spans="16:16" x14ac:dyDescent="0.2">
      <c r="P28" s="126"/>
    </row>
    <row r="29" spans="16:16" x14ac:dyDescent="0.2">
      <c r="P29" s="126"/>
    </row>
    <row r="30" spans="16:16" x14ac:dyDescent="0.2">
      <c r="P30" s="126"/>
    </row>
    <row r="31" spans="16:16" x14ac:dyDescent="0.2">
      <c r="P31" s="126"/>
    </row>
    <row r="32" spans="16:16" x14ac:dyDescent="0.2">
      <c r="P32" s="126"/>
    </row>
    <row r="33" spans="16:16" x14ac:dyDescent="0.2">
      <c r="P33" s="126"/>
    </row>
    <row r="34" spans="16:16" x14ac:dyDescent="0.2">
      <c r="P34" s="126"/>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O24"/>
  <sheetViews>
    <sheetView zoomScaleNormal="100" workbookViewId="0">
      <selection activeCell="K9" sqref="K9"/>
    </sheetView>
  </sheetViews>
  <sheetFormatPr defaultColWidth="9.140625" defaultRowHeight="15" x14ac:dyDescent="0.25"/>
  <cols>
    <col min="1" max="2" width="9.140625" style="2"/>
    <col min="3" max="4" width="15.42578125" style="2" customWidth="1"/>
    <col min="5" max="5" width="11.7109375" style="2" customWidth="1"/>
    <col min="6" max="6" width="30.28515625" style="2" customWidth="1"/>
    <col min="7" max="7" width="20.7109375" style="45" customWidth="1"/>
    <col min="8" max="8" width="16.5703125" style="42" customWidth="1"/>
    <col min="9" max="9" width="22" style="42" customWidth="1"/>
    <col min="10" max="10" width="12.28515625" style="42" customWidth="1"/>
    <col min="11" max="11" width="55.28515625" style="2" customWidth="1"/>
    <col min="12" max="16384" width="9.140625" style="2"/>
  </cols>
  <sheetData>
    <row r="6" spans="3:11" ht="47.25" customHeight="1" x14ac:dyDescent="0.25">
      <c r="C6" s="200" t="s">
        <v>40</v>
      </c>
      <c r="D6" s="201"/>
      <c r="E6" s="201"/>
      <c r="F6" s="201"/>
      <c r="G6" s="201"/>
      <c r="H6" s="202"/>
      <c r="I6" s="203"/>
    </row>
    <row r="7" spans="3:11" ht="15.75" thickBot="1" x14ac:dyDescent="0.3">
      <c r="C7" s="204" t="s">
        <v>39</v>
      </c>
      <c r="D7" s="204"/>
      <c r="E7" s="205"/>
      <c r="F7" s="205"/>
      <c r="G7" s="205"/>
      <c r="H7" s="205"/>
      <c r="I7" s="205"/>
    </row>
    <row r="8" spans="3:11" ht="41.25" thickTop="1" x14ac:dyDescent="0.25">
      <c r="C8" s="64" t="s">
        <v>32</v>
      </c>
      <c r="D8" s="64" t="s">
        <v>94</v>
      </c>
      <c r="E8" s="63" t="s">
        <v>38</v>
      </c>
      <c r="F8" s="63" t="s">
        <v>37</v>
      </c>
      <c r="G8" s="62" t="s">
        <v>158</v>
      </c>
      <c r="H8" s="62" t="s">
        <v>152</v>
      </c>
      <c r="I8" s="61" t="s">
        <v>36</v>
      </c>
    </row>
    <row r="9" spans="3:11" x14ac:dyDescent="0.25">
      <c r="C9" s="64"/>
      <c r="D9" s="64"/>
      <c r="E9" s="63" t="s">
        <v>25</v>
      </c>
      <c r="F9" s="63" t="s">
        <v>25</v>
      </c>
      <c r="G9" s="62" t="s">
        <v>25</v>
      </c>
      <c r="H9" s="62" t="s">
        <v>35</v>
      </c>
      <c r="I9" s="61" t="s">
        <v>34</v>
      </c>
    </row>
    <row r="10" spans="3:11" x14ac:dyDescent="0.25">
      <c r="C10" s="23">
        <v>1</v>
      </c>
      <c r="D10" s="23">
        <v>1</v>
      </c>
      <c r="E10" s="60">
        <v>31750</v>
      </c>
      <c r="F10" s="60">
        <v>31750</v>
      </c>
      <c r="G10" s="52">
        <v>10770</v>
      </c>
      <c r="H10" s="59">
        <v>0.8</v>
      </c>
      <c r="I10" s="51">
        <f>(H10*$G$23)*(F10+G10)</f>
        <v>2823.328</v>
      </c>
    </row>
    <row r="11" spans="3:11" x14ac:dyDescent="0.25">
      <c r="C11" s="23">
        <v>2</v>
      </c>
      <c r="D11" s="23">
        <v>2</v>
      </c>
      <c r="E11" s="60">
        <v>3695</v>
      </c>
      <c r="F11" s="60">
        <v>3870</v>
      </c>
      <c r="G11" s="52">
        <v>175</v>
      </c>
      <c r="H11" s="59">
        <v>0.8</v>
      </c>
      <c r="I11" s="51">
        <f>(H11*$G$23)*(F11+G11)</f>
        <v>268.58800000000002</v>
      </c>
    </row>
    <row r="12" spans="3:11" x14ac:dyDescent="0.25">
      <c r="C12" s="251">
        <v>3</v>
      </c>
      <c r="D12" s="252">
        <v>3</v>
      </c>
      <c r="E12" s="253">
        <v>6780</v>
      </c>
      <c r="F12" s="253">
        <v>6780</v>
      </c>
      <c r="G12" s="254">
        <v>1000</v>
      </c>
      <c r="H12" s="59">
        <v>0.8</v>
      </c>
      <c r="I12" s="51">
        <f t="shared" ref="I12:I14" si="0">(H12*$G$23)*(F12+G12)</f>
        <v>516.59199999999998</v>
      </c>
    </row>
    <row r="13" spans="3:11" x14ac:dyDescent="0.25">
      <c r="C13" s="251">
        <v>4</v>
      </c>
      <c r="D13" s="252">
        <v>4</v>
      </c>
      <c r="E13" s="253">
        <v>17000</v>
      </c>
      <c r="F13" s="253">
        <v>12000</v>
      </c>
      <c r="G13" s="254">
        <v>750</v>
      </c>
      <c r="H13" s="59">
        <v>0.8</v>
      </c>
      <c r="I13" s="51">
        <f t="shared" si="0"/>
        <v>846.6</v>
      </c>
    </row>
    <row r="14" spans="3:11" x14ac:dyDescent="0.25">
      <c r="C14" s="251">
        <v>5</v>
      </c>
      <c r="D14" s="252">
        <v>5</v>
      </c>
      <c r="E14" s="253">
        <v>66731</v>
      </c>
      <c r="F14" s="253">
        <v>7500</v>
      </c>
      <c r="G14" s="254">
        <v>800</v>
      </c>
      <c r="H14" s="59">
        <v>0.8</v>
      </c>
      <c r="I14" s="51">
        <f t="shared" si="0"/>
        <v>551.12</v>
      </c>
    </row>
    <row r="15" spans="3:11" ht="14.45" customHeight="1" x14ac:dyDescent="0.25">
      <c r="C15" s="195" t="s">
        <v>33</v>
      </c>
      <c r="D15" s="196"/>
      <c r="E15" s="197"/>
      <c r="F15" s="197"/>
      <c r="G15" s="197"/>
      <c r="H15" s="197"/>
      <c r="I15" s="197"/>
      <c r="J15" s="58"/>
    </row>
    <row r="16" spans="3:11" ht="51.75" x14ac:dyDescent="0.25">
      <c r="C16" s="57" t="s">
        <v>32</v>
      </c>
      <c r="D16" s="57" t="s">
        <v>94</v>
      </c>
      <c r="E16" s="56" t="s">
        <v>31</v>
      </c>
      <c r="F16" s="55" t="s">
        <v>30</v>
      </c>
      <c r="G16" s="54" t="s">
        <v>153</v>
      </c>
      <c r="H16" s="51" t="s">
        <v>29</v>
      </c>
      <c r="I16" s="118" t="s">
        <v>28</v>
      </c>
      <c r="J16" s="53"/>
      <c r="K16" s="122" t="s">
        <v>109</v>
      </c>
    </row>
    <row r="17" spans="3:15" x14ac:dyDescent="0.25">
      <c r="C17" s="23">
        <v>1</v>
      </c>
      <c r="D17" s="23">
        <v>1</v>
      </c>
      <c r="E17" s="44">
        <f>F10</f>
        <v>31750</v>
      </c>
      <c r="F17" s="44">
        <f>G10</f>
        <v>10770</v>
      </c>
      <c r="G17" s="255">
        <v>17.79</v>
      </c>
      <c r="H17" s="51">
        <f>(G17*G23)*(F17+E17)*0.8</f>
        <v>50227.005120000002</v>
      </c>
      <c r="I17" s="51">
        <f>H17*G24</f>
        <v>375697.99829760002</v>
      </c>
      <c r="J17" s="198"/>
      <c r="K17" s="4"/>
    </row>
    <row r="18" spans="3:15" x14ac:dyDescent="0.25">
      <c r="C18" s="23">
        <v>2</v>
      </c>
      <c r="D18" s="23">
        <v>2</v>
      </c>
      <c r="E18" s="44">
        <f>F11</f>
        <v>3870</v>
      </c>
      <c r="F18" s="44">
        <f>G11</f>
        <v>175</v>
      </c>
      <c r="G18" s="255">
        <v>17.79</v>
      </c>
      <c r="H18" s="51">
        <f>(G18*G23)*(F18+E18)*0.8</f>
        <v>4778.1805199999999</v>
      </c>
      <c r="I18" s="51">
        <f>H18*G24</f>
        <v>35740.790289600001</v>
      </c>
      <c r="J18" s="199"/>
      <c r="K18" s="4"/>
    </row>
    <row r="19" spans="3:15" x14ac:dyDescent="0.25">
      <c r="C19" s="127">
        <v>3</v>
      </c>
      <c r="D19" s="127">
        <v>3</v>
      </c>
      <c r="E19" s="44">
        <f t="shared" ref="E19:F21" si="1">F12</f>
        <v>6780</v>
      </c>
      <c r="F19" s="44">
        <f t="shared" si="1"/>
        <v>1000</v>
      </c>
      <c r="G19" s="255">
        <v>17.79</v>
      </c>
      <c r="H19" s="51">
        <f>(G19*G23)*(F19+E19)*0.8</f>
        <v>9190.1716799999995</v>
      </c>
      <c r="I19" s="129"/>
      <c r="J19" s="166"/>
      <c r="K19" s="4"/>
    </row>
    <row r="20" spans="3:15" x14ac:dyDescent="0.25">
      <c r="C20" s="127">
        <v>4</v>
      </c>
      <c r="D20" s="127">
        <v>4</v>
      </c>
      <c r="E20" s="44">
        <f t="shared" si="1"/>
        <v>12000</v>
      </c>
      <c r="F20" s="44">
        <f t="shared" si="1"/>
        <v>750</v>
      </c>
      <c r="G20" s="255">
        <v>17.79</v>
      </c>
      <c r="H20" s="51">
        <f>(G20*G23)*(F20+E20)*0.8</f>
        <v>15061.013999999999</v>
      </c>
      <c r="I20" s="129"/>
      <c r="J20" s="166"/>
      <c r="K20" s="4"/>
    </row>
    <row r="21" spans="3:15" x14ac:dyDescent="0.25">
      <c r="C21" s="127">
        <v>5</v>
      </c>
      <c r="D21" s="127">
        <v>5</v>
      </c>
      <c r="E21" s="44">
        <f t="shared" si="1"/>
        <v>7500</v>
      </c>
      <c r="F21" s="44">
        <f t="shared" si="1"/>
        <v>800</v>
      </c>
      <c r="G21" s="255">
        <v>17.79</v>
      </c>
      <c r="H21" s="51">
        <f>(G21*G23)*(F21+E21)*0.8</f>
        <v>9804.4247999999989</v>
      </c>
      <c r="I21" s="129"/>
      <c r="J21" s="166"/>
      <c r="K21" s="4"/>
    </row>
    <row r="22" spans="3:15" x14ac:dyDescent="0.25">
      <c r="C22" s="127"/>
      <c r="D22" s="127"/>
      <c r="E22" s="128"/>
      <c r="F22" s="128"/>
      <c r="G22" s="130"/>
      <c r="H22" s="129"/>
      <c r="I22" s="129"/>
      <c r="J22" s="123"/>
      <c r="K22" s="4"/>
    </row>
    <row r="23" spans="3:15" x14ac:dyDescent="0.25">
      <c r="C23" s="193" t="s">
        <v>27</v>
      </c>
      <c r="D23" s="193"/>
      <c r="E23" s="191"/>
      <c r="F23" s="50"/>
      <c r="G23" s="47">
        <v>8.3000000000000004E-2</v>
      </c>
      <c r="H23" s="49"/>
      <c r="I23" s="46"/>
      <c r="O23" s="5"/>
    </row>
    <row r="24" spans="3:15" x14ac:dyDescent="0.25">
      <c r="C24" s="193" t="s">
        <v>26</v>
      </c>
      <c r="D24" s="193"/>
      <c r="E24" s="194"/>
      <c r="F24" s="48"/>
      <c r="G24" s="47">
        <v>7.48</v>
      </c>
      <c r="H24" s="46"/>
      <c r="I24" s="46"/>
    </row>
  </sheetData>
  <mergeCells count="6">
    <mergeCell ref="C24:E24"/>
    <mergeCell ref="C15:I15"/>
    <mergeCell ref="J17:J18"/>
    <mergeCell ref="C6:I6"/>
    <mergeCell ref="C7:I7"/>
    <mergeCell ref="C23:E23"/>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U56"/>
  <sheetViews>
    <sheetView zoomScale="80" zoomScaleNormal="80" workbookViewId="0">
      <selection activeCell="J18" sqref="J18"/>
    </sheetView>
  </sheetViews>
  <sheetFormatPr defaultColWidth="8.85546875" defaultRowHeight="12.75" x14ac:dyDescent="0.2"/>
  <cols>
    <col min="1" max="1" width="12.28515625" style="30" customWidth="1"/>
    <col min="2" max="3" width="18.5703125" style="30" customWidth="1"/>
    <col min="4" max="4" width="16.42578125" style="30" customWidth="1"/>
    <col min="5" max="5" width="16" style="30" customWidth="1"/>
    <col min="6" max="6" width="32" style="30" customWidth="1"/>
    <col min="7" max="8" width="15.7109375" style="30" customWidth="1"/>
    <col min="9" max="9" width="12.85546875" style="30" customWidth="1"/>
    <col min="10" max="10" width="16" style="30" customWidth="1"/>
    <col min="11" max="11" width="12.85546875" style="30" customWidth="1"/>
    <col min="12" max="12" width="13.140625" style="30" customWidth="1"/>
    <col min="13" max="13" width="10" style="30" customWidth="1"/>
    <col min="14" max="14" width="8.7109375" style="30" customWidth="1"/>
    <col min="15" max="15" width="28.7109375" style="30" customWidth="1"/>
    <col min="16" max="16" width="34" style="30" customWidth="1"/>
    <col min="17" max="17" width="16.42578125" style="30" customWidth="1"/>
    <col min="18" max="19" width="15.42578125" style="30" customWidth="1"/>
    <col min="20" max="20" width="18.42578125" style="30" customWidth="1"/>
    <col min="21" max="21" width="10.7109375" style="30" customWidth="1"/>
    <col min="22" max="16384" width="8.85546875" style="30"/>
  </cols>
  <sheetData>
    <row r="1" spans="3:19" ht="21.75" customHeight="1" x14ac:dyDescent="0.2"/>
    <row r="2" spans="3:19" ht="20.25" customHeight="1" x14ac:dyDescent="0.2">
      <c r="D2" s="225" t="s">
        <v>92</v>
      </c>
      <c r="E2" s="225"/>
      <c r="F2" s="225"/>
      <c r="G2" s="225"/>
      <c r="H2" s="225"/>
      <c r="I2" s="225"/>
      <c r="J2" s="225"/>
      <c r="K2" s="225"/>
      <c r="L2" s="225"/>
      <c r="M2" s="225"/>
      <c r="N2" s="225"/>
      <c r="O2" s="225"/>
      <c r="P2" s="116"/>
    </row>
    <row r="3" spans="3:19" ht="13.5" customHeight="1" x14ac:dyDescent="0.2">
      <c r="D3" s="225"/>
      <c r="E3" s="225"/>
      <c r="F3" s="225"/>
      <c r="G3" s="225"/>
      <c r="H3" s="225"/>
      <c r="I3" s="225"/>
      <c r="J3" s="225"/>
      <c r="K3" s="225"/>
      <c r="L3" s="225"/>
      <c r="M3" s="225"/>
      <c r="N3" s="225"/>
      <c r="O3" s="225"/>
      <c r="P3" s="116"/>
    </row>
    <row r="4" spans="3:19" ht="38.25" x14ac:dyDescent="0.2">
      <c r="D4" s="115" t="s">
        <v>32</v>
      </c>
      <c r="E4" s="115" t="s">
        <v>91</v>
      </c>
      <c r="F4" s="115" t="s">
        <v>90</v>
      </c>
      <c r="G4" s="115" t="s">
        <v>95</v>
      </c>
      <c r="H4" s="115" t="s">
        <v>89</v>
      </c>
      <c r="I4" s="115" t="s">
        <v>88</v>
      </c>
      <c r="J4" s="115" t="s">
        <v>87</v>
      </c>
      <c r="K4" s="115" t="s">
        <v>86</v>
      </c>
      <c r="L4" s="115" t="s">
        <v>85</v>
      </c>
      <c r="M4" s="115" t="s">
        <v>84</v>
      </c>
      <c r="N4" s="115" t="s">
        <v>83</v>
      </c>
      <c r="O4" s="115" t="s">
        <v>82</v>
      </c>
      <c r="P4" s="114"/>
    </row>
    <row r="5" spans="3:19" ht="19.5" customHeight="1" x14ac:dyDescent="0.2">
      <c r="D5" s="23">
        <v>1</v>
      </c>
      <c r="E5" s="113" t="s">
        <v>76</v>
      </c>
      <c r="F5" s="113" t="s">
        <v>67</v>
      </c>
      <c r="G5" s="112">
        <f>'Volume Performance'!H17</f>
        <v>50227.005120000002</v>
      </c>
      <c r="H5" s="112">
        <f>G5*28.317</f>
        <v>1422278.10398304</v>
      </c>
      <c r="I5" s="110" t="e">
        <f>H5*IF(F5="commercial roof",#REF!,IF(F5="C/R Parking Lot",#REF!, IF(F5="Street",#REF!, IF(F5="Walkway",#REF!))))</f>
        <v>#REF!</v>
      </c>
      <c r="J5" s="110" t="e">
        <f>G5*IF(F5="commercial roof",#REF!,IF(F5="C/R Parking Lot",#REF!, IF(F5="Street",#REF!, IF(F5="Walkway",#REF!))))/1000</f>
        <v>#REF!</v>
      </c>
      <c r="K5" s="110" t="e">
        <f>G5*IF(F5="commercial roof",#REF!,IF(F5="C/R Parking Lot",#REF!, IF(F5="Street",#REF!, IF(F5="Walkway",#REF!))))/1000</f>
        <v>#REF!</v>
      </c>
      <c r="L5" s="110" t="e">
        <f>G5*IF(F5="commercial roof",#REF!,IF(F5="C/R Parking Lot",#REF!, IF(F5="Street",#REF!, IF(F5="Walkway",#REF!))))/1000</f>
        <v>#REF!</v>
      </c>
      <c r="M5" s="110" t="e">
        <f>$G5*IF(F5="commercial roof",#REF!,IF(F5="C/R Parking Lot",#REF!, IF(F5="Street",#REF!, IF(F5="Walkway",#REF!))))/1000</f>
        <v>#REF!</v>
      </c>
      <c r="N5" s="111" t="e">
        <f>G5*IF(F5="commercial roof",#REF!,IF(F5="C/R Parking Lot",#REF!, IF(F5="Street",#REF!, IF(F5="Walkway",#REF!))))*1000</f>
        <v>#REF!</v>
      </c>
      <c r="O5" s="110" t="e">
        <f>G5*IF(F5="commercial roof",#REF!,IF(F5="C/R Parking Lot",#REF!, IF(F5="Street",#REF!, IF(F5="Walkway",#REF!))))</f>
        <v>#REF!</v>
      </c>
    </row>
    <row r="6" spans="3:19" ht="19.5" customHeight="1" x14ac:dyDescent="0.2">
      <c r="D6" s="23">
        <v>2</v>
      </c>
      <c r="E6" s="113" t="s">
        <v>78</v>
      </c>
      <c r="F6" s="113" t="s">
        <v>67</v>
      </c>
      <c r="G6" s="112">
        <f>'Volume Performance'!H18</f>
        <v>4778.1805199999999</v>
      </c>
      <c r="H6" s="112">
        <f t="shared" ref="H6:H9" si="0">G6*28.317</f>
        <v>135303.73778483999</v>
      </c>
      <c r="I6" s="110" t="e">
        <f>G6*IF(F6="commercial roof",#REF!,IF(F6="C/R Parking Lot",#REF!, IF(F6="Street",#REF!, IF(F6="Walkway",#REF!))))</f>
        <v>#REF!</v>
      </c>
      <c r="J6" s="110" t="e">
        <f>G6*IF(F6="commercial roof",#REF!,IF(F6="C/R Parking Lot",#REF!, IF(F6="Street",#REF!, IF(F6="Walkway",#REF!))))/1000</f>
        <v>#REF!</v>
      </c>
      <c r="K6" s="110" t="e">
        <f>G6*IF(F6="commercial roof",#REF!,IF(F6="C/R Parking Lot",#REF!, IF(F6="Street",#REF!, IF(F6="Walkway",#REF!))))/1000</f>
        <v>#REF!</v>
      </c>
      <c r="L6" s="110" t="e">
        <f>G6*IF(F6="commercial roof",#REF!,IF(F6="C/R Parking Lot",#REF!, IF(F6="Street",#REF!, IF(F6="Walkway",#REF!))))/1000</f>
        <v>#REF!</v>
      </c>
      <c r="M6" s="110" t="e">
        <f>$G6*IF(F6="commercial roof",#REF!,IF(F6="C/R Parking Lot",#REF!, IF(F6="Street",#REF!, IF(F6="Walkway",#REF!))))/1000</f>
        <v>#REF!</v>
      </c>
      <c r="N6" s="111" t="e">
        <f>G6*IF(F6="commercial roof",#REF!,IF(F6="C/R Parking Lot",#REF!, IF(F6="Street",#REF!, IF(F6="Walkway",#REF!))))*1000</f>
        <v>#REF!</v>
      </c>
      <c r="O6" s="110" t="e">
        <f>G6*IF(F6="commercial roof",#REF!,IF(F6="C/R Parking Lot",#REF!, IF(F6="Street",#REF!, IF(F6="Walkway",#REF!))))</f>
        <v>#REF!</v>
      </c>
    </row>
    <row r="7" spans="3:19" ht="19.5" customHeight="1" x14ac:dyDescent="0.2">
      <c r="D7" s="23">
        <v>3</v>
      </c>
      <c r="E7" s="113" t="s">
        <v>78</v>
      </c>
      <c r="F7" s="113" t="s">
        <v>67</v>
      </c>
      <c r="G7" s="112">
        <f>'Volume Performance'!H19</f>
        <v>9190.1716799999995</v>
      </c>
      <c r="H7" s="112">
        <f t="shared" si="0"/>
        <v>260238.09146256</v>
      </c>
      <c r="I7" s="110"/>
      <c r="J7" s="110"/>
      <c r="K7" s="110"/>
      <c r="L7" s="110"/>
      <c r="M7" s="110"/>
      <c r="N7" s="111"/>
      <c r="O7" s="110"/>
    </row>
    <row r="8" spans="3:19" ht="19.5" customHeight="1" x14ac:dyDescent="0.2">
      <c r="D8" s="23">
        <v>4</v>
      </c>
      <c r="E8" s="113" t="s">
        <v>78</v>
      </c>
      <c r="F8" s="113" t="s">
        <v>67</v>
      </c>
      <c r="G8" s="112">
        <f>'Volume Performance'!H20</f>
        <v>15061.013999999999</v>
      </c>
      <c r="H8" s="112">
        <f t="shared" si="0"/>
        <v>426482.73343799997</v>
      </c>
      <c r="I8" s="110"/>
      <c r="J8" s="110"/>
      <c r="K8" s="110"/>
      <c r="L8" s="110"/>
      <c r="M8" s="110"/>
      <c r="N8" s="111"/>
      <c r="O8" s="110"/>
    </row>
    <row r="9" spans="3:19" ht="19.5" customHeight="1" x14ac:dyDescent="0.2">
      <c r="D9" s="23">
        <v>5</v>
      </c>
      <c r="E9" s="113" t="s">
        <v>78</v>
      </c>
      <c r="F9" s="113" t="s">
        <v>67</v>
      </c>
      <c r="G9" s="112">
        <f>'Volume Performance'!H21</f>
        <v>9804.4247999999989</v>
      </c>
      <c r="H9" s="112">
        <f t="shared" si="0"/>
        <v>277631.89706159994</v>
      </c>
      <c r="I9" s="110"/>
      <c r="J9" s="110"/>
      <c r="K9" s="110"/>
      <c r="L9" s="110"/>
      <c r="M9" s="110"/>
      <c r="N9" s="111"/>
      <c r="O9" s="110"/>
    </row>
    <row r="10" spans="3:19" ht="39" customHeight="1" x14ac:dyDescent="0.2">
      <c r="C10" s="105"/>
      <c r="D10" s="109" t="s">
        <v>81</v>
      </c>
      <c r="E10" s="223"/>
      <c r="F10" s="223"/>
      <c r="G10" s="107"/>
      <c r="H10" s="107"/>
      <c r="I10" s="107" t="e">
        <f>SUM(I5:I6)</f>
        <v>#REF!</v>
      </c>
      <c r="J10" s="107" t="e">
        <f>SUM(J5:J6)</f>
        <v>#REF!</v>
      </c>
      <c r="K10" s="107" t="e">
        <f>SUM(K5:K6)</f>
        <v>#REF!</v>
      </c>
      <c r="L10" s="107" t="e">
        <f>SUM(L5:L6)</f>
        <v>#REF!</v>
      </c>
      <c r="M10" s="107" t="e">
        <f>SUM(M5:M6)</f>
        <v>#REF!</v>
      </c>
      <c r="N10" s="108">
        <f>G10*IF(F10="commercial roof",#REF!,IF(F10="C/R Parking Lot",#REF!, IF(F10="Street",#REF!, IF(F10="Walkway",#REF!))))*1000</f>
        <v>0</v>
      </c>
      <c r="O10" s="107" t="e">
        <f>SUM(O5:O6)</f>
        <v>#REF!</v>
      </c>
    </row>
    <row r="11" spans="3:19" x14ac:dyDescent="0.2">
      <c r="C11" s="105"/>
      <c r="D11" s="105"/>
      <c r="E11" s="105"/>
      <c r="F11" s="106"/>
      <c r="G11" s="105"/>
      <c r="H11" s="105"/>
      <c r="I11" s="105"/>
      <c r="J11" s="105"/>
    </row>
    <row r="13" spans="3:19" x14ac:dyDescent="0.2">
      <c r="M13" s="270"/>
      <c r="N13" s="270"/>
      <c r="O13" s="270"/>
      <c r="P13" s="270"/>
      <c r="Q13" s="270"/>
      <c r="R13" s="270"/>
    </row>
    <row r="14" spans="3:19" x14ac:dyDescent="0.2">
      <c r="M14" s="270" t="s">
        <v>159</v>
      </c>
      <c r="N14" s="270"/>
      <c r="O14" s="270"/>
      <c r="P14" s="270"/>
      <c r="Q14" s="270"/>
      <c r="R14" s="270"/>
    </row>
    <row r="15" spans="3:19" ht="13.5" thickBot="1" x14ac:dyDescent="0.25">
      <c r="M15" s="271"/>
      <c r="N15" s="271"/>
      <c r="O15" s="272" t="s">
        <v>96</v>
      </c>
      <c r="P15" s="273" t="s">
        <v>97</v>
      </c>
      <c r="Q15" s="271"/>
      <c r="R15" s="271"/>
    </row>
    <row r="16" spans="3:19" ht="15.75" thickBot="1" x14ac:dyDescent="0.3">
      <c r="D16" s="220" t="s">
        <v>80</v>
      </c>
      <c r="E16" s="221"/>
      <c r="F16" s="221"/>
      <c r="G16" s="222"/>
      <c r="H16" s="104"/>
      <c r="M16" s="271" t="s">
        <v>24</v>
      </c>
      <c r="N16" s="271"/>
      <c r="O16" s="274">
        <f>H5</f>
        <v>1422278.10398304</v>
      </c>
      <c r="P16" s="275">
        <f>O16*E43*S17</f>
        <v>316.69414541408901</v>
      </c>
      <c r="Q16" s="271"/>
      <c r="R16" s="271"/>
      <c r="S16" s="30" t="s">
        <v>98</v>
      </c>
    </row>
    <row r="17" spans="4:21" ht="13.5" thickBot="1" x14ac:dyDescent="0.25">
      <c r="D17" s="103" t="s">
        <v>79</v>
      </c>
      <c r="E17" s="218"/>
      <c r="F17" s="218"/>
      <c r="G17" s="219"/>
      <c r="H17" s="102"/>
      <c r="M17" s="271" t="s">
        <v>23</v>
      </c>
      <c r="N17" s="271"/>
      <c r="O17" s="274">
        <f t="shared" ref="O17:O20" si="1">H6</f>
        <v>135303.73778483999</v>
      </c>
      <c r="P17" s="275">
        <f>O17*E43*S17</f>
        <v>30.127653297271639</v>
      </c>
      <c r="Q17" s="271"/>
      <c r="R17" s="271"/>
      <c r="S17" s="30">
        <v>2.2046219999999998E-6</v>
      </c>
    </row>
    <row r="18" spans="4:21" ht="13.5" thickTop="1" x14ac:dyDescent="0.2">
      <c r="D18" s="101" t="s">
        <v>78</v>
      </c>
      <c r="E18" s="100" t="s">
        <v>77</v>
      </c>
      <c r="F18" s="9"/>
      <c r="G18" s="99"/>
      <c r="H18" s="9"/>
      <c r="M18" s="271" t="s">
        <v>160</v>
      </c>
      <c r="N18" s="271"/>
      <c r="O18" s="274">
        <f t="shared" si="1"/>
        <v>260238.09146256</v>
      </c>
      <c r="P18" s="275">
        <f>O18*E43*S17</f>
        <v>57.946388789313559</v>
      </c>
      <c r="Q18" s="271"/>
      <c r="R18" s="271"/>
    </row>
    <row r="19" spans="4:21" x14ac:dyDescent="0.2">
      <c r="D19" s="98" t="s">
        <v>76</v>
      </c>
      <c r="E19" s="229" t="s">
        <v>75</v>
      </c>
      <c r="F19" s="229"/>
      <c r="G19" s="230"/>
      <c r="H19" s="95"/>
      <c r="M19" s="271" t="s">
        <v>161</v>
      </c>
      <c r="N19" s="271"/>
      <c r="O19" s="274">
        <f t="shared" si="1"/>
        <v>426482.73343799997</v>
      </c>
      <c r="P19" s="275">
        <f>O19*E43*S17</f>
        <v>94.963554892512576</v>
      </c>
      <c r="Q19" s="271"/>
      <c r="R19" s="271"/>
      <c r="S19" s="30" t="s">
        <v>99</v>
      </c>
    </row>
    <row r="20" spans="4:21" x14ac:dyDescent="0.2">
      <c r="D20" s="98" t="s">
        <v>74</v>
      </c>
      <c r="E20" s="229" t="s">
        <v>73</v>
      </c>
      <c r="F20" s="229"/>
      <c r="G20" s="230"/>
      <c r="H20" s="95"/>
      <c r="M20" s="271" t="s">
        <v>162</v>
      </c>
      <c r="N20" s="271"/>
      <c r="O20" s="274">
        <f t="shared" si="1"/>
        <v>277631.89706159994</v>
      </c>
      <c r="P20" s="275">
        <f>O20*E43*S17</f>
        <v>61.819412204537592</v>
      </c>
      <c r="Q20" s="271"/>
      <c r="R20" s="271"/>
      <c r="S20" s="9">
        <v>28.317</v>
      </c>
      <c r="T20" s="9"/>
      <c r="U20" s="9"/>
    </row>
    <row r="21" spans="4:21" ht="13.5" thickBot="1" x14ac:dyDescent="0.25">
      <c r="D21" s="97" t="s">
        <v>72</v>
      </c>
      <c r="E21" s="231" t="s">
        <v>71</v>
      </c>
      <c r="F21" s="231"/>
      <c r="G21" s="232"/>
      <c r="H21" s="95"/>
      <c r="Q21" s="9"/>
      <c r="R21" s="9"/>
      <c r="S21" s="9"/>
      <c r="T21" s="9"/>
      <c r="U21" s="9"/>
    </row>
    <row r="22" spans="4:21" x14ac:dyDescent="0.2">
      <c r="D22" s="96"/>
      <c r="E22" s="95"/>
      <c r="F22" s="95"/>
      <c r="G22" s="95"/>
      <c r="H22" s="95"/>
      <c r="Q22" s="9"/>
      <c r="R22" s="9"/>
      <c r="S22" s="9"/>
      <c r="T22" s="9"/>
      <c r="U22" s="9"/>
    </row>
    <row r="23" spans="4:21" x14ac:dyDescent="0.2">
      <c r="D23" s="233" t="s">
        <v>70</v>
      </c>
      <c r="E23" s="189"/>
      <c r="F23" s="189"/>
      <c r="G23" s="190"/>
      <c r="H23" s="50"/>
      <c r="Q23" s="88"/>
      <c r="R23" s="90"/>
      <c r="S23" s="90"/>
      <c r="T23" s="9"/>
      <c r="U23" s="9"/>
    </row>
    <row r="24" spans="4:21" x14ac:dyDescent="0.2">
      <c r="D24" s="94" t="s">
        <v>69</v>
      </c>
      <c r="E24" s="50"/>
      <c r="F24" s="50"/>
      <c r="G24" s="93"/>
      <c r="H24" s="50"/>
      <c r="Q24" s="88"/>
      <c r="R24" s="90"/>
      <c r="S24" s="90"/>
      <c r="T24" s="9"/>
      <c r="U24" s="9"/>
    </row>
    <row r="25" spans="4:21" x14ac:dyDescent="0.2">
      <c r="D25" s="94" t="s">
        <v>54</v>
      </c>
      <c r="E25" s="50"/>
      <c r="F25" s="50"/>
      <c r="G25" s="93"/>
      <c r="H25" s="50"/>
      <c r="Q25" s="88"/>
      <c r="R25" s="90"/>
      <c r="S25" s="90"/>
      <c r="T25" s="9"/>
      <c r="U25" s="9"/>
    </row>
    <row r="26" spans="4:21" x14ac:dyDescent="0.2">
      <c r="D26" s="94" t="s">
        <v>68</v>
      </c>
      <c r="E26" s="50"/>
      <c r="F26" s="50"/>
      <c r="G26" s="93"/>
      <c r="H26" s="50"/>
      <c r="Q26" s="88"/>
      <c r="R26" s="90"/>
      <c r="S26" s="90"/>
      <c r="T26" s="9"/>
      <c r="U26" s="9"/>
    </row>
    <row r="27" spans="4:21" x14ac:dyDescent="0.2">
      <c r="D27" s="92" t="s">
        <v>67</v>
      </c>
      <c r="E27" s="40"/>
      <c r="F27" s="40"/>
      <c r="G27" s="91"/>
      <c r="H27" s="50"/>
      <c r="Q27" s="88"/>
      <c r="R27" s="90"/>
      <c r="S27" s="90"/>
      <c r="T27" s="9"/>
      <c r="U27" s="9"/>
    </row>
    <row r="28" spans="4:21" ht="13.5" thickBot="1" x14ac:dyDescent="0.25">
      <c r="Q28" s="88"/>
      <c r="R28" s="224"/>
      <c r="S28" s="224"/>
      <c r="T28" s="224"/>
      <c r="U28" s="224"/>
    </row>
    <row r="29" spans="4:21" ht="13.5" thickBot="1" x14ac:dyDescent="0.25">
      <c r="D29" s="89" t="s">
        <v>66</v>
      </c>
      <c r="Q29" s="88"/>
      <c r="R29" s="224"/>
      <c r="S29" s="224"/>
      <c r="T29" s="224"/>
      <c r="U29" s="224"/>
    </row>
    <row r="30" spans="4:21" x14ac:dyDescent="0.2">
      <c r="D30" s="226" t="s">
        <v>65</v>
      </c>
      <c r="E30" s="227"/>
      <c r="F30" s="227"/>
      <c r="G30" s="227"/>
      <c r="H30" s="227"/>
      <c r="I30" s="228"/>
      <c r="Q30" s="88"/>
      <c r="R30" s="224"/>
      <c r="S30" s="224"/>
      <c r="T30" s="224"/>
      <c r="U30" s="224"/>
    </row>
    <row r="31" spans="4:21" ht="13.5" thickBot="1" x14ac:dyDescent="0.25">
      <c r="D31" s="209"/>
      <c r="E31" s="210"/>
      <c r="F31" s="210"/>
      <c r="G31" s="210"/>
      <c r="H31" s="210"/>
      <c r="I31" s="211"/>
      <c r="Q31" s="9"/>
      <c r="R31" s="9"/>
      <c r="S31" s="9"/>
      <c r="T31" s="9"/>
      <c r="U31" s="9"/>
    </row>
    <row r="33" spans="4:12" hidden="1" x14ac:dyDescent="0.2"/>
    <row r="34" spans="4:12" hidden="1" x14ac:dyDescent="0.2"/>
    <row r="35" spans="4:12" hidden="1" x14ac:dyDescent="0.2"/>
    <row r="36" spans="4:12" ht="13.5" thickBot="1" x14ac:dyDescent="0.25"/>
    <row r="37" spans="4:12" ht="12.75" customHeight="1" x14ac:dyDescent="0.2">
      <c r="D37" s="212" t="s">
        <v>64</v>
      </c>
      <c r="E37" s="213"/>
      <c r="F37" s="213"/>
      <c r="G37" s="213"/>
      <c r="H37" s="213"/>
      <c r="I37" s="213"/>
      <c r="J37" s="213"/>
      <c r="K37" s="213"/>
      <c r="L37" s="214"/>
    </row>
    <row r="38" spans="4:12" ht="13.5" customHeight="1" thickBot="1" x14ac:dyDescent="0.25">
      <c r="D38" s="215"/>
      <c r="E38" s="216"/>
      <c r="F38" s="216"/>
      <c r="G38" s="216"/>
      <c r="H38" s="216"/>
      <c r="I38" s="216"/>
      <c r="J38" s="216"/>
      <c r="K38" s="216"/>
      <c r="L38" s="217"/>
    </row>
    <row r="39" spans="4:12" ht="40.5" thickBot="1" x14ac:dyDescent="0.25">
      <c r="D39" s="87" t="s">
        <v>63</v>
      </c>
      <c r="E39" s="86" t="s">
        <v>62</v>
      </c>
      <c r="F39" s="85" t="s">
        <v>60</v>
      </c>
      <c r="G39" s="85" t="s">
        <v>61</v>
      </c>
      <c r="H39" s="85" t="s">
        <v>60</v>
      </c>
      <c r="I39" s="85" t="s">
        <v>59</v>
      </c>
      <c r="J39" s="85" t="s">
        <v>58</v>
      </c>
      <c r="K39" s="85" t="s">
        <v>57</v>
      </c>
      <c r="L39" s="84" t="s">
        <v>56</v>
      </c>
    </row>
    <row r="40" spans="4:12" ht="13.5" thickTop="1" x14ac:dyDescent="0.2">
      <c r="D40" s="83" t="s">
        <v>55</v>
      </c>
      <c r="E40" s="82">
        <f>(9+18)/2</f>
        <v>13.5</v>
      </c>
      <c r="F40" s="79">
        <f>(14+7)/2</f>
        <v>10.5</v>
      </c>
      <c r="G40" s="81">
        <f>(281+256)/2</f>
        <v>268.5</v>
      </c>
      <c r="H40" s="81">
        <v>10.5</v>
      </c>
      <c r="I40" s="80">
        <f>(140+140)/2</f>
        <v>140</v>
      </c>
      <c r="J40" s="80">
        <v>17</v>
      </c>
      <c r="K40" s="79">
        <v>1.1000000000000001</v>
      </c>
      <c r="L40" s="78">
        <v>2.1</v>
      </c>
    </row>
    <row r="41" spans="4:12" x14ac:dyDescent="0.2">
      <c r="D41" s="77" t="s">
        <v>54</v>
      </c>
      <c r="E41" s="76">
        <f>(75+27)/2</f>
        <v>51</v>
      </c>
      <c r="F41" s="75">
        <f>(51+36)/2</f>
        <v>43.5</v>
      </c>
      <c r="G41" s="22">
        <f>(139+97)/2</f>
        <v>118</v>
      </c>
      <c r="H41" s="22">
        <v>43.5</v>
      </c>
      <c r="I41" s="75">
        <f>(150+140)/2</f>
        <v>145</v>
      </c>
      <c r="J41" s="75">
        <v>28</v>
      </c>
      <c r="K41" s="74">
        <v>1.8</v>
      </c>
      <c r="L41" s="71">
        <v>1.9</v>
      </c>
    </row>
    <row r="42" spans="4:12" ht="14.25" x14ac:dyDescent="0.2">
      <c r="D42" s="73" t="s">
        <v>53</v>
      </c>
      <c r="E42" s="72">
        <v>25</v>
      </c>
      <c r="F42" s="72">
        <v>13</v>
      </c>
      <c r="G42" s="72">
        <v>59</v>
      </c>
      <c r="H42" s="72">
        <v>13</v>
      </c>
      <c r="I42" s="72">
        <v>110</v>
      </c>
      <c r="J42" s="72">
        <v>0</v>
      </c>
      <c r="K42" s="72">
        <v>0</v>
      </c>
      <c r="L42" s="71">
        <v>0</v>
      </c>
    </row>
    <row r="43" spans="4:12" ht="15" thickBot="1" x14ac:dyDescent="0.25">
      <c r="D43" s="70" t="s">
        <v>52</v>
      </c>
      <c r="E43" s="69">
        <v>101</v>
      </c>
      <c r="F43" s="69">
        <v>33</v>
      </c>
      <c r="G43" s="69">
        <v>135</v>
      </c>
      <c r="H43" s="69">
        <v>33</v>
      </c>
      <c r="I43" s="69">
        <v>383</v>
      </c>
      <c r="J43" s="69">
        <v>144</v>
      </c>
      <c r="K43" s="69">
        <v>0</v>
      </c>
      <c r="L43" s="68">
        <f>(1900+736)/1000</f>
        <v>2.6360000000000001</v>
      </c>
    </row>
    <row r="45" spans="4:12" ht="15" x14ac:dyDescent="0.25">
      <c r="D45" s="30" t="s">
        <v>51</v>
      </c>
    </row>
    <row r="46" spans="4:12" ht="15" x14ac:dyDescent="0.25">
      <c r="D46" s="30" t="s">
        <v>50</v>
      </c>
    </row>
    <row r="47" spans="4:12" ht="15" x14ac:dyDescent="0.25">
      <c r="D47" s="30" t="s">
        <v>49</v>
      </c>
    </row>
    <row r="49" spans="4:21" hidden="1" x14ac:dyDescent="0.2"/>
    <row r="50" spans="4:21" hidden="1" x14ac:dyDescent="0.2"/>
    <row r="51" spans="4:21" hidden="1" x14ac:dyDescent="0.2"/>
    <row r="52" spans="4:21" ht="13.5" thickBot="1" x14ac:dyDescent="0.25"/>
    <row r="53" spans="4:21" ht="13.5" thickBot="1" x14ac:dyDescent="0.25">
      <c r="D53" s="67" t="s">
        <v>48</v>
      </c>
    </row>
    <row r="54" spans="4:21" ht="13.5" thickTop="1" x14ac:dyDescent="0.2">
      <c r="D54" s="206" t="s">
        <v>47</v>
      </c>
      <c r="E54" s="207"/>
      <c r="F54" s="207"/>
      <c r="G54" s="207"/>
      <c r="H54" s="207"/>
      <c r="I54" s="207"/>
      <c r="J54" s="207"/>
      <c r="K54" s="207"/>
      <c r="L54" s="207"/>
      <c r="M54" s="207"/>
      <c r="N54" s="207"/>
      <c r="O54" s="207"/>
      <c r="P54" s="207"/>
      <c r="Q54" s="207"/>
      <c r="R54" s="207"/>
      <c r="S54" s="207"/>
      <c r="T54" s="207"/>
      <c r="U54" s="208"/>
    </row>
    <row r="55" spans="4:21" ht="13.5" thickBot="1" x14ac:dyDescent="0.25">
      <c r="D55" s="209" t="s">
        <v>46</v>
      </c>
      <c r="E55" s="210"/>
      <c r="F55" s="210"/>
      <c r="G55" s="210"/>
      <c r="H55" s="210"/>
      <c r="I55" s="210"/>
      <c r="J55" s="210"/>
      <c r="K55" s="210"/>
      <c r="L55" s="210"/>
      <c r="M55" s="210"/>
      <c r="N55" s="210"/>
      <c r="O55" s="210"/>
      <c r="P55" s="210"/>
      <c r="Q55" s="210"/>
      <c r="R55" s="210"/>
      <c r="S55" s="210"/>
      <c r="T55" s="210"/>
      <c r="U55" s="211"/>
    </row>
    <row r="56" spans="4:21" x14ac:dyDescent="0.2">
      <c r="D56" s="30" t="s">
        <v>45</v>
      </c>
    </row>
  </sheetData>
  <dataConsolidate function="product" topLabels="1">
    <dataRefs count="2">
      <dataRef ref="E6:E9" sheet="Pollutant Loads" r:id="rId1"/>
      <dataRef name="$F$21:$F$23-" r:id="rId2"/>
    </dataRefs>
  </dataConsolidate>
  <mergeCells count="16">
    <mergeCell ref="E10:F10"/>
    <mergeCell ref="R28:U28"/>
    <mergeCell ref="R29:U29"/>
    <mergeCell ref="R30:U30"/>
    <mergeCell ref="D2:O3"/>
    <mergeCell ref="D30:I30"/>
    <mergeCell ref="E19:G19"/>
    <mergeCell ref="E20:G20"/>
    <mergeCell ref="E21:G21"/>
    <mergeCell ref="D23:G23"/>
    <mergeCell ref="D54:U54"/>
    <mergeCell ref="D55:U55"/>
    <mergeCell ref="D37:L38"/>
    <mergeCell ref="E17:G17"/>
    <mergeCell ref="D16:G16"/>
    <mergeCell ref="D31:I31"/>
  </mergeCells>
  <dataValidations count="2">
    <dataValidation type="list" allowBlank="1" showInputMessage="1" showErrorMessage="1" sqref="WVX983047 JB5:JB9 SX5:SX9 ACT5:ACT9 AMP5:AMP9 AWL5:AWL9 BGH5:BGH9 BQD5:BQD9 BZZ5:BZZ9 CJV5:CJV9 CTR5:CTR9 DDN5:DDN9 DNJ5:DNJ9 DXF5:DXF9 EHB5:EHB9 EQX5:EQX9 FAT5:FAT9 FKP5:FKP9 FUL5:FUL9 GEH5:GEH9 GOD5:GOD9 GXZ5:GXZ9 HHV5:HHV9 HRR5:HRR9 IBN5:IBN9 ILJ5:ILJ9 IVF5:IVF9 JFB5:JFB9 JOX5:JOX9 JYT5:JYT9 KIP5:KIP9 KSL5:KSL9 LCH5:LCH9 LMD5:LMD9 LVZ5:LVZ9 MFV5:MFV9 MPR5:MPR9 MZN5:MZN9 NJJ5:NJJ9 NTF5:NTF9 ODB5:ODB9 OMX5:OMX9 OWT5:OWT9 PGP5:PGP9 PQL5:PQL9 QAH5:QAH9 QKD5:QKD9 QTZ5:QTZ9 RDV5:RDV9 RNR5:RNR9 RXN5:RXN9 SHJ5:SHJ9 SRF5:SRF9 TBB5:TBB9 TKX5:TKX9 TUT5:TUT9 UEP5:UEP9 UOL5:UOL9 UYH5:UYH9 VID5:VID9 VRZ5:VRZ9 WBV5:WBV9 WLR5:WLR9 WVN5:WVN9 F65543:F65545 JB65543:JB65545 SX65543:SX65545 ACT65543:ACT65545 AMP65543:AMP65545 AWL65543:AWL65545 BGH65543:BGH65545 BQD65543:BQD65545 BZZ65543:BZZ65545 CJV65543:CJV65545 CTR65543:CTR65545 DDN65543:DDN65545 DNJ65543:DNJ65545 DXF65543:DXF65545 EHB65543:EHB65545 EQX65543:EQX65545 FAT65543:FAT65545 FKP65543:FKP65545 FUL65543:FUL65545 GEH65543:GEH65545 GOD65543:GOD65545 GXZ65543:GXZ65545 HHV65543:HHV65545 HRR65543:HRR65545 IBN65543:IBN65545 ILJ65543:ILJ65545 IVF65543:IVF65545 JFB65543:JFB65545 JOX65543:JOX65545 JYT65543:JYT65545 KIP65543:KIP65545 KSL65543:KSL65545 LCH65543:LCH65545 LMD65543:LMD65545 LVZ65543:LVZ65545 MFV65543:MFV65545 MPR65543:MPR65545 MZN65543:MZN65545 NJJ65543:NJJ65545 NTF65543:NTF65545 ODB65543:ODB65545 OMX65543:OMX65545 OWT65543:OWT65545 PGP65543:PGP65545 PQL65543:PQL65545 QAH65543:QAH65545 QKD65543:QKD65545 QTZ65543:QTZ65545 RDV65543:RDV65545 RNR65543:RNR65545 RXN65543:RXN65545 SHJ65543:SHJ65545 SRF65543:SRF65545 TBB65543:TBB65545 TKX65543:TKX65545 TUT65543:TUT65545 UEP65543:UEP65545 UOL65543:UOL65545 UYH65543:UYH65545 VID65543:VID65545 VRZ65543:VRZ65545 WBV65543:WBV65545 WLR65543:WLR65545 WVN65543:WVN65545 F131079:F131081 JB131079:JB131081 SX131079:SX131081 ACT131079:ACT131081 AMP131079:AMP131081 AWL131079:AWL131081 BGH131079:BGH131081 BQD131079:BQD131081 BZZ131079:BZZ131081 CJV131079:CJV131081 CTR131079:CTR131081 DDN131079:DDN131081 DNJ131079:DNJ131081 DXF131079:DXF131081 EHB131079:EHB131081 EQX131079:EQX131081 FAT131079:FAT131081 FKP131079:FKP131081 FUL131079:FUL131081 GEH131079:GEH131081 GOD131079:GOD131081 GXZ131079:GXZ131081 HHV131079:HHV131081 HRR131079:HRR131081 IBN131079:IBN131081 ILJ131079:ILJ131081 IVF131079:IVF131081 JFB131079:JFB131081 JOX131079:JOX131081 JYT131079:JYT131081 KIP131079:KIP131081 KSL131079:KSL131081 LCH131079:LCH131081 LMD131079:LMD131081 LVZ131079:LVZ131081 MFV131079:MFV131081 MPR131079:MPR131081 MZN131079:MZN131081 NJJ131079:NJJ131081 NTF131079:NTF131081 ODB131079:ODB131081 OMX131079:OMX131081 OWT131079:OWT131081 PGP131079:PGP131081 PQL131079:PQL131081 QAH131079:QAH131081 QKD131079:QKD131081 QTZ131079:QTZ131081 RDV131079:RDV131081 RNR131079:RNR131081 RXN131079:RXN131081 SHJ131079:SHJ131081 SRF131079:SRF131081 TBB131079:TBB131081 TKX131079:TKX131081 TUT131079:TUT131081 UEP131079:UEP131081 UOL131079:UOL131081 UYH131079:UYH131081 VID131079:VID131081 VRZ131079:VRZ131081 WBV131079:WBV131081 WLR131079:WLR131081 WVN131079:WVN131081 F196615:F196617 JB196615:JB196617 SX196615:SX196617 ACT196615:ACT196617 AMP196615:AMP196617 AWL196615:AWL196617 BGH196615:BGH196617 BQD196615:BQD196617 BZZ196615:BZZ196617 CJV196615:CJV196617 CTR196615:CTR196617 DDN196615:DDN196617 DNJ196615:DNJ196617 DXF196615:DXF196617 EHB196615:EHB196617 EQX196615:EQX196617 FAT196615:FAT196617 FKP196615:FKP196617 FUL196615:FUL196617 GEH196615:GEH196617 GOD196615:GOD196617 GXZ196615:GXZ196617 HHV196615:HHV196617 HRR196615:HRR196617 IBN196615:IBN196617 ILJ196615:ILJ196617 IVF196615:IVF196617 JFB196615:JFB196617 JOX196615:JOX196617 JYT196615:JYT196617 KIP196615:KIP196617 KSL196615:KSL196617 LCH196615:LCH196617 LMD196615:LMD196617 LVZ196615:LVZ196617 MFV196615:MFV196617 MPR196615:MPR196617 MZN196615:MZN196617 NJJ196615:NJJ196617 NTF196615:NTF196617 ODB196615:ODB196617 OMX196615:OMX196617 OWT196615:OWT196617 PGP196615:PGP196617 PQL196615:PQL196617 QAH196615:QAH196617 QKD196615:QKD196617 QTZ196615:QTZ196617 RDV196615:RDV196617 RNR196615:RNR196617 RXN196615:RXN196617 SHJ196615:SHJ196617 SRF196615:SRF196617 TBB196615:TBB196617 TKX196615:TKX196617 TUT196615:TUT196617 UEP196615:UEP196617 UOL196615:UOL196617 UYH196615:UYH196617 VID196615:VID196617 VRZ196615:VRZ196617 WBV196615:WBV196617 WLR196615:WLR196617 WVN196615:WVN196617 F262151:F262153 JB262151:JB262153 SX262151:SX262153 ACT262151:ACT262153 AMP262151:AMP262153 AWL262151:AWL262153 BGH262151:BGH262153 BQD262151:BQD262153 BZZ262151:BZZ262153 CJV262151:CJV262153 CTR262151:CTR262153 DDN262151:DDN262153 DNJ262151:DNJ262153 DXF262151:DXF262153 EHB262151:EHB262153 EQX262151:EQX262153 FAT262151:FAT262153 FKP262151:FKP262153 FUL262151:FUL262153 GEH262151:GEH262153 GOD262151:GOD262153 GXZ262151:GXZ262153 HHV262151:HHV262153 HRR262151:HRR262153 IBN262151:IBN262153 ILJ262151:ILJ262153 IVF262151:IVF262153 JFB262151:JFB262153 JOX262151:JOX262153 JYT262151:JYT262153 KIP262151:KIP262153 KSL262151:KSL262153 LCH262151:LCH262153 LMD262151:LMD262153 LVZ262151:LVZ262153 MFV262151:MFV262153 MPR262151:MPR262153 MZN262151:MZN262153 NJJ262151:NJJ262153 NTF262151:NTF262153 ODB262151:ODB262153 OMX262151:OMX262153 OWT262151:OWT262153 PGP262151:PGP262153 PQL262151:PQL262153 QAH262151:QAH262153 QKD262151:QKD262153 QTZ262151:QTZ262153 RDV262151:RDV262153 RNR262151:RNR262153 RXN262151:RXN262153 SHJ262151:SHJ262153 SRF262151:SRF262153 TBB262151:TBB262153 TKX262151:TKX262153 TUT262151:TUT262153 UEP262151:UEP262153 UOL262151:UOL262153 UYH262151:UYH262153 VID262151:VID262153 VRZ262151:VRZ262153 WBV262151:WBV262153 WLR262151:WLR262153 WVN262151:WVN262153 F327687:F327689 JB327687:JB327689 SX327687:SX327689 ACT327687:ACT327689 AMP327687:AMP327689 AWL327687:AWL327689 BGH327687:BGH327689 BQD327687:BQD327689 BZZ327687:BZZ327689 CJV327687:CJV327689 CTR327687:CTR327689 DDN327687:DDN327689 DNJ327687:DNJ327689 DXF327687:DXF327689 EHB327687:EHB327689 EQX327687:EQX327689 FAT327687:FAT327689 FKP327687:FKP327689 FUL327687:FUL327689 GEH327687:GEH327689 GOD327687:GOD327689 GXZ327687:GXZ327689 HHV327687:HHV327689 HRR327687:HRR327689 IBN327687:IBN327689 ILJ327687:ILJ327689 IVF327687:IVF327689 JFB327687:JFB327689 JOX327687:JOX327689 JYT327687:JYT327689 KIP327687:KIP327689 KSL327687:KSL327689 LCH327687:LCH327689 LMD327687:LMD327689 LVZ327687:LVZ327689 MFV327687:MFV327689 MPR327687:MPR327689 MZN327687:MZN327689 NJJ327687:NJJ327689 NTF327687:NTF327689 ODB327687:ODB327689 OMX327687:OMX327689 OWT327687:OWT327689 PGP327687:PGP327689 PQL327687:PQL327689 QAH327687:QAH327689 QKD327687:QKD327689 QTZ327687:QTZ327689 RDV327687:RDV327689 RNR327687:RNR327689 RXN327687:RXN327689 SHJ327687:SHJ327689 SRF327687:SRF327689 TBB327687:TBB327689 TKX327687:TKX327689 TUT327687:TUT327689 UEP327687:UEP327689 UOL327687:UOL327689 UYH327687:UYH327689 VID327687:VID327689 VRZ327687:VRZ327689 WBV327687:WBV327689 WLR327687:WLR327689 WVN327687:WVN327689 F393223:F393225 JB393223:JB393225 SX393223:SX393225 ACT393223:ACT393225 AMP393223:AMP393225 AWL393223:AWL393225 BGH393223:BGH393225 BQD393223:BQD393225 BZZ393223:BZZ393225 CJV393223:CJV393225 CTR393223:CTR393225 DDN393223:DDN393225 DNJ393223:DNJ393225 DXF393223:DXF393225 EHB393223:EHB393225 EQX393223:EQX393225 FAT393223:FAT393225 FKP393223:FKP393225 FUL393223:FUL393225 GEH393223:GEH393225 GOD393223:GOD393225 GXZ393223:GXZ393225 HHV393223:HHV393225 HRR393223:HRR393225 IBN393223:IBN393225 ILJ393223:ILJ393225 IVF393223:IVF393225 JFB393223:JFB393225 JOX393223:JOX393225 JYT393223:JYT393225 KIP393223:KIP393225 KSL393223:KSL393225 LCH393223:LCH393225 LMD393223:LMD393225 LVZ393223:LVZ393225 MFV393223:MFV393225 MPR393223:MPR393225 MZN393223:MZN393225 NJJ393223:NJJ393225 NTF393223:NTF393225 ODB393223:ODB393225 OMX393223:OMX393225 OWT393223:OWT393225 PGP393223:PGP393225 PQL393223:PQL393225 QAH393223:QAH393225 QKD393223:QKD393225 QTZ393223:QTZ393225 RDV393223:RDV393225 RNR393223:RNR393225 RXN393223:RXN393225 SHJ393223:SHJ393225 SRF393223:SRF393225 TBB393223:TBB393225 TKX393223:TKX393225 TUT393223:TUT393225 UEP393223:UEP393225 UOL393223:UOL393225 UYH393223:UYH393225 VID393223:VID393225 VRZ393223:VRZ393225 WBV393223:WBV393225 WLR393223:WLR393225 WVN393223:WVN393225 F458759:F458761 JB458759:JB458761 SX458759:SX458761 ACT458759:ACT458761 AMP458759:AMP458761 AWL458759:AWL458761 BGH458759:BGH458761 BQD458759:BQD458761 BZZ458759:BZZ458761 CJV458759:CJV458761 CTR458759:CTR458761 DDN458759:DDN458761 DNJ458759:DNJ458761 DXF458759:DXF458761 EHB458759:EHB458761 EQX458759:EQX458761 FAT458759:FAT458761 FKP458759:FKP458761 FUL458759:FUL458761 GEH458759:GEH458761 GOD458759:GOD458761 GXZ458759:GXZ458761 HHV458759:HHV458761 HRR458759:HRR458761 IBN458759:IBN458761 ILJ458759:ILJ458761 IVF458759:IVF458761 JFB458759:JFB458761 JOX458759:JOX458761 JYT458759:JYT458761 KIP458759:KIP458761 KSL458759:KSL458761 LCH458759:LCH458761 LMD458759:LMD458761 LVZ458759:LVZ458761 MFV458759:MFV458761 MPR458759:MPR458761 MZN458759:MZN458761 NJJ458759:NJJ458761 NTF458759:NTF458761 ODB458759:ODB458761 OMX458759:OMX458761 OWT458759:OWT458761 PGP458759:PGP458761 PQL458759:PQL458761 QAH458759:QAH458761 QKD458759:QKD458761 QTZ458759:QTZ458761 RDV458759:RDV458761 RNR458759:RNR458761 RXN458759:RXN458761 SHJ458759:SHJ458761 SRF458759:SRF458761 TBB458759:TBB458761 TKX458759:TKX458761 TUT458759:TUT458761 UEP458759:UEP458761 UOL458759:UOL458761 UYH458759:UYH458761 VID458759:VID458761 VRZ458759:VRZ458761 WBV458759:WBV458761 WLR458759:WLR458761 WVN458759:WVN458761 F524295:F524297 JB524295:JB524297 SX524295:SX524297 ACT524295:ACT524297 AMP524295:AMP524297 AWL524295:AWL524297 BGH524295:BGH524297 BQD524295:BQD524297 BZZ524295:BZZ524297 CJV524295:CJV524297 CTR524295:CTR524297 DDN524295:DDN524297 DNJ524295:DNJ524297 DXF524295:DXF524297 EHB524295:EHB524297 EQX524295:EQX524297 FAT524295:FAT524297 FKP524295:FKP524297 FUL524295:FUL524297 GEH524295:GEH524297 GOD524295:GOD524297 GXZ524295:GXZ524297 HHV524295:HHV524297 HRR524295:HRR524297 IBN524295:IBN524297 ILJ524295:ILJ524297 IVF524295:IVF524297 JFB524295:JFB524297 JOX524295:JOX524297 JYT524295:JYT524297 KIP524295:KIP524297 KSL524295:KSL524297 LCH524295:LCH524297 LMD524295:LMD524297 LVZ524295:LVZ524297 MFV524295:MFV524297 MPR524295:MPR524297 MZN524295:MZN524297 NJJ524295:NJJ524297 NTF524295:NTF524297 ODB524295:ODB524297 OMX524295:OMX524297 OWT524295:OWT524297 PGP524295:PGP524297 PQL524295:PQL524297 QAH524295:QAH524297 QKD524295:QKD524297 QTZ524295:QTZ524297 RDV524295:RDV524297 RNR524295:RNR524297 RXN524295:RXN524297 SHJ524295:SHJ524297 SRF524295:SRF524297 TBB524295:TBB524297 TKX524295:TKX524297 TUT524295:TUT524297 UEP524295:UEP524297 UOL524295:UOL524297 UYH524295:UYH524297 VID524295:VID524297 VRZ524295:VRZ524297 WBV524295:WBV524297 WLR524295:WLR524297 WVN524295:WVN524297 F589831:F589833 JB589831:JB589833 SX589831:SX589833 ACT589831:ACT589833 AMP589831:AMP589833 AWL589831:AWL589833 BGH589831:BGH589833 BQD589831:BQD589833 BZZ589831:BZZ589833 CJV589831:CJV589833 CTR589831:CTR589833 DDN589831:DDN589833 DNJ589831:DNJ589833 DXF589831:DXF589833 EHB589831:EHB589833 EQX589831:EQX589833 FAT589831:FAT589833 FKP589831:FKP589833 FUL589831:FUL589833 GEH589831:GEH589833 GOD589831:GOD589833 GXZ589831:GXZ589833 HHV589831:HHV589833 HRR589831:HRR589833 IBN589831:IBN589833 ILJ589831:ILJ589833 IVF589831:IVF589833 JFB589831:JFB589833 JOX589831:JOX589833 JYT589831:JYT589833 KIP589831:KIP589833 KSL589831:KSL589833 LCH589831:LCH589833 LMD589831:LMD589833 LVZ589831:LVZ589833 MFV589831:MFV589833 MPR589831:MPR589833 MZN589831:MZN589833 NJJ589831:NJJ589833 NTF589831:NTF589833 ODB589831:ODB589833 OMX589831:OMX589833 OWT589831:OWT589833 PGP589831:PGP589833 PQL589831:PQL589833 QAH589831:QAH589833 QKD589831:QKD589833 QTZ589831:QTZ589833 RDV589831:RDV589833 RNR589831:RNR589833 RXN589831:RXN589833 SHJ589831:SHJ589833 SRF589831:SRF589833 TBB589831:TBB589833 TKX589831:TKX589833 TUT589831:TUT589833 UEP589831:UEP589833 UOL589831:UOL589833 UYH589831:UYH589833 VID589831:VID589833 VRZ589831:VRZ589833 WBV589831:WBV589833 WLR589831:WLR589833 WVN589831:WVN589833 F655367:F655369 JB655367:JB655369 SX655367:SX655369 ACT655367:ACT655369 AMP655367:AMP655369 AWL655367:AWL655369 BGH655367:BGH655369 BQD655367:BQD655369 BZZ655367:BZZ655369 CJV655367:CJV655369 CTR655367:CTR655369 DDN655367:DDN655369 DNJ655367:DNJ655369 DXF655367:DXF655369 EHB655367:EHB655369 EQX655367:EQX655369 FAT655367:FAT655369 FKP655367:FKP655369 FUL655367:FUL655369 GEH655367:GEH655369 GOD655367:GOD655369 GXZ655367:GXZ655369 HHV655367:HHV655369 HRR655367:HRR655369 IBN655367:IBN655369 ILJ655367:ILJ655369 IVF655367:IVF655369 JFB655367:JFB655369 JOX655367:JOX655369 JYT655367:JYT655369 KIP655367:KIP655369 KSL655367:KSL655369 LCH655367:LCH655369 LMD655367:LMD655369 LVZ655367:LVZ655369 MFV655367:MFV655369 MPR655367:MPR655369 MZN655367:MZN655369 NJJ655367:NJJ655369 NTF655367:NTF655369 ODB655367:ODB655369 OMX655367:OMX655369 OWT655367:OWT655369 PGP655367:PGP655369 PQL655367:PQL655369 QAH655367:QAH655369 QKD655367:QKD655369 QTZ655367:QTZ655369 RDV655367:RDV655369 RNR655367:RNR655369 RXN655367:RXN655369 SHJ655367:SHJ655369 SRF655367:SRF655369 TBB655367:TBB655369 TKX655367:TKX655369 TUT655367:TUT655369 UEP655367:UEP655369 UOL655367:UOL655369 UYH655367:UYH655369 VID655367:VID655369 VRZ655367:VRZ655369 WBV655367:WBV655369 WLR655367:WLR655369 WVN655367:WVN655369 F720903:F720905 JB720903:JB720905 SX720903:SX720905 ACT720903:ACT720905 AMP720903:AMP720905 AWL720903:AWL720905 BGH720903:BGH720905 BQD720903:BQD720905 BZZ720903:BZZ720905 CJV720903:CJV720905 CTR720903:CTR720905 DDN720903:DDN720905 DNJ720903:DNJ720905 DXF720903:DXF720905 EHB720903:EHB720905 EQX720903:EQX720905 FAT720903:FAT720905 FKP720903:FKP720905 FUL720903:FUL720905 GEH720903:GEH720905 GOD720903:GOD720905 GXZ720903:GXZ720905 HHV720903:HHV720905 HRR720903:HRR720905 IBN720903:IBN720905 ILJ720903:ILJ720905 IVF720903:IVF720905 JFB720903:JFB720905 JOX720903:JOX720905 JYT720903:JYT720905 KIP720903:KIP720905 KSL720903:KSL720905 LCH720903:LCH720905 LMD720903:LMD720905 LVZ720903:LVZ720905 MFV720903:MFV720905 MPR720903:MPR720905 MZN720903:MZN720905 NJJ720903:NJJ720905 NTF720903:NTF720905 ODB720903:ODB720905 OMX720903:OMX720905 OWT720903:OWT720905 PGP720903:PGP720905 PQL720903:PQL720905 QAH720903:QAH720905 QKD720903:QKD720905 QTZ720903:QTZ720905 RDV720903:RDV720905 RNR720903:RNR720905 RXN720903:RXN720905 SHJ720903:SHJ720905 SRF720903:SRF720905 TBB720903:TBB720905 TKX720903:TKX720905 TUT720903:TUT720905 UEP720903:UEP720905 UOL720903:UOL720905 UYH720903:UYH720905 VID720903:VID720905 VRZ720903:VRZ720905 WBV720903:WBV720905 WLR720903:WLR720905 WVN720903:WVN720905 F786439:F786441 JB786439:JB786441 SX786439:SX786441 ACT786439:ACT786441 AMP786439:AMP786441 AWL786439:AWL786441 BGH786439:BGH786441 BQD786439:BQD786441 BZZ786439:BZZ786441 CJV786439:CJV786441 CTR786439:CTR786441 DDN786439:DDN786441 DNJ786439:DNJ786441 DXF786439:DXF786441 EHB786439:EHB786441 EQX786439:EQX786441 FAT786439:FAT786441 FKP786439:FKP786441 FUL786439:FUL786441 GEH786439:GEH786441 GOD786439:GOD786441 GXZ786439:GXZ786441 HHV786439:HHV786441 HRR786439:HRR786441 IBN786439:IBN786441 ILJ786439:ILJ786441 IVF786439:IVF786441 JFB786439:JFB786441 JOX786439:JOX786441 JYT786439:JYT786441 KIP786439:KIP786441 KSL786439:KSL786441 LCH786439:LCH786441 LMD786439:LMD786441 LVZ786439:LVZ786441 MFV786439:MFV786441 MPR786439:MPR786441 MZN786439:MZN786441 NJJ786439:NJJ786441 NTF786439:NTF786441 ODB786439:ODB786441 OMX786439:OMX786441 OWT786439:OWT786441 PGP786439:PGP786441 PQL786439:PQL786441 QAH786439:QAH786441 QKD786439:QKD786441 QTZ786439:QTZ786441 RDV786439:RDV786441 RNR786439:RNR786441 RXN786439:RXN786441 SHJ786439:SHJ786441 SRF786439:SRF786441 TBB786439:TBB786441 TKX786439:TKX786441 TUT786439:TUT786441 UEP786439:UEP786441 UOL786439:UOL786441 UYH786439:UYH786441 VID786439:VID786441 VRZ786439:VRZ786441 WBV786439:WBV786441 WLR786439:WLR786441 WVN786439:WVN786441 F851975:F851977 JB851975:JB851977 SX851975:SX851977 ACT851975:ACT851977 AMP851975:AMP851977 AWL851975:AWL851977 BGH851975:BGH851977 BQD851975:BQD851977 BZZ851975:BZZ851977 CJV851975:CJV851977 CTR851975:CTR851977 DDN851975:DDN851977 DNJ851975:DNJ851977 DXF851975:DXF851977 EHB851975:EHB851977 EQX851975:EQX851977 FAT851975:FAT851977 FKP851975:FKP851977 FUL851975:FUL851977 GEH851975:GEH851977 GOD851975:GOD851977 GXZ851975:GXZ851977 HHV851975:HHV851977 HRR851975:HRR851977 IBN851975:IBN851977 ILJ851975:ILJ851977 IVF851975:IVF851977 JFB851975:JFB851977 JOX851975:JOX851977 JYT851975:JYT851977 KIP851975:KIP851977 KSL851975:KSL851977 LCH851975:LCH851977 LMD851975:LMD851977 LVZ851975:LVZ851977 MFV851975:MFV851977 MPR851975:MPR851977 MZN851975:MZN851977 NJJ851975:NJJ851977 NTF851975:NTF851977 ODB851975:ODB851977 OMX851975:OMX851977 OWT851975:OWT851977 PGP851975:PGP851977 PQL851975:PQL851977 QAH851975:QAH851977 QKD851975:QKD851977 QTZ851975:QTZ851977 RDV851975:RDV851977 RNR851975:RNR851977 RXN851975:RXN851977 SHJ851975:SHJ851977 SRF851975:SRF851977 TBB851975:TBB851977 TKX851975:TKX851977 TUT851975:TUT851977 UEP851975:UEP851977 UOL851975:UOL851977 UYH851975:UYH851977 VID851975:VID851977 VRZ851975:VRZ851977 WBV851975:WBV851977 WLR851975:WLR851977 WVN851975:WVN851977 F917511:F917513 JB917511:JB917513 SX917511:SX917513 ACT917511:ACT917513 AMP917511:AMP917513 AWL917511:AWL917513 BGH917511:BGH917513 BQD917511:BQD917513 BZZ917511:BZZ917513 CJV917511:CJV917513 CTR917511:CTR917513 DDN917511:DDN917513 DNJ917511:DNJ917513 DXF917511:DXF917513 EHB917511:EHB917513 EQX917511:EQX917513 FAT917511:FAT917513 FKP917511:FKP917513 FUL917511:FUL917513 GEH917511:GEH917513 GOD917511:GOD917513 GXZ917511:GXZ917513 HHV917511:HHV917513 HRR917511:HRR917513 IBN917511:IBN917513 ILJ917511:ILJ917513 IVF917511:IVF917513 JFB917511:JFB917513 JOX917511:JOX917513 JYT917511:JYT917513 KIP917511:KIP917513 KSL917511:KSL917513 LCH917511:LCH917513 LMD917511:LMD917513 LVZ917511:LVZ917513 MFV917511:MFV917513 MPR917511:MPR917513 MZN917511:MZN917513 NJJ917511:NJJ917513 NTF917511:NTF917513 ODB917511:ODB917513 OMX917511:OMX917513 OWT917511:OWT917513 PGP917511:PGP917513 PQL917511:PQL917513 QAH917511:QAH917513 QKD917511:QKD917513 QTZ917511:QTZ917513 RDV917511:RDV917513 RNR917511:RNR917513 RXN917511:RXN917513 SHJ917511:SHJ917513 SRF917511:SRF917513 TBB917511:TBB917513 TKX917511:TKX917513 TUT917511:TUT917513 UEP917511:UEP917513 UOL917511:UOL917513 UYH917511:UYH917513 VID917511:VID917513 VRZ917511:VRZ917513 WBV917511:WBV917513 WLR917511:WLR917513 WVN917511:WVN917513 F983047:F983049 JB983047:JB983049 SX983047:SX983049 ACT983047:ACT983049 AMP983047:AMP983049 AWL983047:AWL983049 BGH983047:BGH983049 BQD983047:BQD983049 BZZ983047:BZZ983049 CJV983047:CJV983049 CTR983047:CTR983049 DDN983047:DDN983049 DNJ983047:DNJ983049 DXF983047:DXF983049 EHB983047:EHB983049 EQX983047:EQX983049 FAT983047:FAT983049 FKP983047:FKP983049 FUL983047:FUL983049 GEH983047:GEH983049 GOD983047:GOD983049 GXZ983047:GXZ983049 HHV983047:HHV983049 HRR983047:HRR983049 IBN983047:IBN983049 ILJ983047:ILJ983049 IVF983047:IVF983049 JFB983047:JFB983049 JOX983047:JOX983049 JYT983047:JYT983049 KIP983047:KIP983049 KSL983047:KSL983049 LCH983047:LCH983049 LMD983047:LMD983049 LVZ983047:LVZ983049 MFV983047:MFV983049 MPR983047:MPR983049 MZN983047:MZN983049 NJJ983047:NJJ983049 NTF983047:NTF983049 ODB983047:ODB983049 OMX983047:OMX983049 OWT983047:OWT983049 PGP983047:PGP983049 PQL983047:PQL983049 QAH983047:QAH983049 QKD983047:QKD983049 QTZ983047:QTZ983049 RDV983047:RDV983049 RNR983047:RNR983049 RXN983047:RXN983049 SHJ983047:SHJ983049 SRF983047:SRF983049 TBB983047:TBB983049 TKX983047:TKX983049 TUT983047:TUT983049 UEP983047:UEP983049 UOL983047:UOL983049 UYH983047:UYH983049 VID983047:VID983049 VRZ983047:VRZ983049 WBV983047:WBV983049 WLR983047:WLR983049 WVN983047:WVN983049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F5:F9">
      <formula1>$D$24:$D$27</formula1>
    </dataValidation>
    <dataValidation type="list" allowBlank="1" showInputMessage="1" showErrorMessage="1" sqref="WVM983047:WVM983049 JA5:JA9 SW5:SW9 ACS5:ACS9 AMO5:AMO9 AWK5:AWK9 BGG5:BGG9 BQC5:BQC9 BZY5:BZY9 CJU5:CJU9 CTQ5:CTQ9 DDM5:DDM9 DNI5:DNI9 DXE5:DXE9 EHA5:EHA9 EQW5:EQW9 FAS5:FAS9 FKO5:FKO9 FUK5:FUK9 GEG5:GEG9 GOC5:GOC9 GXY5:GXY9 HHU5:HHU9 HRQ5:HRQ9 IBM5:IBM9 ILI5:ILI9 IVE5:IVE9 JFA5:JFA9 JOW5:JOW9 JYS5:JYS9 KIO5:KIO9 KSK5:KSK9 LCG5:LCG9 LMC5:LMC9 LVY5:LVY9 MFU5:MFU9 MPQ5:MPQ9 MZM5:MZM9 NJI5:NJI9 NTE5:NTE9 ODA5:ODA9 OMW5:OMW9 OWS5:OWS9 PGO5:PGO9 PQK5:PQK9 QAG5:QAG9 QKC5:QKC9 QTY5:QTY9 RDU5:RDU9 RNQ5:RNQ9 RXM5:RXM9 SHI5:SHI9 SRE5:SRE9 TBA5:TBA9 TKW5:TKW9 TUS5:TUS9 UEO5:UEO9 UOK5:UOK9 UYG5:UYG9 VIC5:VIC9 VRY5:VRY9 WBU5:WBU9 WLQ5:WLQ9 WVM5:WVM9 E65543:E65545 JA65543:JA65545 SW65543:SW65545 ACS65543:ACS65545 AMO65543:AMO65545 AWK65543:AWK65545 BGG65543:BGG65545 BQC65543:BQC65545 BZY65543:BZY65545 CJU65543:CJU65545 CTQ65543:CTQ65545 DDM65543:DDM65545 DNI65543:DNI65545 DXE65543:DXE65545 EHA65543:EHA65545 EQW65543:EQW65545 FAS65543:FAS65545 FKO65543:FKO65545 FUK65543:FUK65545 GEG65543:GEG65545 GOC65543:GOC65545 GXY65543:GXY65545 HHU65543:HHU65545 HRQ65543:HRQ65545 IBM65543:IBM65545 ILI65543:ILI65545 IVE65543:IVE65545 JFA65543:JFA65545 JOW65543:JOW65545 JYS65543:JYS65545 KIO65543:KIO65545 KSK65543:KSK65545 LCG65543:LCG65545 LMC65543:LMC65545 LVY65543:LVY65545 MFU65543:MFU65545 MPQ65543:MPQ65545 MZM65543:MZM65545 NJI65543:NJI65545 NTE65543:NTE65545 ODA65543:ODA65545 OMW65543:OMW65545 OWS65543:OWS65545 PGO65543:PGO65545 PQK65543:PQK65545 QAG65543:QAG65545 QKC65543:QKC65545 QTY65543:QTY65545 RDU65543:RDU65545 RNQ65543:RNQ65545 RXM65543:RXM65545 SHI65543:SHI65545 SRE65543:SRE65545 TBA65543:TBA65545 TKW65543:TKW65545 TUS65543:TUS65545 UEO65543:UEO65545 UOK65543:UOK65545 UYG65543:UYG65545 VIC65543:VIC65545 VRY65543:VRY65545 WBU65543:WBU65545 WLQ65543:WLQ65545 WVM65543:WVM65545 E131079:E131081 JA131079:JA131081 SW131079:SW131081 ACS131079:ACS131081 AMO131079:AMO131081 AWK131079:AWK131081 BGG131079:BGG131081 BQC131079:BQC131081 BZY131079:BZY131081 CJU131079:CJU131081 CTQ131079:CTQ131081 DDM131079:DDM131081 DNI131079:DNI131081 DXE131079:DXE131081 EHA131079:EHA131081 EQW131079:EQW131081 FAS131079:FAS131081 FKO131079:FKO131081 FUK131079:FUK131081 GEG131079:GEG131081 GOC131079:GOC131081 GXY131079:GXY131081 HHU131079:HHU131081 HRQ131079:HRQ131081 IBM131079:IBM131081 ILI131079:ILI131081 IVE131079:IVE131081 JFA131079:JFA131081 JOW131079:JOW131081 JYS131079:JYS131081 KIO131079:KIO131081 KSK131079:KSK131081 LCG131079:LCG131081 LMC131079:LMC131081 LVY131079:LVY131081 MFU131079:MFU131081 MPQ131079:MPQ131081 MZM131079:MZM131081 NJI131079:NJI131081 NTE131079:NTE131081 ODA131079:ODA131081 OMW131079:OMW131081 OWS131079:OWS131081 PGO131079:PGO131081 PQK131079:PQK131081 QAG131079:QAG131081 QKC131079:QKC131081 QTY131079:QTY131081 RDU131079:RDU131081 RNQ131079:RNQ131081 RXM131079:RXM131081 SHI131079:SHI131081 SRE131079:SRE131081 TBA131079:TBA131081 TKW131079:TKW131081 TUS131079:TUS131081 UEO131079:UEO131081 UOK131079:UOK131081 UYG131079:UYG131081 VIC131079:VIC131081 VRY131079:VRY131081 WBU131079:WBU131081 WLQ131079:WLQ131081 WVM131079:WVM131081 E196615:E196617 JA196615:JA196617 SW196615:SW196617 ACS196615:ACS196617 AMO196615:AMO196617 AWK196615:AWK196617 BGG196615:BGG196617 BQC196615:BQC196617 BZY196615:BZY196617 CJU196615:CJU196617 CTQ196615:CTQ196617 DDM196615:DDM196617 DNI196615:DNI196617 DXE196615:DXE196617 EHA196615:EHA196617 EQW196615:EQW196617 FAS196615:FAS196617 FKO196615:FKO196617 FUK196615:FUK196617 GEG196615:GEG196617 GOC196615:GOC196617 GXY196615:GXY196617 HHU196615:HHU196617 HRQ196615:HRQ196617 IBM196615:IBM196617 ILI196615:ILI196617 IVE196615:IVE196617 JFA196615:JFA196617 JOW196615:JOW196617 JYS196615:JYS196617 KIO196615:KIO196617 KSK196615:KSK196617 LCG196615:LCG196617 LMC196615:LMC196617 LVY196615:LVY196617 MFU196615:MFU196617 MPQ196615:MPQ196617 MZM196615:MZM196617 NJI196615:NJI196617 NTE196615:NTE196617 ODA196615:ODA196617 OMW196615:OMW196617 OWS196615:OWS196617 PGO196615:PGO196617 PQK196615:PQK196617 QAG196615:QAG196617 QKC196615:QKC196617 QTY196615:QTY196617 RDU196615:RDU196617 RNQ196615:RNQ196617 RXM196615:RXM196617 SHI196615:SHI196617 SRE196615:SRE196617 TBA196615:TBA196617 TKW196615:TKW196617 TUS196615:TUS196617 UEO196615:UEO196617 UOK196615:UOK196617 UYG196615:UYG196617 VIC196615:VIC196617 VRY196615:VRY196617 WBU196615:WBU196617 WLQ196615:WLQ196617 WVM196615:WVM196617 E262151:E262153 JA262151:JA262153 SW262151:SW262153 ACS262151:ACS262153 AMO262151:AMO262153 AWK262151:AWK262153 BGG262151:BGG262153 BQC262151:BQC262153 BZY262151:BZY262153 CJU262151:CJU262153 CTQ262151:CTQ262153 DDM262151:DDM262153 DNI262151:DNI262153 DXE262151:DXE262153 EHA262151:EHA262153 EQW262151:EQW262153 FAS262151:FAS262153 FKO262151:FKO262153 FUK262151:FUK262153 GEG262151:GEG262153 GOC262151:GOC262153 GXY262151:GXY262153 HHU262151:HHU262153 HRQ262151:HRQ262153 IBM262151:IBM262153 ILI262151:ILI262153 IVE262151:IVE262153 JFA262151:JFA262153 JOW262151:JOW262153 JYS262151:JYS262153 KIO262151:KIO262153 KSK262151:KSK262153 LCG262151:LCG262153 LMC262151:LMC262153 LVY262151:LVY262153 MFU262151:MFU262153 MPQ262151:MPQ262153 MZM262151:MZM262153 NJI262151:NJI262153 NTE262151:NTE262153 ODA262151:ODA262153 OMW262151:OMW262153 OWS262151:OWS262153 PGO262151:PGO262153 PQK262151:PQK262153 QAG262151:QAG262153 QKC262151:QKC262153 QTY262151:QTY262153 RDU262151:RDU262153 RNQ262151:RNQ262153 RXM262151:RXM262153 SHI262151:SHI262153 SRE262151:SRE262153 TBA262151:TBA262153 TKW262151:TKW262153 TUS262151:TUS262153 UEO262151:UEO262153 UOK262151:UOK262153 UYG262151:UYG262153 VIC262151:VIC262153 VRY262151:VRY262153 WBU262151:WBU262153 WLQ262151:WLQ262153 WVM262151:WVM262153 E327687:E327689 JA327687:JA327689 SW327687:SW327689 ACS327687:ACS327689 AMO327687:AMO327689 AWK327687:AWK327689 BGG327687:BGG327689 BQC327687:BQC327689 BZY327687:BZY327689 CJU327687:CJU327689 CTQ327687:CTQ327689 DDM327687:DDM327689 DNI327687:DNI327689 DXE327687:DXE327689 EHA327687:EHA327689 EQW327687:EQW327689 FAS327687:FAS327689 FKO327687:FKO327689 FUK327687:FUK327689 GEG327687:GEG327689 GOC327687:GOC327689 GXY327687:GXY327689 HHU327687:HHU327689 HRQ327687:HRQ327689 IBM327687:IBM327689 ILI327687:ILI327689 IVE327687:IVE327689 JFA327687:JFA327689 JOW327687:JOW327689 JYS327687:JYS327689 KIO327687:KIO327689 KSK327687:KSK327689 LCG327687:LCG327689 LMC327687:LMC327689 LVY327687:LVY327689 MFU327687:MFU327689 MPQ327687:MPQ327689 MZM327687:MZM327689 NJI327687:NJI327689 NTE327687:NTE327689 ODA327687:ODA327689 OMW327687:OMW327689 OWS327687:OWS327689 PGO327687:PGO327689 PQK327687:PQK327689 QAG327687:QAG327689 QKC327687:QKC327689 QTY327687:QTY327689 RDU327687:RDU327689 RNQ327687:RNQ327689 RXM327687:RXM327689 SHI327687:SHI327689 SRE327687:SRE327689 TBA327687:TBA327689 TKW327687:TKW327689 TUS327687:TUS327689 UEO327687:UEO327689 UOK327687:UOK327689 UYG327687:UYG327689 VIC327687:VIC327689 VRY327687:VRY327689 WBU327687:WBU327689 WLQ327687:WLQ327689 WVM327687:WVM327689 E393223:E393225 JA393223:JA393225 SW393223:SW393225 ACS393223:ACS393225 AMO393223:AMO393225 AWK393223:AWK393225 BGG393223:BGG393225 BQC393223:BQC393225 BZY393223:BZY393225 CJU393223:CJU393225 CTQ393223:CTQ393225 DDM393223:DDM393225 DNI393223:DNI393225 DXE393223:DXE393225 EHA393223:EHA393225 EQW393223:EQW393225 FAS393223:FAS393225 FKO393223:FKO393225 FUK393223:FUK393225 GEG393223:GEG393225 GOC393223:GOC393225 GXY393223:GXY393225 HHU393223:HHU393225 HRQ393223:HRQ393225 IBM393223:IBM393225 ILI393223:ILI393225 IVE393223:IVE393225 JFA393223:JFA393225 JOW393223:JOW393225 JYS393223:JYS393225 KIO393223:KIO393225 KSK393223:KSK393225 LCG393223:LCG393225 LMC393223:LMC393225 LVY393223:LVY393225 MFU393223:MFU393225 MPQ393223:MPQ393225 MZM393223:MZM393225 NJI393223:NJI393225 NTE393223:NTE393225 ODA393223:ODA393225 OMW393223:OMW393225 OWS393223:OWS393225 PGO393223:PGO393225 PQK393223:PQK393225 QAG393223:QAG393225 QKC393223:QKC393225 QTY393223:QTY393225 RDU393223:RDU393225 RNQ393223:RNQ393225 RXM393223:RXM393225 SHI393223:SHI393225 SRE393223:SRE393225 TBA393223:TBA393225 TKW393223:TKW393225 TUS393223:TUS393225 UEO393223:UEO393225 UOK393223:UOK393225 UYG393223:UYG393225 VIC393223:VIC393225 VRY393223:VRY393225 WBU393223:WBU393225 WLQ393223:WLQ393225 WVM393223:WVM393225 E458759:E458761 JA458759:JA458761 SW458759:SW458761 ACS458759:ACS458761 AMO458759:AMO458761 AWK458759:AWK458761 BGG458759:BGG458761 BQC458759:BQC458761 BZY458759:BZY458761 CJU458759:CJU458761 CTQ458759:CTQ458761 DDM458759:DDM458761 DNI458759:DNI458761 DXE458759:DXE458761 EHA458759:EHA458761 EQW458759:EQW458761 FAS458759:FAS458761 FKO458759:FKO458761 FUK458759:FUK458761 GEG458759:GEG458761 GOC458759:GOC458761 GXY458759:GXY458761 HHU458759:HHU458761 HRQ458759:HRQ458761 IBM458759:IBM458761 ILI458759:ILI458761 IVE458759:IVE458761 JFA458759:JFA458761 JOW458759:JOW458761 JYS458759:JYS458761 KIO458759:KIO458761 KSK458759:KSK458761 LCG458759:LCG458761 LMC458759:LMC458761 LVY458759:LVY458761 MFU458759:MFU458761 MPQ458759:MPQ458761 MZM458759:MZM458761 NJI458759:NJI458761 NTE458759:NTE458761 ODA458759:ODA458761 OMW458759:OMW458761 OWS458759:OWS458761 PGO458759:PGO458761 PQK458759:PQK458761 QAG458759:QAG458761 QKC458759:QKC458761 QTY458759:QTY458761 RDU458759:RDU458761 RNQ458759:RNQ458761 RXM458759:RXM458761 SHI458759:SHI458761 SRE458759:SRE458761 TBA458759:TBA458761 TKW458759:TKW458761 TUS458759:TUS458761 UEO458759:UEO458761 UOK458759:UOK458761 UYG458759:UYG458761 VIC458759:VIC458761 VRY458759:VRY458761 WBU458759:WBU458761 WLQ458759:WLQ458761 WVM458759:WVM458761 E524295:E524297 JA524295:JA524297 SW524295:SW524297 ACS524295:ACS524297 AMO524295:AMO524297 AWK524295:AWK524297 BGG524295:BGG524297 BQC524295:BQC524297 BZY524295:BZY524297 CJU524295:CJU524297 CTQ524295:CTQ524297 DDM524295:DDM524297 DNI524295:DNI524297 DXE524295:DXE524297 EHA524295:EHA524297 EQW524295:EQW524297 FAS524295:FAS524297 FKO524295:FKO524297 FUK524295:FUK524297 GEG524295:GEG524297 GOC524295:GOC524297 GXY524295:GXY524297 HHU524295:HHU524297 HRQ524295:HRQ524297 IBM524295:IBM524297 ILI524295:ILI524297 IVE524295:IVE524297 JFA524295:JFA524297 JOW524295:JOW524297 JYS524295:JYS524297 KIO524295:KIO524297 KSK524295:KSK524297 LCG524295:LCG524297 LMC524295:LMC524297 LVY524295:LVY524297 MFU524295:MFU524297 MPQ524295:MPQ524297 MZM524295:MZM524297 NJI524295:NJI524297 NTE524295:NTE524297 ODA524295:ODA524297 OMW524295:OMW524297 OWS524295:OWS524297 PGO524295:PGO524297 PQK524295:PQK524297 QAG524295:QAG524297 QKC524295:QKC524297 QTY524295:QTY524297 RDU524295:RDU524297 RNQ524295:RNQ524297 RXM524295:RXM524297 SHI524295:SHI524297 SRE524295:SRE524297 TBA524295:TBA524297 TKW524295:TKW524297 TUS524295:TUS524297 UEO524295:UEO524297 UOK524295:UOK524297 UYG524295:UYG524297 VIC524295:VIC524297 VRY524295:VRY524297 WBU524295:WBU524297 WLQ524295:WLQ524297 WVM524295:WVM524297 E589831:E589833 JA589831:JA589833 SW589831:SW589833 ACS589831:ACS589833 AMO589831:AMO589833 AWK589831:AWK589833 BGG589831:BGG589833 BQC589831:BQC589833 BZY589831:BZY589833 CJU589831:CJU589833 CTQ589831:CTQ589833 DDM589831:DDM589833 DNI589831:DNI589833 DXE589831:DXE589833 EHA589831:EHA589833 EQW589831:EQW589833 FAS589831:FAS589833 FKO589831:FKO589833 FUK589831:FUK589833 GEG589831:GEG589833 GOC589831:GOC589833 GXY589831:GXY589833 HHU589831:HHU589833 HRQ589831:HRQ589833 IBM589831:IBM589833 ILI589831:ILI589833 IVE589831:IVE589833 JFA589831:JFA589833 JOW589831:JOW589833 JYS589831:JYS589833 KIO589831:KIO589833 KSK589831:KSK589833 LCG589831:LCG589833 LMC589831:LMC589833 LVY589831:LVY589833 MFU589831:MFU589833 MPQ589831:MPQ589833 MZM589831:MZM589833 NJI589831:NJI589833 NTE589831:NTE589833 ODA589831:ODA589833 OMW589831:OMW589833 OWS589831:OWS589833 PGO589831:PGO589833 PQK589831:PQK589833 QAG589831:QAG589833 QKC589831:QKC589833 QTY589831:QTY589833 RDU589831:RDU589833 RNQ589831:RNQ589833 RXM589831:RXM589833 SHI589831:SHI589833 SRE589831:SRE589833 TBA589831:TBA589833 TKW589831:TKW589833 TUS589831:TUS589833 UEO589831:UEO589833 UOK589831:UOK589833 UYG589831:UYG589833 VIC589831:VIC589833 VRY589831:VRY589833 WBU589831:WBU589833 WLQ589831:WLQ589833 WVM589831:WVM589833 E655367:E655369 JA655367:JA655369 SW655367:SW655369 ACS655367:ACS655369 AMO655367:AMO655369 AWK655367:AWK655369 BGG655367:BGG655369 BQC655367:BQC655369 BZY655367:BZY655369 CJU655367:CJU655369 CTQ655367:CTQ655369 DDM655367:DDM655369 DNI655367:DNI655369 DXE655367:DXE655369 EHA655367:EHA655369 EQW655367:EQW655369 FAS655367:FAS655369 FKO655367:FKO655369 FUK655367:FUK655369 GEG655367:GEG655369 GOC655367:GOC655369 GXY655367:GXY655369 HHU655367:HHU655369 HRQ655367:HRQ655369 IBM655367:IBM655369 ILI655367:ILI655369 IVE655367:IVE655369 JFA655367:JFA655369 JOW655367:JOW655369 JYS655367:JYS655369 KIO655367:KIO655369 KSK655367:KSK655369 LCG655367:LCG655369 LMC655367:LMC655369 LVY655367:LVY655369 MFU655367:MFU655369 MPQ655367:MPQ655369 MZM655367:MZM655369 NJI655367:NJI655369 NTE655367:NTE655369 ODA655367:ODA655369 OMW655367:OMW655369 OWS655367:OWS655369 PGO655367:PGO655369 PQK655367:PQK655369 QAG655367:QAG655369 QKC655367:QKC655369 QTY655367:QTY655369 RDU655367:RDU655369 RNQ655367:RNQ655369 RXM655367:RXM655369 SHI655367:SHI655369 SRE655367:SRE655369 TBA655367:TBA655369 TKW655367:TKW655369 TUS655367:TUS655369 UEO655367:UEO655369 UOK655367:UOK655369 UYG655367:UYG655369 VIC655367:VIC655369 VRY655367:VRY655369 WBU655367:WBU655369 WLQ655367:WLQ655369 WVM655367:WVM655369 E720903:E720905 JA720903:JA720905 SW720903:SW720905 ACS720903:ACS720905 AMO720903:AMO720905 AWK720903:AWK720905 BGG720903:BGG720905 BQC720903:BQC720905 BZY720903:BZY720905 CJU720903:CJU720905 CTQ720903:CTQ720905 DDM720903:DDM720905 DNI720903:DNI720905 DXE720903:DXE720905 EHA720903:EHA720905 EQW720903:EQW720905 FAS720903:FAS720905 FKO720903:FKO720905 FUK720903:FUK720905 GEG720903:GEG720905 GOC720903:GOC720905 GXY720903:GXY720905 HHU720903:HHU720905 HRQ720903:HRQ720905 IBM720903:IBM720905 ILI720903:ILI720905 IVE720903:IVE720905 JFA720903:JFA720905 JOW720903:JOW720905 JYS720903:JYS720905 KIO720903:KIO720905 KSK720903:KSK720905 LCG720903:LCG720905 LMC720903:LMC720905 LVY720903:LVY720905 MFU720903:MFU720905 MPQ720903:MPQ720905 MZM720903:MZM720905 NJI720903:NJI720905 NTE720903:NTE720905 ODA720903:ODA720905 OMW720903:OMW720905 OWS720903:OWS720905 PGO720903:PGO720905 PQK720903:PQK720905 QAG720903:QAG720905 QKC720903:QKC720905 QTY720903:QTY720905 RDU720903:RDU720905 RNQ720903:RNQ720905 RXM720903:RXM720905 SHI720903:SHI720905 SRE720903:SRE720905 TBA720903:TBA720905 TKW720903:TKW720905 TUS720903:TUS720905 UEO720903:UEO720905 UOK720903:UOK720905 UYG720903:UYG720905 VIC720903:VIC720905 VRY720903:VRY720905 WBU720903:WBU720905 WLQ720903:WLQ720905 WVM720903:WVM720905 E786439:E786441 JA786439:JA786441 SW786439:SW786441 ACS786439:ACS786441 AMO786439:AMO786441 AWK786439:AWK786441 BGG786439:BGG786441 BQC786439:BQC786441 BZY786439:BZY786441 CJU786439:CJU786441 CTQ786439:CTQ786441 DDM786439:DDM786441 DNI786439:DNI786441 DXE786439:DXE786441 EHA786439:EHA786441 EQW786439:EQW786441 FAS786439:FAS786441 FKO786439:FKO786441 FUK786439:FUK786441 GEG786439:GEG786441 GOC786439:GOC786441 GXY786439:GXY786441 HHU786439:HHU786441 HRQ786439:HRQ786441 IBM786439:IBM786441 ILI786439:ILI786441 IVE786439:IVE786441 JFA786439:JFA786441 JOW786439:JOW786441 JYS786439:JYS786441 KIO786439:KIO786441 KSK786439:KSK786441 LCG786439:LCG786441 LMC786439:LMC786441 LVY786439:LVY786441 MFU786439:MFU786441 MPQ786439:MPQ786441 MZM786439:MZM786441 NJI786439:NJI786441 NTE786439:NTE786441 ODA786439:ODA786441 OMW786439:OMW786441 OWS786439:OWS786441 PGO786439:PGO786441 PQK786439:PQK786441 QAG786439:QAG786441 QKC786439:QKC786441 QTY786439:QTY786441 RDU786439:RDU786441 RNQ786439:RNQ786441 RXM786439:RXM786441 SHI786439:SHI786441 SRE786439:SRE786441 TBA786439:TBA786441 TKW786439:TKW786441 TUS786439:TUS786441 UEO786439:UEO786441 UOK786439:UOK786441 UYG786439:UYG786441 VIC786439:VIC786441 VRY786439:VRY786441 WBU786439:WBU786441 WLQ786439:WLQ786441 WVM786439:WVM786441 E851975:E851977 JA851975:JA851977 SW851975:SW851977 ACS851975:ACS851977 AMO851975:AMO851977 AWK851975:AWK851977 BGG851975:BGG851977 BQC851975:BQC851977 BZY851975:BZY851977 CJU851975:CJU851977 CTQ851975:CTQ851977 DDM851975:DDM851977 DNI851975:DNI851977 DXE851975:DXE851977 EHA851975:EHA851977 EQW851975:EQW851977 FAS851975:FAS851977 FKO851975:FKO851977 FUK851975:FUK851977 GEG851975:GEG851977 GOC851975:GOC851977 GXY851975:GXY851977 HHU851975:HHU851977 HRQ851975:HRQ851977 IBM851975:IBM851977 ILI851975:ILI851977 IVE851975:IVE851977 JFA851975:JFA851977 JOW851975:JOW851977 JYS851975:JYS851977 KIO851975:KIO851977 KSK851975:KSK851977 LCG851975:LCG851977 LMC851975:LMC851977 LVY851975:LVY851977 MFU851975:MFU851977 MPQ851975:MPQ851977 MZM851975:MZM851977 NJI851975:NJI851977 NTE851975:NTE851977 ODA851975:ODA851977 OMW851975:OMW851977 OWS851975:OWS851977 PGO851975:PGO851977 PQK851975:PQK851977 QAG851975:QAG851977 QKC851975:QKC851977 QTY851975:QTY851977 RDU851975:RDU851977 RNQ851975:RNQ851977 RXM851975:RXM851977 SHI851975:SHI851977 SRE851975:SRE851977 TBA851975:TBA851977 TKW851975:TKW851977 TUS851975:TUS851977 UEO851975:UEO851977 UOK851975:UOK851977 UYG851975:UYG851977 VIC851975:VIC851977 VRY851975:VRY851977 WBU851975:WBU851977 WLQ851975:WLQ851977 WVM851975:WVM851977 E917511:E917513 JA917511:JA917513 SW917511:SW917513 ACS917511:ACS917513 AMO917511:AMO917513 AWK917511:AWK917513 BGG917511:BGG917513 BQC917511:BQC917513 BZY917511:BZY917513 CJU917511:CJU917513 CTQ917511:CTQ917513 DDM917511:DDM917513 DNI917511:DNI917513 DXE917511:DXE917513 EHA917511:EHA917513 EQW917511:EQW917513 FAS917511:FAS917513 FKO917511:FKO917513 FUK917511:FUK917513 GEG917511:GEG917513 GOC917511:GOC917513 GXY917511:GXY917513 HHU917511:HHU917513 HRQ917511:HRQ917513 IBM917511:IBM917513 ILI917511:ILI917513 IVE917511:IVE917513 JFA917511:JFA917513 JOW917511:JOW917513 JYS917511:JYS917513 KIO917511:KIO917513 KSK917511:KSK917513 LCG917511:LCG917513 LMC917511:LMC917513 LVY917511:LVY917513 MFU917511:MFU917513 MPQ917511:MPQ917513 MZM917511:MZM917513 NJI917511:NJI917513 NTE917511:NTE917513 ODA917511:ODA917513 OMW917511:OMW917513 OWS917511:OWS917513 PGO917511:PGO917513 PQK917511:PQK917513 QAG917511:QAG917513 QKC917511:QKC917513 QTY917511:QTY917513 RDU917511:RDU917513 RNQ917511:RNQ917513 RXM917511:RXM917513 SHI917511:SHI917513 SRE917511:SRE917513 TBA917511:TBA917513 TKW917511:TKW917513 TUS917511:TUS917513 UEO917511:UEO917513 UOK917511:UOK917513 UYG917511:UYG917513 VIC917511:VIC917513 VRY917511:VRY917513 WBU917511:WBU917513 WLQ917511:WLQ917513 WVM917511:WVM917513 E983047:E983049 JA983047:JA983049 SW983047:SW983049 ACS983047:ACS983049 AMO983047:AMO983049 AWK983047:AWK983049 BGG983047:BGG983049 BQC983047:BQC983049 BZY983047:BZY983049 CJU983047:CJU983049 CTQ983047:CTQ983049 DDM983047:DDM983049 DNI983047:DNI983049 DXE983047:DXE983049 EHA983047:EHA983049 EQW983047:EQW983049 FAS983047:FAS983049 FKO983047:FKO983049 FUK983047:FUK983049 GEG983047:GEG983049 GOC983047:GOC983049 GXY983047:GXY983049 HHU983047:HHU983049 HRQ983047:HRQ983049 IBM983047:IBM983049 ILI983047:ILI983049 IVE983047:IVE983049 JFA983047:JFA983049 JOW983047:JOW983049 JYS983047:JYS983049 KIO983047:KIO983049 KSK983047:KSK983049 LCG983047:LCG983049 LMC983047:LMC983049 LVY983047:LVY983049 MFU983047:MFU983049 MPQ983047:MPQ983049 MZM983047:MZM983049 NJI983047:NJI983049 NTE983047:NTE983049 ODA983047:ODA983049 OMW983047:OMW983049 OWS983047:OWS983049 PGO983047:PGO983049 PQK983047:PQK983049 QAG983047:QAG983049 QKC983047:QKC983049 QTY983047:QTY983049 RDU983047:RDU983049 RNQ983047:RNQ983049 RXM983047:RXM983049 SHI983047:SHI983049 SRE983047:SRE983049 TBA983047:TBA983049 TKW983047:TKW983049 TUS983047:TUS983049 UEO983047:UEO983049 UOK983047:UOK983049 UYG983047:UYG983049 VIC983047:VIC983049 VRY983047:VRY983049 WBU983047:WBU983049 WLQ983047:WLQ983049 E5:E9">
      <formula1>$D$18:$D$21</formula1>
    </dataValidation>
  </dataValidations>
  <pageMargins left="0.7" right="0.7" top="0.75" bottom="0.75" header="0.3" footer="0.3"/>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T42"/>
  <sheetViews>
    <sheetView zoomScale="80" zoomScaleNormal="80" workbookViewId="0">
      <selection activeCell="N8" sqref="N8"/>
    </sheetView>
  </sheetViews>
  <sheetFormatPr defaultColWidth="9.140625" defaultRowHeight="15" x14ac:dyDescent="0.25"/>
  <cols>
    <col min="1" max="4" width="9.140625" style="2"/>
    <col min="5" max="6" width="12.7109375" style="2" customWidth="1"/>
    <col min="7" max="7" width="11.42578125" style="2" customWidth="1"/>
    <col min="8" max="8" width="51.85546875" style="2" customWidth="1"/>
    <col min="9" max="9" width="18.85546875" style="2" customWidth="1"/>
    <col min="10" max="10" width="11.5703125" style="2" customWidth="1"/>
    <col min="11" max="11" width="13.140625" style="2" customWidth="1"/>
    <col min="12" max="12" width="11.7109375" style="2" customWidth="1"/>
    <col min="13" max="13" width="0" style="2" hidden="1" customWidth="1"/>
    <col min="14" max="14" width="54.7109375" style="2" customWidth="1"/>
    <col min="15" max="15" width="9.140625" style="2"/>
    <col min="16" max="16" width="17" style="2" customWidth="1"/>
    <col min="17" max="17" width="14.5703125" style="2" customWidth="1"/>
    <col min="18" max="18" width="15.140625" style="4" customWidth="1"/>
    <col min="19" max="19" width="15.7109375" style="2" customWidth="1"/>
    <col min="20" max="20" width="15" style="3" customWidth="1"/>
    <col min="21" max="16384" width="9.140625" style="2"/>
  </cols>
  <sheetData>
    <row r="2" spans="5:20" ht="41.25" customHeight="1" x14ac:dyDescent="0.25">
      <c r="E2" s="242" t="s">
        <v>22</v>
      </c>
      <c r="F2" s="243"/>
      <c r="G2" s="243"/>
      <c r="H2" s="38" t="s">
        <v>1</v>
      </c>
      <c r="J2" s="242" t="s">
        <v>21</v>
      </c>
      <c r="K2" s="243"/>
      <c r="L2" s="243"/>
      <c r="M2" s="36"/>
      <c r="N2" s="38" t="s">
        <v>1</v>
      </c>
    </row>
    <row r="3" spans="5:20" ht="60" x14ac:dyDescent="0.25">
      <c r="E3" s="12" t="s">
        <v>14</v>
      </c>
      <c r="F3" s="12" t="s">
        <v>20</v>
      </c>
      <c r="G3" s="12" t="s">
        <v>19</v>
      </c>
      <c r="H3" s="244" t="s">
        <v>148</v>
      </c>
      <c r="I3" s="30"/>
      <c r="J3" s="12" t="s">
        <v>18</v>
      </c>
      <c r="K3" s="36"/>
      <c r="L3" s="34">
        <v>15</v>
      </c>
      <c r="M3" s="28"/>
      <c r="N3" s="37" t="s">
        <v>173</v>
      </c>
    </row>
    <row r="4" spans="5:20" x14ac:dyDescent="0.25">
      <c r="E4" s="12" t="s">
        <v>7</v>
      </c>
      <c r="F4" s="34">
        <v>5</v>
      </c>
      <c r="G4" s="34">
        <v>20</v>
      </c>
      <c r="H4" s="245"/>
      <c r="I4" s="30"/>
      <c r="J4" s="12" t="s">
        <v>17</v>
      </c>
      <c r="K4" s="36"/>
      <c r="L4" s="34">
        <v>10</v>
      </c>
      <c r="M4" s="28"/>
      <c r="N4" s="36"/>
    </row>
    <row r="5" spans="5:20" ht="18.75" customHeight="1" x14ac:dyDescent="0.25">
      <c r="E5" s="12" t="s">
        <v>6</v>
      </c>
      <c r="F5" s="34">
        <v>30</v>
      </c>
      <c r="G5" s="34">
        <v>50</v>
      </c>
      <c r="H5" s="245"/>
      <c r="I5" s="30"/>
      <c r="J5" s="30"/>
      <c r="K5" s="30"/>
      <c r="L5" s="35"/>
      <c r="M5" s="29"/>
    </row>
    <row r="6" spans="5:20" ht="108.75" customHeight="1" x14ac:dyDescent="0.25">
      <c r="E6" s="12" t="s">
        <v>5</v>
      </c>
      <c r="F6" s="34">
        <v>50</v>
      </c>
      <c r="G6" s="34">
        <v>150</v>
      </c>
      <c r="H6" s="246"/>
      <c r="I6" s="30"/>
      <c r="J6" s="30"/>
      <c r="K6" s="30"/>
      <c r="L6" s="30"/>
      <c r="M6" s="29"/>
      <c r="O6" s="276"/>
    </row>
    <row r="7" spans="5:20" ht="65.25" customHeight="1" x14ac:dyDescent="0.25">
      <c r="E7" s="33"/>
      <c r="F7" s="32"/>
      <c r="G7" s="32"/>
      <c r="H7" s="31"/>
      <c r="I7" s="30"/>
      <c r="J7" s="30"/>
      <c r="K7" s="30"/>
      <c r="L7" s="30"/>
      <c r="M7" s="29"/>
    </row>
    <row r="8" spans="5:20" ht="51" customHeight="1" x14ac:dyDescent="0.25">
      <c r="E8" s="247" t="s">
        <v>166</v>
      </c>
      <c r="F8" s="248"/>
      <c r="G8" s="248"/>
      <c r="H8" s="249"/>
      <c r="I8" s="250"/>
      <c r="J8" s="250"/>
      <c r="K8" s="192"/>
      <c r="L8" s="192"/>
      <c r="M8" s="29"/>
    </row>
    <row r="9" spans="5:20" hidden="1" x14ac:dyDescent="0.25">
      <c r="E9" s="12"/>
      <c r="F9" s="237" t="s">
        <v>16</v>
      </c>
      <c r="G9" s="238"/>
      <c r="H9" s="238"/>
      <c r="I9" s="238"/>
      <c r="J9" s="238"/>
      <c r="K9" s="238"/>
      <c r="L9" s="239"/>
      <c r="M9" s="28" t="s">
        <v>15</v>
      </c>
    </row>
    <row r="10" spans="5:20" ht="76.5" x14ac:dyDescent="0.25">
      <c r="E10" s="22" t="s">
        <v>0</v>
      </c>
      <c r="F10" s="22" t="s">
        <v>14</v>
      </c>
      <c r="G10" s="22" t="s">
        <v>13</v>
      </c>
      <c r="H10" s="22" t="s">
        <v>12</v>
      </c>
      <c r="I10" s="22"/>
      <c r="J10" s="22" t="s">
        <v>11</v>
      </c>
      <c r="K10" s="27" t="s">
        <v>10</v>
      </c>
      <c r="L10" s="27" t="s">
        <v>9</v>
      </c>
      <c r="M10" s="39" t="s">
        <v>8</v>
      </c>
      <c r="O10" s="25"/>
      <c r="P10" s="25"/>
      <c r="Q10" s="25"/>
      <c r="R10" s="26"/>
      <c r="S10" s="25"/>
      <c r="T10" s="24"/>
    </row>
    <row r="11" spans="5:20" x14ac:dyDescent="0.25">
      <c r="E11" s="23">
        <v>1</v>
      </c>
      <c r="F11" s="22" t="s">
        <v>7</v>
      </c>
      <c r="G11" s="20">
        <v>15</v>
      </c>
      <c r="H11" s="21"/>
      <c r="I11" s="21"/>
      <c r="J11" s="20">
        <f>G11*H11</f>
        <v>0</v>
      </c>
      <c r="K11" s="19">
        <f>J11*0.15</f>
        <v>0</v>
      </c>
      <c r="L11" s="18">
        <f>J11+K11</f>
        <v>0</v>
      </c>
      <c r="M11" s="39"/>
      <c r="O11" s="17"/>
      <c r="P11" s="16"/>
      <c r="Q11" s="15"/>
      <c r="R11" s="15"/>
      <c r="S11" s="14"/>
      <c r="T11" s="13"/>
    </row>
    <row r="12" spans="5:20" x14ac:dyDescent="0.25">
      <c r="E12" s="23">
        <v>2</v>
      </c>
      <c r="F12" s="22" t="s">
        <v>6</v>
      </c>
      <c r="G12" s="20">
        <v>45</v>
      </c>
      <c r="H12" s="21"/>
      <c r="I12" s="21"/>
      <c r="J12" s="20">
        <f>G12*H12</f>
        <v>0</v>
      </c>
      <c r="K12" s="19">
        <f>J12*0.15</f>
        <v>0</v>
      </c>
      <c r="L12" s="18">
        <f>J12+K12</f>
        <v>0</v>
      </c>
      <c r="M12" s="39"/>
      <c r="O12" s="17"/>
      <c r="P12" s="16"/>
      <c r="Q12" s="15"/>
      <c r="R12" s="15"/>
      <c r="S12" s="14"/>
      <c r="T12" s="13"/>
    </row>
    <row r="13" spans="5:20" x14ac:dyDescent="0.25">
      <c r="E13" s="23">
        <v>3</v>
      </c>
      <c r="F13" s="22" t="s">
        <v>5</v>
      </c>
      <c r="G13" s="20">
        <v>75</v>
      </c>
      <c r="H13" s="21"/>
      <c r="I13" s="21"/>
      <c r="J13" s="20"/>
      <c r="K13" s="19"/>
      <c r="L13" s="18"/>
      <c r="M13" s="39"/>
      <c r="O13" s="17"/>
      <c r="P13" s="16"/>
      <c r="Q13" s="15"/>
      <c r="R13" s="15"/>
      <c r="S13" s="14"/>
      <c r="T13" s="13"/>
    </row>
    <row r="14" spans="5:20" x14ac:dyDescent="0.25">
      <c r="E14" s="12"/>
      <c r="F14" s="12"/>
      <c r="G14" s="12"/>
      <c r="H14" s="240" t="s">
        <v>4</v>
      </c>
      <c r="I14" s="240"/>
      <c r="J14" s="240"/>
      <c r="K14" s="240"/>
      <c r="L14" s="11">
        <f>SUM(L11:L12)</f>
        <v>0</v>
      </c>
      <c r="M14" s="10" t="e">
        <f>SUM(#REF!)+#REF!</f>
        <v>#REF!</v>
      </c>
      <c r="O14" s="9"/>
      <c r="P14" s="241"/>
      <c r="Q14" s="241"/>
      <c r="R14" s="241"/>
      <c r="S14" s="8"/>
      <c r="T14" s="7"/>
    </row>
    <row r="15" spans="5:20" x14ac:dyDescent="0.25">
      <c r="F15" s="6"/>
      <c r="G15" s="6"/>
      <c r="H15" s="6"/>
      <c r="I15" s="6"/>
      <c r="J15" s="6"/>
      <c r="K15" s="6"/>
      <c r="O15" s="5"/>
    </row>
    <row r="17" spans="5:10" x14ac:dyDescent="0.25">
      <c r="E17" s="234" t="s">
        <v>112</v>
      </c>
      <c r="F17" s="235"/>
      <c r="G17" s="235"/>
      <c r="H17" s="235"/>
      <c r="I17" s="235"/>
      <c r="J17" s="236"/>
    </row>
    <row r="18" spans="5:10" x14ac:dyDescent="0.25">
      <c r="E18" s="136" t="s">
        <v>113</v>
      </c>
      <c r="F18" s="137" t="s">
        <v>114</v>
      </c>
      <c r="G18" s="138" t="s">
        <v>115</v>
      </c>
      <c r="H18" s="139" t="s">
        <v>116</v>
      </c>
      <c r="I18" s="140" t="s">
        <v>117</v>
      </c>
      <c r="J18" s="141" t="s">
        <v>118</v>
      </c>
    </row>
    <row r="19" spans="5:10" x14ac:dyDescent="0.25">
      <c r="E19" s="136"/>
      <c r="F19" s="142" t="s">
        <v>119</v>
      </c>
      <c r="G19" s="138"/>
      <c r="H19" s="139"/>
      <c r="I19" s="140"/>
      <c r="J19" s="143"/>
    </row>
    <row r="20" spans="5:10" ht="23.25" x14ac:dyDescent="0.25">
      <c r="E20" s="136">
        <v>1</v>
      </c>
      <c r="F20" s="144" t="s">
        <v>120</v>
      </c>
      <c r="G20" s="138">
        <v>1</v>
      </c>
      <c r="H20" s="139" t="s">
        <v>121</v>
      </c>
      <c r="I20" s="140">
        <v>1825</v>
      </c>
      <c r="J20" s="143">
        <f>G20*I20</f>
        <v>1825</v>
      </c>
    </row>
    <row r="21" spans="5:10" x14ac:dyDescent="0.25">
      <c r="E21" s="136">
        <v>2</v>
      </c>
      <c r="F21" s="144" t="s">
        <v>122</v>
      </c>
      <c r="G21" s="138">
        <v>120</v>
      </c>
      <c r="H21" s="139" t="s">
        <v>123</v>
      </c>
      <c r="I21" s="140">
        <v>5</v>
      </c>
      <c r="J21" s="143">
        <f>G21*I21</f>
        <v>600</v>
      </c>
    </row>
    <row r="22" spans="5:10" ht="45.75" x14ac:dyDescent="0.25">
      <c r="E22" s="136">
        <v>3</v>
      </c>
      <c r="F22" s="144" t="s">
        <v>124</v>
      </c>
      <c r="G22" s="138">
        <v>20</v>
      </c>
      <c r="H22" s="139" t="s">
        <v>125</v>
      </c>
      <c r="I22" s="140">
        <v>40</v>
      </c>
      <c r="J22" s="143">
        <f>G22*I22</f>
        <v>800</v>
      </c>
    </row>
    <row r="23" spans="5:10" ht="45.75" x14ac:dyDescent="0.25">
      <c r="E23" s="136">
        <v>4</v>
      </c>
      <c r="F23" s="144" t="s">
        <v>126</v>
      </c>
      <c r="G23" s="138">
        <v>60</v>
      </c>
      <c r="H23" s="139" t="s">
        <v>125</v>
      </c>
      <c r="I23" s="140">
        <v>30</v>
      </c>
      <c r="J23" s="143">
        <f>G23*I23</f>
        <v>1800</v>
      </c>
    </row>
    <row r="24" spans="5:10" ht="23.25" x14ac:dyDescent="0.25">
      <c r="E24" s="136">
        <v>5</v>
      </c>
      <c r="F24" s="144" t="s">
        <v>127</v>
      </c>
      <c r="G24" s="138">
        <v>1</v>
      </c>
      <c r="H24" s="139" t="s">
        <v>121</v>
      </c>
      <c r="I24" s="140">
        <v>400</v>
      </c>
      <c r="J24" s="143">
        <f>G24*I24</f>
        <v>400</v>
      </c>
    </row>
    <row r="25" spans="5:10" x14ac:dyDescent="0.25">
      <c r="E25" s="145"/>
      <c r="F25" s="137" t="s">
        <v>128</v>
      </c>
      <c r="G25" s="138"/>
      <c r="H25" s="139"/>
      <c r="I25" s="140"/>
      <c r="J25" s="143"/>
    </row>
    <row r="26" spans="5:10" x14ac:dyDescent="0.25">
      <c r="E26" s="145"/>
      <c r="F26" s="142" t="s">
        <v>129</v>
      </c>
      <c r="G26" s="138"/>
      <c r="H26" s="139"/>
      <c r="I26" s="140"/>
      <c r="J26" s="143"/>
    </row>
    <row r="27" spans="5:10" ht="33.75" x14ac:dyDescent="0.25">
      <c r="E27" s="145">
        <v>6</v>
      </c>
      <c r="F27" s="146" t="s">
        <v>130</v>
      </c>
      <c r="G27" s="138">
        <v>270</v>
      </c>
      <c r="H27" s="139" t="s">
        <v>123</v>
      </c>
      <c r="I27" s="140">
        <v>25</v>
      </c>
      <c r="J27" s="143">
        <f>G27*I27</f>
        <v>6750</v>
      </c>
    </row>
    <row r="28" spans="5:10" ht="23.25" x14ac:dyDescent="0.25">
      <c r="E28" s="147">
        <v>7</v>
      </c>
      <c r="F28" s="144" t="s">
        <v>131</v>
      </c>
      <c r="G28" s="138">
        <v>120</v>
      </c>
      <c r="H28" s="139" t="s">
        <v>132</v>
      </c>
      <c r="I28" s="140">
        <v>3</v>
      </c>
      <c r="J28" s="143">
        <f>G28*I28</f>
        <v>360</v>
      </c>
    </row>
    <row r="29" spans="5:10" ht="23.25" x14ac:dyDescent="0.25">
      <c r="E29" s="147">
        <v>8</v>
      </c>
      <c r="F29" s="144" t="s">
        <v>133</v>
      </c>
      <c r="G29" s="138">
        <v>1000</v>
      </c>
      <c r="H29" s="139" t="s">
        <v>132</v>
      </c>
      <c r="I29" s="140">
        <v>0.35</v>
      </c>
      <c r="J29" s="143">
        <f>G29*I29</f>
        <v>350</v>
      </c>
    </row>
    <row r="30" spans="5:10" ht="23.25" x14ac:dyDescent="0.25">
      <c r="E30" s="147">
        <v>9</v>
      </c>
      <c r="F30" s="144" t="s">
        <v>134</v>
      </c>
      <c r="G30" s="138">
        <v>1</v>
      </c>
      <c r="H30" s="139" t="s">
        <v>121</v>
      </c>
      <c r="I30" s="140">
        <v>400</v>
      </c>
      <c r="J30" s="143">
        <f t="shared" ref="J30:J38" si="0">G30*I30</f>
        <v>400</v>
      </c>
    </row>
    <row r="31" spans="5:10" ht="23.25" x14ac:dyDescent="0.25">
      <c r="E31" s="147">
        <v>10</v>
      </c>
      <c r="F31" s="144" t="s">
        <v>135</v>
      </c>
      <c r="G31" s="138">
        <v>55</v>
      </c>
      <c r="H31" s="139" t="s">
        <v>125</v>
      </c>
      <c r="I31" s="140">
        <v>80</v>
      </c>
      <c r="J31" s="143">
        <f t="shared" si="0"/>
        <v>4400</v>
      </c>
    </row>
    <row r="32" spans="5:10" ht="23.25" x14ac:dyDescent="0.25">
      <c r="E32" s="147">
        <v>11</v>
      </c>
      <c r="F32" s="144" t="s">
        <v>136</v>
      </c>
      <c r="G32" s="138">
        <v>1000</v>
      </c>
      <c r="H32" s="139" t="s">
        <v>125</v>
      </c>
      <c r="I32" s="140">
        <v>0.5</v>
      </c>
      <c r="J32" s="143">
        <f>G32*I32</f>
        <v>500</v>
      </c>
    </row>
    <row r="33" spans="5:10" x14ac:dyDescent="0.25">
      <c r="E33" s="147">
        <v>12</v>
      </c>
      <c r="F33" s="144" t="s">
        <v>137</v>
      </c>
      <c r="G33" s="138">
        <v>1000</v>
      </c>
      <c r="H33" s="139" t="s">
        <v>132</v>
      </c>
      <c r="I33" s="140">
        <v>4</v>
      </c>
      <c r="J33" s="143">
        <f t="shared" si="0"/>
        <v>4000</v>
      </c>
    </row>
    <row r="34" spans="5:10" ht="33.75" x14ac:dyDescent="0.25">
      <c r="E34" s="147">
        <v>13</v>
      </c>
      <c r="F34" s="146" t="s">
        <v>138</v>
      </c>
      <c r="G34" s="138">
        <v>250</v>
      </c>
      <c r="H34" s="139" t="s">
        <v>139</v>
      </c>
      <c r="I34" s="140">
        <v>12</v>
      </c>
      <c r="J34" s="143">
        <f t="shared" si="0"/>
        <v>3000</v>
      </c>
    </row>
    <row r="35" spans="5:10" ht="22.5" x14ac:dyDescent="0.25">
      <c r="E35" s="147">
        <v>14</v>
      </c>
      <c r="F35" s="146" t="s">
        <v>140</v>
      </c>
      <c r="G35" s="138">
        <v>4</v>
      </c>
      <c r="H35" s="139" t="s">
        <v>139</v>
      </c>
      <c r="I35" s="140">
        <v>500</v>
      </c>
      <c r="J35" s="143">
        <f>G35*I35</f>
        <v>2000</v>
      </c>
    </row>
    <row r="36" spans="5:10" ht="45" x14ac:dyDescent="0.25">
      <c r="E36" s="147">
        <v>14</v>
      </c>
      <c r="F36" s="146" t="s">
        <v>141</v>
      </c>
      <c r="G36" s="138">
        <v>1</v>
      </c>
      <c r="H36" s="139" t="s">
        <v>139</v>
      </c>
      <c r="I36" s="140">
        <v>1500</v>
      </c>
      <c r="J36" s="143">
        <f>G36*I36</f>
        <v>1500</v>
      </c>
    </row>
    <row r="37" spans="5:10" x14ac:dyDescent="0.25">
      <c r="E37" s="147">
        <v>15</v>
      </c>
      <c r="F37" s="146" t="s">
        <v>142</v>
      </c>
      <c r="G37" s="138">
        <v>1</v>
      </c>
      <c r="H37" s="139" t="s">
        <v>139</v>
      </c>
      <c r="I37" s="140">
        <v>1000</v>
      </c>
      <c r="J37" s="143">
        <f>G37*I37</f>
        <v>1000</v>
      </c>
    </row>
    <row r="38" spans="5:10" x14ac:dyDescent="0.25">
      <c r="E38" s="147">
        <v>16</v>
      </c>
      <c r="F38" s="146" t="s">
        <v>143</v>
      </c>
      <c r="G38" s="138">
        <v>6</v>
      </c>
      <c r="H38" s="139" t="s">
        <v>125</v>
      </c>
      <c r="I38" s="140">
        <v>40</v>
      </c>
      <c r="J38" s="143">
        <f t="shared" si="0"/>
        <v>240</v>
      </c>
    </row>
    <row r="39" spans="5:10" x14ac:dyDescent="0.25">
      <c r="E39" s="148"/>
      <c r="F39" s="149"/>
      <c r="G39" s="150"/>
      <c r="H39" s="151"/>
      <c r="I39" s="152" t="s">
        <v>144</v>
      </c>
      <c r="J39" s="143">
        <f>SUM(J20:J38)</f>
        <v>29925</v>
      </c>
    </row>
    <row r="40" spans="5:10" ht="15.75" thickBot="1" x14ac:dyDescent="0.3">
      <c r="E40" s="153"/>
      <c r="F40" s="154"/>
      <c r="G40" s="155"/>
      <c r="H40" s="156"/>
      <c r="I40" s="157" t="s">
        <v>145</v>
      </c>
      <c r="J40" s="158">
        <f>J39/1000</f>
        <v>29.925000000000001</v>
      </c>
    </row>
    <row r="41" spans="5:10" x14ac:dyDescent="0.25">
      <c r="E41" s="159" t="s">
        <v>146</v>
      </c>
      <c r="F41" s="160"/>
      <c r="G41" s="160"/>
      <c r="H41" s="160"/>
      <c r="I41" s="160"/>
      <c r="J41" s="160"/>
    </row>
    <row r="42" spans="5:10" x14ac:dyDescent="0.25">
      <c r="E42" s="159" t="s">
        <v>147</v>
      </c>
      <c r="F42" s="160"/>
      <c r="G42" s="160"/>
      <c r="H42" s="160"/>
      <c r="I42" s="160"/>
      <c r="J42" s="160"/>
    </row>
  </sheetData>
  <mergeCells count="8">
    <mergeCell ref="E17:J17"/>
    <mergeCell ref="F9:L9"/>
    <mergeCell ref="H14:K14"/>
    <mergeCell ref="P14:R14"/>
    <mergeCell ref="E2:G2"/>
    <mergeCell ref="J2:L2"/>
    <mergeCell ref="H3:H6"/>
    <mergeCell ref="E8:L8"/>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 zoomScale="50" zoomScaleNormal="50" workbookViewId="0">
      <selection activeCell="AK62" sqref="AK62"/>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Project Summary</vt:lpstr>
      <vt:lpstr>Sizing Calculations</vt:lpstr>
      <vt:lpstr>Volume Performance</vt:lpstr>
      <vt:lpstr>Pollutant Reduction Performance</vt:lpstr>
      <vt:lpstr>Cost Estimate</vt:lpstr>
      <vt:lpstr>Photos</vt:lpstr>
      <vt:lpstr>'Project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Klingenberg, Liya</dc:creator>
  <cp:lastModifiedBy>Inglis, Darla@Waterboards</cp:lastModifiedBy>
  <cp:lastPrinted>2017-09-28T00:05:14Z</cp:lastPrinted>
  <dcterms:created xsi:type="dcterms:W3CDTF">2017-01-18T17:38:19Z</dcterms:created>
  <dcterms:modified xsi:type="dcterms:W3CDTF">2017-09-28T00:05:20Z</dcterms:modified>
</cp:coreProperties>
</file>