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8326"/>
  <workbookPr/>
  <mc:AlternateContent xmlns:mc="http://schemas.openxmlformats.org/markup-compatibility/2006">
    <mc:Choice Requires="x15">
      <x15ac:absPath xmlns:x15ac="http://schemas.microsoft.com/office/spreadsheetml/2010/11/ac" url="C:\Users\michael\Desktop\Green Infrastructure\City SLO\"/>
    </mc:Choice>
  </mc:AlternateContent>
  <bookViews>
    <workbookView xWindow="0" yWindow="0" windowWidth="28800" windowHeight="11310" tabRatio="947" xr2:uid="{00000000-000D-0000-FFFF-FFFF00000000}"/>
  </bookViews>
  <sheets>
    <sheet name="Template" sheetId="1" r:id="rId1"/>
    <sheet name="Site Description" sheetId="4" r:id="rId2"/>
    <sheet name="Design Summary" sheetId="3" r:id="rId3"/>
    <sheet name="Volume Performance" sheetId="6" r:id="rId4"/>
    <sheet name="Cost Estimate" sheetId="8" r:id="rId5"/>
    <sheet name="Sizing Calculations" sheetId="5" r:id="rId6"/>
    <sheet name="Pollutant Reduction Performance" sheetId="7" r:id="rId7"/>
    <sheet name="Pictures" sheetId="9" r:id="rId8"/>
  </sheet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32" i="8" l="1"/>
  <c r="S33" i="8" s="1"/>
  <c r="S31" i="8"/>
  <c r="S30" i="8"/>
  <c r="S29" i="8"/>
  <c r="S28" i="8"/>
  <c r="S27" i="8"/>
  <c r="S26" i="8"/>
  <c r="S25" i="8"/>
  <c r="S24" i="8"/>
  <c r="S23" i="8"/>
  <c r="S22" i="8"/>
  <c r="S21" i="8"/>
  <c r="S20" i="8"/>
  <c r="S17" i="8"/>
  <c r="S16" i="8"/>
  <c r="S15" i="8"/>
  <c r="S14" i="8"/>
  <c r="S13" i="8"/>
  <c r="H19" i="1" l="1"/>
  <c r="E17" i="1" l="1"/>
  <c r="M14" i="8" l="1"/>
  <c r="I6" i="7"/>
  <c r="J6" i="7"/>
  <c r="K6" i="7"/>
  <c r="L6" i="7"/>
  <c r="M6" i="7"/>
  <c r="N6" i="7"/>
  <c r="O6" i="7"/>
  <c r="E37" i="7"/>
  <c r="F37" i="7"/>
  <c r="G37" i="7"/>
  <c r="I37" i="7"/>
  <c r="E38" i="7"/>
  <c r="F38" i="7"/>
  <c r="G38" i="7"/>
  <c r="I38" i="7"/>
  <c r="L40" i="7"/>
  <c r="H10" i="6"/>
  <c r="D13" i="6"/>
  <c r="E13" i="6"/>
  <c r="G13" i="6" s="1"/>
  <c r="H13" i="6" s="1"/>
  <c r="G5" i="7" s="1"/>
  <c r="M5" i="7" l="1"/>
  <c r="M7" i="7" s="1"/>
  <c r="O5" i="7"/>
  <c r="O7" i="7" s="1"/>
  <c r="H5" i="7"/>
  <c r="I5" i="7" s="1"/>
  <c r="Q5" i="7" s="1"/>
  <c r="K5" i="7"/>
  <c r="K7" i="7" s="1"/>
  <c r="L5" i="7"/>
  <c r="L7" i="7" s="1"/>
  <c r="G7" i="7"/>
  <c r="N7" i="7" s="1"/>
  <c r="N5" i="7"/>
  <c r="J5" i="7"/>
  <c r="J7" i="7" s="1"/>
</calcChain>
</file>

<file path=xl/sharedStrings.xml><?xml version="1.0" encoding="utf-8"?>
<sst xmlns="http://schemas.openxmlformats.org/spreadsheetml/2006/main" count="256" uniqueCount="208">
  <si>
    <t>Design Summary</t>
  </si>
  <si>
    <t>Notes</t>
  </si>
  <si>
    <t>Bioretention</t>
  </si>
  <si>
    <t>Site Description</t>
  </si>
  <si>
    <t>Location</t>
  </si>
  <si>
    <t>Surface Receiving Water</t>
  </si>
  <si>
    <t>Stormwater Conveyance Type</t>
  </si>
  <si>
    <t>SCM</t>
  </si>
  <si>
    <r>
      <t>DMA (ft</t>
    </r>
    <r>
      <rPr>
        <b/>
        <vertAlign val="superscript"/>
        <sz val="11"/>
        <color theme="1"/>
        <rFont val="Calibri"/>
        <family val="2"/>
        <scheme val="minor"/>
      </rPr>
      <t>2</t>
    </r>
    <r>
      <rPr>
        <b/>
        <sz val="11"/>
        <color theme="1"/>
        <rFont val="Calibri"/>
        <family val="2"/>
        <scheme val="minor"/>
      </rPr>
      <t>)</t>
    </r>
  </si>
  <si>
    <t>Dry Well</t>
  </si>
  <si>
    <t>WQ Treatment Swale</t>
  </si>
  <si>
    <t>Pervious Pavement</t>
  </si>
  <si>
    <t>Biofiltration</t>
  </si>
  <si>
    <t>Stormwater Control Measure Types</t>
  </si>
  <si>
    <t>Notes may include information about sizing assumptions; tools/calculators used to calculate sizing requirements; etc.</t>
  </si>
  <si>
    <t>**</t>
  </si>
  <si>
    <t>may include notes such as likely dimension (x feet by x feet), need for pedestrian railing, etc.</t>
  </si>
  <si>
    <t>This will be the value calculated using a sizing tool (bioretention) or in the case of pervious pavement, the area will be equivalent to the pervious pavement footprint</t>
  </si>
  <si>
    <t>insert contributing drainage area corresponding to each BMP</t>
  </si>
  <si>
    <t xml:space="preserve">Select: bioretention, biofiltration, pervious pavement, retention pond, detention pond, </t>
  </si>
  <si>
    <t>Directions</t>
  </si>
  <si>
    <t>*Adjusted value to reflect actual space needed (e.g., technical feasibility in a parking lot median may require a minimum width; perimeter edges added  for public safety, etc.) so area may be needed in addition to the minimum functional required footprint to meet design objectives.</t>
  </si>
  <si>
    <t>square feet</t>
  </si>
  <si>
    <t>acre</t>
  </si>
  <si>
    <t>Replacement</t>
  </si>
  <si>
    <t xml:space="preserve">Notes </t>
  </si>
  <si>
    <t>Type</t>
  </si>
  <si>
    <t>Drainage Management Area (square feet)</t>
  </si>
  <si>
    <t>Stormwater Control Measure (SCM)</t>
  </si>
  <si>
    <t>need to get stormwater infrastructure layers from each municipality</t>
  </si>
  <si>
    <t>should get this from staff (e.g., PM, stormwater program manager, other) or via field visits.</t>
  </si>
  <si>
    <t>need to figure out how to better ask this question and who would have this information or point us to the correct document/resource.</t>
  </si>
  <si>
    <t>Surface Water / Groundwater Connectivity</t>
  </si>
  <si>
    <t>should be available via the catchment maps. Indicate outfall number and receiving water.</t>
  </si>
  <si>
    <t>Select: residential/local; collector; minor arterial; major arterial.</t>
  </si>
  <si>
    <t xml:space="preserve">Street or Parcel Type </t>
  </si>
  <si>
    <t>obtain catchment maps</t>
  </si>
  <si>
    <t>If municipality has conducted catchment mapping, then there should be a catchment identifier number or similar.</t>
  </si>
  <si>
    <t>If applicable. "na" if not. May include Specific Plan name if applicable (e.g., South Broad Specific Plan</t>
  </si>
  <si>
    <t>Street address if applicable. Cross streets, x number of blocks, etc.</t>
  </si>
  <si>
    <t>to do</t>
  </si>
  <si>
    <t>Ideally, depth below underdrain is less that 2 ft to avoid shoring of excavation. Max for our projects will be 3 feet below underdrain.  Drain time should be less than 72 hours for vector control and perception of nuisance flooding.</t>
  </si>
  <si>
    <t>Recall that you need to estimate the SCM area (ft2) to launch the model. You then look at the results in the SCM Minimum sizing to see if the depth is reasonable, if not you iteratively change the area to get at a sizing with not greater than 3 feet beneath the underdrain and a drain time of less than 72 hours.</t>
  </si>
  <si>
    <t>Use HSG C/D to be conservative</t>
  </si>
  <si>
    <t>Leave safety factor as 1</t>
  </si>
  <si>
    <t>We will use "new impervious area" as a way to tell the calculator the estimate of the effective impervious area of each DMA. Value of "new impervious" obtained from Volume Performance worksheet.</t>
  </si>
  <si>
    <t>rainfall depth: insert value obtained from the 85th percentile maps</t>
  </si>
  <si>
    <t xml:space="preserve">Tier 2/ Tier 3: Most of our sizing will be Tier 3 which sizes for bioretention.  </t>
  </si>
  <si>
    <t>inset project location</t>
  </si>
  <si>
    <t xml:space="preserve">insert project name </t>
  </si>
  <si>
    <t>conversion cubic feet to gallons</t>
  </si>
  <si>
    <t>conversion inch to feet</t>
  </si>
  <si>
    <t>This value used for BMP 1 average annual volume reduction</t>
  </si>
  <si>
    <t>*average annual precipitation can generally be obtained from the City or County's home page or search "City of x precipitation"</t>
  </si>
  <si>
    <t>Average Annual Volume Managed (gallons)</t>
  </si>
  <si>
    <t>Annual Volume Managed (cubic feet)</t>
  </si>
  <si>
    <t>Municipality average annual rainfall (inches)*</t>
  </si>
  <si>
    <t>LID facility area receiving direct rainfall (square feet)</t>
  </si>
  <si>
    <t>equivalent impervious area of DMA (square feet)</t>
  </si>
  <si>
    <t>Average Annual Volume Managed</t>
  </si>
  <si>
    <t>cubic feet</t>
  </si>
  <si>
    <t>inches</t>
  </si>
  <si>
    <t xml:space="preserve">Volume Managed for the 85th percentile, 24-hour storm event </t>
  </si>
  <si>
    <t xml:space="preserve"> 85th Percentile Rain Event</t>
  </si>
  <si>
    <t xml:space="preserve">LID facility area receiving direct rainfall </t>
  </si>
  <si>
    <t>Estimate of equivalent impervious surface of the DMA (value will be less than or equal to the DMA)</t>
  </si>
  <si>
    <t xml:space="preserve">DMA </t>
  </si>
  <si>
    <t>3. Nationwide Urban Runoff Program (US EPA 1983)</t>
  </si>
  <si>
    <t xml:space="preserve">2.       Natural Resources Defense Council (NRDC). "Investigation of the Feasibility and Benefits of Low Impact Site Design Practices Applied to Meet Carious Potential Stormwater Runoff Regulatory Standards." December, 2011. </t>
  </si>
  <si>
    <t xml:space="preserve">1.       New York State Stormwater Design Manual. "The Simple Method to Calculate Urban Stormwater Loads". Appendix A. </t>
  </si>
  <si>
    <t>References:</t>
  </si>
  <si>
    <r>
      <rPr>
        <vertAlign val="superscript"/>
        <sz val="10"/>
        <color indexed="8"/>
        <rFont val="Arial"/>
        <family val="2"/>
      </rPr>
      <t>3</t>
    </r>
    <r>
      <rPr>
        <sz val="11"/>
        <color theme="1"/>
        <rFont val="Calibri"/>
        <family val="2"/>
        <scheme val="minor"/>
      </rPr>
      <t xml:space="preserve"> Means from Nationwide Urban Runoff Program values for Residential Land use</t>
    </r>
  </si>
  <si>
    <r>
      <rPr>
        <vertAlign val="superscript"/>
        <sz val="10"/>
        <color indexed="8"/>
        <rFont val="Arial"/>
        <family val="2"/>
      </rPr>
      <t>2</t>
    </r>
    <r>
      <rPr>
        <sz val="11"/>
        <color theme="1"/>
        <rFont val="Calibri"/>
        <family val="2"/>
        <scheme val="minor"/>
      </rPr>
      <t xml:space="preserve"> Value from NRDC Report</t>
    </r>
  </si>
  <si>
    <r>
      <rPr>
        <vertAlign val="superscript"/>
        <sz val="10"/>
        <color indexed="8"/>
        <rFont val="Arial"/>
        <family val="2"/>
      </rPr>
      <t>1</t>
    </r>
    <r>
      <rPr>
        <sz val="11"/>
        <color theme="1"/>
        <rFont val="Calibri"/>
        <family val="2"/>
        <scheme val="minor"/>
      </rPr>
      <t xml:space="preserve">Average from New York Stormwater Management Design Manual and NRDC Report. </t>
    </r>
  </si>
  <si>
    <r>
      <t>Street</t>
    </r>
    <r>
      <rPr>
        <vertAlign val="superscript"/>
        <sz val="10"/>
        <color indexed="8"/>
        <rFont val="Arial"/>
        <family val="2"/>
      </rPr>
      <t>3</t>
    </r>
  </si>
  <si>
    <r>
      <t>Walkway</t>
    </r>
    <r>
      <rPr>
        <vertAlign val="superscript"/>
        <sz val="10"/>
        <color indexed="8"/>
        <rFont val="Arial"/>
        <family val="2"/>
      </rPr>
      <t>1</t>
    </r>
  </si>
  <si>
    <t>C/R Parking Lot</t>
  </si>
  <si>
    <t>Commercial Roof</t>
  </si>
  <si>
    <r>
      <t>Total Nitrogen</t>
    </r>
    <r>
      <rPr>
        <b/>
        <vertAlign val="superscript"/>
        <sz val="10"/>
        <color indexed="8"/>
        <rFont val="Arial"/>
        <family val="2"/>
      </rPr>
      <t>2</t>
    </r>
    <r>
      <rPr>
        <b/>
        <sz val="10"/>
        <color indexed="8"/>
        <rFont val="Arial"/>
        <family val="2"/>
      </rPr>
      <t xml:space="preserve"> (mg/L)</t>
    </r>
  </si>
  <si>
    <r>
      <t>F Coli.</t>
    </r>
    <r>
      <rPr>
        <b/>
        <vertAlign val="superscript"/>
        <sz val="10"/>
        <color indexed="8"/>
        <rFont val="Arial"/>
        <family val="2"/>
      </rPr>
      <t>2</t>
    </r>
    <r>
      <rPr>
        <b/>
        <sz val="10"/>
        <color indexed="8"/>
        <rFont val="Arial"/>
        <family val="2"/>
      </rPr>
      <t xml:space="preserve"> (1,000col/ml)</t>
    </r>
  </si>
  <si>
    <r>
      <t>Pb</t>
    </r>
    <r>
      <rPr>
        <b/>
        <vertAlign val="superscript"/>
        <sz val="10"/>
        <color indexed="8"/>
        <rFont val="Arial"/>
        <family val="2"/>
      </rPr>
      <t>2</t>
    </r>
    <r>
      <rPr>
        <b/>
        <sz val="10"/>
        <color indexed="8"/>
        <rFont val="Arial"/>
        <family val="2"/>
      </rPr>
      <t xml:space="preserve"> (ug/L)</t>
    </r>
  </si>
  <si>
    <r>
      <t>Total Phosphorus</t>
    </r>
    <r>
      <rPr>
        <b/>
        <vertAlign val="superscript"/>
        <sz val="10"/>
        <color indexed="8"/>
        <rFont val="Arial"/>
        <family val="2"/>
      </rPr>
      <t>1</t>
    </r>
    <r>
      <rPr>
        <b/>
        <sz val="10"/>
        <color indexed="8"/>
        <rFont val="Arial"/>
        <family val="2"/>
      </rPr>
      <t xml:space="preserve"> (ug/L)</t>
    </r>
  </si>
  <si>
    <r>
      <t>Total Copper</t>
    </r>
    <r>
      <rPr>
        <b/>
        <vertAlign val="superscript"/>
        <sz val="10"/>
        <color indexed="8"/>
        <rFont val="Arial"/>
        <family val="2"/>
      </rPr>
      <t>1</t>
    </r>
    <r>
      <rPr>
        <b/>
        <sz val="10"/>
        <color indexed="8"/>
        <rFont val="Arial"/>
        <family val="2"/>
      </rPr>
      <t xml:space="preserve"> (ug/L)</t>
    </r>
  </si>
  <si>
    <r>
      <t>Total Zinc</t>
    </r>
    <r>
      <rPr>
        <b/>
        <vertAlign val="superscript"/>
        <sz val="10"/>
        <color indexed="8"/>
        <rFont val="Arial"/>
        <family val="2"/>
      </rPr>
      <t>1</t>
    </r>
    <r>
      <rPr>
        <b/>
        <sz val="10"/>
        <color indexed="8"/>
        <rFont val="Arial"/>
        <family val="2"/>
      </rPr>
      <t xml:space="preserve"> (ug/L)</t>
    </r>
  </si>
  <si>
    <r>
      <t>TSS</t>
    </r>
    <r>
      <rPr>
        <b/>
        <vertAlign val="superscript"/>
        <sz val="10"/>
        <color indexed="8"/>
        <rFont val="Arial"/>
        <family val="2"/>
      </rPr>
      <t>1</t>
    </r>
    <r>
      <rPr>
        <b/>
        <sz val="10"/>
        <color indexed="8"/>
        <rFont val="Arial"/>
        <family val="2"/>
      </rPr>
      <t xml:space="preserve"> (mg/L)</t>
    </r>
  </si>
  <si>
    <t>Constituent</t>
  </si>
  <si>
    <t>Stormwater Surface Pollutant Loads</t>
  </si>
  <si>
    <t>Removal= Volume Treated x TSS Loading Rate</t>
  </si>
  <si>
    <t>Calculations:</t>
  </si>
  <si>
    <t>Street</t>
  </si>
  <si>
    <t>Walkway</t>
  </si>
  <si>
    <t>There is no pollutant loading from any source</t>
  </si>
  <si>
    <t>D</t>
  </si>
  <si>
    <t>only the SCM is a pollutant contributor</t>
  </si>
  <si>
    <t>C</t>
  </si>
  <si>
    <t>The upstream impervious area and the SCM are pollutant contributors</t>
  </si>
  <si>
    <t>B</t>
  </si>
  <si>
    <t>The upstream impervious area is the only pollutant contributor.</t>
  </si>
  <si>
    <t>A</t>
  </si>
  <si>
    <t>Letter</t>
  </si>
  <si>
    <t xml:space="preserve"> Contributing Layout Key</t>
  </si>
  <si>
    <t>Total Project</t>
  </si>
  <si>
    <t>Total Nitrogen   (mg)</t>
  </si>
  <si>
    <t>F Coli.                (col)</t>
  </si>
  <si>
    <t>Pb       (mg)</t>
  </si>
  <si>
    <t>Total Phosphorus (mg)</t>
  </si>
  <si>
    <t>Total Zinc           (mg)</t>
  </si>
  <si>
    <t>Total Copper (mg)</t>
  </si>
  <si>
    <t>TSS          (mg)</t>
  </si>
  <si>
    <t>Annual Volume (Liters)</t>
  </si>
  <si>
    <t>Annual Volume Treated (gallons)</t>
  </si>
  <si>
    <t>Contributing Pollutant Source</t>
  </si>
  <si>
    <t>Contributing Layout</t>
  </si>
  <si>
    <t>Stormwater Pollutant Reduction Benefits</t>
  </si>
  <si>
    <t>High</t>
  </si>
  <si>
    <t>Moderate</t>
  </si>
  <si>
    <t>Low</t>
  </si>
  <si>
    <t>Unit Cost and Install</t>
  </si>
  <si>
    <t>Design / Construction Cost Estimate ($/square foot)</t>
  </si>
  <si>
    <t>Complexity</t>
  </si>
  <si>
    <t>BMP</t>
  </si>
  <si>
    <t>Cistern</t>
  </si>
  <si>
    <t>Pervious Paver</t>
  </si>
  <si>
    <t>site preparation</t>
  </si>
  <si>
    <t>Material costs can vary by availability and type of pervious surface. Additionally, project complexity can increase cost. $25 per square foot has been evaluated as a typical cost for pervous pavement construction.</t>
  </si>
  <si>
    <t>material and installation</t>
  </si>
  <si>
    <t xml:space="preserve">Simple rain garden design/construct tend to be at the lower cost range. As complexity increases due to site preparation, additional infrastructure considerations, etc., the cost increases.  The higher end costs reflect designs that may include connection to existing infrastructure, site stability elements (e.g., geotechnical design elements).  $45 / square foot if often used as an average cost for street right-of-way bioretention in the Central Coast region as it is backed by data from several projects in the region and consistent with statewide and national averages.  </t>
  </si>
  <si>
    <t>upper range</t>
  </si>
  <si>
    <t>lower range</t>
  </si>
  <si>
    <t>Pervious Paver average square foot cost design/construct ($)</t>
  </si>
  <si>
    <t xml:space="preserve">Bioretention / biofiltration average square foot cost construct </t>
  </si>
  <si>
    <t>Firestation No. 2</t>
  </si>
  <si>
    <t>126 N. Chorro St.</t>
  </si>
  <si>
    <t>Average annual volume infiltrated based on 80% capture volume of the SCM</t>
  </si>
  <si>
    <r>
      <t>Capture volume/infiltration for the 85</t>
    </r>
    <r>
      <rPr>
        <vertAlign val="superscript"/>
        <sz val="11"/>
        <color theme="1"/>
        <rFont val="Calibri"/>
        <family val="2"/>
        <scheme val="minor"/>
      </rPr>
      <t>th</t>
    </r>
    <r>
      <rPr>
        <sz val="11"/>
        <color theme="1"/>
        <rFont val="Calibri"/>
        <family val="2"/>
        <scheme val="minor"/>
      </rPr>
      <t xml:space="preserve"> percentile, 24-hr storm event</t>
    </r>
  </si>
  <si>
    <t>Reference CIP #</t>
  </si>
  <si>
    <t>SCM Type</t>
  </si>
  <si>
    <t>Street or Parcel Type</t>
  </si>
  <si>
    <t>City of SLO owned parcel</t>
  </si>
  <si>
    <r>
      <t>DMA Runoff Volume (ft</t>
    </r>
    <r>
      <rPr>
        <b/>
        <vertAlign val="superscript"/>
        <sz val="11"/>
        <color theme="1"/>
        <rFont val="Calibri"/>
        <family val="2"/>
        <scheme val="minor"/>
      </rPr>
      <t>3</t>
    </r>
    <r>
      <rPr>
        <b/>
        <sz val="11"/>
        <color theme="1"/>
        <rFont val="Calibri"/>
        <family val="2"/>
        <scheme val="minor"/>
      </rPr>
      <t>) (85</t>
    </r>
    <r>
      <rPr>
        <b/>
        <vertAlign val="superscript"/>
        <sz val="11"/>
        <color theme="1"/>
        <rFont val="Calibri"/>
        <family val="2"/>
        <scheme val="minor"/>
      </rPr>
      <t>th</t>
    </r>
    <r>
      <rPr>
        <b/>
        <sz val="11"/>
        <color theme="1"/>
        <rFont val="Calibri"/>
        <family val="2"/>
        <scheme val="minor"/>
      </rPr>
      <t xml:space="preserve"> percentile, 24-hr storm event)</t>
    </r>
  </si>
  <si>
    <r>
      <t>85</t>
    </r>
    <r>
      <rPr>
        <vertAlign val="superscript"/>
        <sz val="11"/>
        <color theme="1"/>
        <rFont val="Calibri"/>
        <family val="2"/>
        <scheme val="minor"/>
      </rPr>
      <t>th</t>
    </r>
    <r>
      <rPr>
        <sz val="11"/>
        <color theme="1"/>
        <rFont val="Calibri"/>
        <family val="2"/>
        <scheme val="minor"/>
      </rPr>
      <t xml:space="preserve"> Percentile, 24-hr Storm Event (inch)</t>
    </r>
  </si>
  <si>
    <t>curb, gutter, inlet, pipe, outfall</t>
  </si>
  <si>
    <t>Estimated Cost</t>
  </si>
  <si>
    <r>
      <t>85</t>
    </r>
    <r>
      <rPr>
        <vertAlign val="superscript"/>
        <sz val="10"/>
        <color indexed="8"/>
        <rFont val="Arial"/>
        <family val="2"/>
      </rPr>
      <t>th</t>
    </r>
    <r>
      <rPr>
        <sz val="11"/>
        <color theme="1"/>
        <rFont val="Calibri"/>
        <family val="2"/>
        <scheme val="minor"/>
      </rPr>
      <t xml:space="preserve"> percentile, 24 hour storm event (inch)</t>
    </r>
  </si>
  <si>
    <t>Catchment ID</t>
  </si>
  <si>
    <t xml:space="preserve">Stormwater Performance </t>
  </si>
  <si>
    <t>Description of Existing Condition</t>
  </si>
  <si>
    <t xml:space="preserve">Description of Stormwater/LID Opportunity </t>
  </si>
  <si>
    <r>
      <t>Drainage Management Area (ft</t>
    </r>
    <r>
      <rPr>
        <b/>
        <vertAlign val="superscript"/>
        <sz val="10"/>
        <color indexed="8"/>
        <rFont val="Arial"/>
        <family val="2"/>
      </rPr>
      <t>2</t>
    </r>
    <r>
      <rPr>
        <b/>
        <sz val="10"/>
        <color indexed="8"/>
        <rFont val="Arial"/>
        <family val="2"/>
      </rPr>
      <t>)</t>
    </r>
  </si>
  <si>
    <r>
      <t>Minimum SCM Footprint (ft</t>
    </r>
    <r>
      <rPr>
        <b/>
        <vertAlign val="superscript"/>
        <sz val="10"/>
        <color indexed="8"/>
        <rFont val="Arial"/>
        <family val="2"/>
      </rPr>
      <t>2</t>
    </r>
    <r>
      <rPr>
        <b/>
        <sz val="10"/>
        <color indexed="8"/>
        <rFont val="Arial"/>
        <family val="2"/>
      </rPr>
      <t>)</t>
    </r>
  </si>
  <si>
    <r>
      <t>Likely SCM Footprint (ft</t>
    </r>
    <r>
      <rPr>
        <b/>
        <vertAlign val="superscript"/>
        <sz val="10"/>
        <color indexed="8"/>
        <rFont val="Arial"/>
        <family val="2"/>
      </rPr>
      <t>2</t>
    </r>
    <r>
      <rPr>
        <b/>
        <sz val="10"/>
        <color indexed="8"/>
        <rFont val="Arial"/>
        <family val="2"/>
      </rPr>
      <t>) *</t>
    </r>
  </si>
  <si>
    <t>In the case of a side-slope bioretention, a perimeter is usually included that has nothing to do with the stormwater function but is more about pedestrian safety. Estimate the area needed for a 1' perimeter and add to the value of the minimum footprint. If a flat bottom planter bioretention, then the Minimum SCM footprint and the Likely SCM footprint are the same value.</t>
  </si>
  <si>
    <r>
      <t>Volume Managed for the 85</t>
    </r>
    <r>
      <rPr>
        <b/>
        <vertAlign val="superscript"/>
        <sz val="11"/>
        <color indexed="8"/>
        <rFont val="Calibri"/>
        <family val="2"/>
      </rPr>
      <t>th</t>
    </r>
    <r>
      <rPr>
        <b/>
        <sz val="11"/>
        <color indexed="8"/>
        <rFont val="Calibri"/>
        <family val="2"/>
      </rPr>
      <t xml:space="preserve"> Percentile, 24-hr storm event.</t>
    </r>
  </si>
  <si>
    <t>This page will provide documentation of sizing calculations. In many cases, we will use the Santa Barbara County New/redevelopment bioretention calculator. However, other sizing approaches may be use and would still be documented on this page.</t>
  </si>
  <si>
    <t>SLO-8</t>
  </si>
  <si>
    <t>Stenner Creek</t>
  </si>
  <si>
    <t xml:space="preserve">SLO-6 </t>
  </si>
  <si>
    <r>
      <t>SCM (ft</t>
    </r>
    <r>
      <rPr>
        <b/>
        <vertAlign val="superscript"/>
        <sz val="11"/>
        <color theme="1"/>
        <rFont val="Calibri"/>
        <family val="2"/>
        <scheme val="minor"/>
      </rPr>
      <t>2</t>
    </r>
    <r>
      <rPr>
        <b/>
        <sz val="11"/>
        <color theme="1"/>
        <rFont val="Calibri"/>
        <family val="2"/>
        <scheme val="minor"/>
      </rPr>
      <t>) Footprint</t>
    </r>
  </si>
  <si>
    <r>
      <t>Volume Infiltrated (ft</t>
    </r>
    <r>
      <rPr>
        <vertAlign val="superscript"/>
        <sz val="11"/>
        <color theme="1"/>
        <rFont val="Calibri"/>
        <family val="2"/>
        <scheme val="minor"/>
      </rPr>
      <t>3</t>
    </r>
    <r>
      <rPr>
        <sz val="11"/>
        <color theme="1"/>
        <rFont val="Calibri"/>
        <family val="2"/>
        <scheme val="minor"/>
      </rPr>
      <t>)</t>
    </r>
  </si>
  <si>
    <r>
      <t>Average Annual Infiltration Volume (ft</t>
    </r>
    <r>
      <rPr>
        <vertAlign val="superscript"/>
        <sz val="11"/>
        <color theme="1"/>
        <rFont val="Calibri"/>
        <family val="2"/>
        <scheme val="minor"/>
      </rPr>
      <t>3</t>
    </r>
    <r>
      <rPr>
        <sz val="11"/>
        <color theme="1"/>
        <rFont val="Calibri"/>
        <family val="2"/>
        <scheme val="minor"/>
      </rPr>
      <t>)</t>
    </r>
  </si>
  <si>
    <t>TSS (lbs)</t>
  </si>
  <si>
    <r>
      <t>Insert 85</t>
    </r>
    <r>
      <rPr>
        <vertAlign val="superscript"/>
        <sz val="10"/>
        <color indexed="8"/>
        <rFont val="Arial"/>
        <family val="2"/>
      </rPr>
      <t>th</t>
    </r>
    <r>
      <rPr>
        <sz val="10"/>
        <color indexed="8"/>
        <rFont val="Arial"/>
        <family val="2"/>
      </rPr>
      <t xml:space="preserve"> percentile relevant to project site.  Go to http://www.waterboards.ca.gov/centralcoast/water_issues/programs/stormwater/docs/lid/lid_hydromod_charette_index.shtml and at the page, scroll down to access the 85</t>
    </r>
    <r>
      <rPr>
        <vertAlign val="superscript"/>
        <sz val="10"/>
        <color indexed="8"/>
        <rFont val="Arial"/>
        <family val="2"/>
      </rPr>
      <t>th</t>
    </r>
    <r>
      <rPr>
        <sz val="10"/>
        <color indexed="8"/>
        <rFont val="Arial"/>
        <family val="2"/>
      </rPr>
      <t xml:space="preserve"> percentile rainfall depth maps. The active (non-pdf) maps should allow the user to zoom in to a scale that allows estimation of the rainfall depth for the project area.</t>
    </r>
  </si>
  <si>
    <t xml:space="preserve">This project design provides capture, treatment, and infiltration of stormwater roof runoff from City of San Luis Obispo Fire Station No. 2.  The existing roof downspout discharges runoff directly onto the fire station driveway where runoff migrates beneath the concrete slab driveway causing collection of stormwater, which adversely impacts the structural integrity and function of the driveway (e.g., water spurts out of the concrete crevices with vehicle heavy loads).  </t>
  </si>
  <si>
    <t>Average annual Total Suspended Solids (TSS) reduction</t>
  </si>
  <si>
    <t>Disclaimer: Stormwater calculations, cost estimates and images presented in this document are concept level only.</t>
  </si>
  <si>
    <t>Cost was estimated based on available project data in San Luis Obispo County. Simple bioretention projects that do not require significant infrastructure retrofit range between $15-$20 per square foot.</t>
  </si>
  <si>
    <t>Reference CIP Number</t>
  </si>
  <si>
    <r>
      <t>$20/ft</t>
    </r>
    <r>
      <rPr>
        <vertAlign val="superscript"/>
        <sz val="11"/>
        <color theme="1"/>
        <rFont val="Calibri"/>
        <family val="2"/>
        <scheme val="minor"/>
      </rPr>
      <t>2</t>
    </r>
  </si>
  <si>
    <t>Water Quality Treatment (lbs.)</t>
  </si>
  <si>
    <t>Note: Cost estimate based on available project data in San Luis Obispo County. Simple bioretention projects that do not require significant infrastructure retrofit tend to range between $15-$20 per square foot.</t>
  </si>
  <si>
    <r>
      <t>The existing downspout provides an opportunity to construct a bioretention facility to address stormwater roof runoff.  The bioretention facility footprint is defined by the existing landscape planter area. The available space in the existing landscape planter exceeds the amount needed to manage the 85</t>
    </r>
    <r>
      <rPr>
        <vertAlign val="superscript"/>
        <sz val="11"/>
        <color theme="1"/>
        <rFont val="Calibri"/>
        <family val="2"/>
        <scheme val="minor"/>
      </rPr>
      <t>th</t>
    </r>
    <r>
      <rPr>
        <sz val="11"/>
        <color theme="1"/>
        <rFont val="Calibri"/>
        <family val="2"/>
        <scheme val="minor"/>
      </rPr>
      <t xml:space="preserve"> percentile, 24-hr storm event runoff from the roof.  Therefore, the actual stormwater management volume infiltrated and treated will be higher. </t>
    </r>
    <r>
      <rPr>
        <b/>
        <sz val="11"/>
        <color theme="1"/>
        <rFont val="Calibri"/>
        <family val="2"/>
        <scheme val="minor"/>
      </rPr>
      <t xml:space="preserve"> Bioretention and biofiltration engineering standard details can be found at centralcoastlidi.org</t>
    </r>
  </si>
  <si>
    <t>Typical Asphalt Demo to Rain Garden*</t>
  </si>
  <si>
    <t>Item No.</t>
  </si>
  <si>
    <t>Description</t>
  </si>
  <si>
    <t>Quantity</t>
  </si>
  <si>
    <t>Unit</t>
  </si>
  <si>
    <t>Unit Cost</t>
  </si>
  <si>
    <t>Cost</t>
  </si>
  <si>
    <t>Demolition Services</t>
  </si>
  <si>
    <t>Mobilization (5%)</t>
  </si>
  <si>
    <t>LS</t>
  </si>
  <si>
    <t>Sawcut asphalt</t>
  </si>
  <si>
    <t>LF</t>
  </si>
  <si>
    <t>Excavation of asphalt/sub-base (average 6" depth)</t>
  </si>
  <si>
    <t>CY</t>
  </si>
  <si>
    <t>Excavation of earthwork (average 18" depth)</t>
  </si>
  <si>
    <t>Hauling of earthwork</t>
  </si>
  <si>
    <t xml:space="preserve"> </t>
  </si>
  <si>
    <t>Site Improvements</t>
  </si>
  <si>
    <t>6"x 24" concrete street curb &amp; gravel sub-base</t>
  </si>
  <si>
    <t>12" wide asphalt patch</t>
  </si>
  <si>
    <t>SF</t>
  </si>
  <si>
    <t>Rototill native soil conditions</t>
  </si>
  <si>
    <t>Deliver Topsoil &amp; Mulch</t>
  </si>
  <si>
    <t>Topsoil Mix (18" Import)</t>
  </si>
  <si>
    <t>Fine Grading Topsoil &amp; Mulch</t>
  </si>
  <si>
    <t>Irrigation**</t>
  </si>
  <si>
    <t>Landscape (1 gal containers @ 24" O.C)</t>
  </si>
  <si>
    <t>EA</t>
  </si>
  <si>
    <t>Street Trees (2" Caliper)</t>
  </si>
  <si>
    <t>Entry Curb Cut and Concrete Forebay Construction</t>
  </si>
  <si>
    <t xml:space="preserve">Exit Curb Cut </t>
  </si>
  <si>
    <t>2" mulch layer</t>
  </si>
  <si>
    <t>Total Stormwater Rain Garden Area =</t>
  </si>
  <si>
    <t>Cost/SF</t>
  </si>
  <si>
    <t>* Assumes no underdrain, gravel storage, or major alterations/connections to storm pipe system.</t>
  </si>
  <si>
    <t>** Assumes that a reasonable point-of-connection can be made at an adjacent water source</t>
  </si>
  <si>
    <t>Firestation No. 2 is estimated to be at the upper end of the low complexity range due to it's simplicity, existing infrastructure.  Cost for the upper range are intended to address need to tie-in to an existing subsurface system is desired and/or use of a trench drain to route water from the facility to the street (recommended).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</si>
</sst>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0.0"/>
    <numFmt numFmtId="165" formatCode="0.E+00"/>
    <numFmt numFmtId="166" formatCode="&quot;$&quot;#,##0"/>
    <numFmt numFmtId="167" formatCode="&quot;$&quot;#,##0.0"/>
    <numFmt numFmtId="168" formatCode="&quot;$&quot;#,##0.00"/>
  </numFmts>
  <fonts count="26" x14ac:knownFonts="1">
    <font>
      <sz val="11"/>
      <color theme="1"/>
      <name val="Calibri"/>
      <family val="2"/>
      <scheme val="minor"/>
    </font>
    <font>
      <b/>
      <sz val="11"/>
      <color theme="1"/>
      <name val="Calibri"/>
      <family val="2"/>
      <scheme val="minor"/>
    </font>
    <font>
      <vertAlign val="superscript"/>
      <sz val="11"/>
      <color theme="1"/>
      <name val="Calibri"/>
      <family val="2"/>
      <scheme val="minor"/>
    </font>
    <font>
      <b/>
      <sz val="20"/>
      <color rgb="FF000000"/>
      <name val="Calibri"/>
      <family val="2"/>
      <scheme val="minor"/>
    </font>
    <font>
      <b/>
      <sz val="20"/>
      <color theme="1"/>
      <name val="Calibri"/>
      <family val="2"/>
      <scheme val="minor"/>
    </font>
    <font>
      <b/>
      <vertAlign val="superscript"/>
      <sz val="11"/>
      <color theme="1"/>
      <name val="Calibri"/>
      <family val="2"/>
      <scheme val="minor"/>
    </font>
    <font>
      <sz val="11"/>
      <color theme="1"/>
      <name val="Calibri"/>
      <family val="2"/>
      <scheme val="minor"/>
    </font>
    <font>
      <sz val="10"/>
      <color theme="1"/>
      <name val="Arial"/>
      <family val="2"/>
    </font>
    <font>
      <b/>
      <sz val="10"/>
      <color theme="1"/>
      <name val="Arial"/>
      <family val="2"/>
    </font>
    <font>
      <sz val="10"/>
      <color indexed="8"/>
      <name val="Arial"/>
      <family val="2"/>
    </font>
    <font>
      <b/>
      <sz val="10"/>
      <color indexed="8"/>
      <name val="Arial"/>
      <family val="2"/>
    </font>
    <font>
      <sz val="11"/>
      <color indexed="8"/>
      <name val="Calibri"/>
      <family val="2"/>
    </font>
    <font>
      <b/>
      <sz val="11"/>
      <color indexed="8"/>
      <name val="Calibri"/>
      <family val="2"/>
    </font>
    <font>
      <sz val="9"/>
      <color indexed="8"/>
      <name val="Calibri"/>
      <family val="2"/>
    </font>
    <font>
      <vertAlign val="superscript"/>
      <sz val="10"/>
      <color indexed="8"/>
      <name val="Arial"/>
      <family val="2"/>
    </font>
    <font>
      <sz val="14"/>
      <color indexed="8"/>
      <name val="Arial"/>
      <family val="2"/>
    </font>
    <font>
      <b/>
      <vertAlign val="superscript"/>
      <sz val="10"/>
      <color indexed="8"/>
      <name val="Arial"/>
      <family val="2"/>
    </font>
    <font>
      <b/>
      <sz val="11"/>
      <color indexed="8"/>
      <name val="Arial"/>
      <family val="2"/>
    </font>
    <font>
      <b/>
      <vertAlign val="superscript"/>
      <sz val="11"/>
      <color indexed="8"/>
      <name val="Calibri"/>
      <family val="2"/>
    </font>
    <font>
      <sz val="9"/>
      <color rgb="FFFF0000"/>
      <name val="Calibri"/>
      <family val="2"/>
      <scheme val="minor"/>
    </font>
    <font>
      <sz val="9"/>
      <color theme="1"/>
      <name val="Calibri"/>
      <family val="2"/>
      <scheme val="minor"/>
    </font>
    <font>
      <b/>
      <sz val="12"/>
      <color theme="1"/>
      <name val="Calibri"/>
      <family val="2"/>
      <scheme val="minor"/>
    </font>
    <font>
      <b/>
      <sz val="9"/>
      <name val="Arial"/>
      <family val="2"/>
    </font>
    <font>
      <sz val="8"/>
      <name val="Arial"/>
      <family val="2"/>
    </font>
    <font>
      <b/>
      <sz val="8"/>
      <name val="Arial"/>
      <family val="2"/>
    </font>
    <font>
      <sz val="10"/>
      <name val="Arial"/>
      <family val="2"/>
    </font>
  </fonts>
  <fills count="9">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indexed="47"/>
        <bgColor indexed="64"/>
      </patternFill>
    </fill>
    <fill>
      <patternFill patternType="solid">
        <fgColor theme="0"/>
        <bgColor indexed="64"/>
      </patternFill>
    </fill>
    <fill>
      <patternFill patternType="solid">
        <fgColor theme="4" tint="0.79998168889431442"/>
        <bgColor indexed="64"/>
      </patternFill>
    </fill>
  </fills>
  <borders count="54">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double">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style="medium">
        <color indexed="64"/>
      </left>
      <right/>
      <top style="double">
        <color indexed="64"/>
      </top>
      <bottom style="thin">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top/>
      <bottom style="double">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s>
  <cellStyleXfs count="5">
    <xf numFmtId="0" fontId="0" fillId="0" borderId="0"/>
    <xf numFmtId="0" fontId="7" fillId="0" borderId="0"/>
    <xf numFmtId="0" fontId="6" fillId="0" borderId="0"/>
    <xf numFmtId="43" fontId="9" fillId="0" borderId="0" applyFont="0" applyFill="0" applyBorder="0" applyAlignment="0" applyProtection="0"/>
    <xf numFmtId="44" fontId="6" fillId="0" borderId="0" applyFont="0" applyFill="0" applyBorder="0" applyAlignment="0" applyProtection="0"/>
  </cellStyleXfs>
  <cellXfs count="320">
    <xf numFmtId="0" fontId="0" fillId="0" borderId="0" xfId="0"/>
    <xf numFmtId="0" fontId="0" fillId="0" borderId="1" xfId="0" applyBorder="1" applyAlignment="1">
      <alignment horizontal="center" wrapText="1"/>
    </xf>
    <xf numFmtId="0" fontId="0" fillId="0" borderId="0" xfId="0" applyBorder="1"/>
    <xf numFmtId="0" fontId="3" fillId="0" borderId="0" xfId="0" applyFont="1"/>
    <xf numFmtId="0" fontId="1" fillId="0" borderId="0" xfId="0" applyFont="1"/>
    <xf numFmtId="0" fontId="4" fillId="0" borderId="0" xfId="0" applyFont="1"/>
    <xf numFmtId="0" fontId="1" fillId="2" borderId="3" xfId="0" applyFont="1" applyFill="1" applyBorder="1" applyAlignment="1">
      <alignment vertical="center"/>
    </xf>
    <xf numFmtId="0" fontId="1" fillId="2" borderId="2" xfId="0" applyFont="1" applyFill="1" applyBorder="1" applyAlignment="1">
      <alignment vertical="center"/>
    </xf>
    <xf numFmtId="0" fontId="0" fillId="2" borderId="2" xfId="0" applyFill="1" applyBorder="1" applyAlignment="1">
      <alignment vertical="center"/>
    </xf>
    <xf numFmtId="0" fontId="0" fillId="2" borderId="4" xfId="0" applyFill="1" applyBorder="1" applyAlignment="1">
      <alignment vertical="center"/>
    </xf>
    <xf numFmtId="0" fontId="7" fillId="0" borderId="0" xfId="1"/>
    <xf numFmtId="0" fontId="7" fillId="0" borderId="0" xfId="1" applyAlignment="1">
      <alignment wrapText="1"/>
    </xf>
    <xf numFmtId="0" fontId="7" fillId="0" borderId="0" xfId="1" applyAlignment="1">
      <alignment vertical="top" wrapText="1"/>
    </xf>
    <xf numFmtId="0" fontId="7" fillId="0" borderId="0" xfId="1" applyBorder="1" applyAlignment="1">
      <alignment vertical="top" wrapText="1"/>
    </xf>
    <xf numFmtId="0" fontId="7" fillId="0" borderId="1" xfId="1" applyBorder="1" applyAlignment="1">
      <alignment vertical="top" wrapText="1"/>
    </xf>
    <xf numFmtId="0" fontId="9" fillId="3" borderId="0" xfId="1" applyFont="1" applyFill="1" applyAlignment="1">
      <alignment vertical="top" wrapText="1"/>
    </xf>
    <xf numFmtId="0" fontId="7" fillId="0" borderId="1" xfId="1" applyBorder="1" applyAlignment="1">
      <alignment wrapText="1"/>
    </xf>
    <xf numFmtId="0" fontId="7" fillId="3" borderId="0" xfId="1" applyFill="1" applyAlignment="1">
      <alignment vertical="top" wrapText="1"/>
    </xf>
    <xf numFmtId="0" fontId="6" fillId="0" borderId="0" xfId="2"/>
    <xf numFmtId="3" fontId="6" fillId="0" borderId="0" xfId="2" applyNumberFormat="1"/>
    <xf numFmtId="2" fontId="6" fillId="0" borderId="0" xfId="2" applyNumberFormat="1"/>
    <xf numFmtId="1" fontId="6" fillId="0" borderId="0" xfId="2" applyNumberFormat="1" applyAlignment="1">
      <alignment wrapText="1"/>
    </xf>
    <xf numFmtId="2" fontId="6" fillId="0" borderId="0" xfId="2" applyNumberFormat="1" applyAlignment="1">
      <alignment wrapText="1"/>
    </xf>
    <xf numFmtId="0" fontId="6" fillId="0" borderId="0" xfId="2" applyAlignment="1">
      <alignment wrapText="1"/>
    </xf>
    <xf numFmtId="0" fontId="11" fillId="0" borderId="0" xfId="2" applyFont="1"/>
    <xf numFmtId="0" fontId="12" fillId="0" borderId="0" xfId="2" applyFont="1"/>
    <xf numFmtId="2" fontId="7" fillId="0" borderId="0" xfId="1" applyNumberFormat="1" applyAlignment="1">
      <alignment wrapText="1"/>
    </xf>
    <xf numFmtId="2" fontId="7" fillId="0" borderId="0" xfId="1" applyNumberFormat="1" applyFill="1" applyBorder="1" applyAlignment="1">
      <alignment horizontal="left" vertical="top" wrapText="1"/>
    </xf>
    <xf numFmtId="1" fontId="11" fillId="3" borderId="0" xfId="3" applyNumberFormat="1" applyFont="1" applyFill="1" applyBorder="1" applyAlignment="1">
      <alignment horizontal="left" vertical="top" wrapText="1"/>
    </xf>
    <xf numFmtId="0" fontId="7" fillId="0" borderId="0" xfId="1" applyBorder="1" applyAlignment="1">
      <alignment horizontal="left" wrapText="1"/>
    </xf>
    <xf numFmtId="1" fontId="11" fillId="0" borderId="0" xfId="3" applyNumberFormat="1" applyFont="1" applyFill="1" applyBorder="1" applyAlignment="1">
      <alignment horizontal="left" vertical="center" wrapText="1"/>
    </xf>
    <xf numFmtId="3" fontId="11" fillId="0" borderId="1" xfId="1" applyNumberFormat="1" applyFont="1" applyBorder="1" applyAlignment="1">
      <alignment horizontal="right" wrapText="1"/>
    </xf>
    <xf numFmtId="2" fontId="7" fillId="0" borderId="1" xfId="1" applyNumberFormat="1" applyBorder="1" applyAlignment="1">
      <alignment horizontal="right" wrapText="1"/>
    </xf>
    <xf numFmtId="0" fontId="7" fillId="0" borderId="1" xfId="1" applyBorder="1" applyAlignment="1">
      <alignment horizontal="right" wrapText="1"/>
    </xf>
    <xf numFmtId="3" fontId="7" fillId="0" borderId="1" xfId="3" applyNumberFormat="1" applyFont="1" applyBorder="1" applyAlignment="1">
      <alignment horizontal="center" wrapText="1"/>
    </xf>
    <xf numFmtId="2" fontId="7" fillId="0" borderId="1" xfId="3" applyNumberFormat="1" applyFont="1" applyBorder="1" applyAlignment="1">
      <alignment horizontal="center" wrapText="1"/>
    </xf>
    <xf numFmtId="3" fontId="11" fillId="0" borderId="1" xfId="1" applyNumberFormat="1" applyFont="1" applyBorder="1" applyAlignment="1">
      <alignment horizontal="center" vertical="center" wrapText="1"/>
    </xf>
    <xf numFmtId="43" fontId="7" fillId="0" borderId="1" xfId="3" applyFont="1" applyBorder="1" applyAlignment="1">
      <alignment horizontal="right" wrapText="1"/>
    </xf>
    <xf numFmtId="1" fontId="11" fillId="0" borderId="1" xfId="1" applyNumberFormat="1" applyFont="1" applyBorder="1" applyAlignment="1">
      <alignment horizontal="center" vertical="center" wrapText="1"/>
    </xf>
    <xf numFmtId="1" fontId="7" fillId="0" borderId="1" xfId="3" applyNumberFormat="1" applyFont="1" applyBorder="1" applyAlignment="1">
      <alignment wrapText="1"/>
    </xf>
    <xf numFmtId="1" fontId="7" fillId="0" borderId="1" xfId="3" applyNumberFormat="1" applyFont="1" applyBorder="1" applyAlignment="1">
      <alignment horizontal="center" wrapText="1"/>
    </xf>
    <xf numFmtId="2" fontId="7" fillId="0" borderId="1" xfId="1" applyNumberFormat="1" applyBorder="1" applyAlignment="1">
      <alignment horizontal="center" wrapText="1"/>
    </xf>
    <xf numFmtId="0" fontId="10" fillId="0" borderId="1" xfId="1" applyFont="1" applyBorder="1" applyAlignment="1">
      <alignment horizontal="center" wrapText="1"/>
    </xf>
    <xf numFmtId="43" fontId="12" fillId="0" borderId="1" xfId="3" applyFont="1" applyBorder="1" applyAlignment="1">
      <alignment horizontal="center" wrapText="1"/>
    </xf>
    <xf numFmtId="43" fontId="8" fillId="0" borderId="1" xfId="3" applyFont="1" applyBorder="1" applyAlignment="1">
      <alignment horizontal="center" wrapText="1"/>
    </xf>
    <xf numFmtId="2" fontId="7" fillId="0" borderId="1" xfId="1" applyNumberFormat="1" applyBorder="1" applyAlignment="1">
      <alignment wrapText="1"/>
    </xf>
    <xf numFmtId="0" fontId="7" fillId="0" borderId="0" xfId="1" applyAlignment="1">
      <alignment vertical="top"/>
    </xf>
    <xf numFmtId="0" fontId="7" fillId="0" borderId="0" xfId="1" applyFill="1" applyAlignment="1">
      <alignment vertical="top" wrapText="1"/>
    </xf>
    <xf numFmtId="0" fontId="7" fillId="5" borderId="0" xfId="1" applyFill="1"/>
    <xf numFmtId="0" fontId="10" fillId="0" borderId="0" xfId="1" applyFont="1" applyFill="1" applyBorder="1" applyAlignment="1"/>
    <xf numFmtId="0" fontId="9" fillId="0" borderId="1" xfId="1" applyFont="1" applyBorder="1" applyAlignment="1">
      <alignment horizontal="center" vertical="top" wrapText="1"/>
    </xf>
    <xf numFmtId="0" fontId="7" fillId="0" borderId="0" xfId="1" applyFill="1"/>
    <xf numFmtId="0" fontId="8" fillId="0" borderId="0" xfId="1" applyFont="1"/>
    <xf numFmtId="2" fontId="6" fillId="0" borderId="0" xfId="2" applyNumberFormat="1" applyAlignment="1">
      <alignment vertical="top" wrapText="1"/>
    </xf>
    <xf numFmtId="1" fontId="7" fillId="0" borderId="0" xfId="1" applyNumberFormat="1" applyAlignment="1">
      <alignment wrapText="1"/>
    </xf>
    <xf numFmtId="2" fontId="7" fillId="0" borderId="0" xfId="1" applyNumberFormat="1" applyAlignment="1">
      <alignment vertical="top" wrapText="1"/>
    </xf>
    <xf numFmtId="0" fontId="7" fillId="0" borderId="0" xfId="1" applyAlignment="1"/>
    <xf numFmtId="1" fontId="7" fillId="0" borderId="0" xfId="1" applyNumberFormat="1" applyFill="1" applyAlignment="1">
      <alignment wrapText="1"/>
    </xf>
    <xf numFmtId="0" fontId="7" fillId="0" borderId="0" xfId="1" applyBorder="1" applyAlignment="1"/>
    <xf numFmtId="3" fontId="7" fillId="0" borderId="1" xfId="1" applyNumberFormat="1" applyFill="1" applyBorder="1" applyAlignment="1">
      <alignment horizontal="center" wrapText="1"/>
    </xf>
    <xf numFmtId="1" fontId="7" fillId="0" borderId="1" xfId="1" applyNumberFormat="1" applyFill="1" applyBorder="1" applyAlignment="1">
      <alignment horizontal="center" wrapText="1"/>
    </xf>
    <xf numFmtId="0" fontId="11" fillId="0" borderId="1" xfId="1" applyFont="1" applyBorder="1" applyAlignment="1">
      <alignment horizontal="center" vertical="center" wrapText="1"/>
    </xf>
    <xf numFmtId="3" fontId="7" fillId="3" borderId="1" xfId="3" applyNumberFormat="1" applyFont="1" applyFill="1" applyBorder="1" applyAlignment="1">
      <alignment horizontal="center" wrapText="1"/>
    </xf>
    <xf numFmtId="1" fontId="11" fillId="0" borderId="0" xfId="2" applyNumberFormat="1" applyFont="1" applyBorder="1" applyAlignment="1">
      <alignment wrapText="1"/>
    </xf>
    <xf numFmtId="1" fontId="6" fillId="0" borderId="1" xfId="2" applyNumberFormat="1" applyBorder="1" applyAlignment="1">
      <alignment wrapText="1"/>
    </xf>
    <xf numFmtId="2" fontId="7" fillId="0" borderId="1" xfId="1" applyNumberFormat="1" applyFill="1" applyBorder="1" applyAlignment="1">
      <alignment horizontal="center" wrapText="1"/>
    </xf>
    <xf numFmtId="1" fontId="7" fillId="0" borderId="1" xfId="1" applyNumberFormat="1" applyFill="1" applyBorder="1" applyAlignment="1">
      <alignment horizontal="center" vertical="top" wrapText="1"/>
    </xf>
    <xf numFmtId="0" fontId="7" fillId="0" borderId="1" xfId="1" applyFill="1" applyBorder="1" applyAlignment="1">
      <alignment horizontal="center" wrapText="1"/>
    </xf>
    <xf numFmtId="43" fontId="7" fillId="0" borderId="1" xfId="3" applyFont="1" applyFill="1" applyBorder="1" applyAlignment="1">
      <alignment horizontal="center" wrapText="1"/>
    </xf>
    <xf numFmtId="1" fontId="6" fillId="0" borderId="0" xfId="2" applyNumberFormat="1" applyBorder="1" applyAlignment="1">
      <alignment wrapText="1"/>
    </xf>
    <xf numFmtId="4" fontId="7" fillId="3" borderId="1" xfId="1" applyNumberFormat="1" applyFill="1" applyBorder="1" applyAlignment="1">
      <alignment horizontal="center" wrapText="1"/>
    </xf>
    <xf numFmtId="3" fontId="11" fillId="3" borderId="1" xfId="1" applyNumberFormat="1" applyFont="1" applyFill="1" applyBorder="1" applyAlignment="1">
      <alignment horizontal="center" vertical="center" wrapText="1"/>
    </xf>
    <xf numFmtId="1" fontId="7" fillId="0" borderId="13" xfId="1" applyNumberFormat="1" applyBorder="1" applyAlignment="1">
      <alignment horizontal="center" wrapText="1"/>
    </xf>
    <xf numFmtId="2" fontId="7" fillId="0" borderId="13" xfId="1" applyNumberFormat="1" applyBorder="1" applyAlignment="1">
      <alignment horizontal="center" wrapText="1"/>
    </xf>
    <xf numFmtId="0" fontId="7" fillId="0" borderId="13" xfId="1" applyBorder="1" applyAlignment="1">
      <alignment horizontal="center" wrapText="1"/>
    </xf>
    <xf numFmtId="43" fontId="7" fillId="0" borderId="13" xfId="3" applyFont="1" applyFill="1" applyBorder="1" applyAlignment="1">
      <alignment horizontal="center" wrapText="1"/>
    </xf>
    <xf numFmtId="0" fontId="10" fillId="0" borderId="20" xfId="1" applyFont="1" applyBorder="1"/>
    <xf numFmtId="164" fontId="7" fillId="0" borderId="21" xfId="1" applyNumberFormat="1" applyBorder="1" applyAlignment="1">
      <alignment horizontal="center" vertical="center"/>
    </xf>
    <xf numFmtId="0" fontId="7" fillId="0" borderId="22" xfId="1" applyBorder="1" applyAlignment="1">
      <alignment horizontal="center" vertical="center"/>
    </xf>
    <xf numFmtId="0" fontId="7" fillId="0" borderId="23" xfId="1" applyBorder="1" applyAlignment="1">
      <alignment horizontal="center" vertical="center"/>
    </xf>
    <xf numFmtId="0" fontId="7" fillId="0" borderId="24" xfId="1" applyBorder="1" applyAlignment="1">
      <alignment horizontal="center" vertical="center"/>
    </xf>
    <xf numFmtId="0" fontId="7" fillId="0" borderId="1" xfId="1" applyBorder="1" applyAlignment="1">
      <alignment horizontal="center" vertical="center"/>
    </xf>
    <xf numFmtId="0" fontId="7" fillId="0" borderId="25" xfId="1" applyBorder="1" applyAlignment="1">
      <alignment horizontal="center"/>
    </xf>
    <xf numFmtId="164" fontId="7" fillId="0" borderId="1" xfId="1" applyNumberFormat="1" applyBorder="1" applyAlignment="1">
      <alignment horizontal="center" vertical="center" wrapText="1"/>
    </xf>
    <xf numFmtId="1" fontId="7" fillId="0" borderId="1" xfId="1" applyNumberFormat="1" applyBorder="1" applyAlignment="1">
      <alignment horizontal="center" vertical="center" wrapText="1"/>
    </xf>
    <xf numFmtId="0" fontId="7" fillId="0" borderId="1" xfId="1" applyBorder="1" applyAlignment="1">
      <alignment horizontal="center" vertical="center" wrapText="1"/>
    </xf>
    <xf numFmtId="0" fontId="7" fillId="0" borderId="1" xfId="1" applyFont="1" applyBorder="1" applyAlignment="1">
      <alignment horizontal="center" vertical="center" wrapText="1"/>
    </xf>
    <xf numFmtId="0" fontId="7" fillId="0" borderId="25" xfId="1" applyBorder="1" applyAlignment="1">
      <alignment horizontal="center" vertical="center" wrapText="1"/>
    </xf>
    <xf numFmtId="0" fontId="7" fillId="0" borderId="26" xfId="1" applyBorder="1" applyAlignment="1">
      <alignment horizontal="center" vertical="center"/>
    </xf>
    <xf numFmtId="164" fontId="7" fillId="0" borderId="13" xfId="1" applyNumberFormat="1" applyBorder="1" applyAlignment="1">
      <alignment horizontal="center" vertical="center" wrapText="1"/>
    </xf>
    <xf numFmtId="1" fontId="7" fillId="0" borderId="13" xfId="1" applyNumberFormat="1" applyBorder="1" applyAlignment="1">
      <alignment horizontal="center" vertical="center" wrapText="1"/>
    </xf>
    <xf numFmtId="0" fontId="7" fillId="0" borderId="13" xfId="1" applyBorder="1" applyAlignment="1">
      <alignment horizontal="center" vertical="center" wrapText="1"/>
    </xf>
    <xf numFmtId="0" fontId="7" fillId="0" borderId="13" xfId="1" applyFont="1" applyBorder="1" applyAlignment="1">
      <alignment horizontal="center" vertical="center" wrapText="1"/>
    </xf>
    <xf numFmtId="0" fontId="7" fillId="0" borderId="27" xfId="1" applyBorder="1" applyAlignment="1">
      <alignment horizontal="center" vertical="center" wrapText="1"/>
    </xf>
    <xf numFmtId="0" fontId="10" fillId="6" borderId="28" xfId="1" applyFont="1" applyFill="1" applyBorder="1" applyAlignment="1">
      <alignment horizontal="center" vertical="center" wrapText="1"/>
    </xf>
    <xf numFmtId="0" fontId="10" fillId="6" borderId="29" xfId="1" applyFont="1" applyFill="1" applyBorder="1" applyAlignment="1">
      <alignment horizontal="center" vertical="center" wrapText="1"/>
    </xf>
    <xf numFmtId="0" fontId="10" fillId="6" borderId="29" xfId="1" applyFont="1" applyFill="1" applyBorder="1" applyAlignment="1">
      <alignment horizontal="center" vertical="center"/>
    </xf>
    <xf numFmtId="0" fontId="10" fillId="6" borderId="30" xfId="1" applyFont="1" applyFill="1" applyBorder="1" applyAlignment="1">
      <alignment horizontal="center" vertical="center" wrapText="1"/>
    </xf>
    <xf numFmtId="0" fontId="7" fillId="0" borderId="0" xfId="1" applyFill="1" applyBorder="1"/>
    <xf numFmtId="0" fontId="8" fillId="0" borderId="0" xfId="1" applyFont="1" applyFill="1" applyBorder="1" applyAlignment="1">
      <alignment horizontal="center"/>
    </xf>
    <xf numFmtId="0" fontId="7" fillId="0" borderId="40" xfId="1" applyBorder="1"/>
    <xf numFmtId="0" fontId="7" fillId="0" borderId="0" xfId="1" applyFill="1" applyBorder="1" applyAlignment="1">
      <alignment vertical="center"/>
    </xf>
    <xf numFmtId="0" fontId="7" fillId="0" borderId="10" xfId="1" applyBorder="1" applyAlignment="1"/>
    <xf numFmtId="0" fontId="7" fillId="0" borderId="9" xfId="1" applyBorder="1" applyAlignment="1"/>
    <xf numFmtId="0" fontId="10" fillId="0" borderId="8" xfId="1" applyFont="1" applyFill="1" applyBorder="1" applyAlignment="1">
      <alignment horizontal="center"/>
    </xf>
    <xf numFmtId="0" fontId="7" fillId="0" borderId="11" xfId="1" applyBorder="1" applyAlignment="1"/>
    <xf numFmtId="0" fontId="10" fillId="0" borderId="12" xfId="1" applyFont="1" applyFill="1" applyBorder="1" applyAlignment="1">
      <alignment horizontal="center"/>
    </xf>
    <xf numFmtId="0" fontId="7" fillId="0" borderId="0" xfId="1" applyFill="1" applyBorder="1" applyAlignment="1">
      <alignment horizontal="left" vertical="center"/>
    </xf>
    <xf numFmtId="0" fontId="10" fillId="0" borderId="0" xfId="1" applyFont="1" applyFill="1" applyBorder="1" applyAlignment="1">
      <alignment horizontal="center"/>
    </xf>
    <xf numFmtId="0" fontId="10" fillId="0" borderId="17" xfId="1" applyFont="1" applyFill="1" applyBorder="1" applyAlignment="1">
      <alignment horizontal="center"/>
    </xf>
    <xf numFmtId="0" fontId="10" fillId="0" borderId="42" xfId="1" applyFont="1" applyFill="1" applyBorder="1" applyAlignment="1">
      <alignment horizontal="center"/>
    </xf>
    <xf numFmtId="0" fontId="7" fillId="0" borderId="0" xfId="1" applyBorder="1" applyAlignment="1">
      <alignment horizontal="left" vertical="center"/>
    </xf>
    <xf numFmtId="0" fontId="7" fillId="0" borderId="43" xfId="1" applyFill="1" applyBorder="1"/>
    <xf numFmtId="0" fontId="7" fillId="0" borderId="43" xfId="1" applyFill="1" applyBorder="1" applyAlignment="1">
      <alignment vertical="center"/>
    </xf>
    <xf numFmtId="0" fontId="10" fillId="0" borderId="44" xfId="1" applyFont="1" applyFill="1" applyBorder="1" applyAlignment="1">
      <alignment horizontal="center"/>
    </xf>
    <xf numFmtId="0" fontId="10" fillId="0" borderId="0" xfId="1" applyFont="1" applyFill="1" applyBorder="1" applyAlignment="1">
      <alignment horizontal="center" vertical="center"/>
    </xf>
    <xf numFmtId="0" fontId="10" fillId="0" borderId="47" xfId="1" applyFont="1" applyFill="1" applyBorder="1" applyAlignment="1">
      <alignment horizontal="center"/>
    </xf>
    <xf numFmtId="0" fontId="17" fillId="0" borderId="0" xfId="1" applyFont="1" applyFill="1" applyBorder="1" applyAlignment="1">
      <alignment horizontal="center"/>
    </xf>
    <xf numFmtId="0" fontId="10" fillId="0" borderId="0" xfId="1" applyFont="1" applyBorder="1" applyAlignment="1">
      <alignment horizontal="left" vertical="center"/>
    </xf>
    <xf numFmtId="0" fontId="7" fillId="0" borderId="0" xfId="1" applyProtection="1"/>
    <xf numFmtId="0" fontId="7" fillId="0" borderId="0" xfId="1" applyFill="1" applyProtection="1"/>
    <xf numFmtId="3" fontId="7" fillId="0" borderId="1" xfId="1" applyNumberFormat="1" applyFill="1" applyBorder="1" applyAlignment="1" applyProtection="1">
      <alignment horizontal="right" vertical="center" wrapText="1"/>
    </xf>
    <xf numFmtId="3" fontId="7" fillId="0" borderId="1" xfId="1" applyNumberFormat="1" applyFill="1" applyBorder="1" applyAlignment="1">
      <alignment horizontal="right" vertical="center" wrapText="1"/>
    </xf>
    <xf numFmtId="0" fontId="7" fillId="0" borderId="1" xfId="1" applyFill="1" applyBorder="1" applyAlignment="1" applyProtection="1">
      <alignment wrapText="1"/>
    </xf>
    <xf numFmtId="3" fontId="7" fillId="0" borderId="1" xfId="1" applyNumberFormat="1" applyBorder="1" applyAlignment="1">
      <alignment horizontal="right" vertical="center" wrapText="1"/>
    </xf>
    <xf numFmtId="165" fontId="7" fillId="0" borderId="1" xfId="1" applyNumberFormat="1" applyBorder="1" applyAlignment="1">
      <alignment horizontal="right" vertical="center" wrapText="1"/>
    </xf>
    <xf numFmtId="3" fontId="7" fillId="0" borderId="1" xfId="1" applyNumberFormat="1" applyBorder="1" applyAlignment="1">
      <alignment horizontal="right" vertical="center"/>
    </xf>
    <xf numFmtId="0" fontId="10" fillId="0" borderId="1" xfId="1" applyFont="1" applyFill="1" applyBorder="1" applyAlignment="1" applyProtection="1">
      <alignment horizontal="center" vertical="center" wrapText="1"/>
      <protection locked="0"/>
    </xf>
    <xf numFmtId="0" fontId="10" fillId="0" borderId="1" xfId="1" applyFont="1" applyFill="1" applyBorder="1" applyAlignment="1">
      <alignment horizontal="center" vertical="center" wrapText="1"/>
    </xf>
    <xf numFmtId="0" fontId="7" fillId="0" borderId="12" xfId="1" applyBorder="1"/>
    <xf numFmtId="0" fontId="6" fillId="0" borderId="0" xfId="2" applyFill="1"/>
    <xf numFmtId="166" fontId="12" fillId="0" borderId="0" xfId="2" applyNumberFormat="1" applyFont="1" applyFill="1" applyBorder="1" applyAlignment="1">
      <alignment wrapText="1"/>
    </xf>
    <xf numFmtId="0" fontId="7" fillId="0" borderId="1" xfId="1" applyBorder="1"/>
    <xf numFmtId="166" fontId="6" fillId="0" borderId="0" xfId="2" applyNumberFormat="1" applyFill="1" applyBorder="1" applyAlignment="1">
      <alignment wrapText="1"/>
    </xf>
    <xf numFmtId="166" fontId="7" fillId="0" borderId="0" xfId="1" applyNumberFormat="1" applyFill="1" applyBorder="1" applyAlignment="1">
      <alignment horizontal="right" vertical="center" wrapText="1"/>
    </xf>
    <xf numFmtId="0" fontId="11" fillId="0" borderId="0" xfId="2" applyFont="1" applyFill="1" applyBorder="1" applyAlignment="1">
      <alignment horizontal="center" wrapText="1"/>
    </xf>
    <xf numFmtId="0" fontId="7" fillId="0" borderId="0" xfId="1" applyFill="1" applyBorder="1" applyAlignment="1">
      <alignment horizontal="center" vertical="center" wrapText="1"/>
    </xf>
    <xf numFmtId="0" fontId="7" fillId="0" borderId="3" xfId="1" applyBorder="1"/>
    <xf numFmtId="166" fontId="7" fillId="0" borderId="1" xfId="1" applyNumberFormat="1" applyBorder="1"/>
    <xf numFmtId="166" fontId="7" fillId="0" borderId="0" xfId="1" applyNumberFormat="1"/>
    <xf numFmtId="0" fontId="6" fillId="0" borderId="1" xfId="2" applyBorder="1"/>
    <xf numFmtId="0" fontId="11" fillId="0" borderId="1" xfId="2" applyFont="1" applyBorder="1" applyAlignment="1">
      <alignment vertical="top" wrapText="1"/>
    </xf>
    <xf numFmtId="0" fontId="12" fillId="0" borderId="1" xfId="2" applyFont="1" applyBorder="1" applyAlignment="1">
      <alignment horizontal="center"/>
    </xf>
    <xf numFmtId="1" fontId="6" fillId="0" borderId="0" xfId="2" applyNumberFormat="1" applyBorder="1" applyAlignment="1">
      <alignment horizontal="center" vertical="center" wrapText="1"/>
    </xf>
    <xf numFmtId="0" fontId="8" fillId="0" borderId="0" xfId="1" applyFont="1" applyAlignment="1">
      <alignment vertical="top" wrapText="1"/>
    </xf>
    <xf numFmtId="0" fontId="0" fillId="0" borderId="0" xfId="0" applyAlignment="1">
      <alignment wrapText="1"/>
    </xf>
    <xf numFmtId="0" fontId="1" fillId="0" borderId="1" xfId="0" applyFont="1" applyBorder="1" applyAlignment="1">
      <alignment horizontal="center" vertical="top" wrapText="1"/>
    </xf>
    <xf numFmtId="3" fontId="11" fillId="0" borderId="0" xfId="2" applyNumberFormat="1" applyFont="1" applyFill="1"/>
    <xf numFmtId="0" fontId="7" fillId="3" borderId="0" xfId="1" applyFill="1" applyBorder="1" applyAlignment="1">
      <alignment horizontal="left" vertical="top" wrapText="1"/>
    </xf>
    <xf numFmtId="3" fontId="7" fillId="3" borderId="0" xfId="1" applyNumberFormat="1" applyFill="1" applyBorder="1" applyAlignment="1">
      <alignment horizontal="left" vertical="top" wrapText="1"/>
    </xf>
    <xf numFmtId="2" fontId="7" fillId="3" borderId="0" xfId="1" applyNumberFormat="1" applyFill="1" applyBorder="1" applyAlignment="1">
      <alignment horizontal="left" vertical="top" wrapText="1"/>
    </xf>
    <xf numFmtId="1" fontId="7" fillId="3" borderId="0" xfId="1" applyNumberFormat="1" applyFill="1" applyBorder="1" applyAlignment="1">
      <alignment horizontal="left" vertical="top" wrapText="1"/>
    </xf>
    <xf numFmtId="0" fontId="7" fillId="3" borderId="0" xfId="1" applyFill="1" applyBorder="1" applyAlignment="1">
      <alignment vertical="top" wrapText="1"/>
    </xf>
    <xf numFmtId="0" fontId="0" fillId="0" borderId="1" xfId="0" applyFont="1" applyBorder="1" applyAlignment="1">
      <alignment horizontal="left" vertical="center"/>
    </xf>
    <xf numFmtId="0" fontId="0" fillId="0" borderId="1" xfId="0" applyFont="1" applyBorder="1" applyAlignment="1">
      <alignment horizontal="left" vertical="center" wrapText="1"/>
    </xf>
    <xf numFmtId="0" fontId="0" fillId="0" borderId="0" xfId="0" applyAlignment="1">
      <alignment vertical="center" wrapText="1"/>
    </xf>
    <xf numFmtId="0" fontId="19" fillId="0" borderId="0" xfId="0" applyFont="1" applyAlignment="1">
      <alignment vertical="center"/>
    </xf>
    <xf numFmtId="0" fontId="0" fillId="0" borderId="4" xfId="0" applyBorder="1" applyAlignment="1">
      <alignment horizontal="center" wrapText="1"/>
    </xf>
    <xf numFmtId="0" fontId="0" fillId="7" borderId="4" xfId="0" applyFill="1" applyBorder="1" applyAlignment="1">
      <alignment horizontal="center" wrapText="1"/>
    </xf>
    <xf numFmtId="0" fontId="0" fillId="7" borderId="1" xfId="0" applyFill="1" applyBorder="1" applyAlignment="1">
      <alignment horizontal="center" wrapText="1"/>
    </xf>
    <xf numFmtId="0" fontId="0" fillId="7" borderId="1" xfId="0" applyFill="1" applyBorder="1" applyAlignment="1">
      <alignment horizontal="center"/>
    </xf>
    <xf numFmtId="3" fontId="0" fillId="7" borderId="1" xfId="0" applyNumberFormat="1" applyFill="1" applyBorder="1" applyAlignment="1">
      <alignment horizontal="center" wrapText="1"/>
    </xf>
    <xf numFmtId="0" fontId="0" fillId="0" borderId="11" xfId="0" applyBorder="1"/>
    <xf numFmtId="0" fontId="0" fillId="0" borderId="1" xfId="0" applyFill="1" applyBorder="1" applyAlignment="1">
      <alignment horizontal="center" vertical="center"/>
    </xf>
    <xf numFmtId="166" fontId="7" fillId="3" borderId="1" xfId="1" applyNumberFormat="1" applyFill="1" applyBorder="1"/>
    <xf numFmtId="0" fontId="0" fillId="0" borderId="12" xfId="0" applyBorder="1"/>
    <xf numFmtId="0" fontId="4" fillId="0" borderId="12" xfId="0" applyFont="1" applyBorder="1"/>
    <xf numFmtId="0" fontId="0" fillId="0" borderId="6" xfId="0" applyBorder="1" applyAlignment="1">
      <alignment vertical="top"/>
    </xf>
    <xf numFmtId="0" fontId="0" fillId="7" borderId="5" xfId="0" applyFill="1" applyBorder="1"/>
    <xf numFmtId="0" fontId="0" fillId="7" borderId="7" xfId="0" applyFill="1" applyBorder="1"/>
    <xf numFmtId="0" fontId="0" fillId="2" borderId="2" xfId="0" applyFill="1" applyBorder="1" applyAlignment="1">
      <alignment horizontal="center" vertical="center"/>
    </xf>
    <xf numFmtId="166" fontId="0" fillId="0" borderId="1" xfId="0" applyNumberFormat="1" applyBorder="1" applyAlignment="1"/>
    <xf numFmtId="0" fontId="7" fillId="0" borderId="4" xfId="1" applyBorder="1" applyAlignment="1">
      <alignment horizontal="center" wrapText="1"/>
    </xf>
    <xf numFmtId="0" fontId="21" fillId="2" borderId="3" xfId="0" applyFont="1" applyFill="1" applyBorder="1" applyAlignment="1">
      <alignment vertical="center"/>
    </xf>
    <xf numFmtId="0" fontId="21" fillId="2" borderId="2" xfId="0" applyFont="1" applyFill="1" applyBorder="1" applyAlignment="1">
      <alignment vertical="center"/>
    </xf>
    <xf numFmtId="0" fontId="0" fillId="0" borderId="3" xfId="0" applyBorder="1" applyAlignment="1">
      <alignment horizontal="left" vertical="center" wrapText="1"/>
    </xf>
    <xf numFmtId="0" fontId="0" fillId="0" borderId="2" xfId="0" applyBorder="1" applyAlignment="1">
      <alignment horizontal="left" vertical="center" wrapText="1"/>
    </xf>
    <xf numFmtId="0" fontId="0" fillId="0" borderId="4" xfId="0" applyBorder="1" applyAlignment="1"/>
    <xf numFmtId="0" fontId="20" fillId="0" borderId="5" xfId="0" applyFont="1" applyBorder="1" applyAlignment="1">
      <alignment vertical="top" wrapText="1"/>
    </xf>
    <xf numFmtId="0" fontId="20" fillId="0" borderId="7" xfId="0" applyFont="1" applyBorder="1" applyAlignment="1">
      <alignment vertical="top"/>
    </xf>
    <xf numFmtId="0" fontId="20" fillId="0" borderId="8" xfId="0" applyFont="1" applyBorder="1" applyAlignment="1">
      <alignment vertical="top"/>
    </xf>
    <xf numFmtId="0" fontId="20" fillId="0" borderId="10" xfId="0" applyFont="1" applyBorder="1" applyAlignment="1">
      <alignment vertical="top"/>
    </xf>
    <xf numFmtId="0" fontId="0" fillId="0" borderId="0" xfId="0" applyAlignment="1">
      <alignment vertical="center" wrapText="1"/>
    </xf>
    <xf numFmtId="0" fontId="19" fillId="0" borderId="0" xfId="0" applyFont="1" applyAlignment="1">
      <alignment vertical="center"/>
    </xf>
    <xf numFmtId="0" fontId="0" fillId="0" borderId="2" xfId="0" applyBorder="1" applyAlignment="1"/>
    <xf numFmtId="0" fontId="0" fillId="0" borderId="12" xfId="0" applyFont="1" applyBorder="1" applyAlignment="1">
      <alignment horizontal="left" vertical="top" wrapText="1"/>
    </xf>
    <xf numFmtId="0" fontId="0" fillId="0" borderId="0" xfId="0" applyAlignment="1">
      <alignment horizontal="left" vertical="top" wrapText="1"/>
    </xf>
    <xf numFmtId="0" fontId="0" fillId="2" borderId="2" xfId="0" applyFill="1" applyBorder="1" applyAlignment="1">
      <alignment vertical="center"/>
    </xf>
    <xf numFmtId="0" fontId="0" fillId="0" borderId="8" xfId="0" applyBorder="1" applyAlignment="1">
      <alignment horizontal="left" vertical="center" wrapText="1"/>
    </xf>
    <xf numFmtId="0" fontId="0" fillId="0" borderId="9" xfId="0" applyBorder="1" applyAlignment="1">
      <alignment horizontal="left" vertical="center" wrapText="1"/>
    </xf>
    <xf numFmtId="0" fontId="0" fillId="0" borderId="9" xfId="0" applyBorder="1" applyAlignment="1"/>
    <xf numFmtId="0" fontId="0" fillId="0" borderId="3" xfId="0" applyBorder="1" applyAlignment="1">
      <alignment vertical="top" wrapText="1"/>
    </xf>
    <xf numFmtId="0" fontId="0" fillId="0" borderId="2" xfId="0" applyBorder="1" applyAlignment="1">
      <alignment vertical="top" wrapText="1"/>
    </xf>
    <xf numFmtId="0" fontId="0" fillId="0" borderId="4" xfId="0" applyBorder="1" applyAlignment="1">
      <alignment vertical="top" wrapText="1"/>
    </xf>
    <xf numFmtId="0" fontId="0" fillId="0" borderId="3" xfId="0" applyBorder="1" applyAlignment="1">
      <alignment horizontal="left"/>
    </xf>
    <xf numFmtId="0" fontId="0" fillId="0" borderId="4" xfId="0" applyBorder="1" applyAlignment="1">
      <alignment horizontal="left"/>
    </xf>
    <xf numFmtId="0" fontId="0" fillId="7" borderId="3" xfId="0" applyFill="1" applyBorder="1" applyAlignment="1">
      <alignment horizontal="left" wrapText="1"/>
    </xf>
    <xf numFmtId="0" fontId="0" fillId="7" borderId="3" xfId="0" applyFill="1" applyBorder="1" applyAlignment="1">
      <alignment horizontal="left"/>
    </xf>
    <xf numFmtId="0" fontId="0" fillId="0" borderId="3" xfId="0" applyBorder="1" applyAlignment="1">
      <alignment horizontal="left" wrapText="1"/>
    </xf>
    <xf numFmtId="0" fontId="0" fillId="0" borderId="3" xfId="0" applyBorder="1" applyAlignment="1">
      <alignment wrapText="1"/>
    </xf>
    <xf numFmtId="0" fontId="0" fillId="0" borderId="3" xfId="0" applyBorder="1" applyAlignment="1"/>
    <xf numFmtId="0" fontId="0" fillId="2" borderId="2" xfId="0" applyFill="1" applyBorder="1" applyAlignment="1"/>
    <xf numFmtId="0" fontId="0" fillId="2" borderId="4" xfId="0" applyFill="1" applyBorder="1" applyAlignment="1"/>
    <xf numFmtId="0" fontId="0" fillId="0" borderId="4" xfId="0" applyBorder="1" applyAlignment="1">
      <alignment wrapText="1"/>
    </xf>
    <xf numFmtId="0" fontId="20" fillId="0" borderId="12" xfId="0" applyFont="1" applyBorder="1" applyAlignment="1">
      <alignment horizontal="left" vertical="center" wrapText="1"/>
    </xf>
    <xf numFmtId="0" fontId="20" fillId="0" borderId="11" xfId="0" applyFont="1" applyBorder="1" applyAlignment="1">
      <alignment horizontal="left" vertical="center" wrapText="1"/>
    </xf>
    <xf numFmtId="0" fontId="0" fillId="0" borderId="8" xfId="0" applyBorder="1" applyAlignment="1">
      <alignment vertical="center" wrapText="1"/>
    </xf>
    <xf numFmtId="0" fontId="0" fillId="0" borderId="10" xfId="0" applyBorder="1" applyAlignment="1">
      <alignment vertical="center" wrapText="1"/>
    </xf>
    <xf numFmtId="0" fontId="10" fillId="4" borderId="3" xfId="1" applyFont="1" applyFill="1" applyBorder="1" applyAlignment="1"/>
    <xf numFmtId="0" fontId="10" fillId="4" borderId="4" xfId="1" applyFont="1" applyFill="1" applyBorder="1" applyAlignment="1"/>
    <xf numFmtId="0" fontId="11" fillId="0" borderId="0" xfId="2" applyFont="1" applyAlignment="1">
      <alignment wrapText="1"/>
    </xf>
    <xf numFmtId="0" fontId="7" fillId="0" borderId="0" xfId="1" applyAlignment="1">
      <alignment wrapText="1"/>
    </xf>
    <xf numFmtId="3" fontId="11" fillId="0" borderId="1" xfId="1" applyNumberFormat="1" applyFont="1" applyBorder="1" applyAlignment="1">
      <alignment horizontal="center" wrapText="1"/>
    </xf>
    <xf numFmtId="0" fontId="7" fillId="0" borderId="1" xfId="1" applyFont="1" applyBorder="1" applyAlignment="1">
      <alignment horizontal="center" wrapText="1"/>
    </xf>
    <xf numFmtId="43" fontId="10" fillId="4" borderId="3" xfId="3" applyFont="1" applyFill="1" applyBorder="1" applyAlignment="1">
      <alignment horizontal="left" vertical="top" wrapText="1"/>
    </xf>
    <xf numFmtId="43" fontId="10" fillId="4" borderId="2" xfId="3" applyFont="1" applyFill="1" applyBorder="1" applyAlignment="1">
      <alignment horizontal="left" vertical="top" wrapText="1"/>
    </xf>
    <xf numFmtId="0" fontId="10" fillId="4" borderId="2" xfId="1" applyFont="1" applyFill="1" applyBorder="1" applyAlignment="1">
      <alignment horizontal="left" vertical="top" wrapText="1"/>
    </xf>
    <xf numFmtId="0" fontId="8" fillId="4" borderId="2" xfId="1" applyFont="1" applyFill="1" applyBorder="1" applyAlignment="1">
      <alignment horizontal="left" wrapText="1"/>
    </xf>
    <xf numFmtId="0" fontId="8" fillId="4" borderId="4" xfId="1" applyFont="1" applyFill="1" applyBorder="1" applyAlignment="1">
      <alignment horizontal="left" wrapText="1"/>
    </xf>
    <xf numFmtId="1" fontId="13" fillId="0" borderId="6" xfId="3" applyNumberFormat="1" applyFont="1" applyFill="1" applyBorder="1" applyAlignment="1">
      <alignment horizontal="left" vertical="center" wrapText="1"/>
    </xf>
    <xf numFmtId="0" fontId="7" fillId="0" borderId="6" xfId="1" applyBorder="1" applyAlignment="1">
      <alignment horizontal="left" wrapText="1"/>
    </xf>
    <xf numFmtId="43" fontId="7" fillId="0" borderId="0" xfId="3" applyFont="1" applyFill="1" applyBorder="1" applyAlignment="1">
      <alignment wrapText="1"/>
    </xf>
    <xf numFmtId="0" fontId="7" fillId="0" borderId="0" xfId="1" applyAlignment="1"/>
    <xf numFmtId="43" fontId="12" fillId="0" borderId="5" xfId="3" applyFont="1" applyFill="1" applyBorder="1" applyAlignment="1">
      <alignment wrapText="1"/>
    </xf>
    <xf numFmtId="0" fontId="7" fillId="0" borderId="6" xfId="1" applyFill="1" applyBorder="1" applyAlignment="1">
      <alignment wrapText="1"/>
    </xf>
    <xf numFmtId="43" fontId="15" fillId="0" borderId="3" xfId="3" applyFont="1" applyBorder="1" applyAlignment="1">
      <alignment horizontal="center" vertical="top" wrapText="1"/>
    </xf>
    <xf numFmtId="43" fontId="15" fillId="0" borderId="2" xfId="3" applyFont="1" applyBorder="1" applyAlignment="1">
      <alignment horizontal="center" vertical="top" wrapText="1"/>
    </xf>
    <xf numFmtId="0" fontId="15" fillId="0" borderId="2" xfId="1" applyFont="1" applyBorder="1" applyAlignment="1">
      <alignment horizontal="center" vertical="top" wrapText="1"/>
    </xf>
    <xf numFmtId="0" fontId="7" fillId="0" borderId="4" xfId="1" applyBorder="1" applyAlignment="1">
      <alignment horizontal="center" wrapText="1"/>
    </xf>
    <xf numFmtId="43" fontId="12" fillId="0" borderId="14" xfId="3" applyFont="1" applyFill="1" applyBorder="1" applyAlignment="1"/>
    <xf numFmtId="0" fontId="7" fillId="0" borderId="14" xfId="1" applyBorder="1" applyAlignment="1"/>
    <xf numFmtId="0" fontId="7" fillId="0" borderId="0" xfId="1" applyBorder="1" applyAlignment="1"/>
    <xf numFmtId="0" fontId="12" fillId="0" borderId="1" xfId="2" applyFont="1" applyBorder="1" applyAlignment="1">
      <alignment horizontal="center" wrapText="1"/>
    </xf>
    <xf numFmtId="0" fontId="7" fillId="0" borderId="1" xfId="1" applyBorder="1" applyAlignment="1">
      <alignment horizontal="center" wrapText="1"/>
    </xf>
    <xf numFmtId="0" fontId="7" fillId="0" borderId="52" xfId="1" applyFill="1" applyBorder="1" applyAlignment="1">
      <alignment horizontal="left" wrapText="1"/>
    </xf>
    <xf numFmtId="0" fontId="7" fillId="0" borderId="51" xfId="1" applyBorder="1" applyAlignment="1">
      <alignment horizontal="left" wrapText="1"/>
    </xf>
    <xf numFmtId="0" fontId="7" fillId="0" borderId="13" xfId="1" applyBorder="1" applyAlignment="1">
      <alignment horizontal="left" wrapText="1"/>
    </xf>
    <xf numFmtId="0" fontId="7" fillId="0" borderId="9" xfId="1" applyBorder="1" applyAlignment="1"/>
    <xf numFmtId="0" fontId="0" fillId="0" borderId="5" xfId="0" applyBorder="1" applyAlignment="1">
      <alignment vertical="top" wrapText="1"/>
    </xf>
    <xf numFmtId="0" fontId="0" fillId="0" borderId="7" xfId="0" applyBorder="1" applyAlignment="1">
      <alignment vertical="top"/>
    </xf>
    <xf numFmtId="0" fontId="0" fillId="0" borderId="8" xfId="0" applyBorder="1" applyAlignment="1">
      <alignment vertical="top"/>
    </xf>
    <xf numFmtId="0" fontId="0" fillId="0" borderId="10" xfId="0" applyBorder="1" applyAlignment="1">
      <alignment vertical="top"/>
    </xf>
    <xf numFmtId="0" fontId="7" fillId="0" borderId="19" xfId="1" applyBorder="1" applyAlignment="1">
      <alignment horizontal="left" vertical="top"/>
    </xf>
    <xf numFmtId="0" fontId="7" fillId="0" borderId="9" xfId="1" applyBorder="1" applyAlignment="1">
      <alignment horizontal="left" vertical="top"/>
    </xf>
    <xf numFmtId="0" fontId="7" fillId="0" borderId="18" xfId="1" applyBorder="1" applyAlignment="1">
      <alignment horizontal="left" vertical="top"/>
    </xf>
    <xf numFmtId="0" fontId="7" fillId="0" borderId="17" xfId="1" applyBorder="1" applyAlignment="1">
      <alignment horizontal="left" vertical="top"/>
    </xf>
    <xf numFmtId="0" fontId="7" fillId="0" borderId="16" xfId="1" applyBorder="1" applyAlignment="1">
      <alignment horizontal="left" vertical="top"/>
    </xf>
    <xf numFmtId="0" fontId="7" fillId="0" borderId="15" xfId="1" applyBorder="1" applyAlignment="1">
      <alignment horizontal="left" vertical="top"/>
    </xf>
    <xf numFmtId="0" fontId="15" fillId="0" borderId="36" xfId="1" applyFont="1" applyBorder="1" applyAlignment="1">
      <alignment horizontal="center" vertical="center" wrapText="1"/>
    </xf>
    <xf numFmtId="0" fontId="15" fillId="0" borderId="35" xfId="1" applyFont="1" applyBorder="1" applyAlignment="1">
      <alignment horizontal="center" vertical="center" wrapText="1"/>
    </xf>
    <xf numFmtId="0" fontId="15" fillId="0" borderId="34" xfId="1" applyFont="1" applyBorder="1" applyAlignment="1">
      <alignment horizontal="center" vertical="center" wrapText="1"/>
    </xf>
    <xf numFmtId="0" fontId="15" fillId="0" borderId="33" xfId="1" applyFont="1" applyBorder="1" applyAlignment="1">
      <alignment horizontal="center" vertical="center" wrapText="1"/>
    </xf>
    <xf numFmtId="0" fontId="15" fillId="0" borderId="32" xfId="1" applyFont="1" applyBorder="1" applyAlignment="1">
      <alignment horizontal="center" vertical="center" wrapText="1"/>
    </xf>
    <xf numFmtId="0" fontId="15" fillId="0" borderId="31" xfId="1" applyFont="1" applyBorder="1" applyAlignment="1">
      <alignment horizontal="center" vertical="center" wrapText="1"/>
    </xf>
    <xf numFmtId="0" fontId="10" fillId="0" borderId="46" xfId="1" applyFont="1" applyFill="1" applyBorder="1" applyAlignment="1">
      <alignment horizontal="center" vertical="center"/>
    </xf>
    <xf numFmtId="0" fontId="10" fillId="0" borderId="45" xfId="1" applyFont="1" applyFill="1" applyBorder="1" applyAlignment="1">
      <alignment horizontal="center" vertical="center"/>
    </xf>
    <xf numFmtId="0" fontId="17" fillId="0" borderId="50" xfId="1" applyFont="1" applyFill="1" applyBorder="1" applyAlignment="1">
      <alignment horizontal="center"/>
    </xf>
    <xf numFmtId="0" fontId="17" fillId="0" borderId="49" xfId="1" applyFont="1" applyFill="1" applyBorder="1" applyAlignment="1">
      <alignment horizontal="center"/>
    </xf>
    <xf numFmtId="0" fontId="17" fillId="0" borderId="48" xfId="1" applyFont="1" applyFill="1" applyBorder="1" applyAlignment="1">
      <alignment horizontal="center"/>
    </xf>
    <xf numFmtId="0" fontId="7" fillId="0" borderId="0" xfId="1" applyFill="1" applyBorder="1" applyAlignment="1">
      <alignment horizontal="left" vertical="center"/>
    </xf>
    <xf numFmtId="0" fontId="15" fillId="0" borderId="1" xfId="1" applyFont="1" applyBorder="1" applyAlignment="1">
      <alignment horizontal="center" vertical="center" wrapText="1"/>
    </xf>
    <xf numFmtId="0" fontId="7" fillId="0" borderId="39" xfId="1" applyBorder="1" applyAlignment="1">
      <alignment horizontal="left" vertical="top"/>
    </xf>
    <xf numFmtId="0" fontId="7" fillId="0" borderId="38" xfId="1" applyBorder="1" applyAlignment="1">
      <alignment horizontal="left" vertical="top"/>
    </xf>
    <xf numFmtId="0" fontId="7" fillId="0" borderId="37" xfId="1" applyBorder="1" applyAlignment="1">
      <alignment horizontal="left" vertical="top"/>
    </xf>
    <xf numFmtId="0" fontId="7" fillId="0" borderId="2" xfId="1" applyFill="1" applyBorder="1" applyAlignment="1">
      <alignment horizontal="left" vertical="center"/>
    </xf>
    <xf numFmtId="0" fontId="7" fillId="0" borderId="41" xfId="1" applyFill="1" applyBorder="1" applyAlignment="1">
      <alignment horizontal="left" vertical="center"/>
    </xf>
    <xf numFmtId="0" fontId="7" fillId="0" borderId="16" xfId="1" applyFill="1" applyBorder="1" applyAlignment="1">
      <alignment horizontal="left" vertical="center"/>
    </xf>
    <xf numFmtId="0" fontId="7" fillId="0" borderId="15" xfId="1" applyFill="1" applyBorder="1" applyAlignment="1">
      <alignment horizontal="left" vertical="center"/>
    </xf>
    <xf numFmtId="0" fontId="10" fillId="0" borderId="5" xfId="1" applyFont="1" applyFill="1" applyBorder="1" applyAlignment="1">
      <alignment horizontal="center"/>
    </xf>
    <xf numFmtId="0" fontId="7" fillId="0" borderId="6" xfId="1" applyBorder="1" applyAlignment="1"/>
    <xf numFmtId="0" fontId="7" fillId="0" borderId="7" xfId="1" applyBorder="1" applyAlignment="1"/>
    <xf numFmtId="0" fontId="10" fillId="0" borderId="1" xfId="1" applyFont="1" applyFill="1" applyBorder="1" applyAlignment="1" applyProtection="1">
      <alignment horizontal="center" vertical="center" wrapText="1"/>
    </xf>
    <xf numFmtId="0" fontId="7" fillId="0" borderId="3" xfId="1" applyBorder="1" applyAlignment="1">
      <alignment horizontal="center" vertical="center" wrapText="1"/>
    </xf>
    <xf numFmtId="166" fontId="7" fillId="0" borderId="3" xfId="1" applyNumberFormat="1" applyBorder="1" applyAlignment="1">
      <alignment horizontal="right" vertical="center" wrapText="1"/>
    </xf>
    <xf numFmtId="166" fontId="12" fillId="0" borderId="4" xfId="1" applyNumberFormat="1" applyFont="1" applyBorder="1" applyAlignment="1">
      <alignment wrapText="1"/>
    </xf>
    <xf numFmtId="0" fontId="7" fillId="0" borderId="0" xfId="1" applyBorder="1" applyAlignment="1">
      <alignment horizontal="center" vertical="center" wrapText="1"/>
    </xf>
    <xf numFmtId="3" fontId="9" fillId="0" borderId="0" xfId="1" applyNumberFormat="1" applyFont="1" applyBorder="1" applyAlignment="1">
      <alignment horizontal="right" vertical="center" wrapText="1"/>
    </xf>
    <xf numFmtId="166" fontId="7" fillId="0" borderId="0" xfId="1" applyNumberFormat="1" applyBorder="1" applyAlignment="1">
      <alignment horizontal="right" vertical="center" wrapText="1"/>
    </xf>
    <xf numFmtId="167" fontId="7" fillId="0" borderId="0" xfId="1" applyNumberFormat="1" applyFill="1" applyBorder="1" applyAlignment="1">
      <alignment horizontal="right" vertical="center" wrapText="1"/>
    </xf>
    <xf numFmtId="0" fontId="12" fillId="0" borderId="0" xfId="1" applyFont="1" applyBorder="1" applyAlignment="1"/>
    <xf numFmtId="166" fontId="12" fillId="0" borderId="0" xfId="1" applyNumberFormat="1" applyFont="1" applyBorder="1"/>
    <xf numFmtId="0" fontId="6" fillId="0" borderId="0" xfId="2" applyFill="1" applyBorder="1"/>
    <xf numFmtId="0" fontId="6" fillId="0" borderId="0" xfId="2" applyBorder="1"/>
    <xf numFmtId="0" fontId="7" fillId="0" borderId="5" xfId="1" applyBorder="1"/>
    <xf numFmtId="166" fontId="7" fillId="0" borderId="6" xfId="1" applyNumberFormat="1" applyBorder="1"/>
    <xf numFmtId="0" fontId="7" fillId="0" borderId="13" xfId="1" applyBorder="1"/>
    <xf numFmtId="0" fontId="7" fillId="0" borderId="8" xfId="1" applyBorder="1" applyAlignment="1"/>
    <xf numFmtId="0" fontId="7" fillId="0" borderId="11" xfId="1" applyBorder="1" applyAlignment="1"/>
    <xf numFmtId="0" fontId="22" fillId="8" borderId="42" xfId="0" applyFont="1" applyFill="1" applyBorder="1" applyAlignment="1">
      <alignment horizontal="left"/>
    </xf>
    <xf numFmtId="0" fontId="22" fillId="8" borderId="2" xfId="0" applyFont="1" applyFill="1" applyBorder="1" applyAlignment="1">
      <alignment horizontal="left"/>
    </xf>
    <xf numFmtId="0" fontId="22" fillId="8" borderId="41" xfId="0" applyFont="1" applyFill="1" applyBorder="1" applyAlignment="1">
      <alignment horizontal="left"/>
    </xf>
    <xf numFmtId="0" fontId="23" fillId="7" borderId="25" xfId="0" applyFont="1" applyFill="1" applyBorder="1" applyAlignment="1">
      <alignment horizontal="center"/>
    </xf>
    <xf numFmtId="0" fontId="23" fillId="7" borderId="1" xfId="0" applyFont="1" applyFill="1" applyBorder="1" applyAlignment="1">
      <alignment horizontal="left" indent="1"/>
    </xf>
    <xf numFmtId="3" fontId="23" fillId="7" borderId="1" xfId="0" applyNumberFormat="1" applyFont="1" applyFill="1" applyBorder="1" applyAlignment="1">
      <alignment horizontal="center"/>
    </xf>
    <xf numFmtId="0" fontId="23" fillId="7" borderId="1" xfId="0" applyFont="1" applyFill="1" applyBorder="1" applyAlignment="1">
      <alignment horizontal="center"/>
    </xf>
    <xf numFmtId="168" fontId="23" fillId="7" borderId="1" xfId="0" applyNumberFormat="1" applyFont="1" applyFill="1" applyBorder="1" applyAlignment="1">
      <alignment horizontal="right" indent="1"/>
    </xf>
    <xf numFmtId="166" fontId="23" fillId="7" borderId="24" xfId="4" applyNumberFormat="1" applyFont="1" applyFill="1" applyBorder="1" applyAlignment="1">
      <alignment horizontal="center"/>
    </xf>
    <xf numFmtId="0" fontId="24" fillId="7" borderId="1" xfId="0" applyFont="1" applyFill="1" applyBorder="1" applyAlignment="1">
      <alignment horizontal="left" indent="1"/>
    </xf>
    <xf numFmtId="166" fontId="23" fillId="7" borderId="24" xfId="4" applyNumberFormat="1" applyFont="1" applyFill="1" applyBorder="1" applyAlignment="1">
      <alignment horizontal="right" indent="1"/>
    </xf>
    <xf numFmtId="0" fontId="23" fillId="7" borderId="1" xfId="0" applyFont="1" applyFill="1" applyBorder="1" applyAlignment="1">
      <alignment horizontal="left" wrapText="1"/>
    </xf>
    <xf numFmtId="0" fontId="23" fillId="7" borderId="25" xfId="0" applyFont="1" applyFill="1" applyBorder="1" applyAlignment="1">
      <alignment horizontal="center" vertical="center"/>
    </xf>
    <xf numFmtId="0" fontId="23" fillId="7" borderId="1" xfId="0" applyFont="1" applyFill="1" applyBorder="1" applyAlignment="1">
      <alignment horizontal="left" vertical="center" wrapText="1"/>
    </xf>
    <xf numFmtId="0" fontId="23" fillId="7" borderId="25" xfId="0" applyFont="1" applyFill="1" applyBorder="1" applyAlignment="1">
      <alignment horizontal="center" vertical="center" wrapText="1"/>
    </xf>
    <xf numFmtId="0" fontId="23" fillId="7" borderId="53" xfId="0" applyFont="1" applyFill="1" applyBorder="1" applyAlignment="1">
      <alignment horizontal="center"/>
    </xf>
    <xf numFmtId="0" fontId="23" fillId="7" borderId="6" xfId="0" applyFont="1" applyFill="1" applyBorder="1" applyAlignment="1">
      <alignment horizontal="left" indent="1"/>
    </xf>
    <xf numFmtId="3" fontId="23" fillId="7" borderId="6" xfId="0" applyNumberFormat="1" applyFont="1" applyFill="1" applyBorder="1" applyAlignment="1">
      <alignment horizontal="center"/>
    </xf>
    <xf numFmtId="0" fontId="23" fillId="7" borderId="6" xfId="0" applyFont="1" applyFill="1" applyBorder="1" applyAlignment="1">
      <alignment horizontal="center"/>
    </xf>
    <xf numFmtId="168" fontId="25" fillId="7" borderId="7" xfId="0" applyNumberFormat="1" applyFont="1" applyFill="1" applyBorder="1" applyAlignment="1">
      <alignment horizontal="right" indent="1"/>
    </xf>
    <xf numFmtId="0" fontId="23" fillId="7" borderId="33" xfId="0" applyFont="1" applyFill="1" applyBorder="1" applyAlignment="1">
      <alignment horizontal="center"/>
    </xf>
    <xf numFmtId="0" fontId="23" fillId="7" borderId="32" xfId="0" applyFont="1" applyFill="1" applyBorder="1" applyAlignment="1">
      <alignment horizontal="left" indent="1"/>
    </xf>
    <xf numFmtId="3" fontId="23" fillId="7" borderId="32" xfId="0" applyNumberFormat="1" applyFont="1" applyFill="1" applyBorder="1" applyAlignment="1">
      <alignment horizontal="center"/>
    </xf>
    <xf numFmtId="0" fontId="23" fillId="7" borderId="32" xfId="0" applyFont="1" applyFill="1" applyBorder="1" applyAlignment="1">
      <alignment horizontal="center"/>
    </xf>
    <xf numFmtId="168" fontId="25" fillId="7" borderId="32" xfId="0" applyNumberFormat="1" applyFont="1" applyFill="1" applyBorder="1" applyAlignment="1">
      <alignment horizontal="right" indent="1"/>
    </xf>
    <xf numFmtId="168" fontId="24" fillId="7" borderId="21" xfId="4" applyNumberFormat="1" applyFont="1" applyFill="1" applyBorder="1" applyAlignment="1">
      <alignment horizontal="right" indent="1"/>
    </xf>
    <xf numFmtId="0" fontId="23" fillId="7" borderId="0" xfId="0" applyFont="1" applyFill="1" applyBorder="1" applyAlignment="1">
      <alignment horizontal="left"/>
    </xf>
    <xf numFmtId="0" fontId="23" fillId="7" borderId="0" xfId="0" applyFont="1" applyFill="1" applyBorder="1" applyAlignment="1">
      <alignment horizontal="center"/>
    </xf>
    <xf numFmtId="0" fontId="15" fillId="0" borderId="0" xfId="3" applyNumberFormat="1" applyFont="1" applyBorder="1" applyAlignment="1">
      <alignment horizontal="center" vertical="top" wrapText="1"/>
    </xf>
    <xf numFmtId="0" fontId="15" fillId="0" borderId="0" xfId="1" applyNumberFormat="1" applyFont="1" applyBorder="1" applyAlignment="1">
      <alignment horizontal="center" vertical="top" wrapText="1"/>
    </xf>
    <xf numFmtId="0" fontId="7" fillId="0" borderId="0" xfId="1" applyNumberFormat="1" applyBorder="1" applyAlignment="1">
      <alignment horizontal="center" wrapText="1"/>
    </xf>
    <xf numFmtId="0" fontId="7" fillId="0" borderId="0" xfId="1" applyNumberFormat="1" applyBorder="1" applyAlignment="1"/>
  </cellXfs>
  <cellStyles count="5">
    <cellStyle name="Comma 2" xfId="3" xr:uid="{00000000-0005-0000-0000-000000000000}"/>
    <cellStyle name="Currency" xfId="4" builtinId="4"/>
    <cellStyle name="Normal" xfId="0" builtinId="0"/>
    <cellStyle name="Normal 2" xfId="1" xr:uid="{00000000-0005-0000-0000-000002000000}"/>
    <cellStyle name="Normal 2 2"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png"/><Relationship Id="rId1" Type="http://schemas.openxmlformats.org/officeDocument/2006/relationships/image" Target="../media/image11.jpeg"/><Relationship Id="rId5" Type="http://schemas.openxmlformats.org/officeDocument/2006/relationships/image" Target="../media/image8.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xdr:col>
      <xdr:colOff>11678</xdr:colOff>
      <xdr:row>1</xdr:row>
      <xdr:rowOff>20783</xdr:rowOff>
    </xdr:from>
    <xdr:to>
      <xdr:col>10</xdr:col>
      <xdr:colOff>0</xdr:colOff>
      <xdr:row>4</xdr:row>
      <xdr:rowOff>39916</xdr:rowOff>
    </xdr:to>
    <xdr:sp macro="" textlink="">
      <xdr:nvSpPr>
        <xdr:cNvPr id="18" name="TextBox 8">
          <a:extLst>
            <a:ext uri="{FF2B5EF4-FFF2-40B4-BE49-F238E27FC236}">
              <a16:creationId xmlns:a16="http://schemas.microsoft.com/office/drawing/2014/main" id="{00000000-0008-0000-0000-000012000000}"/>
            </a:ext>
          </a:extLst>
        </xdr:cNvPr>
        <xdr:cNvSpPr txBox="1"/>
      </xdr:nvSpPr>
      <xdr:spPr>
        <a:xfrm>
          <a:off x="744483" y="204714"/>
          <a:ext cx="12875172" cy="570926"/>
        </a:xfrm>
        <a:prstGeom prst="rect">
          <a:avLst/>
        </a:prstGeom>
        <a:blipFill>
          <a:blip xmlns:r="http://schemas.openxmlformats.org/officeDocument/2006/relationships" r:embed="rId1"/>
          <a:tile tx="0" ty="0" sx="100000" sy="100000" flip="none" algn="tl"/>
        </a:blipFill>
        <a:ln w="28575" cap="flat" cmpd="sng" algn="ctr">
          <a:solidFill>
            <a:sysClr val="windowText" lastClr="000000"/>
          </a:solidFill>
          <a:prstDash val="solid"/>
          <a:miter lim="800000"/>
        </a:ln>
        <a:effectLst>
          <a:innerShdw blurRad="63500" dist="50800" dir="8100000">
            <a:prstClr val="black">
              <a:alpha val="50000"/>
            </a:prstClr>
          </a:innerShdw>
        </a:effectLst>
      </xdr:spPr>
      <xdr:style>
        <a:lnRef idx="1">
          <a:schemeClr val="accent6"/>
        </a:lnRef>
        <a:fillRef idx="2">
          <a:schemeClr val="accent6"/>
        </a:fillRef>
        <a:effectRef idx="1">
          <a:schemeClr val="accent6"/>
        </a:effectRef>
        <a:fontRef idx="minor">
          <a:schemeClr val="dk1"/>
        </a:fontRef>
      </xdr:style>
      <xdr:txBody>
        <a:bodyPr wrap="square" rtlCol="0">
          <a:no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ctr"/>
          <a:r>
            <a:rPr lang="en-US" sz="3000" b="1"/>
            <a:t>City of</a:t>
          </a:r>
          <a:r>
            <a:rPr lang="en-US" sz="3000" b="1" baseline="0"/>
            <a:t> San Luis Obispo Fire Station No. 2 Downspout Reroute</a:t>
          </a:r>
          <a:endParaRPr lang="en-US" sz="3000" b="1"/>
        </a:p>
      </xdr:txBody>
    </xdr:sp>
    <xdr:clientData/>
  </xdr:twoCellAnchor>
  <xdr:twoCellAnchor>
    <xdr:from>
      <xdr:col>8</xdr:col>
      <xdr:colOff>342900</xdr:colOff>
      <xdr:row>17</xdr:row>
      <xdr:rowOff>190500</xdr:rowOff>
    </xdr:from>
    <xdr:to>
      <xdr:col>9</xdr:col>
      <xdr:colOff>1752599</xdr:colOff>
      <xdr:row>18</xdr:row>
      <xdr:rowOff>552451</xdr:rowOff>
    </xdr:to>
    <xdr:grpSp>
      <xdr:nvGrpSpPr>
        <xdr:cNvPr id="3" name="Group 2">
          <a:extLst>
            <a:ext uri="{FF2B5EF4-FFF2-40B4-BE49-F238E27FC236}">
              <a16:creationId xmlns:a16="http://schemas.microsoft.com/office/drawing/2014/main" id="{00000000-0008-0000-0000-000003000000}"/>
            </a:ext>
          </a:extLst>
        </xdr:cNvPr>
        <xdr:cNvGrpSpPr/>
      </xdr:nvGrpSpPr>
      <xdr:grpSpPr>
        <a:xfrm>
          <a:off x="11125200" y="7305675"/>
          <a:ext cx="2133599" cy="628651"/>
          <a:chOff x="3020301" y="7602160"/>
          <a:chExt cx="2938721" cy="816127"/>
        </a:xfrm>
      </xdr:grpSpPr>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91652" y="7649182"/>
            <a:ext cx="677105" cy="766416"/>
          </a:xfrm>
          <a:prstGeom prst="rect">
            <a:avLst/>
          </a:prstGeom>
          <a:ln w="3175">
            <a:noFill/>
          </a:ln>
          <a:effectLst/>
        </xdr:spPr>
      </xdr:pic>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61288" y="7662585"/>
            <a:ext cx="697734" cy="735503"/>
          </a:xfrm>
          <a:prstGeom prst="rect">
            <a:avLst/>
          </a:prstGeom>
          <a:ln w="3175">
            <a:noFill/>
          </a:ln>
          <a:effectLst/>
        </xdr:spPr>
      </xdr:pic>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20301" y="7602160"/>
            <a:ext cx="767593" cy="816127"/>
          </a:xfrm>
          <a:prstGeom prst="rect">
            <a:avLst/>
          </a:prstGeom>
        </xdr:spPr>
      </xdr:pic>
    </xdr:grpSp>
    <xdr:clientData/>
  </xdr:twoCellAnchor>
  <xdr:twoCellAnchor editAs="oneCell">
    <xdr:from>
      <xdr:col>1</xdr:col>
      <xdr:colOff>10583</xdr:colOff>
      <xdr:row>21</xdr:row>
      <xdr:rowOff>104562</xdr:rowOff>
    </xdr:from>
    <xdr:to>
      <xdr:col>5</xdr:col>
      <xdr:colOff>129328</xdr:colOff>
      <xdr:row>21</xdr:row>
      <xdr:rowOff>613832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6526" y="8530105"/>
          <a:ext cx="6482806" cy="509270"/>
        </a:xfrm>
        <a:prstGeom prst="rect">
          <a:avLst/>
        </a:prstGeom>
      </xdr:spPr>
    </xdr:pic>
    <xdr:clientData/>
  </xdr:twoCellAnchor>
  <xdr:twoCellAnchor editAs="oneCell">
    <xdr:from>
      <xdr:col>5</xdr:col>
      <xdr:colOff>214841</xdr:colOff>
      <xdr:row>21</xdr:row>
      <xdr:rowOff>104564</xdr:rowOff>
    </xdr:from>
    <xdr:to>
      <xdr:col>10</xdr:col>
      <xdr:colOff>0</xdr:colOff>
      <xdr:row>21</xdr:row>
      <xdr:rowOff>613834</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187141" y="9239039"/>
          <a:ext cx="6843184" cy="509270"/>
        </a:xfrm>
        <a:prstGeom prst="rect">
          <a:avLst/>
        </a:prstGeom>
      </xdr:spPr>
    </xdr:pic>
    <xdr:clientData/>
  </xdr:twoCellAnchor>
  <xdr:twoCellAnchor editAs="oneCell">
    <xdr:from>
      <xdr:col>1</xdr:col>
      <xdr:colOff>19050</xdr:colOff>
      <xdr:row>5</xdr:row>
      <xdr:rowOff>19050</xdr:rowOff>
    </xdr:from>
    <xdr:to>
      <xdr:col>5</xdr:col>
      <xdr:colOff>767443</xdr:colOff>
      <xdr:row>8</xdr:row>
      <xdr:rowOff>1228725</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52450" y="781050"/>
          <a:ext cx="6930118" cy="3067050"/>
        </a:xfrm>
        <a:prstGeom prst="rect">
          <a:avLst/>
        </a:prstGeom>
        <a:ln>
          <a:solidFill>
            <a:sysClr val="windowText" lastClr="000000"/>
          </a:solidFill>
        </a:ln>
      </xdr:spPr>
    </xdr:pic>
    <xdr:clientData/>
  </xdr:twoCellAnchor>
  <xdr:twoCellAnchor>
    <xdr:from>
      <xdr:col>2</xdr:col>
      <xdr:colOff>840739</xdr:colOff>
      <xdr:row>5</xdr:row>
      <xdr:rowOff>166793</xdr:rowOff>
    </xdr:from>
    <xdr:to>
      <xdr:col>5</xdr:col>
      <xdr:colOff>84666</xdr:colOff>
      <xdr:row>6</xdr:row>
      <xdr:rowOff>202353</xdr:rowOff>
    </xdr:to>
    <xdr:sp macro="" textlink="">
      <xdr:nvSpPr>
        <xdr:cNvPr id="12" name="Freeform 11">
          <a:extLst>
            <a:ext uri="{FF2B5EF4-FFF2-40B4-BE49-F238E27FC236}">
              <a16:creationId xmlns:a16="http://schemas.microsoft.com/office/drawing/2014/main" id="{00000000-0008-0000-0000-00000C000000}"/>
            </a:ext>
          </a:extLst>
        </xdr:cNvPr>
        <xdr:cNvSpPr/>
      </xdr:nvSpPr>
      <xdr:spPr>
        <a:xfrm>
          <a:off x="2798656" y="791210"/>
          <a:ext cx="3625427" cy="395393"/>
        </a:xfrm>
        <a:custGeom>
          <a:avLst/>
          <a:gdLst>
            <a:gd name="connsiteX0" fmla="*/ 370840 w 4384040"/>
            <a:gd name="connsiteY0" fmla="*/ 35560 h 401320"/>
            <a:gd name="connsiteX1" fmla="*/ 0 w 4384040"/>
            <a:gd name="connsiteY1" fmla="*/ 401320 h 401320"/>
            <a:gd name="connsiteX2" fmla="*/ 4384040 w 4384040"/>
            <a:gd name="connsiteY2" fmla="*/ 381000 h 401320"/>
            <a:gd name="connsiteX3" fmla="*/ 3078480 w 4384040"/>
            <a:gd name="connsiteY3" fmla="*/ 0 h 401320"/>
            <a:gd name="connsiteX4" fmla="*/ 370840 w 4384040"/>
            <a:gd name="connsiteY4" fmla="*/ 35560 h 40132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384040" h="401320">
              <a:moveTo>
                <a:pt x="370840" y="35560"/>
              </a:moveTo>
              <a:lnTo>
                <a:pt x="0" y="401320"/>
              </a:lnTo>
              <a:lnTo>
                <a:pt x="4384040" y="381000"/>
              </a:lnTo>
              <a:lnTo>
                <a:pt x="3078480" y="0"/>
              </a:lnTo>
              <a:lnTo>
                <a:pt x="370840" y="35560"/>
              </a:lnTo>
              <a:close/>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516679</xdr:colOff>
      <xdr:row>6</xdr:row>
      <xdr:rowOff>37042</xdr:rowOff>
    </xdr:from>
    <xdr:to>
      <xdr:col>4</xdr:col>
      <xdr:colOff>831639</xdr:colOff>
      <xdr:row>6</xdr:row>
      <xdr:rowOff>158962</xdr:rowOff>
    </xdr:to>
    <xdr:sp macro="" textlink="">
      <xdr:nvSpPr>
        <xdr:cNvPr id="24" name="Down Arrow 23">
          <a:extLst>
            <a:ext uri="{FF2B5EF4-FFF2-40B4-BE49-F238E27FC236}">
              <a16:creationId xmlns:a16="http://schemas.microsoft.com/office/drawing/2014/main" id="{00000000-0008-0000-0000-000018000000}"/>
            </a:ext>
          </a:extLst>
        </xdr:cNvPr>
        <xdr:cNvSpPr/>
      </xdr:nvSpPr>
      <xdr:spPr>
        <a:xfrm rot="5400000">
          <a:off x="4975649" y="1035897"/>
          <a:ext cx="121920" cy="31496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1313815</xdr:colOff>
      <xdr:row>5</xdr:row>
      <xdr:rowOff>196427</xdr:rowOff>
    </xdr:from>
    <xdr:to>
      <xdr:col>4</xdr:col>
      <xdr:colOff>1435735</xdr:colOff>
      <xdr:row>6</xdr:row>
      <xdr:rowOff>145627</xdr:rowOff>
    </xdr:to>
    <xdr:sp macro="" textlink="">
      <xdr:nvSpPr>
        <xdr:cNvPr id="34" name="Down Arrow 33">
          <a:extLst>
            <a:ext uri="{FF2B5EF4-FFF2-40B4-BE49-F238E27FC236}">
              <a16:creationId xmlns:a16="http://schemas.microsoft.com/office/drawing/2014/main" id="{00000000-0008-0000-0000-000022000000}"/>
            </a:ext>
          </a:extLst>
        </xdr:cNvPr>
        <xdr:cNvSpPr/>
      </xdr:nvSpPr>
      <xdr:spPr>
        <a:xfrm>
          <a:off x="5293148" y="820844"/>
          <a:ext cx="121920" cy="30903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840952</xdr:colOff>
      <xdr:row>5</xdr:row>
      <xdr:rowOff>222673</xdr:rowOff>
    </xdr:from>
    <xdr:to>
      <xdr:col>3</xdr:col>
      <xdr:colOff>962872</xdr:colOff>
      <xdr:row>6</xdr:row>
      <xdr:rowOff>171873</xdr:rowOff>
    </xdr:to>
    <xdr:sp macro="" textlink="">
      <xdr:nvSpPr>
        <xdr:cNvPr id="35" name="Down Arrow 34">
          <a:extLst>
            <a:ext uri="{FF2B5EF4-FFF2-40B4-BE49-F238E27FC236}">
              <a16:creationId xmlns:a16="http://schemas.microsoft.com/office/drawing/2014/main" id="{00000000-0008-0000-0000-000023000000}"/>
            </a:ext>
          </a:extLst>
        </xdr:cNvPr>
        <xdr:cNvSpPr/>
      </xdr:nvSpPr>
      <xdr:spPr>
        <a:xfrm>
          <a:off x="3804285" y="847090"/>
          <a:ext cx="121920" cy="30903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1904</xdr:colOff>
      <xdr:row>6</xdr:row>
      <xdr:rowOff>603007</xdr:rowOff>
    </xdr:from>
    <xdr:to>
      <xdr:col>3</xdr:col>
      <xdr:colOff>123824</xdr:colOff>
      <xdr:row>6</xdr:row>
      <xdr:rowOff>915035</xdr:rowOff>
    </xdr:to>
    <xdr:sp macro="" textlink="">
      <xdr:nvSpPr>
        <xdr:cNvPr id="36" name="Down Arrow 35">
          <a:extLst>
            <a:ext uri="{FF2B5EF4-FFF2-40B4-BE49-F238E27FC236}">
              <a16:creationId xmlns:a16="http://schemas.microsoft.com/office/drawing/2014/main" id="{00000000-0008-0000-0000-000024000000}"/>
            </a:ext>
          </a:extLst>
        </xdr:cNvPr>
        <xdr:cNvSpPr/>
      </xdr:nvSpPr>
      <xdr:spPr>
        <a:xfrm>
          <a:off x="3049904" y="1593607"/>
          <a:ext cx="121920" cy="31202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163193</xdr:colOff>
      <xdr:row>8</xdr:row>
      <xdr:rowOff>218258</xdr:rowOff>
    </xdr:from>
    <xdr:to>
      <xdr:col>3</xdr:col>
      <xdr:colOff>285113</xdr:colOff>
      <xdr:row>8</xdr:row>
      <xdr:rowOff>533218</xdr:rowOff>
    </xdr:to>
    <xdr:sp macro="" textlink="">
      <xdr:nvSpPr>
        <xdr:cNvPr id="37" name="Down Arrow 36">
          <a:extLst>
            <a:ext uri="{FF2B5EF4-FFF2-40B4-BE49-F238E27FC236}">
              <a16:creationId xmlns:a16="http://schemas.microsoft.com/office/drawing/2014/main" id="{00000000-0008-0000-0000-000025000000}"/>
            </a:ext>
          </a:extLst>
        </xdr:cNvPr>
        <xdr:cNvSpPr/>
      </xdr:nvSpPr>
      <xdr:spPr>
        <a:xfrm rot="18920942">
          <a:off x="3496943" y="2751908"/>
          <a:ext cx="121920" cy="31496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xdr:col>
      <xdr:colOff>95250</xdr:colOff>
      <xdr:row>10</xdr:row>
      <xdr:rowOff>186267</xdr:rowOff>
    </xdr:from>
    <xdr:ext cx="184731" cy="405432"/>
    <xdr:sp macro="" textlink="">
      <xdr:nvSpPr>
        <xdr:cNvPr id="19" name="TextBox 18">
          <a:extLst>
            <a:ext uri="{FF2B5EF4-FFF2-40B4-BE49-F238E27FC236}">
              <a16:creationId xmlns:a16="http://schemas.microsoft.com/office/drawing/2014/main" id="{00000000-0008-0000-0000-000013000000}"/>
            </a:ext>
          </a:extLst>
        </xdr:cNvPr>
        <xdr:cNvSpPr txBox="1"/>
      </xdr:nvSpPr>
      <xdr:spPr>
        <a:xfrm>
          <a:off x="292100" y="4745567"/>
          <a:ext cx="18473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2000" b="1"/>
        </a:p>
      </xdr:txBody>
    </xdr:sp>
    <xdr:clientData/>
  </xdr:oneCellAnchor>
  <xdr:oneCellAnchor>
    <xdr:from>
      <xdr:col>3</xdr:col>
      <xdr:colOff>133350</xdr:colOff>
      <xdr:row>8</xdr:row>
      <xdr:rowOff>545043</xdr:rowOff>
    </xdr:from>
    <xdr:ext cx="2802690" cy="248851"/>
    <xdr:sp macro="" textlink="">
      <xdr:nvSpPr>
        <xdr:cNvPr id="21" name="TextBox 20">
          <a:extLst>
            <a:ext uri="{FF2B5EF4-FFF2-40B4-BE49-F238E27FC236}">
              <a16:creationId xmlns:a16="http://schemas.microsoft.com/office/drawing/2014/main" id="{00000000-0008-0000-0000-000015000000}"/>
            </a:ext>
          </a:extLst>
        </xdr:cNvPr>
        <xdr:cNvSpPr txBox="1"/>
      </xdr:nvSpPr>
      <xdr:spPr>
        <a:xfrm>
          <a:off x="3467100" y="3078693"/>
          <a:ext cx="2802690"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b="1"/>
            <a:t>Current routing causing damage to concrete slab.</a:t>
          </a:r>
        </a:p>
      </xdr:txBody>
    </xdr:sp>
    <xdr:clientData/>
  </xdr:oneCellAnchor>
  <xdr:oneCellAnchor>
    <xdr:from>
      <xdr:col>5</xdr:col>
      <xdr:colOff>279400</xdr:colOff>
      <xdr:row>13</xdr:row>
      <xdr:rowOff>209550</xdr:rowOff>
    </xdr:from>
    <xdr:ext cx="184731" cy="264560"/>
    <xdr:sp macro="" textlink="">
      <xdr:nvSpPr>
        <xdr:cNvPr id="39" name="TextBox 38">
          <a:extLst>
            <a:ext uri="{FF2B5EF4-FFF2-40B4-BE49-F238E27FC236}">
              <a16:creationId xmlns:a16="http://schemas.microsoft.com/office/drawing/2014/main" id="{00000000-0008-0000-0000-000027000000}"/>
            </a:ext>
          </a:extLst>
        </xdr:cNvPr>
        <xdr:cNvSpPr txBox="1"/>
      </xdr:nvSpPr>
      <xdr:spPr>
        <a:xfrm>
          <a:off x="5359400" y="600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4</xdr:col>
      <xdr:colOff>431800</xdr:colOff>
      <xdr:row>12</xdr:row>
      <xdr:rowOff>69851</xdr:rowOff>
    </xdr:from>
    <xdr:ext cx="184731" cy="311496"/>
    <xdr:sp macro="" textlink="">
      <xdr:nvSpPr>
        <xdr:cNvPr id="44" name="TextBox 43">
          <a:extLst>
            <a:ext uri="{FF2B5EF4-FFF2-40B4-BE49-F238E27FC236}">
              <a16:creationId xmlns:a16="http://schemas.microsoft.com/office/drawing/2014/main" id="{00000000-0008-0000-0000-00002C000000}"/>
            </a:ext>
          </a:extLst>
        </xdr:cNvPr>
        <xdr:cNvSpPr txBox="1"/>
      </xdr:nvSpPr>
      <xdr:spPr>
        <a:xfrm>
          <a:off x="4535714" y="4718051"/>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400" b="1"/>
        </a:p>
      </xdr:txBody>
    </xdr:sp>
    <xdr:clientData/>
  </xdr:oneCellAnchor>
  <xdr:oneCellAnchor>
    <xdr:from>
      <xdr:col>2</xdr:col>
      <xdr:colOff>611718</xdr:colOff>
      <xdr:row>8</xdr:row>
      <xdr:rowOff>1380066</xdr:rowOff>
    </xdr:from>
    <xdr:ext cx="1274231" cy="1296459"/>
    <xdr:sp macro="" textlink="">
      <xdr:nvSpPr>
        <xdr:cNvPr id="45" name="TextBox 44">
          <a:extLst>
            <a:ext uri="{FF2B5EF4-FFF2-40B4-BE49-F238E27FC236}">
              <a16:creationId xmlns:a16="http://schemas.microsoft.com/office/drawing/2014/main" id="{00000000-0008-0000-0000-00002D000000}"/>
            </a:ext>
          </a:extLst>
        </xdr:cNvPr>
        <xdr:cNvSpPr txBox="1"/>
      </xdr:nvSpPr>
      <xdr:spPr>
        <a:xfrm>
          <a:off x="3021543" y="3999441"/>
          <a:ext cx="1274231" cy="12964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0"/>
            <a:t>Left. Example of a planter box style bioretention facility. Image courtesy of HBB Landscape Architecture.</a:t>
          </a:r>
        </a:p>
      </xdr:txBody>
    </xdr:sp>
    <xdr:clientData/>
  </xdr:oneCellAnchor>
  <xdr:twoCellAnchor>
    <xdr:from>
      <xdr:col>3</xdr:col>
      <xdr:colOff>134681</xdr:colOff>
      <xdr:row>6</xdr:row>
      <xdr:rowOff>52464</xdr:rowOff>
    </xdr:from>
    <xdr:to>
      <xdr:col>3</xdr:col>
      <xdr:colOff>449641</xdr:colOff>
      <xdr:row>6</xdr:row>
      <xdr:rowOff>174384</xdr:rowOff>
    </xdr:to>
    <xdr:sp macro="" textlink="">
      <xdr:nvSpPr>
        <xdr:cNvPr id="26" name="Down Arrow 23">
          <a:extLst>
            <a:ext uri="{FF2B5EF4-FFF2-40B4-BE49-F238E27FC236}">
              <a16:creationId xmlns:a16="http://schemas.microsoft.com/office/drawing/2014/main" id="{00000000-0008-0000-0000-00001A000000}"/>
            </a:ext>
          </a:extLst>
        </xdr:cNvPr>
        <xdr:cNvSpPr/>
      </xdr:nvSpPr>
      <xdr:spPr>
        <a:xfrm rot="5400000">
          <a:off x="3279201" y="946544"/>
          <a:ext cx="121920" cy="31496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9524</xdr:colOff>
      <xdr:row>8</xdr:row>
      <xdr:rowOff>1249436</xdr:rowOff>
    </xdr:from>
    <xdr:to>
      <xdr:col>2</xdr:col>
      <xdr:colOff>639319</xdr:colOff>
      <xdr:row>13</xdr:row>
      <xdr:rowOff>371475</xdr:rowOff>
    </xdr:to>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8"/>
        <a:stretch>
          <a:fillRect/>
        </a:stretch>
      </xdr:blipFill>
      <xdr:spPr>
        <a:xfrm>
          <a:off x="542924" y="3868811"/>
          <a:ext cx="2506220" cy="2046214"/>
        </a:xfrm>
        <a:prstGeom prst="rect">
          <a:avLst/>
        </a:prstGeom>
        <a:ln>
          <a:solidFill>
            <a:schemeClr val="tx1"/>
          </a:solidFill>
        </a:ln>
      </xdr:spPr>
    </xdr:pic>
    <xdr:clientData/>
  </xdr:twoCellAnchor>
  <xdr:twoCellAnchor>
    <xdr:from>
      <xdr:col>3</xdr:col>
      <xdr:colOff>952501</xdr:colOff>
      <xdr:row>8</xdr:row>
      <xdr:rowOff>1247775</xdr:rowOff>
    </xdr:from>
    <xdr:to>
      <xdr:col>5</xdr:col>
      <xdr:colOff>771525</xdr:colOff>
      <xdr:row>13</xdr:row>
      <xdr:rowOff>371475</xdr:rowOff>
    </xdr:to>
    <xdr:grpSp>
      <xdr:nvGrpSpPr>
        <xdr:cNvPr id="8" name="Group 7">
          <a:extLst>
            <a:ext uri="{FF2B5EF4-FFF2-40B4-BE49-F238E27FC236}">
              <a16:creationId xmlns:a16="http://schemas.microsoft.com/office/drawing/2014/main" id="{00000000-0008-0000-0000-000008000000}"/>
            </a:ext>
          </a:extLst>
        </xdr:cNvPr>
        <xdr:cNvGrpSpPr/>
      </xdr:nvGrpSpPr>
      <xdr:grpSpPr>
        <a:xfrm>
          <a:off x="4286251" y="3867150"/>
          <a:ext cx="3200399" cy="2047875"/>
          <a:chOff x="6105525" y="4318906"/>
          <a:chExt cx="3929743" cy="2652662"/>
        </a:xfrm>
      </xdr:grpSpPr>
      <xdr:grpSp>
        <xdr:nvGrpSpPr>
          <xdr:cNvPr id="5" name="Group 4">
            <a:extLst>
              <a:ext uri="{FF2B5EF4-FFF2-40B4-BE49-F238E27FC236}">
                <a16:creationId xmlns:a16="http://schemas.microsoft.com/office/drawing/2014/main" id="{00000000-0008-0000-0000-000005000000}"/>
              </a:ext>
            </a:extLst>
          </xdr:cNvPr>
          <xdr:cNvGrpSpPr/>
        </xdr:nvGrpSpPr>
        <xdr:grpSpPr>
          <a:xfrm>
            <a:off x="6105525" y="4318906"/>
            <a:ext cx="3929743" cy="2652662"/>
            <a:chOff x="3667125" y="3423556"/>
            <a:chExt cx="3929743" cy="2652662"/>
          </a:xfrm>
        </xdr:grpSpPr>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9"/>
            <a:srcRect l="14706" t="-1" r="21128" b="6608"/>
            <a:stretch/>
          </xdr:blipFill>
          <xdr:spPr>
            <a:xfrm>
              <a:off x="3667125" y="3423556"/>
              <a:ext cx="3929743" cy="2652662"/>
            </a:xfrm>
            <a:prstGeom prst="rect">
              <a:avLst/>
            </a:prstGeom>
            <a:ln>
              <a:solidFill>
                <a:sysClr val="windowText" lastClr="000000"/>
              </a:solidFill>
            </a:ln>
          </xdr:spPr>
        </xdr:pic>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5247821" y="4843235"/>
              <a:ext cx="2238829" cy="761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000" b="1"/>
                <a:t>Proposed rerouting</a:t>
              </a:r>
              <a:r>
                <a:rPr lang="en-US" sz="1000" b="1" baseline="0"/>
                <a:t> of drainage spout into new raingarden area.</a:t>
              </a:r>
              <a:endParaRPr lang="en-US" sz="1000" b="1"/>
            </a:p>
          </xdr:txBody>
        </xdr:sp>
        <xdr:sp macro="" textlink="">
          <xdr:nvSpPr>
            <xdr:cNvPr id="38" name="Down Arrow 37">
              <a:extLst>
                <a:ext uri="{FF2B5EF4-FFF2-40B4-BE49-F238E27FC236}">
                  <a16:creationId xmlns:a16="http://schemas.microsoft.com/office/drawing/2014/main" id="{00000000-0008-0000-0000-000026000000}"/>
                </a:ext>
              </a:extLst>
            </xdr:cNvPr>
            <xdr:cNvSpPr/>
          </xdr:nvSpPr>
          <xdr:spPr>
            <a:xfrm rot="20343951" flipH="1">
              <a:off x="4816421" y="5081087"/>
              <a:ext cx="125886" cy="32680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
        <xdr:nvSpPr>
          <xdr:cNvPr id="20" name="Freeform: Shape 19">
            <a:extLst>
              <a:ext uri="{FF2B5EF4-FFF2-40B4-BE49-F238E27FC236}">
                <a16:creationId xmlns:a16="http://schemas.microsoft.com/office/drawing/2014/main" id="{00000000-0008-0000-0000-000014000000}"/>
              </a:ext>
            </a:extLst>
          </xdr:cNvPr>
          <xdr:cNvSpPr/>
        </xdr:nvSpPr>
        <xdr:spPr>
          <a:xfrm>
            <a:off x="6362700" y="5559090"/>
            <a:ext cx="1343025" cy="289259"/>
          </a:xfrm>
          <a:custGeom>
            <a:avLst/>
            <a:gdLst>
              <a:gd name="connsiteX0" fmla="*/ 316831 w 916405"/>
              <a:gd name="connsiteY0" fmla="*/ 36094 h 186489"/>
              <a:gd name="connsiteX1" fmla="*/ 0 w 916405"/>
              <a:gd name="connsiteY1" fmla="*/ 182479 h 186489"/>
              <a:gd name="connsiteX2" fmla="*/ 755984 w 916405"/>
              <a:gd name="connsiteY2" fmla="*/ 186489 h 186489"/>
              <a:gd name="connsiteX3" fmla="*/ 916405 w 916405"/>
              <a:gd name="connsiteY3" fmla="*/ 0 h 186489"/>
              <a:gd name="connsiteX4" fmla="*/ 316831 w 916405"/>
              <a:gd name="connsiteY4" fmla="*/ 36094 h 18648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916405" h="186489">
                <a:moveTo>
                  <a:pt x="316831" y="36094"/>
                </a:moveTo>
                <a:lnTo>
                  <a:pt x="0" y="182479"/>
                </a:lnTo>
                <a:lnTo>
                  <a:pt x="755984" y="186489"/>
                </a:lnTo>
                <a:lnTo>
                  <a:pt x="916405" y="0"/>
                </a:lnTo>
                <a:lnTo>
                  <a:pt x="316831" y="36094"/>
                </a:lnTo>
                <a:close/>
              </a:path>
            </a:pathLst>
          </a:custGeom>
          <a:solidFill>
            <a:schemeClr val="accent6">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grpSp>
    <xdr:clientData/>
  </xdr:twoCellAnchor>
  <xdr:oneCellAnchor>
    <xdr:from>
      <xdr:col>4</xdr:col>
      <xdr:colOff>152400</xdr:colOff>
      <xdr:row>13</xdr:row>
      <xdr:rowOff>28575</xdr:rowOff>
    </xdr:from>
    <xdr:ext cx="184731" cy="264560"/>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45720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0</xdr:row>
      <xdr:rowOff>114300</xdr:rowOff>
    </xdr:from>
    <xdr:to>
      <xdr:col>14</xdr:col>
      <xdr:colOff>571500</xdr:colOff>
      <xdr:row>61</xdr:row>
      <xdr:rowOff>9228</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114300"/>
          <a:ext cx="8934450" cy="98390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443865</xdr:colOff>
      <xdr:row>8</xdr:row>
      <xdr:rowOff>0</xdr:rowOff>
    </xdr:from>
    <xdr:to>
      <xdr:col>4</xdr:col>
      <xdr:colOff>443866</xdr:colOff>
      <xdr:row>11</xdr:row>
      <xdr:rowOff>57150</xdr:rowOff>
    </xdr:to>
    <xdr:cxnSp macro="">
      <xdr:nvCxnSpPr>
        <xdr:cNvPr id="2" name="Straight Arrow Connector 1">
          <a:extLst>
            <a:ext uri="{FF2B5EF4-FFF2-40B4-BE49-F238E27FC236}">
              <a16:creationId xmlns:a16="http://schemas.microsoft.com/office/drawing/2014/main" id="{00000000-0008-0000-0600-000002000000}"/>
            </a:ext>
          </a:extLst>
        </xdr:cNvPr>
        <xdr:cNvCxnSpPr/>
      </xdr:nvCxnSpPr>
      <xdr:spPr>
        <a:xfrm>
          <a:off x="2882265" y="1508760"/>
          <a:ext cx="1" cy="560070"/>
        </a:xfrm>
        <a:prstGeom prst="straightConnector1">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6</xdr:col>
      <xdr:colOff>525781</xdr:colOff>
      <xdr:row>13</xdr:row>
      <xdr:rowOff>160318</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4183380" cy="2537758"/>
        </a:xfrm>
        <a:prstGeom prst="rect">
          <a:avLst/>
        </a:prstGeom>
      </xdr:spPr>
    </xdr:pic>
    <xdr:clientData/>
  </xdr:twoCellAnchor>
  <xdr:twoCellAnchor editAs="oneCell">
    <xdr:from>
      <xdr:col>7</xdr:col>
      <xdr:colOff>38100</xdr:colOff>
      <xdr:row>0</xdr:row>
      <xdr:rowOff>0</xdr:rowOff>
    </xdr:from>
    <xdr:to>
      <xdr:col>16</xdr:col>
      <xdr:colOff>277085</xdr:colOff>
      <xdr:row>13</xdr:row>
      <xdr:rowOff>152400</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05300" y="0"/>
          <a:ext cx="5725385" cy="2529840"/>
        </a:xfrm>
        <a:prstGeom prst="rect">
          <a:avLst/>
        </a:prstGeom>
      </xdr:spPr>
    </xdr:pic>
    <xdr:clientData/>
  </xdr:twoCellAnchor>
  <xdr:twoCellAnchor>
    <xdr:from>
      <xdr:col>7</xdr:col>
      <xdr:colOff>30480</xdr:colOff>
      <xdr:row>0</xdr:row>
      <xdr:rowOff>7620</xdr:rowOff>
    </xdr:from>
    <xdr:to>
      <xdr:col>9</xdr:col>
      <xdr:colOff>396240</xdr:colOff>
      <xdr:row>5</xdr:row>
      <xdr:rowOff>60960</xdr:rowOff>
    </xdr:to>
    <xdr:sp macro="" textlink="">
      <xdr:nvSpPr>
        <xdr:cNvPr id="10" name="Rectangle 9">
          <a:extLst>
            <a:ext uri="{FF2B5EF4-FFF2-40B4-BE49-F238E27FC236}">
              <a16:creationId xmlns:a16="http://schemas.microsoft.com/office/drawing/2014/main" id="{00000000-0008-0000-0700-00000A000000}"/>
            </a:ext>
          </a:extLst>
        </xdr:cNvPr>
        <xdr:cNvSpPr/>
      </xdr:nvSpPr>
      <xdr:spPr>
        <a:xfrm>
          <a:off x="4297680" y="7620"/>
          <a:ext cx="1584960" cy="967740"/>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Downspout drains water onto concrete</a:t>
          </a:r>
          <a:r>
            <a:rPr lang="en-US" sz="1100" baseline="0">
              <a:solidFill>
                <a:sysClr val="windowText" lastClr="000000"/>
              </a:solidFill>
            </a:rPr>
            <a:t> slab.  Faulty slab seams absorb water, creating float of the concrete.  </a:t>
          </a:r>
          <a:endParaRPr lang="en-US" sz="1100">
            <a:solidFill>
              <a:sysClr val="windowText" lastClr="000000"/>
            </a:solidFill>
          </a:endParaRPr>
        </a:p>
      </xdr:txBody>
    </xdr:sp>
    <xdr:clientData/>
  </xdr:twoCellAnchor>
  <xdr:twoCellAnchor editAs="oneCell">
    <xdr:from>
      <xdr:col>2</xdr:col>
      <xdr:colOff>0</xdr:colOff>
      <xdr:row>16</xdr:row>
      <xdr:rowOff>0</xdr:rowOff>
    </xdr:from>
    <xdr:to>
      <xdr:col>10</xdr:col>
      <xdr:colOff>556260</xdr:colOff>
      <xdr:row>29</xdr:row>
      <xdr:rowOff>119443</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19200" y="2926080"/>
          <a:ext cx="5433060" cy="2496883"/>
        </a:xfrm>
        <a:prstGeom prst="rect">
          <a:avLst/>
        </a:prstGeom>
      </xdr:spPr>
    </xdr:pic>
    <xdr:clientData/>
  </xdr:twoCellAnchor>
  <xdr:twoCellAnchor editAs="oneCell">
    <xdr:from>
      <xdr:col>11</xdr:col>
      <xdr:colOff>137160</xdr:colOff>
      <xdr:row>15</xdr:row>
      <xdr:rowOff>5063</xdr:rowOff>
    </xdr:from>
    <xdr:to>
      <xdr:col>21</xdr:col>
      <xdr:colOff>335280</xdr:colOff>
      <xdr:row>28</xdr:row>
      <xdr:rowOff>107156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68941" y="2862563"/>
          <a:ext cx="6198870" cy="2578593"/>
        </a:xfrm>
        <a:prstGeom prst="rect">
          <a:avLst/>
        </a:prstGeom>
      </xdr:spPr>
    </xdr:pic>
    <xdr:clientData/>
  </xdr:twoCellAnchor>
  <xdr:twoCellAnchor editAs="oneCell">
    <xdr:from>
      <xdr:col>16</xdr:col>
      <xdr:colOff>457200</xdr:colOff>
      <xdr:row>0</xdr:row>
      <xdr:rowOff>1</xdr:rowOff>
    </xdr:from>
    <xdr:to>
      <xdr:col>22</xdr:col>
      <xdr:colOff>15479</xdr:colOff>
      <xdr:row>14</xdr:row>
      <xdr:rowOff>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5"/>
        <a:stretch>
          <a:fillRect/>
        </a:stretch>
      </xdr:blipFill>
      <xdr:spPr>
        <a:xfrm>
          <a:off x="10210800" y="1"/>
          <a:ext cx="3215879" cy="25336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externalLinkPath" Target="/Users/lklingen/Documents/LIDprojects/GIP%20Exel%20Template_020817.xls" TargetMode="External"/><Relationship Id="rId1" Type="http://schemas.openxmlformats.org/officeDocument/2006/relationships/externalLinkPath" Target="/Users/lklingen/Documents/LIDprojects/GIP%20Exel%20Template_011017.xls" TargetMode="External"/><Relationship Id="rId4"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S40"/>
  <sheetViews>
    <sheetView tabSelected="1" topLeftCell="A10" zoomScaleNormal="100" zoomScaleSheetLayoutView="50" workbookViewId="0">
      <selection activeCell="L15" sqref="L15"/>
    </sheetView>
  </sheetViews>
  <sheetFormatPr defaultRowHeight="15" outlineLevelRow="2" x14ac:dyDescent="0.25"/>
  <cols>
    <col min="1" max="1" width="8" customWidth="1"/>
    <col min="2" max="2" width="28.140625" customWidth="1"/>
    <col min="3" max="3" width="13.85546875" customWidth="1"/>
    <col min="4" max="4" width="15.28515625" customWidth="1"/>
    <col min="5" max="5" width="35.42578125" customWidth="1"/>
    <col min="6" max="6" width="13.42578125" customWidth="1"/>
    <col min="7" max="7" width="27.140625" customWidth="1"/>
    <col min="8" max="8" width="20.42578125" customWidth="1"/>
    <col min="9" max="9" width="10.85546875" customWidth="1"/>
    <col min="10" max="10" width="31.140625" customWidth="1"/>
    <col min="21" max="26" width="8.85546875" customWidth="1"/>
  </cols>
  <sheetData>
    <row r="4" spans="1:19" ht="10.9" customHeight="1" x14ac:dyDescent="0.25"/>
    <row r="5" spans="1:19" ht="5.0999999999999996" customHeight="1" x14ac:dyDescent="0.25">
      <c r="A5" s="162"/>
    </row>
    <row r="6" spans="1:19" ht="24.75" customHeight="1" outlineLevel="2" x14ac:dyDescent="0.25">
      <c r="A6" s="162"/>
      <c r="G6" s="173" t="s">
        <v>146</v>
      </c>
      <c r="H6" s="8"/>
      <c r="I6" s="8"/>
      <c r="J6" s="9"/>
    </row>
    <row r="7" spans="1:19" ht="96.75" customHeight="1" outlineLevel="2" x14ac:dyDescent="0.25">
      <c r="A7" s="162"/>
      <c r="G7" s="191" t="s">
        <v>162</v>
      </c>
      <c r="H7" s="192"/>
      <c r="I7" s="192"/>
      <c r="J7" s="193"/>
      <c r="L7" s="155"/>
      <c r="M7" s="156"/>
      <c r="N7" s="182"/>
      <c r="O7" s="182"/>
      <c r="P7" s="182"/>
      <c r="Q7" s="182"/>
      <c r="R7" s="182"/>
      <c r="S7" s="182"/>
    </row>
    <row r="8" spans="1:19" ht="24.75" customHeight="1" outlineLevel="2" x14ac:dyDescent="0.25">
      <c r="A8" s="162"/>
      <c r="G8" s="173" t="s">
        <v>147</v>
      </c>
      <c r="H8" s="174"/>
      <c r="I8" s="8"/>
      <c r="J8" s="9"/>
      <c r="L8" s="155"/>
      <c r="M8" s="183"/>
      <c r="N8" s="183"/>
      <c r="O8" s="183"/>
      <c r="P8" s="183"/>
      <c r="Q8" s="183"/>
      <c r="R8" s="182"/>
      <c r="S8" s="182"/>
    </row>
    <row r="9" spans="1:19" ht="111" customHeight="1" outlineLevel="2" x14ac:dyDescent="0.25">
      <c r="A9" s="162"/>
      <c r="G9" s="191" t="s">
        <v>170</v>
      </c>
      <c r="H9" s="192"/>
      <c r="I9" s="192"/>
      <c r="J9" s="193"/>
      <c r="L9" s="182"/>
      <c r="M9" s="183"/>
      <c r="N9" s="183"/>
      <c r="O9" s="183"/>
      <c r="P9" s="183"/>
      <c r="Q9" s="183"/>
      <c r="R9" s="183"/>
      <c r="S9" s="182"/>
    </row>
    <row r="10" spans="1:19" ht="24.75" customHeight="1" outlineLevel="2" x14ac:dyDescent="0.25">
      <c r="A10" s="162"/>
      <c r="G10" s="173" t="s">
        <v>3</v>
      </c>
      <c r="H10" s="170"/>
      <c r="I10" s="201"/>
      <c r="J10" s="202"/>
      <c r="L10" s="182"/>
      <c r="M10" s="183"/>
      <c r="N10" s="183"/>
      <c r="O10" s="183"/>
      <c r="P10" s="183"/>
      <c r="Q10" s="183"/>
      <c r="R10" s="183"/>
      <c r="S10" s="182"/>
    </row>
    <row r="11" spans="1:19" ht="32.25" customHeight="1" outlineLevel="2" x14ac:dyDescent="0.25">
      <c r="A11" s="162"/>
      <c r="G11" s="198" t="s">
        <v>4</v>
      </c>
      <c r="H11" s="195"/>
      <c r="I11" s="194" t="s">
        <v>132</v>
      </c>
      <c r="J11" s="195"/>
      <c r="L11" s="183"/>
      <c r="M11" s="183"/>
      <c r="N11" s="183"/>
      <c r="O11" s="183"/>
      <c r="P11" s="183"/>
      <c r="Q11" s="183"/>
      <c r="R11" s="183"/>
      <c r="S11" s="183"/>
    </row>
    <row r="12" spans="1:19" ht="31.5" customHeight="1" outlineLevel="2" x14ac:dyDescent="0.4">
      <c r="A12" s="162"/>
      <c r="B12" s="3"/>
      <c r="C12" s="4"/>
      <c r="G12" s="199" t="s">
        <v>166</v>
      </c>
      <c r="H12" s="177"/>
      <c r="I12" s="196" t="s">
        <v>154</v>
      </c>
      <c r="J12" s="177"/>
      <c r="L12" s="183"/>
      <c r="M12" s="183"/>
      <c r="N12" s="183"/>
      <c r="O12" s="183"/>
      <c r="P12" s="183"/>
      <c r="Q12" s="183"/>
      <c r="R12" s="183"/>
      <c r="S12" s="183"/>
    </row>
    <row r="13" spans="1:19" ht="30.75" customHeight="1" outlineLevel="2" x14ac:dyDescent="0.25">
      <c r="A13" s="162"/>
      <c r="B13" s="185"/>
      <c r="C13" s="186"/>
      <c r="G13" s="200" t="s">
        <v>144</v>
      </c>
      <c r="H13" s="177"/>
      <c r="I13" s="197" t="s">
        <v>156</v>
      </c>
      <c r="J13" s="177"/>
      <c r="L13" s="155"/>
      <c r="M13" s="183"/>
      <c r="N13" s="183"/>
      <c r="O13" s="183"/>
      <c r="P13" s="182"/>
      <c r="Q13" s="182"/>
      <c r="R13" s="182"/>
      <c r="S13" s="182"/>
    </row>
    <row r="14" spans="1:19" ht="31.5" customHeight="1" outlineLevel="2" x14ac:dyDescent="0.4">
      <c r="A14" s="2"/>
      <c r="B14" s="166"/>
      <c r="C14" s="5"/>
      <c r="G14" s="199" t="s">
        <v>137</v>
      </c>
      <c r="H14" s="203"/>
      <c r="I14" s="198" t="s">
        <v>138</v>
      </c>
      <c r="J14" s="177"/>
      <c r="L14" s="155"/>
      <c r="M14" s="183"/>
      <c r="N14" s="183"/>
      <c r="O14" s="182"/>
      <c r="P14" s="182"/>
      <c r="Q14" s="182"/>
      <c r="R14" s="182"/>
      <c r="S14" s="182"/>
    </row>
    <row r="15" spans="1:19" ht="29.25" customHeight="1" x14ac:dyDescent="0.25">
      <c r="B15" s="6" t="s">
        <v>0</v>
      </c>
      <c r="C15" s="7"/>
      <c r="D15" s="8"/>
      <c r="E15" s="8"/>
      <c r="F15" s="8"/>
      <c r="G15" s="199" t="s">
        <v>140</v>
      </c>
      <c r="H15" s="177"/>
      <c r="I15" s="198">
        <v>1.3</v>
      </c>
      <c r="J15" s="177"/>
      <c r="L15" s="155"/>
      <c r="M15" s="183"/>
      <c r="N15" s="183"/>
      <c r="O15" s="183"/>
      <c r="P15" s="183"/>
      <c r="Q15" s="182"/>
      <c r="R15" s="182"/>
      <c r="S15" s="182"/>
    </row>
    <row r="16" spans="1:19" ht="36.75" customHeight="1" x14ac:dyDescent="0.25">
      <c r="B16" s="146" t="s">
        <v>28</v>
      </c>
      <c r="C16" s="146" t="s">
        <v>136</v>
      </c>
      <c r="D16" s="146" t="s">
        <v>8</v>
      </c>
      <c r="E16" s="146" t="s">
        <v>139</v>
      </c>
      <c r="F16" s="146" t="s">
        <v>157</v>
      </c>
      <c r="G16" s="199" t="s">
        <v>5</v>
      </c>
      <c r="H16" s="177"/>
      <c r="I16" s="196" t="s">
        <v>155</v>
      </c>
      <c r="J16" s="177"/>
      <c r="L16" s="182"/>
      <c r="M16" s="183"/>
      <c r="N16" s="183"/>
      <c r="O16" s="183"/>
      <c r="P16" s="183"/>
      <c r="Q16" s="182"/>
      <c r="R16" s="182"/>
      <c r="S16" s="182"/>
    </row>
    <row r="17" spans="2:19" ht="26.25" customHeight="1" x14ac:dyDescent="0.25">
      <c r="B17" s="1">
        <v>1</v>
      </c>
      <c r="C17" s="1" t="s">
        <v>2</v>
      </c>
      <c r="D17" s="1">
        <v>929</v>
      </c>
      <c r="E17" s="161">
        <f>D17*(I15*0.083)</f>
        <v>100.23910000000001</v>
      </c>
      <c r="F17" s="159">
        <v>260</v>
      </c>
      <c r="G17" s="199" t="s">
        <v>6</v>
      </c>
      <c r="H17" s="177"/>
      <c r="I17" s="196" t="s">
        <v>141</v>
      </c>
      <c r="J17" s="177"/>
      <c r="L17" s="182"/>
      <c r="M17" s="183"/>
      <c r="N17" s="183"/>
      <c r="O17" s="183"/>
      <c r="P17" s="183"/>
      <c r="Q17" s="182"/>
      <c r="R17" s="182"/>
      <c r="S17" s="182"/>
    </row>
    <row r="18" spans="2:19" ht="21" customHeight="1" x14ac:dyDescent="0.25">
      <c r="B18" s="173" t="s">
        <v>145</v>
      </c>
      <c r="C18" s="8"/>
      <c r="D18" s="8"/>
      <c r="E18" s="187"/>
      <c r="F18" s="177"/>
      <c r="G18" s="173" t="s">
        <v>142</v>
      </c>
      <c r="H18" s="9"/>
      <c r="I18" s="168"/>
      <c r="J18" s="169"/>
    </row>
    <row r="19" spans="2:19" ht="53.25" customHeight="1" x14ac:dyDescent="0.25">
      <c r="B19" s="153" t="s">
        <v>158</v>
      </c>
      <c r="C19" s="163">
        <v>127</v>
      </c>
      <c r="D19" s="188" t="s">
        <v>134</v>
      </c>
      <c r="E19" s="189"/>
      <c r="F19" s="190"/>
      <c r="G19" s="171" t="s">
        <v>167</v>
      </c>
      <c r="H19" s="171">
        <f>20*F17</f>
        <v>5200</v>
      </c>
      <c r="I19" s="165"/>
      <c r="J19" s="162"/>
    </row>
    <row r="20" spans="2:19" ht="31.5" customHeight="1" x14ac:dyDescent="0.25">
      <c r="B20" s="154" t="s">
        <v>159</v>
      </c>
      <c r="C20" s="163">
        <v>1490</v>
      </c>
      <c r="D20" s="175" t="s">
        <v>133</v>
      </c>
      <c r="E20" s="176"/>
      <c r="F20" s="184"/>
      <c r="G20" s="178" t="s">
        <v>169</v>
      </c>
      <c r="H20" s="179"/>
      <c r="I20" s="204" t="s">
        <v>164</v>
      </c>
      <c r="J20" s="205"/>
    </row>
    <row r="21" spans="2:19" ht="27.75" customHeight="1" x14ac:dyDescent="0.25">
      <c r="B21" s="153" t="s">
        <v>168</v>
      </c>
      <c r="C21" s="163">
        <v>1.25</v>
      </c>
      <c r="D21" s="175" t="s">
        <v>163</v>
      </c>
      <c r="E21" s="176"/>
      <c r="F21" s="177"/>
      <c r="G21" s="180"/>
      <c r="H21" s="181"/>
      <c r="I21" s="206"/>
      <c r="J21" s="207"/>
    </row>
    <row r="22" spans="2:19" ht="48.75" customHeight="1" x14ac:dyDescent="0.25">
      <c r="G22" s="167"/>
      <c r="H22" s="167"/>
    </row>
    <row r="23" spans="2:19" ht="47.25" customHeight="1" x14ac:dyDescent="0.25">
      <c r="B23" s="2"/>
      <c r="C23" s="2"/>
      <c r="I23" s="2"/>
      <c r="J23" s="2"/>
      <c r="K23" s="2"/>
    </row>
    <row r="24" spans="2:19" ht="15" customHeight="1" x14ac:dyDescent="0.25">
      <c r="B24" s="2"/>
      <c r="D24" s="145"/>
      <c r="E24" s="145"/>
      <c r="F24" s="145"/>
      <c r="H24" s="2"/>
      <c r="I24" s="2"/>
      <c r="J24" s="2"/>
      <c r="K24" s="2"/>
    </row>
    <row r="25" spans="2:19" ht="29.25" customHeight="1" x14ac:dyDescent="0.25">
      <c r="B25" s="2"/>
      <c r="H25" s="2"/>
      <c r="I25" s="2"/>
      <c r="J25" s="2"/>
      <c r="K25" s="2"/>
    </row>
    <row r="26" spans="2:19" x14ac:dyDescent="0.25">
      <c r="G26" s="2"/>
      <c r="H26" s="2"/>
      <c r="I26" s="2"/>
      <c r="J26" s="2"/>
      <c r="K26" s="2"/>
    </row>
    <row r="27" spans="2:19" ht="16.350000000000001" customHeight="1" x14ac:dyDescent="0.25">
      <c r="G27" s="2"/>
      <c r="H27" s="2"/>
      <c r="I27" s="2"/>
      <c r="J27" s="2"/>
      <c r="K27" s="2"/>
    </row>
    <row r="30" spans="2:19" ht="13.35" customHeight="1" x14ac:dyDescent="0.25"/>
    <row r="31" spans="2:19" ht="30" customHeight="1" x14ac:dyDescent="0.25"/>
    <row r="35" ht="17.100000000000001" customHeight="1" x14ac:dyDescent="0.25"/>
    <row r="36" ht="19.350000000000001" customHeight="1" x14ac:dyDescent="0.25"/>
    <row r="37" ht="27" customHeight="1" x14ac:dyDescent="0.25"/>
    <row r="40" ht="14.45" customHeight="1" x14ac:dyDescent="0.25"/>
  </sheetData>
  <mergeCells count="42">
    <mergeCell ref="G15:H15"/>
    <mergeCell ref="G16:H16"/>
    <mergeCell ref="G17:H17"/>
    <mergeCell ref="P13:S13"/>
    <mergeCell ref="I20:J21"/>
    <mergeCell ref="M14:N14"/>
    <mergeCell ref="O14:S14"/>
    <mergeCell ref="Q16:S17"/>
    <mergeCell ref="M16:P17"/>
    <mergeCell ref="Q15:S15"/>
    <mergeCell ref="B13:C13"/>
    <mergeCell ref="E18:F18"/>
    <mergeCell ref="D19:F19"/>
    <mergeCell ref="G7:J7"/>
    <mergeCell ref="G9:J9"/>
    <mergeCell ref="I11:J11"/>
    <mergeCell ref="I12:J12"/>
    <mergeCell ref="I13:J13"/>
    <mergeCell ref="I14:J14"/>
    <mergeCell ref="I15:J15"/>
    <mergeCell ref="I16:J16"/>
    <mergeCell ref="I17:J17"/>
    <mergeCell ref="G11:H11"/>
    <mergeCell ref="G12:H12"/>
    <mergeCell ref="G13:H13"/>
    <mergeCell ref="I10:J10"/>
    <mergeCell ref="D21:F21"/>
    <mergeCell ref="G20:H21"/>
    <mergeCell ref="N7:S7"/>
    <mergeCell ref="M8:Q8"/>
    <mergeCell ref="R8:S8"/>
    <mergeCell ref="L9:L10"/>
    <mergeCell ref="M9:R9"/>
    <mergeCell ref="M10:R10"/>
    <mergeCell ref="S9:S10"/>
    <mergeCell ref="L11:S11"/>
    <mergeCell ref="L12:S12"/>
    <mergeCell ref="M13:O13"/>
    <mergeCell ref="M15:P15"/>
    <mergeCell ref="L16:L17"/>
    <mergeCell ref="D20:F20"/>
    <mergeCell ref="G14:H14"/>
  </mergeCells>
  <pageMargins left="0.25" right="0.25" top="0.25" bottom="0.25" header="0.3" footer="0.3"/>
  <pageSetup paperSize="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8:T35"/>
  <sheetViews>
    <sheetView zoomScale="80" zoomScaleNormal="80" workbookViewId="0">
      <selection activeCell="D29" sqref="D29"/>
    </sheetView>
  </sheetViews>
  <sheetFormatPr defaultColWidth="8.85546875" defaultRowHeight="12.75" x14ac:dyDescent="0.2"/>
  <cols>
    <col min="1" max="1" width="8.85546875" style="10"/>
    <col min="2" max="2" width="4.85546875" style="10" customWidth="1"/>
    <col min="3" max="3" width="28.140625" style="11" customWidth="1"/>
    <col min="4" max="4" width="26.85546875" style="11" customWidth="1"/>
    <col min="5" max="5" width="12.42578125" style="11" customWidth="1"/>
    <col min="6" max="6" width="16.140625" style="11" customWidth="1"/>
    <col min="7" max="7" width="8.5703125" style="10" customWidth="1"/>
    <col min="8" max="8" width="140.140625" style="11" customWidth="1"/>
    <col min="9" max="14" width="0" style="10" hidden="1" customWidth="1"/>
    <col min="15" max="18" width="9.140625" style="10" hidden="1" customWidth="1"/>
    <col min="19" max="19" width="24.42578125" style="10" customWidth="1"/>
    <col min="20" max="20" width="8.85546875" style="10"/>
    <col min="21" max="21" width="26.140625" style="10" customWidth="1"/>
    <col min="22" max="16384" width="8.85546875" style="10"/>
  </cols>
  <sheetData>
    <row r="8" spans="3:20" x14ac:dyDescent="0.2">
      <c r="C8" s="208" t="s">
        <v>3</v>
      </c>
      <c r="D8" s="209"/>
      <c r="E8" s="49"/>
      <c r="F8" s="49"/>
      <c r="H8" s="144" t="s">
        <v>20</v>
      </c>
      <c r="I8" s="46"/>
      <c r="J8" s="46"/>
      <c r="K8" s="46"/>
      <c r="L8" s="46"/>
      <c r="M8" s="46"/>
      <c r="N8" s="46"/>
      <c r="O8" s="46"/>
      <c r="P8" s="46"/>
      <c r="Q8" s="46"/>
      <c r="T8" s="48" t="s">
        <v>40</v>
      </c>
    </row>
    <row r="9" spans="3:20" ht="38.25" customHeight="1" x14ac:dyDescent="0.25">
      <c r="C9" s="14" t="s">
        <v>4</v>
      </c>
      <c r="D9" s="157" t="s">
        <v>132</v>
      </c>
      <c r="E9" s="13"/>
      <c r="F9" s="13"/>
      <c r="H9" s="17" t="s">
        <v>39</v>
      </c>
      <c r="I9" s="46"/>
      <c r="J9" s="46"/>
      <c r="K9" s="46"/>
      <c r="L9" s="46"/>
      <c r="M9" s="46"/>
      <c r="N9" s="46"/>
      <c r="O9" s="46"/>
      <c r="P9" s="46"/>
      <c r="Q9" s="46"/>
    </row>
    <row r="10" spans="3:20" ht="15" x14ac:dyDescent="0.25">
      <c r="C10" s="14" t="s">
        <v>135</v>
      </c>
      <c r="D10" s="158" t="s">
        <v>154</v>
      </c>
      <c r="E10" s="13"/>
      <c r="F10" s="13"/>
      <c r="H10" s="17" t="s">
        <v>38</v>
      </c>
      <c r="I10" s="46"/>
      <c r="J10" s="46"/>
      <c r="K10" s="46"/>
      <c r="L10" s="46"/>
      <c r="M10" s="46"/>
      <c r="N10" s="46"/>
      <c r="O10" s="46"/>
      <c r="P10" s="46"/>
      <c r="Q10" s="46"/>
    </row>
    <row r="11" spans="3:20" ht="25.5" customHeight="1" x14ac:dyDescent="0.25">
      <c r="C11" s="14" t="s">
        <v>144</v>
      </c>
      <c r="D11" s="160" t="s">
        <v>156</v>
      </c>
      <c r="E11" s="13"/>
      <c r="F11" s="13"/>
      <c r="H11" s="17" t="s">
        <v>37</v>
      </c>
      <c r="I11" s="46"/>
      <c r="J11" s="46"/>
      <c r="K11" s="46"/>
      <c r="L11" s="46"/>
      <c r="M11" s="46"/>
      <c r="N11" s="46"/>
      <c r="O11" s="46"/>
      <c r="P11" s="46"/>
      <c r="Q11" s="46"/>
      <c r="T11" s="10" t="s">
        <v>36</v>
      </c>
    </row>
    <row r="12" spans="3:20" ht="15" x14ac:dyDescent="0.25">
      <c r="C12" s="14" t="s">
        <v>35</v>
      </c>
      <c r="D12" s="157" t="s">
        <v>138</v>
      </c>
      <c r="E12" s="13"/>
      <c r="F12" s="13"/>
      <c r="H12" s="17" t="s">
        <v>34</v>
      </c>
      <c r="I12" s="46"/>
      <c r="J12" s="46"/>
      <c r="K12" s="46"/>
      <c r="L12" s="46"/>
      <c r="M12" s="46"/>
      <c r="N12" s="46"/>
      <c r="O12" s="46"/>
      <c r="P12" s="46"/>
      <c r="Q12" s="46"/>
    </row>
    <row r="13" spans="3:20" ht="37.5" customHeight="1" x14ac:dyDescent="0.25">
      <c r="C13" s="14" t="s">
        <v>143</v>
      </c>
      <c r="D13" s="157">
        <v>1.3</v>
      </c>
      <c r="E13" s="13"/>
      <c r="F13" s="13"/>
      <c r="H13" s="15" t="s">
        <v>161</v>
      </c>
      <c r="I13" s="46"/>
      <c r="J13" s="46"/>
      <c r="K13" s="46"/>
      <c r="L13" s="46"/>
      <c r="M13" s="46"/>
      <c r="N13" s="46"/>
      <c r="O13" s="46"/>
      <c r="P13" s="46"/>
      <c r="Q13" s="46"/>
    </row>
    <row r="14" spans="3:20" ht="31.5" customHeight="1" x14ac:dyDescent="0.25">
      <c r="C14" s="14" t="s">
        <v>5</v>
      </c>
      <c r="D14" s="158" t="s">
        <v>155</v>
      </c>
      <c r="E14" s="13"/>
      <c r="F14" s="13"/>
      <c r="H14" s="17" t="s">
        <v>33</v>
      </c>
      <c r="I14" s="46"/>
      <c r="J14" s="46"/>
      <c r="K14" s="46"/>
      <c r="L14" s="46"/>
      <c r="M14" s="46"/>
      <c r="N14" s="46"/>
      <c r="O14" s="46"/>
      <c r="P14" s="46"/>
      <c r="Q14" s="46"/>
    </row>
    <row r="15" spans="3:20" ht="30" hidden="1" x14ac:dyDescent="0.25">
      <c r="C15" s="14" t="s">
        <v>32</v>
      </c>
      <c r="D15" s="158" t="s">
        <v>141</v>
      </c>
      <c r="E15" s="13"/>
      <c r="F15" s="13"/>
      <c r="H15" s="17"/>
      <c r="I15" s="46"/>
      <c r="J15" s="46"/>
      <c r="K15" s="46"/>
      <c r="L15" s="46"/>
      <c r="M15" s="46"/>
      <c r="N15" s="46"/>
      <c r="O15" s="46"/>
      <c r="P15" s="46"/>
      <c r="Q15" s="46"/>
      <c r="T15" s="10" t="s">
        <v>31</v>
      </c>
    </row>
    <row r="16" spans="3:20" ht="34.5" customHeight="1" x14ac:dyDescent="0.25">
      <c r="C16" s="14" t="s">
        <v>6</v>
      </c>
      <c r="D16" s="158" t="s">
        <v>141</v>
      </c>
      <c r="E16" s="13"/>
      <c r="F16" s="13"/>
      <c r="H16" s="17" t="s">
        <v>30</v>
      </c>
      <c r="I16" s="46"/>
      <c r="J16" s="46"/>
      <c r="K16" s="46"/>
      <c r="L16" s="46"/>
      <c r="M16" s="46"/>
      <c r="N16" s="46"/>
      <c r="O16" s="46"/>
      <c r="P16" s="46"/>
      <c r="Q16" s="46"/>
      <c r="T16" s="10" t="s">
        <v>29</v>
      </c>
    </row>
    <row r="17" spans="3:17" hidden="1" x14ac:dyDescent="0.2">
      <c r="C17" s="14"/>
      <c r="D17" s="14"/>
      <c r="E17" s="13"/>
      <c r="F17" s="13"/>
      <c r="H17" s="12"/>
      <c r="I17" s="46"/>
      <c r="J17" s="46"/>
      <c r="K17" s="46"/>
      <c r="L17" s="46"/>
      <c r="M17" s="46"/>
      <c r="N17" s="46"/>
      <c r="O17" s="46"/>
      <c r="P17" s="46"/>
      <c r="Q17" s="46"/>
    </row>
    <row r="18" spans="3:17" hidden="1" x14ac:dyDescent="0.2">
      <c r="C18" s="14"/>
      <c r="D18" s="14"/>
      <c r="E18" s="13"/>
      <c r="F18" s="13"/>
      <c r="H18" s="12"/>
      <c r="I18" s="46"/>
      <c r="J18" s="46"/>
      <c r="K18" s="46"/>
      <c r="L18" s="46"/>
      <c r="M18" s="46"/>
      <c r="N18" s="46"/>
      <c r="O18" s="46"/>
      <c r="P18" s="46"/>
      <c r="Q18" s="46"/>
    </row>
    <row r="19" spans="3:17" hidden="1" x14ac:dyDescent="0.2">
      <c r="C19" s="14"/>
      <c r="D19" s="14"/>
      <c r="E19" s="13"/>
      <c r="F19" s="13"/>
      <c r="H19" s="12"/>
      <c r="I19" s="46"/>
      <c r="J19" s="46"/>
      <c r="K19" s="46"/>
      <c r="L19" s="46"/>
      <c r="M19" s="46"/>
      <c r="N19" s="46"/>
      <c r="O19" s="46"/>
      <c r="P19" s="46"/>
      <c r="Q19" s="46"/>
    </row>
    <row r="20" spans="3:17" hidden="1" x14ac:dyDescent="0.2">
      <c r="C20" s="14"/>
      <c r="D20" s="14"/>
      <c r="E20" s="13"/>
      <c r="F20" s="13"/>
      <c r="H20" s="12"/>
      <c r="I20" s="46"/>
      <c r="J20" s="46"/>
      <c r="K20" s="46"/>
      <c r="L20" s="46"/>
      <c r="M20" s="46"/>
      <c r="N20" s="46"/>
      <c r="O20" s="46"/>
      <c r="P20" s="46"/>
      <c r="Q20" s="46"/>
    </row>
    <row r="21" spans="3:17" hidden="1" x14ac:dyDescent="0.2">
      <c r="C21" s="14"/>
      <c r="D21" s="14"/>
      <c r="E21" s="13"/>
      <c r="F21" s="13"/>
      <c r="H21" s="12"/>
      <c r="I21" s="46"/>
      <c r="J21" s="46"/>
      <c r="K21" s="46"/>
      <c r="L21" s="46"/>
      <c r="M21" s="46"/>
      <c r="N21" s="46"/>
      <c r="O21" s="46"/>
      <c r="P21" s="46"/>
      <c r="Q21" s="46"/>
    </row>
    <row r="22" spans="3:17" hidden="1" x14ac:dyDescent="0.2">
      <c r="C22" s="14"/>
      <c r="D22" s="14"/>
      <c r="E22" s="13"/>
      <c r="F22" s="13"/>
      <c r="H22" s="12"/>
      <c r="I22" s="46"/>
      <c r="J22" s="46"/>
      <c r="K22" s="46"/>
      <c r="L22" s="46"/>
      <c r="M22" s="46"/>
      <c r="N22" s="46"/>
      <c r="O22" s="46"/>
      <c r="P22" s="46"/>
      <c r="Q22" s="46"/>
    </row>
    <row r="23" spans="3:17" hidden="1" x14ac:dyDescent="0.2">
      <c r="C23" s="14"/>
      <c r="D23" s="14"/>
      <c r="E23" s="13"/>
      <c r="F23" s="13"/>
      <c r="H23" s="12"/>
      <c r="I23" s="46"/>
      <c r="J23" s="46"/>
      <c r="K23" s="46"/>
      <c r="L23" s="46"/>
      <c r="M23" s="46"/>
      <c r="N23" s="46"/>
      <c r="O23" s="46"/>
      <c r="P23" s="46"/>
      <c r="Q23" s="46"/>
    </row>
    <row r="24" spans="3:17" hidden="1" x14ac:dyDescent="0.2">
      <c r="C24" s="14"/>
      <c r="D24" s="14"/>
      <c r="E24" s="13"/>
      <c r="F24" s="13"/>
      <c r="H24" s="12"/>
      <c r="I24" s="46"/>
      <c r="J24" s="46"/>
      <c r="K24" s="46"/>
      <c r="L24" s="46"/>
      <c r="M24" s="46"/>
      <c r="N24" s="46"/>
      <c r="O24" s="46"/>
      <c r="P24" s="46"/>
      <c r="Q24" s="46"/>
    </row>
    <row r="25" spans="3:17" x14ac:dyDescent="0.2">
      <c r="H25" s="12"/>
      <c r="I25" s="46"/>
      <c r="J25" s="46"/>
      <c r="K25" s="46"/>
      <c r="L25" s="46"/>
      <c r="M25" s="46"/>
      <c r="N25" s="46"/>
      <c r="O25" s="46"/>
      <c r="P25" s="46"/>
      <c r="Q25" s="46"/>
    </row>
    <row r="26" spans="3:17" x14ac:dyDescent="0.2">
      <c r="H26" s="12"/>
      <c r="I26" s="46"/>
      <c r="J26" s="46"/>
      <c r="K26" s="46"/>
      <c r="L26" s="46"/>
      <c r="M26" s="46"/>
      <c r="N26" s="46"/>
      <c r="O26" s="46"/>
      <c r="P26" s="46"/>
      <c r="Q26" s="46"/>
    </row>
    <row r="27" spans="3:17" x14ac:dyDescent="0.2">
      <c r="H27" s="12"/>
      <c r="I27" s="46"/>
      <c r="J27" s="46"/>
      <c r="K27" s="46"/>
      <c r="L27" s="46"/>
      <c r="M27" s="46"/>
      <c r="N27" s="46"/>
      <c r="O27" s="46"/>
      <c r="P27" s="46"/>
      <c r="Q27" s="46"/>
    </row>
    <row r="28" spans="3:17" x14ac:dyDescent="0.2">
      <c r="H28" s="12"/>
      <c r="I28" s="46"/>
      <c r="J28" s="46"/>
      <c r="K28" s="46"/>
      <c r="L28" s="46"/>
      <c r="M28" s="46"/>
      <c r="N28" s="46"/>
      <c r="O28" s="46"/>
      <c r="P28" s="46"/>
      <c r="Q28" s="46"/>
    </row>
    <row r="29" spans="3:17" x14ac:dyDescent="0.2">
      <c r="H29" s="12"/>
      <c r="I29" s="46"/>
      <c r="J29" s="46"/>
      <c r="K29" s="46"/>
      <c r="L29" s="46"/>
      <c r="M29" s="46"/>
      <c r="N29" s="46"/>
      <c r="O29" s="46"/>
      <c r="P29" s="46"/>
      <c r="Q29" s="46"/>
    </row>
    <row r="30" spans="3:17" x14ac:dyDescent="0.2">
      <c r="H30" s="12"/>
      <c r="I30" s="46"/>
      <c r="J30" s="46"/>
      <c r="K30" s="46"/>
      <c r="L30" s="46"/>
      <c r="M30" s="46"/>
      <c r="N30" s="46"/>
      <c r="O30" s="46"/>
      <c r="P30" s="46"/>
      <c r="Q30" s="46"/>
    </row>
    <row r="31" spans="3:17" x14ac:dyDescent="0.2">
      <c r="H31" s="12"/>
      <c r="I31" s="46"/>
      <c r="J31" s="46"/>
      <c r="K31" s="46"/>
      <c r="L31" s="46"/>
      <c r="M31" s="46"/>
      <c r="N31" s="46"/>
      <c r="O31" s="46"/>
      <c r="P31" s="46"/>
      <c r="Q31" s="46"/>
    </row>
    <row r="32" spans="3:17" x14ac:dyDescent="0.2">
      <c r="H32" s="12"/>
      <c r="I32" s="46"/>
      <c r="J32" s="46"/>
      <c r="K32" s="46"/>
      <c r="L32" s="46"/>
      <c r="M32" s="46"/>
      <c r="N32" s="46"/>
      <c r="O32" s="46"/>
      <c r="P32" s="46"/>
      <c r="Q32" s="46"/>
    </row>
    <row r="33" spans="8:17" x14ac:dyDescent="0.2">
      <c r="H33" s="12"/>
      <c r="I33" s="46"/>
      <c r="J33" s="46"/>
      <c r="K33" s="46"/>
      <c r="L33" s="46"/>
      <c r="M33" s="46"/>
      <c r="N33" s="46"/>
      <c r="O33" s="46"/>
      <c r="P33" s="46"/>
      <c r="Q33" s="46"/>
    </row>
    <row r="34" spans="8:17" x14ac:dyDescent="0.2">
      <c r="H34" s="12"/>
      <c r="I34" s="46"/>
      <c r="J34" s="46"/>
      <c r="K34" s="46"/>
      <c r="L34" s="46"/>
      <c r="M34" s="46"/>
      <c r="N34" s="46"/>
      <c r="O34" s="46"/>
      <c r="P34" s="46"/>
      <c r="Q34" s="46"/>
    </row>
    <row r="35" spans="8:17" x14ac:dyDescent="0.2">
      <c r="H35" s="12"/>
      <c r="I35" s="46"/>
      <c r="J35" s="46"/>
      <c r="K35" s="46"/>
      <c r="L35" s="46"/>
      <c r="M35" s="46"/>
      <c r="N35" s="46"/>
      <c r="O35" s="46"/>
      <c r="P35" s="46"/>
      <c r="Q35" s="46"/>
    </row>
  </sheetData>
  <mergeCells count="1">
    <mergeCell ref="C8:D8"/>
  </mergeCells>
  <pageMargins left="0.75" right="0.75" top="1" bottom="1" header="0.5" footer="0.5"/>
  <pageSetup orientation="portrait" horizontalDpi="4294967293"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3:O22"/>
  <sheetViews>
    <sheetView zoomScale="80" zoomScaleNormal="80" workbookViewId="0">
      <selection activeCell="H8" sqref="H8"/>
    </sheetView>
  </sheetViews>
  <sheetFormatPr defaultColWidth="9.140625" defaultRowHeight="15" x14ac:dyDescent="0.25"/>
  <cols>
    <col min="1" max="1" width="9.140625" style="18"/>
    <col min="2" max="2" width="3.42578125" style="18" customWidth="1"/>
    <col min="3" max="3" width="28.5703125" style="18" customWidth="1"/>
    <col min="4" max="4" width="10.5703125" style="23" hidden="1" customWidth="1"/>
    <col min="5" max="5" width="23.140625" style="23" customWidth="1"/>
    <col min="6" max="6" width="24.7109375" style="21" customWidth="1"/>
    <col min="7" max="7" width="15.5703125" style="22" hidden="1" customWidth="1"/>
    <col min="8" max="8" width="17" style="21" customWidth="1"/>
    <col min="9" max="9" width="29" style="21" customWidth="1"/>
    <col min="10" max="10" width="25.42578125" style="18" customWidth="1"/>
    <col min="11" max="11" width="14.140625" style="20" hidden="1" customWidth="1"/>
    <col min="12" max="12" width="24.140625" style="19" customWidth="1"/>
    <col min="13" max="14" width="9.140625" style="18"/>
    <col min="15" max="15" width="27.140625" style="18" customWidth="1"/>
    <col min="16" max="16384" width="9.140625" style="18"/>
  </cols>
  <sheetData>
    <row r="3" spans="3:15" ht="12.6" customHeight="1" x14ac:dyDescent="0.25"/>
    <row r="4" spans="3:15" hidden="1" x14ac:dyDescent="0.25"/>
    <row r="5" spans="3:15" ht="21.75" customHeight="1" x14ac:dyDescent="0.25">
      <c r="C5" s="214" t="s">
        <v>0</v>
      </c>
      <c r="D5" s="215"/>
      <c r="E5" s="215"/>
      <c r="F5" s="216"/>
      <c r="G5" s="217"/>
      <c r="H5" s="217"/>
      <c r="I5" s="217"/>
      <c r="J5" s="218"/>
      <c r="K5" s="45"/>
      <c r="L5" s="212"/>
    </row>
    <row r="6" spans="3:15" ht="79.5" customHeight="1" x14ac:dyDescent="0.25">
      <c r="C6" s="44" t="s">
        <v>28</v>
      </c>
      <c r="D6" s="43" t="s">
        <v>27</v>
      </c>
      <c r="E6" s="43" t="s">
        <v>26</v>
      </c>
      <c r="F6" s="42" t="s">
        <v>148</v>
      </c>
      <c r="G6" s="42"/>
      <c r="H6" s="42" t="s">
        <v>149</v>
      </c>
      <c r="I6" s="42" t="s">
        <v>150</v>
      </c>
      <c r="J6" s="42" t="s">
        <v>25</v>
      </c>
      <c r="K6" s="41" t="s">
        <v>24</v>
      </c>
      <c r="L6" s="213"/>
    </row>
    <row r="7" spans="3:15" ht="30" customHeight="1" x14ac:dyDescent="0.25">
      <c r="C7" s="40">
        <v>1</v>
      </c>
      <c r="D7" s="37" t="s">
        <v>23</v>
      </c>
      <c r="E7" s="37" t="s">
        <v>2</v>
      </c>
      <c r="F7" s="40">
        <v>929</v>
      </c>
      <c r="G7" s="35" t="s">
        <v>23</v>
      </c>
      <c r="H7" s="39"/>
      <c r="I7" s="40">
        <v>261</v>
      </c>
      <c r="J7" s="16"/>
      <c r="K7" s="32" t="s">
        <v>23</v>
      </c>
      <c r="L7" s="31"/>
      <c r="O7" s="47"/>
    </row>
    <row r="8" spans="3:15" ht="29.1" customHeight="1" x14ac:dyDescent="0.25">
      <c r="C8" s="38"/>
      <c r="D8" s="37"/>
      <c r="E8" s="37"/>
      <c r="F8" s="36"/>
      <c r="G8" s="35"/>
      <c r="H8" s="34"/>
      <c r="I8" s="34"/>
      <c r="J8" s="33"/>
      <c r="K8" s="32"/>
      <c r="L8" s="31"/>
    </row>
    <row r="9" spans="3:15" ht="54" customHeight="1" x14ac:dyDescent="0.25">
      <c r="C9" s="219" t="s">
        <v>21</v>
      </c>
      <c r="D9" s="220"/>
      <c r="E9" s="220"/>
      <c r="F9" s="220"/>
      <c r="G9" s="220"/>
      <c r="H9" s="220"/>
      <c r="I9" s="220"/>
      <c r="J9" s="220"/>
      <c r="K9" s="26"/>
      <c r="L9" s="147"/>
    </row>
    <row r="10" spans="3:15" ht="35.25" customHeight="1" x14ac:dyDescent="0.25">
      <c r="C10" s="30"/>
      <c r="D10" s="29"/>
      <c r="E10" s="29"/>
      <c r="F10" s="29"/>
      <c r="G10" s="29"/>
      <c r="H10" s="29"/>
      <c r="I10" s="29"/>
      <c r="J10" s="29"/>
      <c r="K10" s="26"/>
      <c r="L10" s="147"/>
    </row>
    <row r="11" spans="3:15" ht="186.75" customHeight="1" x14ac:dyDescent="0.25">
      <c r="C11" s="28" t="s">
        <v>20</v>
      </c>
      <c r="D11" s="148"/>
      <c r="E11" s="148" t="s">
        <v>19</v>
      </c>
      <c r="F11" s="149" t="s">
        <v>18</v>
      </c>
      <c r="G11" s="150"/>
      <c r="H11" s="151" t="s">
        <v>17</v>
      </c>
      <c r="I11" s="151" t="s">
        <v>151</v>
      </c>
      <c r="J11" s="152" t="s">
        <v>16</v>
      </c>
      <c r="K11" s="26"/>
      <c r="L11" s="147"/>
    </row>
    <row r="12" spans="3:15" ht="30" customHeight="1" x14ac:dyDescent="0.25">
      <c r="C12" s="210"/>
      <c r="D12" s="211"/>
      <c r="E12" s="211"/>
      <c r="F12" s="211"/>
      <c r="G12" s="211"/>
      <c r="H12" s="211"/>
      <c r="I12" s="211"/>
      <c r="J12" s="211"/>
      <c r="K12" s="211"/>
      <c r="L12" s="211"/>
    </row>
    <row r="13" spans="3:15" x14ac:dyDescent="0.25">
      <c r="C13" s="24" t="s">
        <v>15</v>
      </c>
    </row>
    <row r="15" spans="3:15" x14ac:dyDescent="0.25">
      <c r="C15" s="24" t="s">
        <v>14</v>
      </c>
    </row>
    <row r="17" spans="3:3" x14ac:dyDescent="0.25">
      <c r="C17" s="25" t="s">
        <v>13</v>
      </c>
    </row>
    <row r="18" spans="3:3" x14ac:dyDescent="0.25">
      <c r="C18" s="24" t="s">
        <v>2</v>
      </c>
    </row>
    <row r="19" spans="3:3" x14ac:dyDescent="0.25">
      <c r="C19" s="24" t="s">
        <v>12</v>
      </c>
    </row>
    <row r="20" spans="3:3" x14ac:dyDescent="0.25">
      <c r="C20" s="24" t="s">
        <v>11</v>
      </c>
    </row>
    <row r="21" spans="3:3" x14ac:dyDescent="0.25">
      <c r="C21" s="24" t="s">
        <v>10</v>
      </c>
    </row>
    <row r="22" spans="3:3" x14ac:dyDescent="0.25">
      <c r="C22" s="24" t="s">
        <v>9</v>
      </c>
    </row>
  </sheetData>
  <mergeCells count="4">
    <mergeCell ref="C12:L12"/>
    <mergeCell ref="L5:L6"/>
    <mergeCell ref="C5:J5"/>
    <mergeCell ref="C9:J9"/>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C6:N15"/>
  <sheetViews>
    <sheetView zoomScale="80" zoomScaleNormal="80" workbookViewId="0">
      <selection activeCell="G27" sqref="G27"/>
    </sheetView>
  </sheetViews>
  <sheetFormatPr defaultColWidth="9.140625" defaultRowHeight="15" x14ac:dyDescent="0.25"/>
  <cols>
    <col min="1" max="2" width="9.140625" style="18"/>
    <col min="3" max="3" width="15.42578125" style="18" customWidth="1"/>
    <col min="4" max="4" width="11.5703125" style="18" customWidth="1"/>
    <col min="5" max="5" width="20" style="18" customWidth="1"/>
    <col min="6" max="6" width="20.5703125" style="53" customWidth="1"/>
    <col min="7" max="7" width="16.5703125" style="21" customWidth="1"/>
    <col min="8" max="8" width="17.140625" style="21" customWidth="1"/>
    <col min="9" max="9" width="12.42578125" style="21" customWidth="1"/>
    <col min="10" max="16384" width="9.140625" style="18"/>
  </cols>
  <sheetData>
    <row r="6" spans="3:14" ht="47.25" customHeight="1" x14ac:dyDescent="0.25">
      <c r="C6" s="225" t="s">
        <v>131</v>
      </c>
      <c r="D6" s="226"/>
      <c r="E6" s="226"/>
      <c r="F6" s="226"/>
      <c r="G6" s="227"/>
      <c r="H6" s="228"/>
    </row>
    <row r="7" spans="3:14" ht="18" thickBot="1" x14ac:dyDescent="0.3">
      <c r="C7" s="229" t="s">
        <v>152</v>
      </c>
      <c r="D7" s="230"/>
      <c r="E7" s="230"/>
      <c r="F7" s="230"/>
      <c r="G7" s="230"/>
      <c r="H7" s="230"/>
    </row>
    <row r="8" spans="3:14" ht="65.25" thickTop="1" x14ac:dyDescent="0.25">
      <c r="C8" s="75" t="s">
        <v>7</v>
      </c>
      <c r="D8" s="74" t="s">
        <v>66</v>
      </c>
      <c r="E8" s="74" t="s">
        <v>65</v>
      </c>
      <c r="F8" s="73" t="s">
        <v>64</v>
      </c>
      <c r="G8" s="73" t="s">
        <v>63</v>
      </c>
      <c r="H8" s="72" t="s">
        <v>62</v>
      </c>
    </row>
    <row r="9" spans="3:14" x14ac:dyDescent="0.25">
      <c r="C9" s="75"/>
      <c r="D9" s="74" t="s">
        <v>22</v>
      </c>
      <c r="E9" s="74" t="s">
        <v>22</v>
      </c>
      <c r="F9" s="73" t="s">
        <v>22</v>
      </c>
      <c r="G9" s="73" t="s">
        <v>61</v>
      </c>
      <c r="H9" s="72" t="s">
        <v>60</v>
      </c>
    </row>
    <row r="10" spans="3:14" x14ac:dyDescent="0.25">
      <c r="C10" s="61">
        <v>1</v>
      </c>
      <c r="D10" s="71">
        <v>920</v>
      </c>
      <c r="E10" s="71">
        <v>920</v>
      </c>
      <c r="F10" s="62">
        <v>261</v>
      </c>
      <c r="G10" s="70">
        <v>1.3</v>
      </c>
      <c r="H10" s="59">
        <f>(G10*$F$14)*(E10+F10)</f>
        <v>127.42990000000002</v>
      </c>
    </row>
    <row r="11" spans="3:14" ht="14.45" customHeight="1" x14ac:dyDescent="0.25">
      <c r="C11" s="223" t="s">
        <v>59</v>
      </c>
      <c r="D11" s="224"/>
      <c r="E11" s="224"/>
      <c r="F11" s="224"/>
      <c r="G11" s="224"/>
      <c r="H11" s="224"/>
      <c r="I11" s="69"/>
    </row>
    <row r="12" spans="3:14" ht="78.75" customHeight="1" x14ac:dyDescent="0.25">
      <c r="C12" s="68" t="s">
        <v>7</v>
      </c>
      <c r="D12" s="67" t="s">
        <v>58</v>
      </c>
      <c r="E12" s="66" t="s">
        <v>57</v>
      </c>
      <c r="F12" s="65" t="s">
        <v>56</v>
      </c>
      <c r="G12" s="59" t="s">
        <v>55</v>
      </c>
      <c r="H12" s="64" t="s">
        <v>54</v>
      </c>
      <c r="I12" s="63"/>
      <c r="J12" s="24" t="s">
        <v>53</v>
      </c>
    </row>
    <row r="13" spans="3:14" x14ac:dyDescent="0.25">
      <c r="C13" s="61">
        <v>1</v>
      </c>
      <c r="D13" s="36">
        <f>E10</f>
        <v>920</v>
      </c>
      <c r="E13" s="36">
        <f>F10</f>
        <v>261</v>
      </c>
      <c r="F13" s="62">
        <v>19</v>
      </c>
      <c r="G13" s="60">
        <f>(F13*F14)*(E13+D13)*0.8</f>
        <v>1489.9496000000001</v>
      </c>
      <c r="H13" s="59">
        <f>G13*F15</f>
        <v>11144.823008000001</v>
      </c>
      <c r="I13" s="143"/>
      <c r="J13" s="19" t="s">
        <v>52</v>
      </c>
    </row>
    <row r="14" spans="3:14" x14ac:dyDescent="0.25">
      <c r="C14" s="221" t="s">
        <v>51</v>
      </c>
      <c r="D14" s="231"/>
      <c r="E14" s="58"/>
      <c r="F14" s="55">
        <v>8.3000000000000004E-2</v>
      </c>
      <c r="G14" s="57"/>
      <c r="H14" s="54"/>
      <c r="N14" s="24"/>
    </row>
    <row r="15" spans="3:14" x14ac:dyDescent="0.25">
      <c r="C15" s="221" t="s">
        <v>50</v>
      </c>
      <c r="D15" s="222"/>
      <c r="E15" s="56"/>
      <c r="F15" s="55">
        <v>7.48</v>
      </c>
      <c r="G15" s="54"/>
      <c r="H15" s="54"/>
    </row>
  </sheetData>
  <mergeCells count="5">
    <mergeCell ref="C15:D15"/>
    <mergeCell ref="C11:H11"/>
    <mergeCell ref="C6:H6"/>
    <mergeCell ref="C7:H7"/>
    <mergeCell ref="C14:D1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E2:T35"/>
  <sheetViews>
    <sheetView zoomScale="90" zoomScaleNormal="90" workbookViewId="0">
      <selection activeCell="N8" sqref="N8"/>
    </sheetView>
  </sheetViews>
  <sheetFormatPr defaultColWidth="9.140625" defaultRowHeight="15" x14ac:dyDescent="0.25"/>
  <cols>
    <col min="1" max="4" width="9.140625" style="18"/>
    <col min="5" max="6" width="12.5703125" style="18" customWidth="1"/>
    <col min="7" max="7" width="24" style="18" customWidth="1"/>
    <col min="8" max="8" width="46.42578125" style="18" customWidth="1"/>
    <col min="9" max="9" width="7.42578125" style="18" customWidth="1"/>
    <col min="10" max="10" width="11.5703125" style="18" customWidth="1"/>
    <col min="11" max="11" width="13.140625" style="18" customWidth="1"/>
    <col min="12" max="12" width="11.5703125" style="18" customWidth="1"/>
    <col min="13" max="13" width="0" style="18" hidden="1" customWidth="1"/>
    <col min="14" max="14" width="54.5703125" style="18" customWidth="1"/>
    <col min="15" max="15" width="9.140625" style="18"/>
    <col min="16" max="16" width="17" style="18" customWidth="1"/>
    <col min="17" max="17" width="14.5703125" style="18" customWidth="1"/>
    <col min="18" max="18" width="15.140625" style="19" customWidth="1"/>
    <col min="19" max="19" width="15.5703125" style="18" customWidth="1"/>
    <col min="20" max="20" width="15" style="23" customWidth="1"/>
    <col min="21" max="16384" width="9.140625" style="18"/>
  </cols>
  <sheetData>
    <row r="2" spans="5:20" ht="41.25" customHeight="1" x14ac:dyDescent="0.25">
      <c r="E2" s="232" t="s">
        <v>130</v>
      </c>
      <c r="F2" s="233"/>
      <c r="G2" s="233"/>
      <c r="H2" s="142" t="s">
        <v>1</v>
      </c>
      <c r="J2" s="232" t="s">
        <v>129</v>
      </c>
      <c r="K2" s="233"/>
      <c r="L2" s="233"/>
      <c r="M2" s="140"/>
      <c r="N2" s="142" t="s">
        <v>1</v>
      </c>
    </row>
    <row r="3" spans="5:20" ht="60" x14ac:dyDescent="0.25">
      <c r="E3" s="132" t="s">
        <v>119</v>
      </c>
      <c r="F3" s="132" t="s">
        <v>128</v>
      </c>
      <c r="G3" s="132" t="s">
        <v>127</v>
      </c>
      <c r="H3" s="234" t="s">
        <v>126</v>
      </c>
      <c r="I3" s="10"/>
      <c r="J3" s="132" t="s">
        <v>125</v>
      </c>
      <c r="K3" s="140"/>
      <c r="L3" s="138">
        <v>15</v>
      </c>
      <c r="M3" s="16"/>
      <c r="N3" s="141" t="s">
        <v>124</v>
      </c>
    </row>
    <row r="4" spans="5:20" x14ac:dyDescent="0.25">
      <c r="E4" s="132" t="s">
        <v>116</v>
      </c>
      <c r="F4" s="138">
        <v>5</v>
      </c>
      <c r="G4" s="164">
        <v>20</v>
      </c>
      <c r="H4" s="235"/>
      <c r="I4" s="10"/>
      <c r="J4" s="132" t="s">
        <v>123</v>
      </c>
      <c r="K4" s="140"/>
      <c r="L4" s="138">
        <v>10</v>
      </c>
      <c r="M4" s="16"/>
      <c r="N4" s="140"/>
    </row>
    <row r="5" spans="5:20" ht="18.75" customHeight="1" x14ac:dyDescent="0.25">
      <c r="E5" s="132" t="s">
        <v>115</v>
      </c>
      <c r="F5" s="138">
        <v>30</v>
      </c>
      <c r="G5" s="138">
        <v>50</v>
      </c>
      <c r="H5" s="235"/>
      <c r="I5" s="10"/>
      <c r="J5" s="10"/>
      <c r="K5" s="10"/>
      <c r="L5" s="139"/>
      <c r="M5" s="11"/>
    </row>
    <row r="6" spans="5:20" ht="65.25" customHeight="1" x14ac:dyDescent="0.25">
      <c r="E6" s="132" t="s">
        <v>114</v>
      </c>
      <c r="F6" s="138">
        <v>50</v>
      </c>
      <c r="G6" s="138">
        <v>150</v>
      </c>
      <c r="H6" s="236"/>
      <c r="I6" s="10"/>
      <c r="J6" s="10"/>
      <c r="K6" s="10"/>
      <c r="L6" s="10"/>
      <c r="M6" s="11"/>
      <c r="N6" s="238" t="s">
        <v>165</v>
      </c>
      <c r="O6" s="239"/>
    </row>
    <row r="7" spans="5:20" ht="65.25" customHeight="1" x14ac:dyDescent="0.25">
      <c r="E7" s="283"/>
      <c r="F7" s="284"/>
      <c r="G7" s="284"/>
      <c r="H7" s="29"/>
      <c r="I7" s="10"/>
      <c r="J7" s="10"/>
      <c r="K7" s="10"/>
      <c r="L7" s="10"/>
      <c r="M7" s="11"/>
      <c r="N7" s="240"/>
      <c r="O7" s="241"/>
    </row>
    <row r="8" spans="5:20" ht="85.5" customHeight="1" x14ac:dyDescent="0.25">
      <c r="E8" s="316" t="s">
        <v>207</v>
      </c>
      <c r="F8" s="316"/>
      <c r="G8" s="316"/>
      <c r="H8" s="317"/>
      <c r="I8" s="318"/>
      <c r="J8" s="318"/>
      <c r="K8" s="319"/>
      <c r="L8" s="319"/>
      <c r="M8" s="11"/>
    </row>
    <row r="9" spans="5:20" ht="30.75" customHeight="1" x14ac:dyDescent="0.25">
      <c r="E9" s="285"/>
      <c r="F9" s="286" t="s">
        <v>122</v>
      </c>
      <c r="G9" s="237"/>
      <c r="H9" s="231"/>
      <c r="I9" s="231"/>
      <c r="J9" s="231"/>
      <c r="K9" s="231"/>
      <c r="L9" s="287"/>
      <c r="M9" s="16" t="s">
        <v>121</v>
      </c>
    </row>
    <row r="10" spans="5:20" ht="51" customHeight="1" x14ac:dyDescent="0.25">
      <c r="E10" s="85" t="s">
        <v>120</v>
      </c>
      <c r="F10" s="85" t="s">
        <v>119</v>
      </c>
      <c r="G10" s="272" t="s">
        <v>118</v>
      </c>
      <c r="H10" s="275"/>
      <c r="I10" s="275"/>
      <c r="J10" s="275"/>
      <c r="K10" s="136"/>
      <c r="L10" s="136"/>
      <c r="M10" s="172" t="s">
        <v>117</v>
      </c>
      <c r="N10" s="288" t="s">
        <v>171</v>
      </c>
      <c r="O10" s="289"/>
      <c r="P10" s="289"/>
      <c r="Q10" s="289"/>
      <c r="R10" s="289"/>
      <c r="S10" s="290"/>
      <c r="T10" s="135"/>
    </row>
    <row r="11" spans="5:20" x14ac:dyDescent="0.25">
      <c r="E11" s="61">
        <v>1</v>
      </c>
      <c r="F11" s="85" t="s">
        <v>116</v>
      </c>
      <c r="G11" s="273">
        <v>15</v>
      </c>
      <c r="H11" s="276"/>
      <c r="I11" s="276"/>
      <c r="J11" s="277"/>
      <c r="K11" s="278"/>
      <c r="L11" s="134"/>
      <c r="M11" s="172"/>
      <c r="N11" s="291" t="s">
        <v>172</v>
      </c>
      <c r="O11" s="292" t="s">
        <v>173</v>
      </c>
      <c r="P11" s="293" t="s">
        <v>174</v>
      </c>
      <c r="Q11" s="294" t="s">
        <v>175</v>
      </c>
      <c r="R11" s="295" t="s">
        <v>176</v>
      </c>
      <c r="S11" s="296" t="s">
        <v>177</v>
      </c>
      <c r="T11" s="133"/>
    </row>
    <row r="12" spans="5:20" x14ac:dyDescent="0.25">
      <c r="E12" s="61">
        <v>2</v>
      </c>
      <c r="F12" s="85" t="s">
        <v>115</v>
      </c>
      <c r="G12" s="273">
        <v>45</v>
      </c>
      <c r="H12" s="276"/>
      <c r="I12" s="276"/>
      <c r="J12" s="277"/>
      <c r="K12" s="278"/>
      <c r="L12" s="134"/>
      <c r="M12" s="172"/>
      <c r="N12" s="291"/>
      <c r="O12" s="297" t="s">
        <v>178</v>
      </c>
      <c r="P12" s="293"/>
      <c r="Q12" s="294"/>
      <c r="R12" s="295"/>
      <c r="S12" s="298"/>
      <c r="T12" s="133"/>
    </row>
    <row r="13" spans="5:20" ht="42.75" customHeight="1" x14ac:dyDescent="0.25">
      <c r="E13" s="61">
        <v>3</v>
      </c>
      <c r="F13" s="85" t="s">
        <v>114</v>
      </c>
      <c r="G13" s="273">
        <v>75</v>
      </c>
      <c r="H13" s="276"/>
      <c r="I13" s="276"/>
      <c r="J13" s="277"/>
      <c r="K13" s="278"/>
      <c r="L13" s="134"/>
      <c r="M13" s="172"/>
      <c r="N13" s="291">
        <v>1</v>
      </c>
      <c r="O13" s="299" t="s">
        <v>179</v>
      </c>
      <c r="P13" s="293">
        <v>1</v>
      </c>
      <c r="Q13" s="294" t="s">
        <v>180</v>
      </c>
      <c r="R13" s="295">
        <v>1825</v>
      </c>
      <c r="S13" s="298">
        <f>P13*R13</f>
        <v>1825</v>
      </c>
      <c r="T13" s="133"/>
    </row>
    <row r="14" spans="5:20" ht="51" customHeight="1" x14ac:dyDescent="0.25">
      <c r="E14" s="132"/>
      <c r="F14" s="132"/>
      <c r="G14" s="137"/>
      <c r="H14" s="279"/>
      <c r="I14" s="279"/>
      <c r="J14" s="279"/>
      <c r="K14" s="279"/>
      <c r="L14" s="280"/>
      <c r="M14" s="274" t="e">
        <f>SUM(#REF!)+#REF!</f>
        <v>#REF!</v>
      </c>
      <c r="N14" s="291">
        <v>2</v>
      </c>
      <c r="O14" s="299" t="s">
        <v>181</v>
      </c>
      <c r="P14" s="293">
        <v>120</v>
      </c>
      <c r="Q14" s="294" t="s">
        <v>182</v>
      </c>
      <c r="R14" s="295">
        <v>5</v>
      </c>
      <c r="S14" s="298">
        <f>P14*R14</f>
        <v>600</v>
      </c>
      <c r="T14" s="131"/>
    </row>
    <row r="15" spans="5:20" ht="68.25" x14ac:dyDescent="0.25">
      <c r="F15" s="130"/>
      <c r="G15" s="130"/>
      <c r="H15" s="281"/>
      <c r="I15" s="281"/>
      <c r="J15" s="281"/>
      <c r="K15" s="281"/>
      <c r="L15" s="282"/>
      <c r="N15" s="291">
        <v>3</v>
      </c>
      <c r="O15" s="299" t="s">
        <v>183</v>
      </c>
      <c r="P15" s="293">
        <v>20</v>
      </c>
      <c r="Q15" s="294" t="s">
        <v>184</v>
      </c>
      <c r="R15" s="295">
        <v>40</v>
      </c>
      <c r="S15" s="298">
        <f>P15*R15</f>
        <v>800</v>
      </c>
    </row>
    <row r="16" spans="5:20" ht="57" x14ac:dyDescent="0.25">
      <c r="N16" s="291">
        <v>4</v>
      </c>
      <c r="O16" s="299" t="s">
        <v>185</v>
      </c>
      <c r="P16" s="293">
        <v>60</v>
      </c>
      <c r="Q16" s="294" t="s">
        <v>184</v>
      </c>
      <c r="R16" s="295">
        <v>30</v>
      </c>
      <c r="S16" s="298">
        <f>P16*R16</f>
        <v>1800</v>
      </c>
    </row>
    <row r="17" spans="14:19" ht="23.25" x14ac:dyDescent="0.25">
      <c r="N17" s="291">
        <v>5</v>
      </c>
      <c r="O17" s="299" t="s">
        <v>186</v>
      </c>
      <c r="P17" s="293">
        <v>1</v>
      </c>
      <c r="Q17" s="294" t="s">
        <v>180</v>
      </c>
      <c r="R17" s="295">
        <v>400</v>
      </c>
      <c r="S17" s="298">
        <f>P17*R17</f>
        <v>400</v>
      </c>
    </row>
    <row r="18" spans="14:19" x14ac:dyDescent="0.25">
      <c r="N18" s="300"/>
      <c r="O18" s="292" t="s">
        <v>187</v>
      </c>
      <c r="P18" s="293"/>
      <c r="Q18" s="294"/>
      <c r="R18" s="295"/>
      <c r="S18" s="298"/>
    </row>
    <row r="19" spans="14:19" x14ac:dyDescent="0.25">
      <c r="N19" s="300"/>
      <c r="O19" s="297" t="s">
        <v>188</v>
      </c>
      <c r="P19" s="293"/>
      <c r="Q19" s="294"/>
      <c r="R19" s="295"/>
      <c r="S19" s="298"/>
    </row>
    <row r="20" spans="14:19" ht="56.25" x14ac:dyDescent="0.25">
      <c r="N20" s="300">
        <v>6</v>
      </c>
      <c r="O20" s="301" t="s">
        <v>189</v>
      </c>
      <c r="P20" s="293">
        <v>270</v>
      </c>
      <c r="Q20" s="294" t="s">
        <v>182</v>
      </c>
      <c r="R20" s="295">
        <v>25</v>
      </c>
      <c r="S20" s="298">
        <f>P20*R20</f>
        <v>6750</v>
      </c>
    </row>
    <row r="21" spans="14:19" ht="34.5" x14ac:dyDescent="0.25">
      <c r="N21" s="302">
        <v>7</v>
      </c>
      <c r="O21" s="299" t="s">
        <v>190</v>
      </c>
      <c r="P21" s="293">
        <v>120</v>
      </c>
      <c r="Q21" s="294" t="s">
        <v>191</v>
      </c>
      <c r="R21" s="295">
        <v>3</v>
      </c>
      <c r="S21" s="298">
        <f>P21*R21</f>
        <v>360</v>
      </c>
    </row>
    <row r="22" spans="14:19" ht="34.5" x14ac:dyDescent="0.25">
      <c r="N22" s="302">
        <v>8</v>
      </c>
      <c r="O22" s="299" t="s">
        <v>192</v>
      </c>
      <c r="P22" s="293">
        <v>1000</v>
      </c>
      <c r="Q22" s="294" t="s">
        <v>191</v>
      </c>
      <c r="R22" s="295">
        <v>0.35</v>
      </c>
      <c r="S22" s="298">
        <f>P22*R22</f>
        <v>350</v>
      </c>
    </row>
    <row r="23" spans="14:19" ht="34.5" x14ac:dyDescent="0.25">
      <c r="N23" s="302">
        <v>9</v>
      </c>
      <c r="O23" s="299" t="s">
        <v>193</v>
      </c>
      <c r="P23" s="293">
        <v>1</v>
      </c>
      <c r="Q23" s="294" t="s">
        <v>180</v>
      </c>
      <c r="R23" s="295">
        <v>400</v>
      </c>
      <c r="S23" s="298">
        <f t="shared" ref="S23:S31" si="0">P23*R23</f>
        <v>400</v>
      </c>
    </row>
    <row r="24" spans="14:19" ht="23.25" x14ac:dyDescent="0.25">
      <c r="N24" s="302">
        <v>10</v>
      </c>
      <c r="O24" s="299" t="s">
        <v>194</v>
      </c>
      <c r="P24" s="293">
        <v>55</v>
      </c>
      <c r="Q24" s="294" t="s">
        <v>184</v>
      </c>
      <c r="R24" s="295">
        <v>80</v>
      </c>
      <c r="S24" s="298">
        <f t="shared" si="0"/>
        <v>4400</v>
      </c>
    </row>
    <row r="25" spans="14:19" ht="45.75" x14ac:dyDescent="0.25">
      <c r="N25" s="302">
        <v>11</v>
      </c>
      <c r="O25" s="299" t="s">
        <v>195</v>
      </c>
      <c r="P25" s="293">
        <v>1000</v>
      </c>
      <c r="Q25" s="294" t="s">
        <v>184</v>
      </c>
      <c r="R25" s="295">
        <v>0.5</v>
      </c>
      <c r="S25" s="298">
        <f>P25*R25</f>
        <v>500</v>
      </c>
    </row>
    <row r="26" spans="14:19" x14ac:dyDescent="0.25">
      <c r="N26" s="302">
        <v>12</v>
      </c>
      <c r="O26" s="299" t="s">
        <v>196</v>
      </c>
      <c r="P26" s="293">
        <v>1000</v>
      </c>
      <c r="Q26" s="294" t="s">
        <v>191</v>
      </c>
      <c r="R26" s="295">
        <v>4</v>
      </c>
      <c r="S26" s="298">
        <f t="shared" si="0"/>
        <v>4000</v>
      </c>
    </row>
    <row r="27" spans="14:19" ht="45" x14ac:dyDescent="0.25">
      <c r="N27" s="302">
        <v>13</v>
      </c>
      <c r="O27" s="301" t="s">
        <v>197</v>
      </c>
      <c r="P27" s="293">
        <v>250</v>
      </c>
      <c r="Q27" s="294" t="s">
        <v>198</v>
      </c>
      <c r="R27" s="295">
        <v>12</v>
      </c>
      <c r="S27" s="298">
        <f t="shared" si="0"/>
        <v>3000</v>
      </c>
    </row>
    <row r="28" spans="14:19" ht="33.75" x14ac:dyDescent="0.25">
      <c r="N28" s="302">
        <v>14</v>
      </c>
      <c r="O28" s="301" t="s">
        <v>199</v>
      </c>
      <c r="P28" s="293">
        <v>4</v>
      </c>
      <c r="Q28" s="294" t="s">
        <v>198</v>
      </c>
      <c r="R28" s="295">
        <v>500</v>
      </c>
      <c r="S28" s="298">
        <f>P28*R28</f>
        <v>2000</v>
      </c>
    </row>
    <row r="29" spans="14:19" ht="67.5" x14ac:dyDescent="0.25">
      <c r="N29" s="302">
        <v>14</v>
      </c>
      <c r="O29" s="301" t="s">
        <v>200</v>
      </c>
      <c r="P29" s="293">
        <v>1</v>
      </c>
      <c r="Q29" s="294" t="s">
        <v>198</v>
      </c>
      <c r="R29" s="295">
        <v>1500</v>
      </c>
      <c r="S29" s="298">
        <f>P29*R29</f>
        <v>1500</v>
      </c>
    </row>
    <row r="30" spans="14:19" ht="22.5" x14ac:dyDescent="0.25">
      <c r="N30" s="302">
        <v>15</v>
      </c>
      <c r="O30" s="301" t="s">
        <v>201</v>
      </c>
      <c r="P30" s="293">
        <v>1</v>
      </c>
      <c r="Q30" s="294" t="s">
        <v>198</v>
      </c>
      <c r="R30" s="295">
        <v>1000</v>
      </c>
      <c r="S30" s="298">
        <f>P30*R30</f>
        <v>1000</v>
      </c>
    </row>
    <row r="31" spans="14:19" ht="22.5" x14ac:dyDescent="0.25">
      <c r="N31" s="302">
        <v>16</v>
      </c>
      <c r="O31" s="301" t="s">
        <v>202</v>
      </c>
      <c r="P31" s="293">
        <v>6</v>
      </c>
      <c r="Q31" s="294" t="s">
        <v>184</v>
      </c>
      <c r="R31" s="295">
        <v>40</v>
      </c>
      <c r="S31" s="298">
        <f t="shared" si="0"/>
        <v>240</v>
      </c>
    </row>
    <row r="32" spans="14:19" x14ac:dyDescent="0.25">
      <c r="N32" s="303"/>
      <c r="O32" s="304"/>
      <c r="P32" s="305"/>
      <c r="Q32" s="306"/>
      <c r="R32" s="307" t="s">
        <v>203</v>
      </c>
      <c r="S32" s="298">
        <f>SUM(S13:S31)</f>
        <v>29925</v>
      </c>
    </row>
    <row r="33" spans="14:19" ht="15.75" thickBot="1" x14ac:dyDescent="0.3">
      <c r="N33" s="308"/>
      <c r="O33" s="309"/>
      <c r="P33" s="310"/>
      <c r="Q33" s="311"/>
      <c r="R33" s="312" t="s">
        <v>204</v>
      </c>
      <c r="S33" s="313">
        <f>S32/1000</f>
        <v>29.925000000000001</v>
      </c>
    </row>
    <row r="34" spans="14:19" x14ac:dyDescent="0.25">
      <c r="N34" s="314" t="s">
        <v>205</v>
      </c>
      <c r="O34" s="315"/>
      <c r="P34" s="315"/>
      <c r="Q34" s="315"/>
      <c r="R34" s="315"/>
      <c r="S34" s="315"/>
    </row>
    <row r="35" spans="14:19" x14ac:dyDescent="0.25">
      <c r="N35" s="314" t="s">
        <v>206</v>
      </c>
      <c r="O35" s="315"/>
      <c r="P35" s="315"/>
      <c r="Q35" s="315"/>
      <c r="R35" s="315"/>
      <c r="S35" s="315"/>
    </row>
  </sheetData>
  <mergeCells count="8">
    <mergeCell ref="F9:L9"/>
    <mergeCell ref="H14:K14"/>
    <mergeCell ref="E2:G2"/>
    <mergeCell ref="J2:L2"/>
    <mergeCell ref="H3:H6"/>
    <mergeCell ref="E8:L8"/>
    <mergeCell ref="N6:O7"/>
    <mergeCell ref="N10:S10"/>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O2:S45"/>
  <sheetViews>
    <sheetView zoomScale="60" zoomScaleNormal="60" workbookViewId="0">
      <selection activeCell="V56" sqref="V56"/>
    </sheetView>
  </sheetViews>
  <sheetFormatPr defaultColWidth="8.85546875" defaultRowHeight="12.75" x14ac:dyDescent="0.2"/>
  <cols>
    <col min="1" max="17" width="8.85546875" style="10"/>
    <col min="18" max="18" width="18.5703125" style="10" customWidth="1"/>
    <col min="19" max="19" width="46.140625" style="10" customWidth="1"/>
    <col min="20" max="16384" width="8.85546875" style="10"/>
  </cols>
  <sheetData>
    <row r="2" spans="15:19" ht="16.5" hidden="1" customHeight="1" x14ac:dyDescent="0.2"/>
    <row r="3" spans="15:19" hidden="1" x14ac:dyDescent="0.2"/>
    <row r="4" spans="15:19" hidden="1" x14ac:dyDescent="0.2"/>
    <row r="5" spans="15:19" x14ac:dyDescent="0.2">
      <c r="P5" s="52" t="s">
        <v>153</v>
      </c>
    </row>
    <row r="6" spans="15:19" x14ac:dyDescent="0.2">
      <c r="O6" s="51"/>
      <c r="P6" s="10" t="s">
        <v>49</v>
      </c>
    </row>
    <row r="7" spans="15:19" x14ac:dyDescent="0.2">
      <c r="O7" s="51"/>
      <c r="P7" s="10" t="s">
        <v>48</v>
      </c>
    </row>
    <row r="8" spans="15:19" x14ac:dyDescent="0.2">
      <c r="O8" s="51"/>
      <c r="P8" s="10" t="s">
        <v>47</v>
      </c>
    </row>
    <row r="9" spans="15:19" x14ac:dyDescent="0.2">
      <c r="O9" s="51"/>
      <c r="P9" s="10" t="s">
        <v>46</v>
      </c>
    </row>
    <row r="12" spans="15:19" x14ac:dyDescent="0.2">
      <c r="P12" s="10" t="s">
        <v>45</v>
      </c>
    </row>
    <row r="13" spans="15:19" x14ac:dyDescent="0.2">
      <c r="R13" s="50"/>
      <c r="S13" s="27"/>
    </row>
    <row r="29" spans="16:16" x14ac:dyDescent="0.2">
      <c r="P29" s="10" t="s">
        <v>44</v>
      </c>
    </row>
    <row r="30" spans="16:16" x14ac:dyDescent="0.2">
      <c r="P30" s="10" t="s">
        <v>43</v>
      </c>
    </row>
    <row r="31" spans="16:16" x14ac:dyDescent="0.2">
      <c r="P31" s="10" t="s">
        <v>42</v>
      </c>
    </row>
    <row r="45" spans="16:16" x14ac:dyDescent="0.2">
      <c r="P45" s="10" t="s">
        <v>41</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1:U53"/>
  <sheetViews>
    <sheetView topLeftCell="B1" zoomScale="85" zoomScaleNormal="85" workbookViewId="0">
      <selection activeCell="Q5" sqref="Q5"/>
    </sheetView>
  </sheetViews>
  <sheetFormatPr defaultColWidth="8.85546875" defaultRowHeight="12.75" x14ac:dyDescent="0.2"/>
  <cols>
    <col min="1" max="1" width="12.42578125" style="10" customWidth="1"/>
    <col min="2" max="3" width="18.5703125" style="10" customWidth="1"/>
    <col min="4" max="4" width="16.42578125" style="10" customWidth="1"/>
    <col min="5" max="5" width="16" style="10" customWidth="1"/>
    <col min="6" max="6" width="32" style="10" customWidth="1"/>
    <col min="7" max="8" width="15.5703125" style="10" customWidth="1"/>
    <col min="9" max="9" width="12.85546875" style="10" customWidth="1"/>
    <col min="10" max="10" width="16" style="10" hidden="1" customWidth="1"/>
    <col min="11" max="11" width="12.85546875" style="10" hidden="1" customWidth="1"/>
    <col min="12" max="12" width="13.140625" style="10" hidden="1" customWidth="1"/>
    <col min="13" max="13" width="10" style="10" hidden="1" customWidth="1"/>
    <col min="14" max="14" width="14.140625" style="10" hidden="1" customWidth="1"/>
    <col min="15" max="15" width="18.5703125" style="10" hidden="1" customWidth="1"/>
    <col min="16" max="16" width="18.5703125" style="10" customWidth="1"/>
    <col min="17" max="17" width="16.42578125" style="10" customWidth="1"/>
    <col min="18" max="19" width="15.42578125" style="10" customWidth="1"/>
    <col min="20" max="20" width="18.42578125" style="10" customWidth="1"/>
    <col min="21" max="21" width="10.5703125" style="10" customWidth="1"/>
    <col min="22" max="16384" width="8.85546875" style="10"/>
  </cols>
  <sheetData>
    <row r="1" spans="3:17" ht="21.75" customHeight="1" x14ac:dyDescent="0.2"/>
    <row r="2" spans="3:17" ht="20.25" customHeight="1" x14ac:dyDescent="0.2">
      <c r="D2" s="260" t="s">
        <v>113</v>
      </c>
      <c r="E2" s="260"/>
      <c r="F2" s="260"/>
      <c r="G2" s="260"/>
      <c r="H2" s="260"/>
      <c r="I2" s="260"/>
      <c r="J2" s="260"/>
      <c r="K2" s="260"/>
      <c r="L2" s="260"/>
      <c r="M2" s="260"/>
      <c r="N2" s="260"/>
      <c r="O2" s="260"/>
      <c r="P2" s="129"/>
    </row>
    <row r="3" spans="3:17" ht="13.5" customHeight="1" x14ac:dyDescent="0.2">
      <c r="D3" s="260"/>
      <c r="E3" s="260"/>
      <c r="F3" s="260"/>
      <c r="G3" s="260"/>
      <c r="H3" s="260"/>
      <c r="I3" s="260"/>
      <c r="J3" s="260"/>
      <c r="K3" s="260"/>
      <c r="L3" s="260"/>
      <c r="M3" s="260"/>
      <c r="N3" s="260"/>
      <c r="O3" s="260"/>
      <c r="P3" s="129"/>
    </row>
    <row r="4" spans="3:17" ht="38.25" x14ac:dyDescent="0.2">
      <c r="D4" s="128" t="s">
        <v>7</v>
      </c>
      <c r="E4" s="128" t="s">
        <v>112</v>
      </c>
      <c r="F4" s="128" t="s">
        <v>111</v>
      </c>
      <c r="G4" s="128" t="s">
        <v>110</v>
      </c>
      <c r="H4" s="128" t="s">
        <v>109</v>
      </c>
      <c r="I4" s="128" t="s">
        <v>108</v>
      </c>
      <c r="J4" s="128" t="s">
        <v>107</v>
      </c>
      <c r="K4" s="128" t="s">
        <v>106</v>
      </c>
      <c r="L4" s="128" t="s">
        <v>105</v>
      </c>
      <c r="M4" s="128" t="s">
        <v>104</v>
      </c>
      <c r="N4" s="128" t="s">
        <v>103</v>
      </c>
      <c r="O4" s="128" t="s">
        <v>102</v>
      </c>
      <c r="Q4" s="128" t="s">
        <v>160</v>
      </c>
    </row>
    <row r="5" spans="3:17" ht="19.5" customHeight="1" x14ac:dyDescent="0.2">
      <c r="D5" s="61">
        <v>1</v>
      </c>
      <c r="E5" s="127" t="s">
        <v>98</v>
      </c>
      <c r="F5" s="127" t="s">
        <v>77</v>
      </c>
      <c r="G5" s="126">
        <f>'Volume Performance'!H13</f>
        <v>11144.823008000001</v>
      </c>
      <c r="H5" s="126">
        <f>G5*3.785</f>
        <v>42183.155085280006</v>
      </c>
      <c r="I5" s="124">
        <f>H5*E37</f>
        <v>569472.59365128004</v>
      </c>
      <c r="J5" s="124" t="e">
        <f>G5*IF(F5="commercial roof",#REF!,IF(F5="C/R Parking Lot",#REF!, IF(F5="Street",#REF!, IF(F5="Walkway",#REF!))))/1000</f>
        <v>#REF!</v>
      </c>
      <c r="K5" s="124" t="e">
        <f>G5*IF(F5="commercial roof",#REF!,IF(F5="C/R Parking Lot",#REF!, IF(F5="Street",#REF!, IF(F5="Walkway",#REF!))))/1000</f>
        <v>#REF!</v>
      </c>
      <c r="L5" s="124" t="e">
        <f>G5*IF(F5="commercial roof",#REF!,IF(F5="C/R Parking Lot",#REF!, IF(F5="Street",#REF!, IF(F5="Walkway",#REF!))))/1000</f>
        <v>#REF!</v>
      </c>
      <c r="M5" s="124" t="e">
        <f>$G5*IF(F5="commercial roof",#REF!,IF(F5="C/R Parking Lot",#REF!, IF(F5="Street",#REF!, IF(F5="Walkway",#REF!))))/1000</f>
        <v>#REF!</v>
      </c>
      <c r="N5" s="125" t="e">
        <f>G5*IF(F5="commercial roof",#REF!,IF(F5="C/R Parking Lot",#REF!, IF(F5="Street",#REF!, IF(F5="Walkway",#REF!))))*1000</f>
        <v>#REF!</v>
      </c>
      <c r="O5" s="124" t="e">
        <f>G5*IF(F5="commercial roof",#REF!,IF(F5="C/R Parking Lot",#REF!, IF(F5="Street",#REF!, IF(F5="Walkway",#REF!))))</f>
        <v>#REF!</v>
      </c>
      <c r="Q5" s="10">
        <f>I5*0.001*0.0022046</f>
        <v>1.255459279963612</v>
      </c>
    </row>
    <row r="6" spans="3:17" ht="19.5" hidden="1" customHeight="1" x14ac:dyDescent="0.2">
      <c r="D6" s="61"/>
      <c r="E6" s="127" t="s">
        <v>94</v>
      </c>
      <c r="F6" s="127" t="s">
        <v>89</v>
      </c>
      <c r="G6" s="126"/>
      <c r="H6" s="126"/>
      <c r="I6" s="124" t="e">
        <f>G6*IF(F6="commercial roof",#REF!,IF(F6="C/R Parking Lot",#REF!, IF(F6="Street",#REF!, IF(F6="Walkway",#REF!))))</f>
        <v>#REF!</v>
      </c>
      <c r="J6" s="124" t="e">
        <f>G6*IF(F6="commercial roof",#REF!,IF(F6="C/R Parking Lot",#REF!, IF(F6="Street",#REF!, IF(F6="Walkway",#REF!))))/1000</f>
        <v>#REF!</v>
      </c>
      <c r="K6" s="124" t="e">
        <f>G6*IF(F6="commercial roof",#REF!,IF(F6="C/R Parking Lot",#REF!, IF(F6="Street",#REF!, IF(F6="Walkway",#REF!))))/1000</f>
        <v>#REF!</v>
      </c>
      <c r="L6" s="124" t="e">
        <f>G6*IF(F6="commercial roof",#REF!,IF(F6="C/R Parking Lot",#REF!, IF(F6="Street",#REF!, IF(F6="Walkway",#REF!))))/1000</f>
        <v>#REF!</v>
      </c>
      <c r="M6" s="124" t="e">
        <f>$G6*IF(F6="commercial roof",#REF!,IF(F6="C/R Parking Lot",#REF!, IF(F6="Street",#REF!, IF(F6="Walkway",#REF!))))/1000</f>
        <v>#REF!</v>
      </c>
      <c r="N6" s="125" t="e">
        <f>G6*IF(F6="commercial roof",#REF!,IF(F6="C/R Parking Lot",#REF!, IF(F6="Street",#REF!, IF(F6="Walkway",#REF!))))*1000</f>
        <v>#REF!</v>
      </c>
      <c r="O6" s="124" t="e">
        <f>G6*IF(F6="commercial roof",#REF!,IF(F6="C/R Parking Lot",#REF!, IF(F6="Street",#REF!, IF(F6="Walkway",#REF!))))</f>
        <v>#REF!</v>
      </c>
    </row>
    <row r="7" spans="3:17" ht="39" customHeight="1" x14ac:dyDescent="0.2">
      <c r="C7" s="119"/>
      <c r="D7" s="123" t="s">
        <v>101</v>
      </c>
      <c r="E7" s="271"/>
      <c r="F7" s="271"/>
      <c r="G7" s="121">
        <f>SUM(G5:G5)</f>
        <v>11144.823008000001</v>
      </c>
      <c r="H7" s="121"/>
      <c r="I7" s="121"/>
      <c r="J7" s="121" t="e">
        <f>SUM(J5:J6)</f>
        <v>#REF!</v>
      </c>
      <c r="K7" s="121" t="e">
        <f>SUM(K5:K6)</f>
        <v>#REF!</v>
      </c>
      <c r="L7" s="121" t="e">
        <f>SUM(L5:L6)</f>
        <v>#REF!</v>
      </c>
      <c r="M7" s="121" t="e">
        <f>SUM(M5:M6)</f>
        <v>#REF!</v>
      </c>
      <c r="N7" s="122">
        <f>G7*IF(F7="commercial roof",#REF!,IF(F7="C/R Parking Lot",#REF!, IF(F7="Street",#REF!, IF(F7="Walkway",#REF!))))*1000</f>
        <v>0</v>
      </c>
      <c r="O7" s="121" t="e">
        <f>SUM(O5:O6)</f>
        <v>#REF!</v>
      </c>
    </row>
    <row r="8" spans="3:17" x14ac:dyDescent="0.2">
      <c r="C8" s="119"/>
      <c r="D8" s="119"/>
      <c r="E8" s="119"/>
      <c r="F8" s="120"/>
      <c r="G8" s="119"/>
      <c r="H8" s="119"/>
      <c r="I8" s="119"/>
      <c r="J8" s="119"/>
    </row>
    <row r="12" spans="3:17" ht="13.5" thickBot="1" x14ac:dyDescent="0.25">
      <c r="P12" s="118"/>
    </row>
    <row r="13" spans="3:17" ht="15.75" thickBot="1" x14ac:dyDescent="0.3">
      <c r="D13" s="256" t="s">
        <v>100</v>
      </c>
      <c r="E13" s="257"/>
      <c r="F13" s="257"/>
      <c r="G13" s="258"/>
      <c r="H13" s="117"/>
      <c r="P13" s="111"/>
    </row>
    <row r="14" spans="3:17" ht="13.5" thickBot="1" x14ac:dyDescent="0.25">
      <c r="D14" s="116" t="s">
        <v>99</v>
      </c>
      <c r="E14" s="254"/>
      <c r="F14" s="254"/>
      <c r="G14" s="255"/>
      <c r="H14" s="115"/>
      <c r="P14" s="111"/>
    </row>
    <row r="15" spans="3:17" ht="13.5" thickTop="1" x14ac:dyDescent="0.2">
      <c r="D15" s="114" t="s">
        <v>98</v>
      </c>
      <c r="E15" s="113" t="s">
        <v>97</v>
      </c>
      <c r="F15" s="98"/>
      <c r="G15" s="112"/>
      <c r="H15" s="98"/>
      <c r="P15" s="111"/>
    </row>
    <row r="16" spans="3:17" x14ac:dyDescent="0.2">
      <c r="D16" s="110" t="s">
        <v>96</v>
      </c>
      <c r="E16" s="264" t="s">
        <v>95</v>
      </c>
      <c r="F16" s="264"/>
      <c r="G16" s="265"/>
      <c r="H16" s="107"/>
      <c r="P16" s="111"/>
    </row>
    <row r="17" spans="4:21" x14ac:dyDescent="0.2">
      <c r="D17" s="110" t="s">
        <v>94</v>
      </c>
      <c r="E17" s="264" t="s">
        <v>93</v>
      </c>
      <c r="F17" s="264"/>
      <c r="G17" s="265"/>
      <c r="H17" s="107"/>
      <c r="Q17" s="98"/>
      <c r="R17" s="98"/>
      <c r="S17" s="98"/>
      <c r="T17" s="98"/>
      <c r="U17" s="98"/>
    </row>
    <row r="18" spans="4:21" ht="13.5" thickBot="1" x14ac:dyDescent="0.25">
      <c r="D18" s="109" t="s">
        <v>92</v>
      </c>
      <c r="E18" s="266" t="s">
        <v>91</v>
      </c>
      <c r="F18" s="266"/>
      <c r="G18" s="267"/>
      <c r="H18" s="107"/>
      <c r="Q18" s="98"/>
      <c r="R18" s="98"/>
      <c r="S18" s="98"/>
      <c r="T18" s="98"/>
      <c r="U18" s="98"/>
    </row>
    <row r="19" spans="4:21" x14ac:dyDescent="0.2">
      <c r="D19" s="108"/>
      <c r="E19" s="107"/>
      <c r="F19" s="107"/>
      <c r="G19" s="107"/>
      <c r="H19" s="107"/>
      <c r="Q19" s="98"/>
      <c r="R19" s="98"/>
      <c r="S19" s="98"/>
      <c r="T19" s="98"/>
      <c r="U19" s="98"/>
    </row>
    <row r="20" spans="4:21" x14ac:dyDescent="0.2">
      <c r="D20" s="268" t="s">
        <v>111</v>
      </c>
      <c r="E20" s="269"/>
      <c r="F20" s="269"/>
      <c r="G20" s="270"/>
      <c r="H20" s="58"/>
      <c r="Q20" s="99"/>
      <c r="R20" s="101"/>
      <c r="S20" s="101"/>
      <c r="T20" s="98"/>
      <c r="U20" s="98"/>
    </row>
    <row r="21" spans="4:21" x14ac:dyDescent="0.2">
      <c r="D21" s="106" t="s">
        <v>77</v>
      </c>
      <c r="E21" s="58"/>
      <c r="F21" s="58"/>
      <c r="G21" s="105"/>
      <c r="H21" s="58"/>
      <c r="Q21" s="99"/>
      <c r="R21" s="101"/>
      <c r="S21" s="101"/>
      <c r="T21" s="98"/>
      <c r="U21" s="98"/>
    </row>
    <row r="22" spans="4:21" x14ac:dyDescent="0.2">
      <c r="D22" s="106" t="s">
        <v>76</v>
      </c>
      <c r="E22" s="58"/>
      <c r="F22" s="58"/>
      <c r="G22" s="105"/>
      <c r="H22" s="58"/>
      <c r="Q22" s="99"/>
      <c r="R22" s="101"/>
      <c r="S22" s="101"/>
      <c r="T22" s="98"/>
      <c r="U22" s="98"/>
    </row>
    <row r="23" spans="4:21" x14ac:dyDescent="0.2">
      <c r="D23" s="106" t="s">
        <v>90</v>
      </c>
      <c r="E23" s="58"/>
      <c r="F23" s="58"/>
      <c r="G23" s="105"/>
      <c r="H23" s="58"/>
      <c r="Q23" s="99"/>
      <c r="R23" s="101"/>
      <c r="S23" s="101"/>
      <c r="T23" s="98"/>
      <c r="U23" s="98"/>
    </row>
    <row r="24" spans="4:21" x14ac:dyDescent="0.2">
      <c r="D24" s="104" t="s">
        <v>89</v>
      </c>
      <c r="E24" s="103"/>
      <c r="F24" s="103"/>
      <c r="G24" s="102"/>
      <c r="H24" s="58"/>
      <c r="Q24" s="99"/>
      <c r="R24" s="101"/>
      <c r="S24" s="101"/>
      <c r="T24" s="98"/>
      <c r="U24" s="98"/>
    </row>
    <row r="25" spans="4:21" ht="13.5" thickBot="1" x14ac:dyDescent="0.25">
      <c r="Q25" s="99"/>
      <c r="R25" s="259"/>
      <c r="S25" s="259"/>
      <c r="T25" s="259"/>
      <c r="U25" s="259"/>
    </row>
    <row r="26" spans="4:21" ht="13.5" thickBot="1" x14ac:dyDescent="0.25">
      <c r="D26" s="100" t="s">
        <v>88</v>
      </c>
      <c r="Q26" s="99"/>
      <c r="R26" s="259"/>
      <c r="S26" s="259"/>
      <c r="T26" s="259"/>
      <c r="U26" s="259"/>
    </row>
    <row r="27" spans="4:21" x14ac:dyDescent="0.2">
      <c r="D27" s="261" t="s">
        <v>87</v>
      </c>
      <c r="E27" s="262"/>
      <c r="F27" s="262"/>
      <c r="G27" s="262"/>
      <c r="H27" s="262"/>
      <c r="I27" s="263"/>
      <c r="Q27" s="99"/>
      <c r="R27" s="259"/>
      <c r="S27" s="259"/>
      <c r="T27" s="259"/>
      <c r="U27" s="259"/>
    </row>
    <row r="28" spans="4:21" ht="13.5" thickBot="1" x14ac:dyDescent="0.25">
      <c r="D28" s="245"/>
      <c r="E28" s="246"/>
      <c r="F28" s="246"/>
      <c r="G28" s="246"/>
      <c r="H28" s="246"/>
      <c r="I28" s="247"/>
      <c r="Q28" s="98"/>
      <c r="R28" s="98"/>
      <c r="S28" s="98"/>
      <c r="T28" s="98"/>
      <c r="U28" s="98"/>
    </row>
    <row r="30" spans="4:21" hidden="1" x14ac:dyDescent="0.2"/>
    <row r="31" spans="4:21" hidden="1" x14ac:dyDescent="0.2"/>
    <row r="32" spans="4:21" hidden="1" x14ac:dyDescent="0.2"/>
    <row r="33" spans="4:12" ht="13.5" thickBot="1" x14ac:dyDescent="0.25"/>
    <row r="34" spans="4:12" ht="12.75" customHeight="1" x14ac:dyDescent="0.2">
      <c r="D34" s="248" t="s">
        <v>86</v>
      </c>
      <c r="E34" s="249"/>
      <c r="F34" s="249"/>
      <c r="G34" s="249"/>
      <c r="H34" s="249"/>
      <c r="I34" s="249"/>
      <c r="J34" s="249"/>
      <c r="K34" s="249"/>
      <c r="L34" s="250"/>
    </row>
    <row r="35" spans="4:12" ht="13.5" customHeight="1" thickBot="1" x14ac:dyDescent="0.25">
      <c r="D35" s="251"/>
      <c r="E35" s="252"/>
      <c r="F35" s="252"/>
      <c r="G35" s="252"/>
      <c r="H35" s="252"/>
      <c r="I35" s="252"/>
      <c r="J35" s="252"/>
      <c r="K35" s="252"/>
      <c r="L35" s="253"/>
    </row>
    <row r="36" spans="4:12" ht="40.5" thickBot="1" x14ac:dyDescent="0.25">
      <c r="D36" s="97" t="s">
        <v>85</v>
      </c>
      <c r="E36" s="96" t="s">
        <v>84</v>
      </c>
      <c r="F36" s="95" t="s">
        <v>82</v>
      </c>
      <c r="G36" s="95" t="s">
        <v>83</v>
      </c>
      <c r="H36" s="95" t="s">
        <v>82</v>
      </c>
      <c r="I36" s="95" t="s">
        <v>81</v>
      </c>
      <c r="J36" s="95" t="s">
        <v>80</v>
      </c>
      <c r="K36" s="95" t="s">
        <v>79</v>
      </c>
      <c r="L36" s="94" t="s">
        <v>78</v>
      </c>
    </row>
    <row r="37" spans="4:12" ht="13.5" thickTop="1" x14ac:dyDescent="0.2">
      <c r="D37" s="93" t="s">
        <v>77</v>
      </c>
      <c r="E37" s="92">
        <f>(9+18)/2</f>
        <v>13.5</v>
      </c>
      <c r="F37" s="89">
        <f>(14+7)/2</f>
        <v>10.5</v>
      </c>
      <c r="G37" s="91">
        <f>(281+256)/2</f>
        <v>268.5</v>
      </c>
      <c r="H37" s="91">
        <v>10.5</v>
      </c>
      <c r="I37" s="90">
        <f>(140+140)/2</f>
        <v>140</v>
      </c>
      <c r="J37" s="90">
        <v>17</v>
      </c>
      <c r="K37" s="89">
        <v>1.1000000000000001</v>
      </c>
      <c r="L37" s="88">
        <v>2.1</v>
      </c>
    </row>
    <row r="38" spans="4:12" x14ac:dyDescent="0.2">
      <c r="D38" s="87" t="s">
        <v>76</v>
      </c>
      <c r="E38" s="86">
        <f>(75+27)/2</f>
        <v>51</v>
      </c>
      <c r="F38" s="84">
        <f>(51+36)/2</f>
        <v>43.5</v>
      </c>
      <c r="G38" s="85">
        <f>(139+97)/2</f>
        <v>118</v>
      </c>
      <c r="H38" s="85">
        <v>43.5</v>
      </c>
      <c r="I38" s="84">
        <f>(150+140)/2</f>
        <v>145</v>
      </c>
      <c r="J38" s="84">
        <v>28</v>
      </c>
      <c r="K38" s="83">
        <v>1.8</v>
      </c>
      <c r="L38" s="80">
        <v>1.9</v>
      </c>
    </row>
    <row r="39" spans="4:12" ht="14.25" x14ac:dyDescent="0.2">
      <c r="D39" s="82" t="s">
        <v>75</v>
      </c>
      <c r="E39" s="81">
        <v>25</v>
      </c>
      <c r="F39" s="81">
        <v>13</v>
      </c>
      <c r="G39" s="81">
        <v>59</v>
      </c>
      <c r="H39" s="81">
        <v>13</v>
      </c>
      <c r="I39" s="81">
        <v>110</v>
      </c>
      <c r="J39" s="81">
        <v>0</v>
      </c>
      <c r="K39" s="81">
        <v>0</v>
      </c>
      <c r="L39" s="80">
        <v>0</v>
      </c>
    </row>
    <row r="40" spans="4:12" ht="15" thickBot="1" x14ac:dyDescent="0.25">
      <c r="D40" s="79" t="s">
        <v>74</v>
      </c>
      <c r="E40" s="78">
        <v>101</v>
      </c>
      <c r="F40" s="78">
        <v>33</v>
      </c>
      <c r="G40" s="78">
        <v>135</v>
      </c>
      <c r="H40" s="78">
        <v>33</v>
      </c>
      <c r="I40" s="78">
        <v>383</v>
      </c>
      <c r="J40" s="78">
        <v>144</v>
      </c>
      <c r="K40" s="78">
        <v>0</v>
      </c>
      <c r="L40" s="77">
        <f>(1900+736)/1000</f>
        <v>2.6360000000000001</v>
      </c>
    </row>
    <row r="42" spans="4:12" ht="15" x14ac:dyDescent="0.25">
      <c r="D42" s="10" t="s">
        <v>73</v>
      </c>
    </row>
    <row r="43" spans="4:12" ht="15" x14ac:dyDescent="0.25">
      <c r="D43" s="10" t="s">
        <v>72</v>
      </c>
    </row>
    <row r="44" spans="4:12" ht="15" x14ac:dyDescent="0.25">
      <c r="D44" s="10" t="s">
        <v>71</v>
      </c>
    </row>
    <row r="46" spans="4:12" hidden="1" x14ac:dyDescent="0.2"/>
    <row r="47" spans="4:12" hidden="1" x14ac:dyDescent="0.2"/>
    <row r="48" spans="4:12" hidden="1" x14ac:dyDescent="0.2"/>
    <row r="49" spans="4:21" ht="13.5" thickBot="1" x14ac:dyDescent="0.25"/>
    <row r="50" spans="4:21" ht="13.5" thickBot="1" x14ac:dyDescent="0.25">
      <c r="D50" s="76" t="s">
        <v>70</v>
      </c>
    </row>
    <row r="51" spans="4:21" ht="13.5" thickTop="1" x14ac:dyDescent="0.2">
      <c r="D51" s="242" t="s">
        <v>69</v>
      </c>
      <c r="E51" s="243"/>
      <c r="F51" s="243"/>
      <c r="G51" s="243"/>
      <c r="H51" s="243"/>
      <c r="I51" s="243"/>
      <c r="J51" s="243"/>
      <c r="K51" s="243"/>
      <c r="L51" s="243"/>
      <c r="M51" s="243"/>
      <c r="N51" s="243"/>
      <c r="O51" s="243"/>
      <c r="P51" s="243"/>
      <c r="Q51" s="243"/>
      <c r="R51" s="243"/>
      <c r="S51" s="243"/>
      <c r="T51" s="243"/>
      <c r="U51" s="244"/>
    </row>
    <row r="52" spans="4:21" ht="13.5" thickBot="1" x14ac:dyDescent="0.25">
      <c r="D52" s="245" t="s">
        <v>68</v>
      </c>
      <c r="E52" s="246"/>
      <c r="F52" s="246"/>
      <c r="G52" s="246"/>
      <c r="H52" s="246"/>
      <c r="I52" s="246"/>
      <c r="J52" s="246"/>
      <c r="K52" s="246"/>
      <c r="L52" s="246"/>
      <c r="M52" s="246"/>
      <c r="N52" s="246"/>
      <c r="O52" s="246"/>
      <c r="P52" s="246"/>
      <c r="Q52" s="246"/>
      <c r="R52" s="246"/>
      <c r="S52" s="246"/>
      <c r="T52" s="246"/>
      <c r="U52" s="247"/>
    </row>
    <row r="53" spans="4:21" x14ac:dyDescent="0.2">
      <c r="D53" s="10" t="s">
        <v>67</v>
      </c>
    </row>
  </sheetData>
  <dataConsolidate function="product" topLabels="1">
    <dataRefs count="2">
      <dataRef ref="E6:E9" sheet="Pollutant Loads" r:id="rId1"/>
      <dataRef name="$F$21:$F$23-" r:id="rId2"/>
    </dataRefs>
  </dataConsolidate>
  <mergeCells count="16">
    <mergeCell ref="D2:O3"/>
    <mergeCell ref="D28:I28"/>
    <mergeCell ref="D27:I27"/>
    <mergeCell ref="E16:G16"/>
    <mergeCell ref="E17:G17"/>
    <mergeCell ref="E18:G18"/>
    <mergeCell ref="D20:G20"/>
    <mergeCell ref="E7:F7"/>
    <mergeCell ref="D51:U51"/>
    <mergeCell ref="D52:U52"/>
    <mergeCell ref="D34:L35"/>
    <mergeCell ref="E14:G14"/>
    <mergeCell ref="D13:G13"/>
    <mergeCell ref="R25:U25"/>
    <mergeCell ref="R26:U26"/>
    <mergeCell ref="R27:U27"/>
  </mergeCells>
  <dataValidations count="2">
    <dataValidation type="list" allowBlank="1" showInputMessage="1" showErrorMessage="1" sqref="F65540:F65542 WVX983044 WMB983044 WCF983044 VSJ983044 VIN983044 UYR983044 UOV983044 UEZ983044 TVD983044 TLH983044 TBL983044 SRP983044 SHT983044 RXX983044 ROB983044 REF983044 QUJ983044 QKN983044 QAR983044 PQV983044 PGZ983044 OXD983044 ONH983044 ODL983044 NTP983044 NJT983044 MZX983044 MQB983044 MGF983044 LWJ983044 LMN983044 LCR983044 KSV983044 KIZ983044 JZD983044 JPH983044 JFL983044 IVP983044 ILT983044 IBX983044 HSB983044 HIF983044 GYJ983044 GON983044 GER983044 FUV983044 FKZ983044 FBD983044 ERH983044 EHL983044 DXP983044 DNT983044 DDX983044 CUB983044 CKF983044 CAJ983044 BQN983044 BGR983044 AWV983044 AMZ983044 ADD983044 TH983044 JL983044 P983044 WVX917508 WMB917508 WCF917508 VSJ917508 VIN917508 UYR917508 UOV917508 UEZ917508 TVD917508 TLH917508 TBL917508 SRP917508 SHT917508 RXX917508 ROB917508 REF917508 QUJ917508 QKN917508 QAR917508 PQV917508 PGZ917508 OXD917508 ONH917508 ODL917508 NTP917508 NJT917508 MZX917508 MQB917508 MGF917508 LWJ917508 LMN917508 LCR917508 KSV917508 KIZ917508 JZD917508 JPH917508 JFL917508 IVP917508 ILT917508 IBX917508 HSB917508 HIF917508 GYJ917508 GON917508 GER917508 FUV917508 FKZ917508 FBD917508 ERH917508 EHL917508 DXP917508 DNT917508 DDX917508 CUB917508 CKF917508 CAJ917508 BQN917508 BGR917508 AWV917508 AMZ917508 ADD917508 TH917508 JL917508 P917508 WVX851972 WMB851972 WCF851972 VSJ851972 VIN851972 UYR851972 UOV851972 UEZ851972 TVD851972 TLH851972 TBL851972 SRP851972 SHT851972 RXX851972 ROB851972 REF851972 QUJ851972 QKN851972 QAR851972 PQV851972 PGZ851972 OXD851972 ONH851972 ODL851972 NTP851972 NJT851972 MZX851972 MQB851972 MGF851972 LWJ851972 LMN851972 LCR851972 KSV851972 KIZ851972 JZD851972 JPH851972 JFL851972 IVP851972 ILT851972 IBX851972 HSB851972 HIF851972 GYJ851972 GON851972 GER851972 FUV851972 FKZ851972 FBD851972 ERH851972 EHL851972 DXP851972 DNT851972 DDX851972 CUB851972 CKF851972 CAJ851972 BQN851972 BGR851972 AWV851972 AMZ851972 ADD851972 TH851972 JL851972 P851972 WVX786436 WMB786436 WCF786436 VSJ786436 VIN786436 UYR786436 UOV786436 UEZ786436 TVD786436 TLH786436 TBL786436 SRP786436 SHT786436 RXX786436 ROB786436 REF786436 QUJ786436 QKN786436 QAR786436 PQV786436 PGZ786436 OXD786436 ONH786436 ODL786436 NTP786436 NJT786436 MZX786436 MQB786436 MGF786436 LWJ786436 LMN786436 LCR786436 KSV786436 KIZ786436 JZD786436 JPH786436 JFL786436 IVP786436 ILT786436 IBX786436 HSB786436 HIF786436 GYJ786436 GON786436 GER786436 FUV786436 FKZ786436 FBD786436 ERH786436 EHL786436 DXP786436 DNT786436 DDX786436 CUB786436 CKF786436 CAJ786436 BQN786436 BGR786436 AWV786436 AMZ786436 ADD786436 TH786436 JL786436 P786436 WVX720900 WMB720900 WCF720900 VSJ720900 VIN720900 UYR720900 UOV720900 UEZ720900 TVD720900 TLH720900 TBL720900 SRP720900 SHT720900 RXX720900 ROB720900 REF720900 QUJ720900 QKN720900 QAR720900 PQV720900 PGZ720900 OXD720900 ONH720900 ODL720900 NTP720900 NJT720900 MZX720900 MQB720900 MGF720900 LWJ720900 LMN720900 LCR720900 KSV720900 KIZ720900 JZD720900 JPH720900 JFL720900 IVP720900 ILT720900 IBX720900 HSB720900 HIF720900 GYJ720900 GON720900 GER720900 FUV720900 FKZ720900 FBD720900 ERH720900 EHL720900 DXP720900 DNT720900 DDX720900 CUB720900 CKF720900 CAJ720900 BQN720900 BGR720900 AWV720900 AMZ720900 ADD720900 TH720900 JL720900 P720900 WVX655364 WMB655364 WCF655364 VSJ655364 VIN655364 UYR655364 UOV655364 UEZ655364 TVD655364 TLH655364 TBL655364 SRP655364 SHT655364 RXX655364 ROB655364 REF655364 QUJ655364 QKN655364 QAR655364 PQV655364 PGZ655364 OXD655364 ONH655364 ODL655364 NTP655364 NJT655364 MZX655364 MQB655364 MGF655364 LWJ655364 LMN655364 LCR655364 KSV655364 KIZ655364 JZD655364 JPH655364 JFL655364 IVP655364 ILT655364 IBX655364 HSB655364 HIF655364 GYJ655364 GON655364 GER655364 FUV655364 FKZ655364 FBD655364 ERH655364 EHL655364 DXP655364 DNT655364 DDX655364 CUB655364 CKF655364 CAJ655364 BQN655364 BGR655364 AWV655364 AMZ655364 ADD655364 TH655364 JL655364 P655364 WVX589828 WMB589828 WCF589828 VSJ589828 VIN589828 UYR589828 UOV589828 UEZ589828 TVD589828 TLH589828 TBL589828 SRP589828 SHT589828 RXX589828 ROB589828 REF589828 QUJ589828 QKN589828 QAR589828 PQV589828 PGZ589828 OXD589828 ONH589828 ODL589828 NTP589828 NJT589828 MZX589828 MQB589828 MGF589828 LWJ589828 LMN589828 LCR589828 KSV589828 KIZ589828 JZD589828 JPH589828 JFL589828 IVP589828 ILT589828 IBX589828 HSB589828 HIF589828 GYJ589828 GON589828 GER589828 FUV589828 FKZ589828 FBD589828 ERH589828 EHL589828 DXP589828 DNT589828 DDX589828 CUB589828 CKF589828 CAJ589828 BQN589828 BGR589828 AWV589828 AMZ589828 ADD589828 TH589828 JL589828 P589828 WVX524292 WMB524292 WCF524292 VSJ524292 VIN524292 UYR524292 UOV524292 UEZ524292 TVD524292 TLH524292 TBL524292 SRP524292 SHT524292 RXX524292 ROB524292 REF524292 QUJ524292 QKN524292 QAR524292 PQV524292 PGZ524292 OXD524292 ONH524292 ODL524292 NTP524292 NJT524292 MZX524292 MQB524292 MGF524292 LWJ524292 LMN524292 LCR524292 KSV524292 KIZ524292 JZD524292 JPH524292 JFL524292 IVP524292 ILT524292 IBX524292 HSB524292 HIF524292 GYJ524292 GON524292 GER524292 FUV524292 FKZ524292 FBD524292 ERH524292 EHL524292 DXP524292 DNT524292 DDX524292 CUB524292 CKF524292 CAJ524292 BQN524292 BGR524292 AWV524292 AMZ524292 ADD524292 TH524292 JL524292 P524292 WVX458756 WMB458756 WCF458756 VSJ458756 VIN458756 UYR458756 UOV458756 UEZ458756 TVD458756 TLH458756 TBL458756 SRP458756 SHT458756 RXX458756 ROB458756 REF458756 QUJ458756 QKN458756 QAR458756 PQV458756 PGZ458756 OXD458756 ONH458756 ODL458756 NTP458756 NJT458756 MZX458756 MQB458756 MGF458756 LWJ458756 LMN458756 LCR458756 KSV458756 KIZ458756 JZD458756 JPH458756 JFL458756 IVP458756 ILT458756 IBX458756 HSB458756 HIF458756 GYJ458756 GON458756 GER458756 FUV458756 FKZ458756 FBD458756 ERH458756 EHL458756 DXP458756 DNT458756 DDX458756 CUB458756 CKF458756 CAJ458756 BQN458756 BGR458756 AWV458756 AMZ458756 ADD458756 TH458756 JL458756 P458756 WVX393220 WMB393220 WCF393220 VSJ393220 VIN393220 UYR393220 UOV393220 UEZ393220 TVD393220 TLH393220 TBL393220 SRP393220 SHT393220 RXX393220 ROB393220 REF393220 QUJ393220 QKN393220 QAR393220 PQV393220 PGZ393220 OXD393220 ONH393220 ODL393220 NTP393220 NJT393220 MZX393220 MQB393220 MGF393220 LWJ393220 LMN393220 LCR393220 KSV393220 KIZ393220 JZD393220 JPH393220 JFL393220 IVP393220 ILT393220 IBX393220 HSB393220 HIF393220 GYJ393220 GON393220 GER393220 FUV393220 FKZ393220 FBD393220 ERH393220 EHL393220 DXP393220 DNT393220 DDX393220 CUB393220 CKF393220 CAJ393220 BQN393220 BGR393220 AWV393220 AMZ393220 ADD393220 TH393220 JL393220 P393220 WVX327684 WMB327684 WCF327684 VSJ327684 VIN327684 UYR327684 UOV327684 UEZ327684 TVD327684 TLH327684 TBL327684 SRP327684 SHT327684 RXX327684 ROB327684 REF327684 QUJ327684 QKN327684 QAR327684 PQV327684 PGZ327684 OXD327684 ONH327684 ODL327684 NTP327684 NJT327684 MZX327684 MQB327684 MGF327684 LWJ327684 LMN327684 LCR327684 KSV327684 KIZ327684 JZD327684 JPH327684 JFL327684 IVP327684 ILT327684 IBX327684 HSB327684 HIF327684 GYJ327684 GON327684 GER327684 FUV327684 FKZ327684 FBD327684 ERH327684 EHL327684 DXP327684 DNT327684 DDX327684 CUB327684 CKF327684 CAJ327684 BQN327684 BGR327684 AWV327684 AMZ327684 ADD327684 TH327684 JL327684 P327684 WVX262148 WMB262148 WCF262148 VSJ262148 VIN262148 UYR262148 UOV262148 UEZ262148 TVD262148 TLH262148 TBL262148 SRP262148 SHT262148 RXX262148 ROB262148 REF262148 QUJ262148 QKN262148 QAR262148 PQV262148 PGZ262148 OXD262148 ONH262148 ODL262148 NTP262148 NJT262148 MZX262148 MQB262148 MGF262148 LWJ262148 LMN262148 LCR262148 KSV262148 KIZ262148 JZD262148 JPH262148 JFL262148 IVP262148 ILT262148 IBX262148 HSB262148 HIF262148 GYJ262148 GON262148 GER262148 FUV262148 FKZ262148 FBD262148 ERH262148 EHL262148 DXP262148 DNT262148 DDX262148 CUB262148 CKF262148 CAJ262148 BQN262148 BGR262148 AWV262148 AMZ262148 ADD262148 TH262148 JL262148 P262148 WVX196612 WMB196612 WCF196612 VSJ196612 VIN196612 UYR196612 UOV196612 UEZ196612 TVD196612 TLH196612 TBL196612 SRP196612 SHT196612 RXX196612 ROB196612 REF196612 QUJ196612 QKN196612 QAR196612 PQV196612 PGZ196612 OXD196612 ONH196612 ODL196612 NTP196612 NJT196612 MZX196612 MQB196612 MGF196612 LWJ196612 LMN196612 LCR196612 KSV196612 KIZ196612 JZD196612 JPH196612 JFL196612 IVP196612 ILT196612 IBX196612 HSB196612 HIF196612 GYJ196612 GON196612 GER196612 FUV196612 FKZ196612 FBD196612 ERH196612 EHL196612 DXP196612 DNT196612 DDX196612 CUB196612 CKF196612 CAJ196612 BQN196612 BGR196612 AWV196612 AMZ196612 ADD196612 TH196612 JL196612 P196612 WVX131076 WMB131076 WCF131076 VSJ131076 VIN131076 UYR131076 UOV131076 UEZ131076 TVD131076 TLH131076 TBL131076 SRP131076 SHT131076 RXX131076 ROB131076 REF131076 QUJ131076 QKN131076 QAR131076 PQV131076 PGZ131076 OXD131076 ONH131076 ODL131076 NTP131076 NJT131076 MZX131076 MQB131076 MGF131076 LWJ131076 LMN131076 LCR131076 KSV131076 KIZ131076 JZD131076 JPH131076 JFL131076 IVP131076 ILT131076 IBX131076 HSB131076 HIF131076 GYJ131076 GON131076 GER131076 FUV131076 FKZ131076 FBD131076 ERH131076 EHL131076 DXP131076 DNT131076 DDX131076 CUB131076 CKF131076 CAJ131076 BQN131076 BGR131076 AWV131076 AMZ131076 ADD131076 TH131076 JL131076 P131076 WVX65540 WMB65540 WCF65540 VSJ65540 VIN65540 UYR65540 UOV65540 UEZ65540 TVD65540 TLH65540 TBL65540 SRP65540 SHT65540 RXX65540 ROB65540 REF65540 QUJ65540 QKN65540 QAR65540 PQV65540 PGZ65540 OXD65540 ONH65540 ODL65540 NTP65540 NJT65540 MZX65540 MQB65540 MGF65540 LWJ65540 LMN65540 LCR65540 KSV65540 KIZ65540 JZD65540 JPH65540 JFL65540 IVP65540 ILT65540 IBX65540 HSB65540 HIF65540 GYJ65540 GON65540 GER65540 FUV65540 FKZ65540 FBD65540 ERH65540 EHL65540 DXP65540 DNT65540 DDX65540 CUB65540 CKF65540 CAJ65540 BQN65540 BGR65540 AWV65540 AMZ65540 ADD65540 TH65540 JL65540 P65540 WVX5 WMB5 WCF5 VSJ5 VIN5 UYR5 UOV5 UEZ5 TVD5 TLH5 TBL5 SRP5 SHT5 RXX5 ROB5 REF5 QUJ5 QKN5 QAR5 PQV5 PGZ5 OXD5 ONH5 ODL5 NTP5 NJT5 MZX5 MQB5 MGF5 LWJ5 LMN5 LCR5 KSV5 KIZ5 JZD5 JPH5 JFL5 IVP5 ILT5 IBX5 HSB5 HIF5 GYJ5 GON5 GER5 FUV5 FKZ5 FBD5 ERH5 EHL5 DXP5 DNT5 DDX5 CUB5 CKF5 CAJ5 BQN5 BGR5 AWV5 AMZ5 ADD5 TH5 JL5 P5 WVN983044:WVN983046 WLR983044:WLR983046 WBV983044:WBV983046 VRZ983044:VRZ983046 VID983044:VID983046 UYH983044:UYH983046 UOL983044:UOL983046 UEP983044:UEP983046 TUT983044:TUT983046 TKX983044:TKX983046 TBB983044:TBB983046 SRF983044:SRF983046 SHJ983044:SHJ983046 RXN983044:RXN983046 RNR983044:RNR983046 RDV983044:RDV983046 QTZ983044:QTZ983046 QKD983044:QKD983046 QAH983044:QAH983046 PQL983044:PQL983046 PGP983044:PGP983046 OWT983044:OWT983046 OMX983044:OMX983046 ODB983044:ODB983046 NTF983044:NTF983046 NJJ983044:NJJ983046 MZN983044:MZN983046 MPR983044:MPR983046 MFV983044:MFV983046 LVZ983044:LVZ983046 LMD983044:LMD983046 LCH983044:LCH983046 KSL983044:KSL983046 KIP983044:KIP983046 JYT983044:JYT983046 JOX983044:JOX983046 JFB983044:JFB983046 IVF983044:IVF983046 ILJ983044:ILJ983046 IBN983044:IBN983046 HRR983044:HRR983046 HHV983044:HHV983046 GXZ983044:GXZ983046 GOD983044:GOD983046 GEH983044:GEH983046 FUL983044:FUL983046 FKP983044:FKP983046 FAT983044:FAT983046 EQX983044:EQX983046 EHB983044:EHB983046 DXF983044:DXF983046 DNJ983044:DNJ983046 DDN983044:DDN983046 CTR983044:CTR983046 CJV983044:CJV983046 BZZ983044:BZZ983046 BQD983044:BQD983046 BGH983044:BGH983046 AWL983044:AWL983046 AMP983044:AMP983046 ACT983044:ACT983046 SX983044:SX983046 JB983044:JB983046 F983044:F983046 WVN917508:WVN917510 WLR917508:WLR917510 WBV917508:WBV917510 VRZ917508:VRZ917510 VID917508:VID917510 UYH917508:UYH917510 UOL917508:UOL917510 UEP917508:UEP917510 TUT917508:TUT917510 TKX917508:TKX917510 TBB917508:TBB917510 SRF917508:SRF917510 SHJ917508:SHJ917510 RXN917508:RXN917510 RNR917508:RNR917510 RDV917508:RDV917510 QTZ917508:QTZ917510 QKD917508:QKD917510 QAH917508:QAH917510 PQL917508:PQL917510 PGP917508:PGP917510 OWT917508:OWT917510 OMX917508:OMX917510 ODB917508:ODB917510 NTF917508:NTF917510 NJJ917508:NJJ917510 MZN917508:MZN917510 MPR917508:MPR917510 MFV917508:MFV917510 LVZ917508:LVZ917510 LMD917508:LMD917510 LCH917508:LCH917510 KSL917508:KSL917510 KIP917508:KIP917510 JYT917508:JYT917510 JOX917508:JOX917510 JFB917508:JFB917510 IVF917508:IVF917510 ILJ917508:ILJ917510 IBN917508:IBN917510 HRR917508:HRR917510 HHV917508:HHV917510 GXZ917508:GXZ917510 GOD917508:GOD917510 GEH917508:GEH917510 FUL917508:FUL917510 FKP917508:FKP917510 FAT917508:FAT917510 EQX917508:EQX917510 EHB917508:EHB917510 DXF917508:DXF917510 DNJ917508:DNJ917510 DDN917508:DDN917510 CTR917508:CTR917510 CJV917508:CJV917510 BZZ917508:BZZ917510 BQD917508:BQD917510 BGH917508:BGH917510 AWL917508:AWL917510 AMP917508:AMP917510 ACT917508:ACT917510 SX917508:SX917510 JB917508:JB917510 F917508:F917510 WVN851972:WVN851974 WLR851972:WLR851974 WBV851972:WBV851974 VRZ851972:VRZ851974 VID851972:VID851974 UYH851972:UYH851974 UOL851972:UOL851974 UEP851972:UEP851974 TUT851972:TUT851974 TKX851972:TKX851974 TBB851972:TBB851974 SRF851972:SRF851974 SHJ851972:SHJ851974 RXN851972:RXN851974 RNR851972:RNR851974 RDV851972:RDV851974 QTZ851972:QTZ851974 QKD851972:QKD851974 QAH851972:QAH851974 PQL851972:PQL851974 PGP851972:PGP851974 OWT851972:OWT851974 OMX851972:OMX851974 ODB851972:ODB851974 NTF851972:NTF851974 NJJ851972:NJJ851974 MZN851972:MZN851974 MPR851972:MPR851974 MFV851972:MFV851974 LVZ851972:LVZ851974 LMD851972:LMD851974 LCH851972:LCH851974 KSL851972:KSL851974 KIP851972:KIP851974 JYT851972:JYT851974 JOX851972:JOX851974 JFB851972:JFB851974 IVF851972:IVF851974 ILJ851972:ILJ851974 IBN851972:IBN851974 HRR851972:HRR851974 HHV851972:HHV851974 GXZ851972:GXZ851974 GOD851972:GOD851974 GEH851972:GEH851974 FUL851972:FUL851974 FKP851972:FKP851974 FAT851972:FAT851974 EQX851972:EQX851974 EHB851972:EHB851974 DXF851972:DXF851974 DNJ851972:DNJ851974 DDN851972:DDN851974 CTR851972:CTR851974 CJV851972:CJV851974 BZZ851972:BZZ851974 BQD851972:BQD851974 BGH851972:BGH851974 AWL851972:AWL851974 AMP851972:AMP851974 ACT851972:ACT851974 SX851972:SX851974 JB851972:JB851974 F851972:F851974 WVN786436:WVN786438 WLR786436:WLR786438 WBV786436:WBV786438 VRZ786436:VRZ786438 VID786436:VID786438 UYH786436:UYH786438 UOL786436:UOL786438 UEP786436:UEP786438 TUT786436:TUT786438 TKX786436:TKX786438 TBB786436:TBB786438 SRF786436:SRF786438 SHJ786436:SHJ786438 RXN786436:RXN786438 RNR786436:RNR786438 RDV786436:RDV786438 QTZ786436:QTZ786438 QKD786436:QKD786438 QAH786436:QAH786438 PQL786436:PQL786438 PGP786436:PGP786438 OWT786436:OWT786438 OMX786436:OMX786438 ODB786436:ODB786438 NTF786436:NTF786438 NJJ786436:NJJ786438 MZN786436:MZN786438 MPR786436:MPR786438 MFV786436:MFV786438 LVZ786436:LVZ786438 LMD786436:LMD786438 LCH786436:LCH786438 KSL786436:KSL786438 KIP786436:KIP786438 JYT786436:JYT786438 JOX786436:JOX786438 JFB786436:JFB786438 IVF786436:IVF786438 ILJ786436:ILJ786438 IBN786436:IBN786438 HRR786436:HRR786438 HHV786436:HHV786438 GXZ786436:GXZ786438 GOD786436:GOD786438 GEH786436:GEH786438 FUL786436:FUL786438 FKP786436:FKP786438 FAT786436:FAT786438 EQX786436:EQX786438 EHB786436:EHB786438 DXF786436:DXF786438 DNJ786436:DNJ786438 DDN786436:DDN786438 CTR786436:CTR786438 CJV786436:CJV786438 BZZ786436:BZZ786438 BQD786436:BQD786438 BGH786436:BGH786438 AWL786436:AWL786438 AMP786436:AMP786438 ACT786436:ACT786438 SX786436:SX786438 JB786436:JB786438 F786436:F786438 WVN720900:WVN720902 WLR720900:WLR720902 WBV720900:WBV720902 VRZ720900:VRZ720902 VID720900:VID720902 UYH720900:UYH720902 UOL720900:UOL720902 UEP720900:UEP720902 TUT720900:TUT720902 TKX720900:TKX720902 TBB720900:TBB720902 SRF720900:SRF720902 SHJ720900:SHJ720902 RXN720900:RXN720902 RNR720900:RNR720902 RDV720900:RDV720902 QTZ720900:QTZ720902 QKD720900:QKD720902 QAH720900:QAH720902 PQL720900:PQL720902 PGP720900:PGP720902 OWT720900:OWT720902 OMX720900:OMX720902 ODB720900:ODB720902 NTF720900:NTF720902 NJJ720900:NJJ720902 MZN720900:MZN720902 MPR720900:MPR720902 MFV720900:MFV720902 LVZ720900:LVZ720902 LMD720900:LMD720902 LCH720900:LCH720902 KSL720900:KSL720902 KIP720900:KIP720902 JYT720900:JYT720902 JOX720900:JOX720902 JFB720900:JFB720902 IVF720900:IVF720902 ILJ720900:ILJ720902 IBN720900:IBN720902 HRR720900:HRR720902 HHV720900:HHV720902 GXZ720900:GXZ720902 GOD720900:GOD720902 GEH720900:GEH720902 FUL720900:FUL720902 FKP720900:FKP720902 FAT720900:FAT720902 EQX720900:EQX720902 EHB720900:EHB720902 DXF720900:DXF720902 DNJ720900:DNJ720902 DDN720900:DDN720902 CTR720900:CTR720902 CJV720900:CJV720902 BZZ720900:BZZ720902 BQD720900:BQD720902 BGH720900:BGH720902 AWL720900:AWL720902 AMP720900:AMP720902 ACT720900:ACT720902 SX720900:SX720902 JB720900:JB720902 F720900:F720902 WVN655364:WVN655366 WLR655364:WLR655366 WBV655364:WBV655366 VRZ655364:VRZ655366 VID655364:VID655366 UYH655364:UYH655366 UOL655364:UOL655366 UEP655364:UEP655366 TUT655364:TUT655366 TKX655364:TKX655366 TBB655364:TBB655366 SRF655364:SRF655366 SHJ655364:SHJ655366 RXN655364:RXN655366 RNR655364:RNR655366 RDV655364:RDV655366 QTZ655364:QTZ655366 QKD655364:QKD655366 QAH655364:QAH655366 PQL655364:PQL655366 PGP655364:PGP655366 OWT655364:OWT655366 OMX655364:OMX655366 ODB655364:ODB655366 NTF655364:NTF655366 NJJ655364:NJJ655366 MZN655364:MZN655366 MPR655364:MPR655366 MFV655364:MFV655366 LVZ655364:LVZ655366 LMD655364:LMD655366 LCH655364:LCH655366 KSL655364:KSL655366 KIP655364:KIP655366 JYT655364:JYT655366 JOX655364:JOX655366 JFB655364:JFB655366 IVF655364:IVF655366 ILJ655364:ILJ655366 IBN655364:IBN655366 HRR655364:HRR655366 HHV655364:HHV655366 GXZ655364:GXZ655366 GOD655364:GOD655366 GEH655364:GEH655366 FUL655364:FUL655366 FKP655364:FKP655366 FAT655364:FAT655366 EQX655364:EQX655366 EHB655364:EHB655366 DXF655364:DXF655366 DNJ655364:DNJ655366 DDN655364:DDN655366 CTR655364:CTR655366 CJV655364:CJV655366 BZZ655364:BZZ655366 BQD655364:BQD655366 BGH655364:BGH655366 AWL655364:AWL655366 AMP655364:AMP655366 ACT655364:ACT655366 SX655364:SX655366 JB655364:JB655366 F655364:F655366 WVN589828:WVN589830 WLR589828:WLR589830 WBV589828:WBV589830 VRZ589828:VRZ589830 VID589828:VID589830 UYH589828:UYH589830 UOL589828:UOL589830 UEP589828:UEP589830 TUT589828:TUT589830 TKX589828:TKX589830 TBB589828:TBB589830 SRF589828:SRF589830 SHJ589828:SHJ589830 RXN589828:RXN589830 RNR589828:RNR589830 RDV589828:RDV589830 QTZ589828:QTZ589830 QKD589828:QKD589830 QAH589828:QAH589830 PQL589828:PQL589830 PGP589828:PGP589830 OWT589828:OWT589830 OMX589828:OMX589830 ODB589828:ODB589830 NTF589828:NTF589830 NJJ589828:NJJ589830 MZN589828:MZN589830 MPR589828:MPR589830 MFV589828:MFV589830 LVZ589828:LVZ589830 LMD589828:LMD589830 LCH589828:LCH589830 KSL589828:KSL589830 KIP589828:KIP589830 JYT589828:JYT589830 JOX589828:JOX589830 JFB589828:JFB589830 IVF589828:IVF589830 ILJ589828:ILJ589830 IBN589828:IBN589830 HRR589828:HRR589830 HHV589828:HHV589830 GXZ589828:GXZ589830 GOD589828:GOD589830 GEH589828:GEH589830 FUL589828:FUL589830 FKP589828:FKP589830 FAT589828:FAT589830 EQX589828:EQX589830 EHB589828:EHB589830 DXF589828:DXF589830 DNJ589828:DNJ589830 DDN589828:DDN589830 CTR589828:CTR589830 CJV589828:CJV589830 BZZ589828:BZZ589830 BQD589828:BQD589830 BGH589828:BGH589830 AWL589828:AWL589830 AMP589828:AMP589830 ACT589828:ACT589830 SX589828:SX589830 JB589828:JB589830 F589828:F589830 WVN524292:WVN524294 WLR524292:WLR524294 WBV524292:WBV524294 VRZ524292:VRZ524294 VID524292:VID524294 UYH524292:UYH524294 UOL524292:UOL524294 UEP524292:UEP524294 TUT524292:TUT524294 TKX524292:TKX524294 TBB524292:TBB524294 SRF524292:SRF524294 SHJ524292:SHJ524294 RXN524292:RXN524294 RNR524292:RNR524294 RDV524292:RDV524294 QTZ524292:QTZ524294 QKD524292:QKD524294 QAH524292:QAH524294 PQL524292:PQL524294 PGP524292:PGP524294 OWT524292:OWT524294 OMX524292:OMX524294 ODB524292:ODB524294 NTF524292:NTF524294 NJJ524292:NJJ524294 MZN524292:MZN524294 MPR524292:MPR524294 MFV524292:MFV524294 LVZ524292:LVZ524294 LMD524292:LMD524294 LCH524292:LCH524294 KSL524292:KSL524294 KIP524292:KIP524294 JYT524292:JYT524294 JOX524292:JOX524294 JFB524292:JFB524294 IVF524292:IVF524294 ILJ524292:ILJ524294 IBN524292:IBN524294 HRR524292:HRR524294 HHV524292:HHV524294 GXZ524292:GXZ524294 GOD524292:GOD524294 GEH524292:GEH524294 FUL524292:FUL524294 FKP524292:FKP524294 FAT524292:FAT524294 EQX524292:EQX524294 EHB524292:EHB524294 DXF524292:DXF524294 DNJ524292:DNJ524294 DDN524292:DDN524294 CTR524292:CTR524294 CJV524292:CJV524294 BZZ524292:BZZ524294 BQD524292:BQD524294 BGH524292:BGH524294 AWL524292:AWL524294 AMP524292:AMP524294 ACT524292:ACT524294 SX524292:SX524294 JB524292:JB524294 F524292:F524294 WVN458756:WVN458758 WLR458756:WLR458758 WBV458756:WBV458758 VRZ458756:VRZ458758 VID458756:VID458758 UYH458756:UYH458758 UOL458756:UOL458758 UEP458756:UEP458758 TUT458756:TUT458758 TKX458756:TKX458758 TBB458756:TBB458758 SRF458756:SRF458758 SHJ458756:SHJ458758 RXN458756:RXN458758 RNR458756:RNR458758 RDV458756:RDV458758 QTZ458756:QTZ458758 QKD458756:QKD458758 QAH458756:QAH458758 PQL458756:PQL458758 PGP458756:PGP458758 OWT458756:OWT458758 OMX458756:OMX458758 ODB458756:ODB458758 NTF458756:NTF458758 NJJ458756:NJJ458758 MZN458756:MZN458758 MPR458756:MPR458758 MFV458756:MFV458758 LVZ458756:LVZ458758 LMD458756:LMD458758 LCH458756:LCH458758 KSL458756:KSL458758 KIP458756:KIP458758 JYT458756:JYT458758 JOX458756:JOX458758 JFB458756:JFB458758 IVF458756:IVF458758 ILJ458756:ILJ458758 IBN458756:IBN458758 HRR458756:HRR458758 HHV458756:HHV458758 GXZ458756:GXZ458758 GOD458756:GOD458758 GEH458756:GEH458758 FUL458756:FUL458758 FKP458756:FKP458758 FAT458756:FAT458758 EQX458756:EQX458758 EHB458756:EHB458758 DXF458756:DXF458758 DNJ458756:DNJ458758 DDN458756:DDN458758 CTR458756:CTR458758 CJV458756:CJV458758 BZZ458756:BZZ458758 BQD458756:BQD458758 BGH458756:BGH458758 AWL458756:AWL458758 AMP458756:AMP458758 ACT458756:ACT458758 SX458756:SX458758 JB458756:JB458758 F458756:F458758 WVN393220:WVN393222 WLR393220:WLR393222 WBV393220:WBV393222 VRZ393220:VRZ393222 VID393220:VID393222 UYH393220:UYH393222 UOL393220:UOL393222 UEP393220:UEP393222 TUT393220:TUT393222 TKX393220:TKX393222 TBB393220:TBB393222 SRF393220:SRF393222 SHJ393220:SHJ393222 RXN393220:RXN393222 RNR393220:RNR393222 RDV393220:RDV393222 QTZ393220:QTZ393222 QKD393220:QKD393222 QAH393220:QAH393222 PQL393220:PQL393222 PGP393220:PGP393222 OWT393220:OWT393222 OMX393220:OMX393222 ODB393220:ODB393222 NTF393220:NTF393222 NJJ393220:NJJ393222 MZN393220:MZN393222 MPR393220:MPR393222 MFV393220:MFV393222 LVZ393220:LVZ393222 LMD393220:LMD393222 LCH393220:LCH393222 KSL393220:KSL393222 KIP393220:KIP393222 JYT393220:JYT393222 JOX393220:JOX393222 JFB393220:JFB393222 IVF393220:IVF393222 ILJ393220:ILJ393222 IBN393220:IBN393222 HRR393220:HRR393222 HHV393220:HHV393222 GXZ393220:GXZ393222 GOD393220:GOD393222 GEH393220:GEH393222 FUL393220:FUL393222 FKP393220:FKP393222 FAT393220:FAT393222 EQX393220:EQX393222 EHB393220:EHB393222 DXF393220:DXF393222 DNJ393220:DNJ393222 DDN393220:DDN393222 CTR393220:CTR393222 CJV393220:CJV393222 BZZ393220:BZZ393222 BQD393220:BQD393222 BGH393220:BGH393222 AWL393220:AWL393222 AMP393220:AMP393222 ACT393220:ACT393222 SX393220:SX393222 JB393220:JB393222 F393220:F393222 WVN327684:WVN327686 WLR327684:WLR327686 WBV327684:WBV327686 VRZ327684:VRZ327686 VID327684:VID327686 UYH327684:UYH327686 UOL327684:UOL327686 UEP327684:UEP327686 TUT327684:TUT327686 TKX327684:TKX327686 TBB327684:TBB327686 SRF327684:SRF327686 SHJ327684:SHJ327686 RXN327684:RXN327686 RNR327684:RNR327686 RDV327684:RDV327686 QTZ327684:QTZ327686 QKD327684:QKD327686 QAH327684:QAH327686 PQL327684:PQL327686 PGP327684:PGP327686 OWT327684:OWT327686 OMX327684:OMX327686 ODB327684:ODB327686 NTF327684:NTF327686 NJJ327684:NJJ327686 MZN327684:MZN327686 MPR327684:MPR327686 MFV327684:MFV327686 LVZ327684:LVZ327686 LMD327684:LMD327686 LCH327684:LCH327686 KSL327684:KSL327686 KIP327684:KIP327686 JYT327684:JYT327686 JOX327684:JOX327686 JFB327684:JFB327686 IVF327684:IVF327686 ILJ327684:ILJ327686 IBN327684:IBN327686 HRR327684:HRR327686 HHV327684:HHV327686 GXZ327684:GXZ327686 GOD327684:GOD327686 GEH327684:GEH327686 FUL327684:FUL327686 FKP327684:FKP327686 FAT327684:FAT327686 EQX327684:EQX327686 EHB327684:EHB327686 DXF327684:DXF327686 DNJ327684:DNJ327686 DDN327684:DDN327686 CTR327684:CTR327686 CJV327684:CJV327686 BZZ327684:BZZ327686 BQD327684:BQD327686 BGH327684:BGH327686 AWL327684:AWL327686 AMP327684:AMP327686 ACT327684:ACT327686 SX327684:SX327686 JB327684:JB327686 F327684:F327686 WVN262148:WVN262150 WLR262148:WLR262150 WBV262148:WBV262150 VRZ262148:VRZ262150 VID262148:VID262150 UYH262148:UYH262150 UOL262148:UOL262150 UEP262148:UEP262150 TUT262148:TUT262150 TKX262148:TKX262150 TBB262148:TBB262150 SRF262148:SRF262150 SHJ262148:SHJ262150 RXN262148:RXN262150 RNR262148:RNR262150 RDV262148:RDV262150 QTZ262148:QTZ262150 QKD262148:QKD262150 QAH262148:QAH262150 PQL262148:PQL262150 PGP262148:PGP262150 OWT262148:OWT262150 OMX262148:OMX262150 ODB262148:ODB262150 NTF262148:NTF262150 NJJ262148:NJJ262150 MZN262148:MZN262150 MPR262148:MPR262150 MFV262148:MFV262150 LVZ262148:LVZ262150 LMD262148:LMD262150 LCH262148:LCH262150 KSL262148:KSL262150 KIP262148:KIP262150 JYT262148:JYT262150 JOX262148:JOX262150 JFB262148:JFB262150 IVF262148:IVF262150 ILJ262148:ILJ262150 IBN262148:IBN262150 HRR262148:HRR262150 HHV262148:HHV262150 GXZ262148:GXZ262150 GOD262148:GOD262150 GEH262148:GEH262150 FUL262148:FUL262150 FKP262148:FKP262150 FAT262148:FAT262150 EQX262148:EQX262150 EHB262148:EHB262150 DXF262148:DXF262150 DNJ262148:DNJ262150 DDN262148:DDN262150 CTR262148:CTR262150 CJV262148:CJV262150 BZZ262148:BZZ262150 BQD262148:BQD262150 BGH262148:BGH262150 AWL262148:AWL262150 AMP262148:AMP262150 ACT262148:ACT262150 SX262148:SX262150 JB262148:JB262150 F262148:F262150 WVN196612:WVN196614 WLR196612:WLR196614 WBV196612:WBV196614 VRZ196612:VRZ196614 VID196612:VID196614 UYH196612:UYH196614 UOL196612:UOL196614 UEP196612:UEP196614 TUT196612:TUT196614 TKX196612:TKX196614 TBB196612:TBB196614 SRF196612:SRF196614 SHJ196612:SHJ196614 RXN196612:RXN196614 RNR196612:RNR196614 RDV196612:RDV196614 QTZ196612:QTZ196614 QKD196612:QKD196614 QAH196612:QAH196614 PQL196612:PQL196614 PGP196612:PGP196614 OWT196612:OWT196614 OMX196612:OMX196614 ODB196612:ODB196614 NTF196612:NTF196614 NJJ196612:NJJ196614 MZN196612:MZN196614 MPR196612:MPR196614 MFV196612:MFV196614 LVZ196612:LVZ196614 LMD196612:LMD196614 LCH196612:LCH196614 KSL196612:KSL196614 KIP196612:KIP196614 JYT196612:JYT196614 JOX196612:JOX196614 JFB196612:JFB196614 IVF196612:IVF196614 ILJ196612:ILJ196614 IBN196612:IBN196614 HRR196612:HRR196614 HHV196612:HHV196614 GXZ196612:GXZ196614 GOD196612:GOD196614 GEH196612:GEH196614 FUL196612:FUL196614 FKP196612:FKP196614 FAT196612:FAT196614 EQX196612:EQX196614 EHB196612:EHB196614 DXF196612:DXF196614 DNJ196612:DNJ196614 DDN196612:DDN196614 CTR196612:CTR196614 CJV196612:CJV196614 BZZ196612:BZZ196614 BQD196612:BQD196614 BGH196612:BGH196614 AWL196612:AWL196614 AMP196612:AMP196614 ACT196612:ACT196614 SX196612:SX196614 JB196612:JB196614 F196612:F196614 WVN131076:WVN131078 WLR131076:WLR131078 WBV131076:WBV131078 VRZ131076:VRZ131078 VID131076:VID131078 UYH131076:UYH131078 UOL131076:UOL131078 UEP131076:UEP131078 TUT131076:TUT131078 TKX131076:TKX131078 TBB131076:TBB131078 SRF131076:SRF131078 SHJ131076:SHJ131078 RXN131076:RXN131078 RNR131076:RNR131078 RDV131076:RDV131078 QTZ131076:QTZ131078 QKD131076:QKD131078 QAH131076:QAH131078 PQL131076:PQL131078 PGP131076:PGP131078 OWT131076:OWT131078 OMX131076:OMX131078 ODB131076:ODB131078 NTF131076:NTF131078 NJJ131076:NJJ131078 MZN131076:MZN131078 MPR131076:MPR131078 MFV131076:MFV131078 LVZ131076:LVZ131078 LMD131076:LMD131078 LCH131076:LCH131078 KSL131076:KSL131078 KIP131076:KIP131078 JYT131076:JYT131078 JOX131076:JOX131078 JFB131076:JFB131078 IVF131076:IVF131078 ILJ131076:ILJ131078 IBN131076:IBN131078 HRR131076:HRR131078 HHV131076:HHV131078 GXZ131076:GXZ131078 GOD131076:GOD131078 GEH131076:GEH131078 FUL131076:FUL131078 FKP131076:FKP131078 FAT131076:FAT131078 EQX131076:EQX131078 EHB131076:EHB131078 DXF131076:DXF131078 DNJ131076:DNJ131078 DDN131076:DDN131078 CTR131076:CTR131078 CJV131076:CJV131078 BZZ131076:BZZ131078 BQD131076:BQD131078 BGH131076:BGH131078 AWL131076:AWL131078 AMP131076:AMP131078 ACT131076:ACT131078 SX131076:SX131078 JB131076:JB131078 F131076:F131078 WVN65540:WVN65542 WLR65540:WLR65542 WBV65540:WBV65542 VRZ65540:VRZ65542 VID65540:VID65542 UYH65540:UYH65542 UOL65540:UOL65542 UEP65540:UEP65542 TUT65540:TUT65542 TKX65540:TKX65542 TBB65540:TBB65542 SRF65540:SRF65542 SHJ65540:SHJ65542 RXN65540:RXN65542 RNR65540:RNR65542 RDV65540:RDV65542 QTZ65540:QTZ65542 QKD65540:QKD65542 QAH65540:QAH65542 PQL65540:PQL65542 PGP65540:PGP65542 OWT65540:OWT65542 OMX65540:OMX65542 ODB65540:ODB65542 NTF65540:NTF65542 NJJ65540:NJJ65542 MZN65540:MZN65542 MPR65540:MPR65542 MFV65540:MFV65542 LVZ65540:LVZ65542 LMD65540:LMD65542 LCH65540:LCH65542 KSL65540:KSL65542 KIP65540:KIP65542 JYT65540:JYT65542 JOX65540:JOX65542 JFB65540:JFB65542 IVF65540:IVF65542 ILJ65540:ILJ65542 IBN65540:IBN65542 HRR65540:HRR65542 HHV65540:HHV65542 GXZ65540:GXZ65542 GOD65540:GOD65542 GEH65540:GEH65542 FUL65540:FUL65542 FKP65540:FKP65542 FAT65540:FAT65542 EQX65540:EQX65542 EHB65540:EHB65542 DXF65540:DXF65542 DNJ65540:DNJ65542 DDN65540:DDN65542 CTR65540:CTR65542 CJV65540:CJV65542 BZZ65540:BZZ65542 BQD65540:BQD65542 BGH65540:BGH65542 AWL65540:AWL65542 AMP65540:AMP65542 ACT65540:ACT65542 SX65540:SX65542 JB65540:JB65542 WVN5:WVN6 WLR5:WLR6 WBV5:WBV6 VRZ5:VRZ6 VID5:VID6 UYH5:UYH6 UOL5:UOL6 UEP5:UEP6 TUT5:TUT6 TKX5:TKX6 TBB5:TBB6 SRF5:SRF6 SHJ5:SHJ6 RXN5:RXN6 RNR5:RNR6 RDV5:RDV6 QTZ5:QTZ6 QKD5:QKD6 QAH5:QAH6 PQL5:PQL6 PGP5:PGP6 OWT5:OWT6 OMX5:OMX6 ODB5:ODB6 NTF5:NTF6 NJJ5:NJJ6 MZN5:MZN6 MPR5:MPR6 MFV5:MFV6 LVZ5:LVZ6 LMD5:LMD6 LCH5:LCH6 KSL5:KSL6 KIP5:KIP6 JYT5:JYT6 JOX5:JOX6 JFB5:JFB6 IVF5:IVF6 ILJ5:ILJ6 IBN5:IBN6 HRR5:HRR6 HHV5:HHV6 GXZ5:GXZ6 GOD5:GOD6 GEH5:GEH6 FUL5:FUL6 FKP5:FKP6 FAT5:FAT6 EQX5:EQX6 EHB5:EHB6 DXF5:DXF6 DNJ5:DNJ6 DDN5:DDN6 CTR5:CTR6 CJV5:CJV6 BZZ5:BZZ6 BQD5:BQD6 BGH5:BGH6 AWL5:AWL6 AMP5:AMP6 ACT5:ACT6 SX5:SX6 JB5:JB6 F5:F6" xr:uid="{00000000-0002-0000-0600-000000000000}">
      <formula1>$D$21:$D$24</formula1>
    </dataValidation>
    <dataValidation type="list" allowBlank="1" showInputMessage="1" showErrorMessage="1" sqref="E65540:E65542 WVM983044:WVM983046 WLQ983044:WLQ983046 WBU983044:WBU983046 VRY983044:VRY983046 VIC983044:VIC983046 UYG983044:UYG983046 UOK983044:UOK983046 UEO983044:UEO983046 TUS983044:TUS983046 TKW983044:TKW983046 TBA983044:TBA983046 SRE983044:SRE983046 SHI983044:SHI983046 RXM983044:RXM983046 RNQ983044:RNQ983046 RDU983044:RDU983046 QTY983044:QTY983046 QKC983044:QKC983046 QAG983044:QAG983046 PQK983044:PQK983046 PGO983044:PGO983046 OWS983044:OWS983046 OMW983044:OMW983046 ODA983044:ODA983046 NTE983044:NTE983046 NJI983044:NJI983046 MZM983044:MZM983046 MPQ983044:MPQ983046 MFU983044:MFU983046 LVY983044:LVY983046 LMC983044:LMC983046 LCG983044:LCG983046 KSK983044:KSK983046 KIO983044:KIO983046 JYS983044:JYS983046 JOW983044:JOW983046 JFA983044:JFA983046 IVE983044:IVE983046 ILI983044:ILI983046 IBM983044:IBM983046 HRQ983044:HRQ983046 HHU983044:HHU983046 GXY983044:GXY983046 GOC983044:GOC983046 GEG983044:GEG983046 FUK983044:FUK983046 FKO983044:FKO983046 FAS983044:FAS983046 EQW983044:EQW983046 EHA983044:EHA983046 DXE983044:DXE983046 DNI983044:DNI983046 DDM983044:DDM983046 CTQ983044:CTQ983046 CJU983044:CJU983046 BZY983044:BZY983046 BQC983044:BQC983046 BGG983044:BGG983046 AWK983044:AWK983046 AMO983044:AMO983046 ACS983044:ACS983046 SW983044:SW983046 JA983044:JA983046 E983044:E983046 WVM917508:WVM917510 WLQ917508:WLQ917510 WBU917508:WBU917510 VRY917508:VRY917510 VIC917508:VIC917510 UYG917508:UYG917510 UOK917508:UOK917510 UEO917508:UEO917510 TUS917508:TUS917510 TKW917508:TKW917510 TBA917508:TBA917510 SRE917508:SRE917510 SHI917508:SHI917510 RXM917508:RXM917510 RNQ917508:RNQ917510 RDU917508:RDU917510 QTY917508:QTY917510 QKC917508:QKC917510 QAG917508:QAG917510 PQK917508:PQK917510 PGO917508:PGO917510 OWS917508:OWS917510 OMW917508:OMW917510 ODA917508:ODA917510 NTE917508:NTE917510 NJI917508:NJI917510 MZM917508:MZM917510 MPQ917508:MPQ917510 MFU917508:MFU917510 LVY917508:LVY917510 LMC917508:LMC917510 LCG917508:LCG917510 KSK917508:KSK917510 KIO917508:KIO917510 JYS917508:JYS917510 JOW917508:JOW917510 JFA917508:JFA917510 IVE917508:IVE917510 ILI917508:ILI917510 IBM917508:IBM917510 HRQ917508:HRQ917510 HHU917508:HHU917510 GXY917508:GXY917510 GOC917508:GOC917510 GEG917508:GEG917510 FUK917508:FUK917510 FKO917508:FKO917510 FAS917508:FAS917510 EQW917508:EQW917510 EHA917508:EHA917510 DXE917508:DXE917510 DNI917508:DNI917510 DDM917508:DDM917510 CTQ917508:CTQ917510 CJU917508:CJU917510 BZY917508:BZY917510 BQC917508:BQC917510 BGG917508:BGG917510 AWK917508:AWK917510 AMO917508:AMO917510 ACS917508:ACS917510 SW917508:SW917510 JA917508:JA917510 E917508:E917510 WVM851972:WVM851974 WLQ851972:WLQ851974 WBU851972:WBU851974 VRY851972:VRY851974 VIC851972:VIC851974 UYG851972:UYG851974 UOK851972:UOK851974 UEO851972:UEO851974 TUS851972:TUS851974 TKW851972:TKW851974 TBA851972:TBA851974 SRE851972:SRE851974 SHI851972:SHI851974 RXM851972:RXM851974 RNQ851972:RNQ851974 RDU851972:RDU851974 QTY851972:QTY851974 QKC851972:QKC851974 QAG851972:QAG851974 PQK851972:PQK851974 PGO851972:PGO851974 OWS851972:OWS851974 OMW851972:OMW851974 ODA851972:ODA851974 NTE851972:NTE851974 NJI851972:NJI851974 MZM851972:MZM851974 MPQ851972:MPQ851974 MFU851972:MFU851974 LVY851972:LVY851974 LMC851972:LMC851974 LCG851972:LCG851974 KSK851972:KSK851974 KIO851972:KIO851974 JYS851972:JYS851974 JOW851972:JOW851974 JFA851972:JFA851974 IVE851972:IVE851974 ILI851972:ILI851974 IBM851972:IBM851974 HRQ851972:HRQ851974 HHU851972:HHU851974 GXY851972:GXY851974 GOC851972:GOC851974 GEG851972:GEG851974 FUK851972:FUK851974 FKO851972:FKO851974 FAS851972:FAS851974 EQW851972:EQW851974 EHA851972:EHA851974 DXE851972:DXE851974 DNI851972:DNI851974 DDM851972:DDM851974 CTQ851972:CTQ851974 CJU851972:CJU851974 BZY851972:BZY851974 BQC851972:BQC851974 BGG851972:BGG851974 AWK851972:AWK851974 AMO851972:AMO851974 ACS851972:ACS851974 SW851972:SW851974 JA851972:JA851974 E851972:E851974 WVM786436:WVM786438 WLQ786436:WLQ786438 WBU786436:WBU786438 VRY786436:VRY786438 VIC786436:VIC786438 UYG786436:UYG786438 UOK786436:UOK786438 UEO786436:UEO786438 TUS786436:TUS786438 TKW786436:TKW786438 TBA786436:TBA786438 SRE786436:SRE786438 SHI786436:SHI786438 RXM786436:RXM786438 RNQ786436:RNQ786438 RDU786436:RDU786438 QTY786436:QTY786438 QKC786436:QKC786438 QAG786436:QAG786438 PQK786436:PQK786438 PGO786436:PGO786438 OWS786436:OWS786438 OMW786436:OMW786438 ODA786436:ODA786438 NTE786436:NTE786438 NJI786436:NJI786438 MZM786436:MZM786438 MPQ786436:MPQ786438 MFU786436:MFU786438 LVY786436:LVY786438 LMC786436:LMC786438 LCG786436:LCG786438 KSK786436:KSK786438 KIO786436:KIO786438 JYS786436:JYS786438 JOW786436:JOW786438 JFA786436:JFA786438 IVE786436:IVE786438 ILI786436:ILI786438 IBM786436:IBM786438 HRQ786436:HRQ786438 HHU786436:HHU786438 GXY786436:GXY786438 GOC786436:GOC786438 GEG786436:GEG786438 FUK786436:FUK786438 FKO786436:FKO786438 FAS786436:FAS786438 EQW786436:EQW786438 EHA786436:EHA786438 DXE786436:DXE786438 DNI786436:DNI786438 DDM786436:DDM786438 CTQ786436:CTQ786438 CJU786436:CJU786438 BZY786436:BZY786438 BQC786436:BQC786438 BGG786436:BGG786438 AWK786436:AWK786438 AMO786436:AMO786438 ACS786436:ACS786438 SW786436:SW786438 JA786436:JA786438 E786436:E786438 WVM720900:WVM720902 WLQ720900:WLQ720902 WBU720900:WBU720902 VRY720900:VRY720902 VIC720900:VIC720902 UYG720900:UYG720902 UOK720900:UOK720902 UEO720900:UEO720902 TUS720900:TUS720902 TKW720900:TKW720902 TBA720900:TBA720902 SRE720900:SRE720902 SHI720900:SHI720902 RXM720900:RXM720902 RNQ720900:RNQ720902 RDU720900:RDU720902 QTY720900:QTY720902 QKC720900:QKC720902 QAG720900:QAG720902 PQK720900:PQK720902 PGO720900:PGO720902 OWS720900:OWS720902 OMW720900:OMW720902 ODA720900:ODA720902 NTE720900:NTE720902 NJI720900:NJI720902 MZM720900:MZM720902 MPQ720900:MPQ720902 MFU720900:MFU720902 LVY720900:LVY720902 LMC720900:LMC720902 LCG720900:LCG720902 KSK720900:KSK720902 KIO720900:KIO720902 JYS720900:JYS720902 JOW720900:JOW720902 JFA720900:JFA720902 IVE720900:IVE720902 ILI720900:ILI720902 IBM720900:IBM720902 HRQ720900:HRQ720902 HHU720900:HHU720902 GXY720900:GXY720902 GOC720900:GOC720902 GEG720900:GEG720902 FUK720900:FUK720902 FKO720900:FKO720902 FAS720900:FAS720902 EQW720900:EQW720902 EHA720900:EHA720902 DXE720900:DXE720902 DNI720900:DNI720902 DDM720900:DDM720902 CTQ720900:CTQ720902 CJU720900:CJU720902 BZY720900:BZY720902 BQC720900:BQC720902 BGG720900:BGG720902 AWK720900:AWK720902 AMO720900:AMO720902 ACS720900:ACS720902 SW720900:SW720902 JA720900:JA720902 E720900:E720902 WVM655364:WVM655366 WLQ655364:WLQ655366 WBU655364:WBU655366 VRY655364:VRY655366 VIC655364:VIC655366 UYG655364:UYG655366 UOK655364:UOK655366 UEO655364:UEO655366 TUS655364:TUS655366 TKW655364:TKW655366 TBA655364:TBA655366 SRE655364:SRE655366 SHI655364:SHI655366 RXM655364:RXM655366 RNQ655364:RNQ655366 RDU655364:RDU655366 QTY655364:QTY655366 QKC655364:QKC655366 QAG655364:QAG655366 PQK655364:PQK655366 PGO655364:PGO655366 OWS655364:OWS655366 OMW655364:OMW655366 ODA655364:ODA655366 NTE655364:NTE655366 NJI655364:NJI655366 MZM655364:MZM655366 MPQ655364:MPQ655366 MFU655364:MFU655366 LVY655364:LVY655366 LMC655364:LMC655366 LCG655364:LCG655366 KSK655364:KSK655366 KIO655364:KIO655366 JYS655364:JYS655366 JOW655364:JOW655366 JFA655364:JFA655366 IVE655364:IVE655366 ILI655364:ILI655366 IBM655364:IBM655366 HRQ655364:HRQ655366 HHU655364:HHU655366 GXY655364:GXY655366 GOC655364:GOC655366 GEG655364:GEG655366 FUK655364:FUK655366 FKO655364:FKO655366 FAS655364:FAS655366 EQW655364:EQW655366 EHA655364:EHA655366 DXE655364:DXE655366 DNI655364:DNI655366 DDM655364:DDM655366 CTQ655364:CTQ655366 CJU655364:CJU655366 BZY655364:BZY655366 BQC655364:BQC655366 BGG655364:BGG655366 AWK655364:AWK655366 AMO655364:AMO655366 ACS655364:ACS655366 SW655364:SW655366 JA655364:JA655366 E655364:E655366 WVM589828:WVM589830 WLQ589828:WLQ589830 WBU589828:WBU589830 VRY589828:VRY589830 VIC589828:VIC589830 UYG589828:UYG589830 UOK589828:UOK589830 UEO589828:UEO589830 TUS589828:TUS589830 TKW589828:TKW589830 TBA589828:TBA589830 SRE589828:SRE589830 SHI589828:SHI589830 RXM589828:RXM589830 RNQ589828:RNQ589830 RDU589828:RDU589830 QTY589828:QTY589830 QKC589828:QKC589830 QAG589828:QAG589830 PQK589828:PQK589830 PGO589828:PGO589830 OWS589828:OWS589830 OMW589828:OMW589830 ODA589828:ODA589830 NTE589828:NTE589830 NJI589828:NJI589830 MZM589828:MZM589830 MPQ589828:MPQ589830 MFU589828:MFU589830 LVY589828:LVY589830 LMC589828:LMC589830 LCG589828:LCG589830 KSK589828:KSK589830 KIO589828:KIO589830 JYS589828:JYS589830 JOW589828:JOW589830 JFA589828:JFA589830 IVE589828:IVE589830 ILI589828:ILI589830 IBM589828:IBM589830 HRQ589828:HRQ589830 HHU589828:HHU589830 GXY589828:GXY589830 GOC589828:GOC589830 GEG589828:GEG589830 FUK589828:FUK589830 FKO589828:FKO589830 FAS589828:FAS589830 EQW589828:EQW589830 EHA589828:EHA589830 DXE589828:DXE589830 DNI589828:DNI589830 DDM589828:DDM589830 CTQ589828:CTQ589830 CJU589828:CJU589830 BZY589828:BZY589830 BQC589828:BQC589830 BGG589828:BGG589830 AWK589828:AWK589830 AMO589828:AMO589830 ACS589828:ACS589830 SW589828:SW589830 JA589828:JA589830 E589828:E589830 WVM524292:WVM524294 WLQ524292:WLQ524294 WBU524292:WBU524294 VRY524292:VRY524294 VIC524292:VIC524294 UYG524292:UYG524294 UOK524292:UOK524294 UEO524292:UEO524294 TUS524292:TUS524294 TKW524292:TKW524294 TBA524292:TBA524294 SRE524292:SRE524294 SHI524292:SHI524294 RXM524292:RXM524294 RNQ524292:RNQ524294 RDU524292:RDU524294 QTY524292:QTY524294 QKC524292:QKC524294 QAG524292:QAG524294 PQK524292:PQK524294 PGO524292:PGO524294 OWS524292:OWS524294 OMW524292:OMW524294 ODA524292:ODA524294 NTE524292:NTE524294 NJI524292:NJI524294 MZM524292:MZM524294 MPQ524292:MPQ524294 MFU524292:MFU524294 LVY524292:LVY524294 LMC524292:LMC524294 LCG524292:LCG524294 KSK524292:KSK524294 KIO524292:KIO524294 JYS524292:JYS524294 JOW524292:JOW524294 JFA524292:JFA524294 IVE524292:IVE524294 ILI524292:ILI524294 IBM524292:IBM524294 HRQ524292:HRQ524294 HHU524292:HHU524294 GXY524292:GXY524294 GOC524292:GOC524294 GEG524292:GEG524294 FUK524292:FUK524294 FKO524292:FKO524294 FAS524292:FAS524294 EQW524292:EQW524294 EHA524292:EHA524294 DXE524292:DXE524294 DNI524292:DNI524294 DDM524292:DDM524294 CTQ524292:CTQ524294 CJU524292:CJU524294 BZY524292:BZY524294 BQC524292:BQC524294 BGG524292:BGG524294 AWK524292:AWK524294 AMO524292:AMO524294 ACS524292:ACS524294 SW524292:SW524294 JA524292:JA524294 E524292:E524294 WVM458756:WVM458758 WLQ458756:WLQ458758 WBU458756:WBU458758 VRY458756:VRY458758 VIC458756:VIC458758 UYG458756:UYG458758 UOK458756:UOK458758 UEO458756:UEO458758 TUS458756:TUS458758 TKW458756:TKW458758 TBA458756:TBA458758 SRE458756:SRE458758 SHI458756:SHI458758 RXM458756:RXM458758 RNQ458756:RNQ458758 RDU458756:RDU458758 QTY458756:QTY458758 QKC458756:QKC458758 QAG458756:QAG458758 PQK458756:PQK458758 PGO458756:PGO458758 OWS458756:OWS458758 OMW458756:OMW458758 ODA458756:ODA458758 NTE458756:NTE458758 NJI458756:NJI458758 MZM458756:MZM458758 MPQ458756:MPQ458758 MFU458756:MFU458758 LVY458756:LVY458758 LMC458756:LMC458758 LCG458756:LCG458758 KSK458756:KSK458758 KIO458756:KIO458758 JYS458756:JYS458758 JOW458756:JOW458758 JFA458756:JFA458758 IVE458756:IVE458758 ILI458756:ILI458758 IBM458756:IBM458758 HRQ458756:HRQ458758 HHU458756:HHU458758 GXY458756:GXY458758 GOC458756:GOC458758 GEG458756:GEG458758 FUK458756:FUK458758 FKO458756:FKO458758 FAS458756:FAS458758 EQW458756:EQW458758 EHA458756:EHA458758 DXE458756:DXE458758 DNI458756:DNI458758 DDM458756:DDM458758 CTQ458756:CTQ458758 CJU458756:CJU458758 BZY458756:BZY458758 BQC458756:BQC458758 BGG458756:BGG458758 AWK458756:AWK458758 AMO458756:AMO458758 ACS458756:ACS458758 SW458756:SW458758 JA458756:JA458758 E458756:E458758 WVM393220:WVM393222 WLQ393220:WLQ393222 WBU393220:WBU393222 VRY393220:VRY393222 VIC393220:VIC393222 UYG393220:UYG393222 UOK393220:UOK393222 UEO393220:UEO393222 TUS393220:TUS393222 TKW393220:TKW393222 TBA393220:TBA393222 SRE393220:SRE393222 SHI393220:SHI393222 RXM393220:RXM393222 RNQ393220:RNQ393222 RDU393220:RDU393222 QTY393220:QTY393222 QKC393220:QKC393222 QAG393220:QAG393222 PQK393220:PQK393222 PGO393220:PGO393222 OWS393220:OWS393222 OMW393220:OMW393222 ODA393220:ODA393222 NTE393220:NTE393222 NJI393220:NJI393222 MZM393220:MZM393222 MPQ393220:MPQ393222 MFU393220:MFU393222 LVY393220:LVY393222 LMC393220:LMC393222 LCG393220:LCG393222 KSK393220:KSK393222 KIO393220:KIO393222 JYS393220:JYS393222 JOW393220:JOW393222 JFA393220:JFA393222 IVE393220:IVE393222 ILI393220:ILI393222 IBM393220:IBM393222 HRQ393220:HRQ393222 HHU393220:HHU393222 GXY393220:GXY393222 GOC393220:GOC393222 GEG393220:GEG393222 FUK393220:FUK393222 FKO393220:FKO393222 FAS393220:FAS393222 EQW393220:EQW393222 EHA393220:EHA393222 DXE393220:DXE393222 DNI393220:DNI393222 DDM393220:DDM393222 CTQ393220:CTQ393222 CJU393220:CJU393222 BZY393220:BZY393222 BQC393220:BQC393222 BGG393220:BGG393222 AWK393220:AWK393222 AMO393220:AMO393222 ACS393220:ACS393222 SW393220:SW393222 JA393220:JA393222 E393220:E393222 WVM327684:WVM327686 WLQ327684:WLQ327686 WBU327684:WBU327686 VRY327684:VRY327686 VIC327684:VIC327686 UYG327684:UYG327686 UOK327684:UOK327686 UEO327684:UEO327686 TUS327684:TUS327686 TKW327684:TKW327686 TBA327684:TBA327686 SRE327684:SRE327686 SHI327684:SHI327686 RXM327684:RXM327686 RNQ327684:RNQ327686 RDU327684:RDU327686 QTY327684:QTY327686 QKC327684:QKC327686 QAG327684:QAG327686 PQK327684:PQK327686 PGO327684:PGO327686 OWS327684:OWS327686 OMW327684:OMW327686 ODA327684:ODA327686 NTE327684:NTE327686 NJI327684:NJI327686 MZM327684:MZM327686 MPQ327684:MPQ327686 MFU327684:MFU327686 LVY327684:LVY327686 LMC327684:LMC327686 LCG327684:LCG327686 KSK327684:KSK327686 KIO327684:KIO327686 JYS327684:JYS327686 JOW327684:JOW327686 JFA327684:JFA327686 IVE327684:IVE327686 ILI327684:ILI327686 IBM327684:IBM327686 HRQ327684:HRQ327686 HHU327684:HHU327686 GXY327684:GXY327686 GOC327684:GOC327686 GEG327684:GEG327686 FUK327684:FUK327686 FKO327684:FKO327686 FAS327684:FAS327686 EQW327684:EQW327686 EHA327684:EHA327686 DXE327684:DXE327686 DNI327684:DNI327686 DDM327684:DDM327686 CTQ327684:CTQ327686 CJU327684:CJU327686 BZY327684:BZY327686 BQC327684:BQC327686 BGG327684:BGG327686 AWK327684:AWK327686 AMO327684:AMO327686 ACS327684:ACS327686 SW327684:SW327686 JA327684:JA327686 E327684:E327686 WVM262148:WVM262150 WLQ262148:WLQ262150 WBU262148:WBU262150 VRY262148:VRY262150 VIC262148:VIC262150 UYG262148:UYG262150 UOK262148:UOK262150 UEO262148:UEO262150 TUS262148:TUS262150 TKW262148:TKW262150 TBA262148:TBA262150 SRE262148:SRE262150 SHI262148:SHI262150 RXM262148:RXM262150 RNQ262148:RNQ262150 RDU262148:RDU262150 QTY262148:QTY262150 QKC262148:QKC262150 QAG262148:QAG262150 PQK262148:PQK262150 PGO262148:PGO262150 OWS262148:OWS262150 OMW262148:OMW262150 ODA262148:ODA262150 NTE262148:NTE262150 NJI262148:NJI262150 MZM262148:MZM262150 MPQ262148:MPQ262150 MFU262148:MFU262150 LVY262148:LVY262150 LMC262148:LMC262150 LCG262148:LCG262150 KSK262148:KSK262150 KIO262148:KIO262150 JYS262148:JYS262150 JOW262148:JOW262150 JFA262148:JFA262150 IVE262148:IVE262150 ILI262148:ILI262150 IBM262148:IBM262150 HRQ262148:HRQ262150 HHU262148:HHU262150 GXY262148:GXY262150 GOC262148:GOC262150 GEG262148:GEG262150 FUK262148:FUK262150 FKO262148:FKO262150 FAS262148:FAS262150 EQW262148:EQW262150 EHA262148:EHA262150 DXE262148:DXE262150 DNI262148:DNI262150 DDM262148:DDM262150 CTQ262148:CTQ262150 CJU262148:CJU262150 BZY262148:BZY262150 BQC262148:BQC262150 BGG262148:BGG262150 AWK262148:AWK262150 AMO262148:AMO262150 ACS262148:ACS262150 SW262148:SW262150 JA262148:JA262150 E262148:E262150 WVM196612:WVM196614 WLQ196612:WLQ196614 WBU196612:WBU196614 VRY196612:VRY196614 VIC196612:VIC196614 UYG196612:UYG196614 UOK196612:UOK196614 UEO196612:UEO196614 TUS196612:TUS196614 TKW196612:TKW196614 TBA196612:TBA196614 SRE196612:SRE196614 SHI196612:SHI196614 RXM196612:RXM196614 RNQ196612:RNQ196614 RDU196612:RDU196614 QTY196612:QTY196614 QKC196612:QKC196614 QAG196612:QAG196614 PQK196612:PQK196614 PGO196612:PGO196614 OWS196612:OWS196614 OMW196612:OMW196614 ODA196612:ODA196614 NTE196612:NTE196614 NJI196612:NJI196614 MZM196612:MZM196614 MPQ196612:MPQ196614 MFU196612:MFU196614 LVY196612:LVY196614 LMC196612:LMC196614 LCG196612:LCG196614 KSK196612:KSK196614 KIO196612:KIO196614 JYS196612:JYS196614 JOW196612:JOW196614 JFA196612:JFA196614 IVE196612:IVE196614 ILI196612:ILI196614 IBM196612:IBM196614 HRQ196612:HRQ196614 HHU196612:HHU196614 GXY196612:GXY196614 GOC196612:GOC196614 GEG196612:GEG196614 FUK196612:FUK196614 FKO196612:FKO196614 FAS196612:FAS196614 EQW196612:EQW196614 EHA196612:EHA196614 DXE196612:DXE196614 DNI196612:DNI196614 DDM196612:DDM196614 CTQ196612:CTQ196614 CJU196612:CJU196614 BZY196612:BZY196614 BQC196612:BQC196614 BGG196612:BGG196614 AWK196612:AWK196614 AMO196612:AMO196614 ACS196612:ACS196614 SW196612:SW196614 JA196612:JA196614 E196612:E196614 WVM131076:WVM131078 WLQ131076:WLQ131078 WBU131076:WBU131078 VRY131076:VRY131078 VIC131076:VIC131078 UYG131076:UYG131078 UOK131076:UOK131078 UEO131076:UEO131078 TUS131076:TUS131078 TKW131076:TKW131078 TBA131076:TBA131078 SRE131076:SRE131078 SHI131076:SHI131078 RXM131076:RXM131078 RNQ131076:RNQ131078 RDU131076:RDU131078 QTY131076:QTY131078 QKC131076:QKC131078 QAG131076:QAG131078 PQK131076:PQK131078 PGO131076:PGO131078 OWS131076:OWS131078 OMW131076:OMW131078 ODA131076:ODA131078 NTE131076:NTE131078 NJI131076:NJI131078 MZM131076:MZM131078 MPQ131076:MPQ131078 MFU131076:MFU131078 LVY131076:LVY131078 LMC131076:LMC131078 LCG131076:LCG131078 KSK131076:KSK131078 KIO131076:KIO131078 JYS131076:JYS131078 JOW131076:JOW131078 JFA131076:JFA131078 IVE131076:IVE131078 ILI131076:ILI131078 IBM131076:IBM131078 HRQ131076:HRQ131078 HHU131076:HHU131078 GXY131076:GXY131078 GOC131076:GOC131078 GEG131076:GEG131078 FUK131076:FUK131078 FKO131076:FKO131078 FAS131076:FAS131078 EQW131076:EQW131078 EHA131076:EHA131078 DXE131076:DXE131078 DNI131076:DNI131078 DDM131076:DDM131078 CTQ131076:CTQ131078 CJU131076:CJU131078 BZY131076:BZY131078 BQC131076:BQC131078 BGG131076:BGG131078 AWK131076:AWK131078 AMO131076:AMO131078 ACS131076:ACS131078 SW131076:SW131078 JA131076:JA131078 E131076:E131078 WVM65540:WVM65542 WLQ65540:WLQ65542 WBU65540:WBU65542 VRY65540:VRY65542 VIC65540:VIC65542 UYG65540:UYG65542 UOK65540:UOK65542 UEO65540:UEO65542 TUS65540:TUS65542 TKW65540:TKW65542 TBA65540:TBA65542 SRE65540:SRE65542 SHI65540:SHI65542 RXM65540:RXM65542 RNQ65540:RNQ65542 RDU65540:RDU65542 QTY65540:QTY65542 QKC65540:QKC65542 QAG65540:QAG65542 PQK65540:PQK65542 PGO65540:PGO65542 OWS65540:OWS65542 OMW65540:OMW65542 ODA65540:ODA65542 NTE65540:NTE65542 NJI65540:NJI65542 MZM65540:MZM65542 MPQ65540:MPQ65542 MFU65540:MFU65542 LVY65540:LVY65542 LMC65540:LMC65542 LCG65540:LCG65542 KSK65540:KSK65542 KIO65540:KIO65542 JYS65540:JYS65542 JOW65540:JOW65542 JFA65540:JFA65542 IVE65540:IVE65542 ILI65540:ILI65542 IBM65540:IBM65542 HRQ65540:HRQ65542 HHU65540:HHU65542 GXY65540:GXY65542 GOC65540:GOC65542 GEG65540:GEG65542 FUK65540:FUK65542 FKO65540:FKO65542 FAS65540:FAS65542 EQW65540:EQW65542 EHA65540:EHA65542 DXE65540:DXE65542 DNI65540:DNI65542 DDM65540:DDM65542 CTQ65540:CTQ65542 CJU65540:CJU65542 BZY65540:BZY65542 BQC65540:BQC65542 BGG65540:BGG65542 AWK65540:AWK65542 AMO65540:AMO65542 ACS65540:ACS65542 SW65540:SW65542 JA65540:JA65542 WVM5:WVM6 WLQ5:WLQ6 WBU5:WBU6 VRY5:VRY6 VIC5:VIC6 UYG5:UYG6 UOK5:UOK6 UEO5:UEO6 TUS5:TUS6 TKW5:TKW6 TBA5:TBA6 SRE5:SRE6 SHI5:SHI6 RXM5:RXM6 RNQ5:RNQ6 RDU5:RDU6 QTY5:QTY6 QKC5:QKC6 QAG5:QAG6 PQK5:PQK6 PGO5:PGO6 OWS5:OWS6 OMW5:OMW6 ODA5:ODA6 NTE5:NTE6 NJI5:NJI6 MZM5:MZM6 MPQ5:MPQ6 MFU5:MFU6 LVY5:LVY6 LMC5:LMC6 LCG5:LCG6 KSK5:KSK6 KIO5:KIO6 JYS5:JYS6 JOW5:JOW6 JFA5:JFA6 IVE5:IVE6 ILI5:ILI6 IBM5:IBM6 HRQ5:HRQ6 HHU5:HHU6 GXY5:GXY6 GOC5:GOC6 GEG5:GEG6 FUK5:FUK6 FKO5:FKO6 FAS5:FAS6 EQW5:EQW6 EHA5:EHA6 DXE5:DXE6 DNI5:DNI6 DDM5:DDM6 CTQ5:CTQ6 CJU5:CJU6 BZY5:BZY6 BQC5:BQC6 BGG5:BGG6 AWK5:AWK6 AMO5:AMO6 ACS5:ACS6 SW5:SW6 JA5:JA6 E5:E6" xr:uid="{00000000-0002-0000-0600-000001000000}">
      <formula1>$D$15:$D$18</formula1>
    </dataValidation>
  </dataValidations>
  <pageMargins left="0.7" right="0.7" top="0.75" bottom="0.75" header="0.3" footer="0.3"/>
  <pageSetup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H1:Q15"/>
  <sheetViews>
    <sheetView zoomScale="80" zoomScaleNormal="80" workbookViewId="0">
      <selection activeCell="Q36" sqref="Q36"/>
    </sheetView>
  </sheetViews>
  <sheetFormatPr defaultRowHeight="15" outlineLevelRow="1" outlineLevelCol="1" x14ac:dyDescent="0.25"/>
  <cols>
    <col min="8" max="17" width="8.85546875" outlineLevel="1"/>
  </cols>
  <sheetData>
    <row r="1" outlineLevel="1" x14ac:dyDescent="0.25"/>
    <row r="2" outlineLevel="1" x14ac:dyDescent="0.25"/>
    <row r="3" outlineLevel="1" x14ac:dyDescent="0.25"/>
    <row r="4" outlineLevel="1" x14ac:dyDescent="0.25"/>
    <row r="5" outlineLevel="1" x14ac:dyDescent="0.25"/>
    <row r="6" outlineLevel="1" x14ac:dyDescent="0.25"/>
    <row r="7" outlineLevel="1" x14ac:dyDescent="0.25"/>
    <row r="8" outlineLevel="1" x14ac:dyDescent="0.25"/>
    <row r="9" outlineLevel="1" x14ac:dyDescent="0.25"/>
    <row r="10" outlineLevel="1" x14ac:dyDescent="0.25"/>
    <row r="11" outlineLevel="1" x14ac:dyDescent="0.25"/>
    <row r="12" outlineLevel="1" x14ac:dyDescent="0.25"/>
    <row r="13" outlineLevel="1" x14ac:dyDescent="0.25"/>
    <row r="14" outlineLevel="1" x14ac:dyDescent="0.25"/>
    <row r="15" outlineLevel="1"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Template</vt:lpstr>
      <vt:lpstr>Site Description</vt:lpstr>
      <vt:lpstr>Design Summary</vt:lpstr>
      <vt:lpstr>Volume Performance</vt:lpstr>
      <vt:lpstr>Cost Estimate</vt:lpstr>
      <vt:lpstr>Sizing Calculations</vt:lpstr>
      <vt:lpstr>Pollutant Reduction Performance</vt:lpstr>
      <vt:lpstr>Pictures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Klingenberg, Liya</dc:creator>
  <cp:lastModifiedBy>michael t</cp:lastModifiedBy>
  <cp:lastPrinted>2017-09-12T23:34:46Z</cp:lastPrinted>
  <dcterms:created xsi:type="dcterms:W3CDTF">2017-01-18T17:38:19Z</dcterms:created>
  <dcterms:modified xsi:type="dcterms:W3CDTF">2017-09-12T23:43:57Z</dcterms:modified>
</cp:coreProperties>
</file>