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310" tabRatio="872"/>
  </bookViews>
  <sheets>
    <sheet name="Project Summary" sheetId="14" r:id="rId1"/>
    <sheet name="Design Sheets" sheetId="7" r:id="rId2"/>
    <sheet name="Volume Performance" sheetId="8" r:id="rId3"/>
    <sheet name="Pollutant Reduction Performance" sheetId="12" r:id="rId4"/>
    <sheet name="Cost Estimate" sheetId="9" r:id="rId5"/>
  </sheets>
  <externalReferences>
    <externalReference r:id="rId6"/>
  </externalReferences>
  <definedNames>
    <definedName name="Compliance_Types">'[1]Lookups, Constants'!$A$34:$A$35</definedName>
    <definedName name="DMA_Surface_Types">'[1]Lookups, Constants'!$A$14:$A$23</definedName>
    <definedName name="DMA_Types">'[1]Lookups, Constants'!$A$4:$A$7</definedName>
    <definedName name="_xlnm.Print_Area" localSheetId="0">'Project Summary'!$B$2:$I$18</definedName>
    <definedName name="SCM_Types">'[1]Lookups, Constants'!$A$10:$A$11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9" l="1"/>
  <c r="F7" i="9"/>
  <c r="F6" i="9"/>
  <c r="I7" i="12" l="1"/>
  <c r="J7" i="12"/>
  <c r="K7" i="12"/>
  <c r="L7" i="12"/>
  <c r="M7" i="12"/>
  <c r="N7" i="12"/>
  <c r="O7" i="12"/>
  <c r="E38" i="12"/>
  <c r="F38" i="12"/>
  <c r="G38" i="12"/>
  <c r="I38" i="12"/>
  <c r="E39" i="12"/>
  <c r="F39" i="12"/>
  <c r="G39" i="12"/>
  <c r="I39" i="12"/>
  <c r="L41" i="12"/>
  <c r="G6" i="12" l="1"/>
  <c r="H6" i="12" s="1"/>
  <c r="P15" i="12" s="1"/>
  <c r="L6" i="12" l="1"/>
  <c r="O6" i="12"/>
  <c r="J6" i="12"/>
  <c r="I6" i="12"/>
  <c r="K6" i="12"/>
  <c r="N6" i="12"/>
  <c r="O15" i="12"/>
  <c r="M6" i="12"/>
  <c r="G5" i="12"/>
  <c r="H5" i="12" s="1"/>
  <c r="O14" i="12" s="1"/>
  <c r="P14" i="12" s="1"/>
  <c r="K5" i="12" l="1"/>
  <c r="K8" i="12" s="1"/>
  <c r="M5" i="12"/>
  <c r="M8" i="12" s="1"/>
  <c r="I5" i="12"/>
  <c r="I8" i="12" s="1"/>
  <c r="J5" i="12"/>
  <c r="J8" i="12" s="1"/>
  <c r="L5" i="12"/>
  <c r="L8" i="12" s="1"/>
  <c r="N5" i="12"/>
  <c r="O5" i="12"/>
  <c r="O8" i="12" s="1"/>
  <c r="G8" i="12"/>
  <c r="N8" i="12" s="1"/>
</calcChain>
</file>

<file path=xl/sharedStrings.xml><?xml version="1.0" encoding="utf-8"?>
<sst xmlns="http://schemas.openxmlformats.org/spreadsheetml/2006/main" count="113" uniqueCount="102">
  <si>
    <t>Design Summary</t>
  </si>
  <si>
    <t>Site Description</t>
  </si>
  <si>
    <t>Location</t>
  </si>
  <si>
    <t>SCM 2</t>
  </si>
  <si>
    <t>SCM 1</t>
  </si>
  <si>
    <t>na</t>
  </si>
  <si>
    <t>SCM</t>
  </si>
  <si>
    <t>3. Nationwide Urban Runoff Program (US EPA 1983)</t>
  </si>
  <si>
    <t xml:space="preserve">2.       Natural Resources Defense Council (NRDC). "Investigation of the Feasibility and Benefits of Low Impact Site Design Practices Applied to Meet Carious Potential Stormwater Runoff Regulatory Standards." December, 2011. </t>
  </si>
  <si>
    <t xml:space="preserve">1.       New York State Stormwater Design Manual. "The Simple Method to Calculate Urban Stormwater Loads". Appendix A. </t>
  </si>
  <si>
    <t>References:</t>
  </si>
  <si>
    <r>
      <rPr>
        <vertAlign val="superscript"/>
        <sz val="10"/>
        <color indexed="8"/>
        <rFont val="Arial"/>
        <family val="2"/>
      </rPr>
      <t>3</t>
    </r>
    <r>
      <rPr>
        <sz val="11"/>
        <color theme="1"/>
        <rFont val="Calibri"/>
        <family val="2"/>
        <scheme val="minor"/>
      </rPr>
      <t xml:space="preserve"> Means from Nationwide Urban Runoff Program values for Residential Land use</t>
    </r>
  </si>
  <si>
    <r>
      <rPr>
        <vertAlign val="superscript"/>
        <sz val="10"/>
        <color indexed="8"/>
        <rFont val="Arial"/>
        <family val="2"/>
      </rPr>
      <t>2</t>
    </r>
    <r>
      <rPr>
        <sz val="11"/>
        <color theme="1"/>
        <rFont val="Calibri"/>
        <family val="2"/>
        <scheme val="minor"/>
      </rPr>
      <t xml:space="preserve"> Value from NRDC Report</t>
    </r>
  </si>
  <si>
    <r>
      <rPr>
        <vertAlign val="superscript"/>
        <sz val="10"/>
        <color indexed="8"/>
        <rFont val="Arial"/>
        <family val="2"/>
      </rPr>
      <t>1</t>
    </r>
    <r>
      <rPr>
        <sz val="11"/>
        <color theme="1"/>
        <rFont val="Calibri"/>
        <family val="2"/>
        <scheme val="minor"/>
      </rPr>
      <t xml:space="preserve">Average from New York Stormwater Management Design Manual and NRDC Report. </t>
    </r>
  </si>
  <si>
    <r>
      <t>Street</t>
    </r>
    <r>
      <rPr>
        <vertAlign val="superscript"/>
        <sz val="10"/>
        <color indexed="8"/>
        <rFont val="Arial"/>
        <family val="2"/>
      </rPr>
      <t>3</t>
    </r>
  </si>
  <si>
    <r>
      <t>Walkway</t>
    </r>
    <r>
      <rPr>
        <vertAlign val="superscript"/>
        <sz val="10"/>
        <color indexed="8"/>
        <rFont val="Arial"/>
        <family val="2"/>
      </rPr>
      <t>1</t>
    </r>
  </si>
  <si>
    <t>C/R Parking Lot</t>
  </si>
  <si>
    <t>Commercial Roof</t>
  </si>
  <si>
    <r>
      <t>Total Nitrogen</t>
    </r>
    <r>
      <rPr>
        <b/>
        <vertAlign val="superscript"/>
        <sz val="10"/>
        <color indexed="8"/>
        <rFont val="Arial"/>
        <family val="2"/>
      </rPr>
      <t>2</t>
    </r>
    <r>
      <rPr>
        <b/>
        <sz val="10"/>
        <color indexed="8"/>
        <rFont val="Arial"/>
        <family val="2"/>
      </rPr>
      <t xml:space="preserve"> (mg/L)</t>
    </r>
  </si>
  <si>
    <r>
      <t>F Coli.</t>
    </r>
    <r>
      <rPr>
        <b/>
        <vertAlign val="superscript"/>
        <sz val="10"/>
        <color indexed="8"/>
        <rFont val="Arial"/>
        <family val="2"/>
      </rPr>
      <t>2</t>
    </r>
    <r>
      <rPr>
        <b/>
        <sz val="10"/>
        <color indexed="8"/>
        <rFont val="Arial"/>
        <family val="2"/>
      </rPr>
      <t xml:space="preserve"> (1,000col/ml)</t>
    </r>
  </si>
  <si>
    <r>
      <t>Pb</t>
    </r>
    <r>
      <rPr>
        <b/>
        <vertAlign val="superscript"/>
        <sz val="10"/>
        <color indexed="8"/>
        <rFont val="Arial"/>
        <family val="2"/>
      </rPr>
      <t>2</t>
    </r>
    <r>
      <rPr>
        <b/>
        <sz val="10"/>
        <color indexed="8"/>
        <rFont val="Arial"/>
        <family val="2"/>
      </rPr>
      <t xml:space="preserve"> (ug/L)</t>
    </r>
  </si>
  <si>
    <r>
      <t>Total Phosphorus</t>
    </r>
    <r>
      <rPr>
        <b/>
        <vertAlign val="superscript"/>
        <sz val="10"/>
        <color indexed="8"/>
        <rFont val="Arial"/>
        <family val="2"/>
      </rPr>
      <t>1</t>
    </r>
    <r>
      <rPr>
        <b/>
        <sz val="10"/>
        <color indexed="8"/>
        <rFont val="Arial"/>
        <family val="2"/>
      </rPr>
      <t xml:space="preserve"> (ug/L)</t>
    </r>
  </si>
  <si>
    <r>
      <t>Total Copper</t>
    </r>
    <r>
      <rPr>
        <b/>
        <vertAlign val="superscript"/>
        <sz val="10"/>
        <color indexed="8"/>
        <rFont val="Arial"/>
        <family val="2"/>
      </rPr>
      <t>1</t>
    </r>
    <r>
      <rPr>
        <b/>
        <sz val="10"/>
        <color indexed="8"/>
        <rFont val="Arial"/>
        <family val="2"/>
      </rPr>
      <t xml:space="preserve"> (ug/L)</t>
    </r>
  </si>
  <si>
    <r>
      <t>Total Zinc</t>
    </r>
    <r>
      <rPr>
        <b/>
        <vertAlign val="superscript"/>
        <sz val="10"/>
        <color indexed="8"/>
        <rFont val="Arial"/>
        <family val="2"/>
      </rPr>
      <t>1</t>
    </r>
    <r>
      <rPr>
        <b/>
        <sz val="10"/>
        <color indexed="8"/>
        <rFont val="Arial"/>
        <family val="2"/>
      </rPr>
      <t xml:space="preserve"> (ug/L)</t>
    </r>
  </si>
  <si>
    <r>
      <t>TSS</t>
    </r>
    <r>
      <rPr>
        <b/>
        <vertAlign val="superscript"/>
        <sz val="10"/>
        <color indexed="8"/>
        <rFont val="Arial"/>
        <family val="2"/>
      </rPr>
      <t>1</t>
    </r>
    <r>
      <rPr>
        <b/>
        <sz val="10"/>
        <color indexed="8"/>
        <rFont val="Arial"/>
        <family val="2"/>
      </rPr>
      <t xml:space="preserve"> (mg/L)</t>
    </r>
  </si>
  <si>
    <t>Constituent</t>
  </si>
  <si>
    <t>Stormwater Surface Pollutant Loads</t>
  </si>
  <si>
    <t>Removal= Volume Treated x TSS Loading Rate</t>
  </si>
  <si>
    <t>Calculations:</t>
  </si>
  <si>
    <t>Street</t>
  </si>
  <si>
    <t>Walkway</t>
  </si>
  <si>
    <t>Commerical Roof</t>
  </si>
  <si>
    <t>Contributing Polluant Source</t>
  </si>
  <si>
    <t>There is no pollutant loading from any source</t>
  </si>
  <si>
    <t>D</t>
  </si>
  <si>
    <t>only the SCM is a pollutant contributor</t>
  </si>
  <si>
    <t>C</t>
  </si>
  <si>
    <t>The upstream impervious area and the SCM are pollutant contributors</t>
  </si>
  <si>
    <t>B</t>
  </si>
  <si>
    <t>The upstream impervious area is the only pollutant contributor.</t>
  </si>
  <si>
    <t>A</t>
  </si>
  <si>
    <t>Letter</t>
  </si>
  <si>
    <t xml:space="preserve"> Contributing Layout Key</t>
  </si>
  <si>
    <t>Total Project</t>
  </si>
  <si>
    <t>Total Nitrogen   (mg)</t>
  </si>
  <si>
    <t>F Coli.                (col)</t>
  </si>
  <si>
    <t>Pb       (mg)</t>
  </si>
  <si>
    <t>Total Phosphorus (mg)</t>
  </si>
  <si>
    <t>Total Zinc           (mg)</t>
  </si>
  <si>
    <t>Total Copper (mg)</t>
  </si>
  <si>
    <t>TSS          (mg)</t>
  </si>
  <si>
    <t>Annual Volume (Liters)</t>
  </si>
  <si>
    <t>Contributing Pollutant Source</t>
  </si>
  <si>
    <t>Contributing Layout</t>
  </si>
  <si>
    <t>Stormwater Pollutant Reduction Benefits</t>
  </si>
  <si>
    <t>Project Cost</t>
  </si>
  <si>
    <t>Reference CIP No.</t>
  </si>
  <si>
    <t>Description of Stormwater/LID Opportunity</t>
  </si>
  <si>
    <t>Annual Volume Treated (cubic feet)</t>
  </si>
  <si>
    <t>Annual Volume treated (L)</t>
  </si>
  <si>
    <t>Annual TSS lbs removed (lbs)</t>
  </si>
  <si>
    <t>1 mg =  x lb</t>
  </si>
  <si>
    <t>1 cubic feet = X L</t>
  </si>
  <si>
    <t>SCM Type</t>
  </si>
  <si>
    <t>Receiving Water</t>
  </si>
  <si>
    <t>Stormwater System</t>
  </si>
  <si>
    <t xml:space="preserve">Stormwater Performance </t>
  </si>
  <si>
    <t>Street/parcel type</t>
  </si>
  <si>
    <t xml:space="preserve">Disclaimer: Stormwater calculations, cost estimates and images presented in this document are concept level only.  </t>
  </si>
  <si>
    <r>
      <t>SCM Footprint (ft</t>
    </r>
    <r>
      <rPr>
        <b/>
        <vertAlign val="superscript"/>
        <sz val="12"/>
        <color theme="1"/>
        <rFont val="Calibri"/>
        <family val="2"/>
        <scheme val="minor"/>
      </rPr>
      <t>2</t>
    </r>
    <r>
      <rPr>
        <b/>
        <sz val="12"/>
        <color theme="1"/>
        <rFont val="Calibri"/>
        <family val="2"/>
        <scheme val="minor"/>
      </rPr>
      <t>)</t>
    </r>
  </si>
  <si>
    <t>Mobilization (5%)</t>
  </si>
  <si>
    <t>LS</t>
  </si>
  <si>
    <t>CY</t>
  </si>
  <si>
    <t>ITEM NUMBER</t>
  </si>
  <si>
    <t>ITEM</t>
  </si>
  <si>
    <t>QUANTITY</t>
  </si>
  <si>
    <t>UNIT</t>
  </si>
  <si>
    <t>UNIT COST</t>
  </si>
  <si>
    <t>TOTAL ITEM COST</t>
  </si>
  <si>
    <t>Cost/SF=</t>
  </si>
  <si>
    <t>Excavation</t>
  </si>
  <si>
    <t>Stormtrap,   4'-2"  Single Trap System</t>
  </si>
  <si>
    <t>Pump (to feed irrigation system)</t>
  </si>
  <si>
    <t>Misc. (15%)</t>
  </si>
  <si>
    <t>Total Cost=</t>
  </si>
  <si>
    <t>Ft3 Volume Managed</t>
  </si>
  <si>
    <t>Cost/Ft3</t>
  </si>
  <si>
    <t>Meadow Park, San Luis Obispo</t>
  </si>
  <si>
    <t xml:space="preserve">Park / Open Space </t>
  </si>
  <si>
    <t>Meadow Creek, San Luis Obispo Creek</t>
  </si>
  <si>
    <t>gutter/sidewalk/inlets/subsurface/outfall to Meadow Creek then SLO Creek</t>
  </si>
  <si>
    <t>Meadow Pond Storm Trap</t>
  </si>
  <si>
    <t>Pollutant removal was not calculated for the Meadow Park Stormtrap. To calculate an average annual TSS removal, continuous simulation modeling would be required to estimate annual capture/treat performance. The shaded area in this sheet provides the calculation framework to estimate TSS (and other pollutant ) removal based on land use type.  Click on cells to view equations.</t>
  </si>
  <si>
    <r>
      <t>Capture and Treat Volume Capacity (ft</t>
    </r>
    <r>
      <rPr>
        <vertAlign val="superscript"/>
        <sz val="12"/>
        <color theme="1"/>
        <rFont val="Calibri"/>
        <family val="2"/>
        <scheme val="minor"/>
      </rPr>
      <t>3</t>
    </r>
    <r>
      <rPr>
        <sz val="12"/>
        <color theme="1"/>
        <rFont val="Calibri"/>
        <family val="2"/>
        <scheme val="minor"/>
      </rPr>
      <t>)</t>
    </r>
  </si>
  <si>
    <t>Centralized Retention</t>
  </si>
  <si>
    <t>Volume performance based on sizing by Stormtrap. See documents that accompany this file from the vendor.</t>
  </si>
  <si>
    <t>Total construction cost</t>
  </si>
  <si>
    <t>Cost per cubic foot of stormwater runoff managed</t>
  </si>
  <si>
    <t>SCM Placement</t>
  </si>
  <si>
    <t>Subsurface</t>
  </si>
  <si>
    <t>Currently, stormwater runoff from the South Broad Street area including adjacent neighborhoods, is routed via curb/gutter/pipe to Meadow Park and discharged to Meadow Creek, which is currently culverted for much of its length.  High stormwater runoff volumes, rates and pollutants negatively impact Meadow and San Luis Obispo Creek. The green infrastructure opportunity makes use of the park space to integrate a subsurface capture and use system. The design shown in this concept plan is a StormTrap system though other proprietary systems are available. The design includes the excavation and installation of the StormTrap and stormwater runoff can be routed to the system. Additionally, the design includes an irrigation component so that captured stormwater can be used to irrigate the park. Given surface space constraints in this part of San Luis Obispo, this design provides stormwater runoff management, creek protection and ancillary benefits (i.e. irrigation).</t>
  </si>
  <si>
    <t>Sizing notes:  DMA not determined as system known to be smaller than can be accommodated by the 85th percentile, 24-hr storm event. Sized based on available space. DMA includes much of South Broad street and adjacent neighborhoods to the west and east.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</si>
</sst>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0.E+00"/>
    <numFmt numFmtId="167" formatCode="_(* #,##0_);_(* \(#,##0\);_(* &quot;-&quot;??_);_(@_)"/>
    <numFmt numFmtId="168" formatCode="_(&quot;$&quot;* #,##0_);_(&quot;$&quot;* \(#,##0\);_(&quot;$&quot;* &quot;-&quot;??_);_(@_)"/>
    <numFmt numFmtId="169" formatCode="&quot;$&quot;#,##0.00"/>
  </numFmts>
  <fonts count="20" x14ac:knownFonts="1">
    <font>
      <sz val="11"/>
      <color theme="1"/>
      <name val="Calibri"/>
      <family val="2"/>
      <scheme val="minor"/>
    </font>
    <font>
      <sz val="11"/>
      <color theme="1"/>
      <name val="Calibri"/>
      <family val="2"/>
      <scheme val="minor"/>
    </font>
    <font>
      <sz val="11"/>
      <color indexed="8"/>
      <name val="Calibri"/>
      <family val="2"/>
    </font>
    <font>
      <sz val="10"/>
      <color theme="1"/>
      <name val="Arial"/>
      <family val="2"/>
    </font>
    <font>
      <sz val="10"/>
      <color indexed="8"/>
      <name val="Arial"/>
      <family val="2"/>
    </font>
    <font>
      <sz val="14"/>
      <color indexed="8"/>
      <name val="Arial"/>
      <family val="2"/>
    </font>
    <font>
      <b/>
      <sz val="10"/>
      <color theme="1"/>
      <name val="Arial"/>
      <family val="2"/>
    </font>
    <font>
      <b/>
      <sz val="10"/>
      <color indexed="8"/>
      <name val="Arial"/>
      <family val="2"/>
    </font>
    <font>
      <vertAlign val="superscript"/>
      <sz val="10"/>
      <color indexed="8"/>
      <name val="Arial"/>
      <family val="2"/>
    </font>
    <font>
      <b/>
      <vertAlign val="superscript"/>
      <sz val="10"/>
      <color indexed="8"/>
      <name val="Arial"/>
      <family val="2"/>
    </font>
    <font>
      <b/>
      <sz val="11"/>
      <color indexed="8"/>
      <name val="Arial"/>
      <family val="2"/>
    </font>
    <font>
      <sz val="10"/>
      <color theme="1"/>
      <name val="Calibri"/>
      <family val="2"/>
      <scheme val="minor"/>
    </font>
    <font>
      <sz val="9"/>
      <color theme="1"/>
      <name val="Calibri"/>
      <family val="2"/>
      <scheme val="minor"/>
    </font>
    <font>
      <sz val="11"/>
      <name val="Calibri"/>
      <family val="2"/>
      <scheme val="minor"/>
    </font>
    <font>
      <sz val="12"/>
      <color theme="1"/>
      <name val="Calibri"/>
      <family val="2"/>
      <scheme val="minor"/>
    </font>
    <font>
      <b/>
      <sz val="28"/>
      <name val="Calibri"/>
      <family val="2"/>
      <scheme val="minor"/>
    </font>
    <font>
      <b/>
      <sz val="12"/>
      <color theme="1"/>
      <name val="Calibri"/>
      <family val="2"/>
      <scheme val="minor"/>
    </font>
    <font>
      <b/>
      <vertAlign val="superscript"/>
      <sz val="12"/>
      <color theme="1"/>
      <name val="Calibri"/>
      <family val="2"/>
      <scheme val="minor"/>
    </font>
    <font>
      <vertAlign val="superscript"/>
      <sz val="12"/>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6">
    <xf numFmtId="0" fontId="0" fillId="0" borderId="0"/>
    <xf numFmtId="0" fontId="1" fillId="0" borderId="0"/>
    <xf numFmtId="0" fontId="3" fillId="0" borderId="0"/>
    <xf numFmtId="43" fontId="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9">
    <xf numFmtId="0" fontId="0" fillId="0" borderId="0" xfId="0"/>
    <xf numFmtId="0" fontId="0" fillId="0" borderId="0" xfId="0" applyBorder="1"/>
    <xf numFmtId="0" fontId="1" fillId="0" borderId="0" xfId="1"/>
    <xf numFmtId="0" fontId="1" fillId="0" borderId="0" xfId="1" applyAlignment="1">
      <alignment wrapText="1"/>
    </xf>
    <xf numFmtId="3" fontId="1" fillId="0" borderId="0" xfId="1" applyNumberFormat="1"/>
    <xf numFmtId="0" fontId="2" fillId="0" borderId="0" xfId="1" applyFont="1"/>
    <xf numFmtId="0" fontId="1" fillId="0" borderId="0" xfId="1" applyFill="1"/>
    <xf numFmtId="0" fontId="3" fillId="0" borderId="0" xfId="2"/>
    <xf numFmtId="2" fontId="1" fillId="0" borderId="0" xfId="1" applyNumberFormat="1"/>
    <xf numFmtId="1" fontId="1" fillId="0" borderId="0" xfId="1" applyNumberFormat="1" applyAlignment="1">
      <alignment wrapText="1"/>
    </xf>
    <xf numFmtId="2" fontId="1" fillId="0" borderId="0" xfId="1" applyNumberFormat="1" applyAlignment="1">
      <alignment wrapText="1"/>
    </xf>
    <xf numFmtId="2" fontId="1" fillId="0" borderId="0" xfId="1" applyNumberFormat="1" applyAlignment="1">
      <alignment vertical="top" wrapText="1"/>
    </xf>
    <xf numFmtId="0" fontId="3" fillId="0" borderId="0" xfId="2" applyProtection="1"/>
    <xf numFmtId="0" fontId="3" fillId="0" borderId="0" xfId="2" applyFill="1" applyProtection="1"/>
    <xf numFmtId="0" fontId="7" fillId="0" borderId="14" xfId="2" applyFont="1" applyFill="1" applyBorder="1" applyAlignment="1">
      <alignment horizontal="center" vertical="center" wrapText="1"/>
    </xf>
    <xf numFmtId="0" fontId="3" fillId="0" borderId="12" xfId="2" applyBorder="1"/>
    <xf numFmtId="0" fontId="0" fillId="0" borderId="0" xfId="0" applyBorder="1" applyAlignment="1">
      <alignment horizontal="left"/>
    </xf>
    <xf numFmtId="0" fontId="3" fillId="0" borderId="36" xfId="2" applyBorder="1"/>
    <xf numFmtId="0" fontId="3" fillId="0" borderId="35" xfId="2" applyBorder="1"/>
    <xf numFmtId="0" fontId="6" fillId="0" borderId="35" xfId="2" applyFont="1" applyBorder="1"/>
    <xf numFmtId="0" fontId="7" fillId="0" borderId="35" xfId="2" applyFont="1" applyBorder="1" applyAlignment="1">
      <alignment horizontal="left" vertical="center"/>
    </xf>
    <xf numFmtId="0" fontId="3" fillId="0" borderId="34" xfId="2" applyBorder="1"/>
    <xf numFmtId="0" fontId="0" fillId="0" borderId="0" xfId="0" applyAlignment="1">
      <alignment wrapText="1"/>
    </xf>
    <xf numFmtId="0" fontId="0" fillId="0" borderId="0" xfId="0" applyBorder="1" applyAlignment="1">
      <alignment wrapText="1"/>
    </xf>
    <xf numFmtId="0" fontId="0" fillId="0" borderId="11" xfId="0" applyBorder="1"/>
    <xf numFmtId="0" fontId="0" fillId="0" borderId="12" xfId="0" applyBorder="1"/>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Font="1" applyBorder="1" applyAlignment="1">
      <alignment vertical="top" wrapText="1"/>
    </xf>
    <xf numFmtId="0" fontId="11" fillId="0" borderId="0" xfId="0" applyFont="1" applyBorder="1" applyAlignment="1">
      <alignment horizontal="center" vertical="center" wrapText="1"/>
    </xf>
    <xf numFmtId="0" fontId="19" fillId="0" borderId="0" xfId="0" applyFont="1" applyBorder="1" applyAlignment="1">
      <alignment horizontal="left" vertical="center" wrapText="1" indent="1"/>
    </xf>
    <xf numFmtId="0" fontId="16" fillId="2" borderId="3" xfId="0" applyFont="1" applyFill="1" applyBorder="1" applyAlignment="1">
      <alignment horizontal="left" vertical="center" indent="1"/>
    </xf>
    <xf numFmtId="0" fontId="16" fillId="2" borderId="2" xfId="0" applyFont="1" applyFill="1" applyBorder="1" applyAlignment="1">
      <alignment horizontal="left" vertical="center" indent="1"/>
    </xf>
    <xf numFmtId="0" fontId="16" fillId="2" borderId="4" xfId="0" applyFont="1" applyFill="1" applyBorder="1" applyAlignment="1">
      <alignment horizontal="left" vertical="center" indent="1"/>
    </xf>
    <xf numFmtId="0" fontId="0" fillId="0" borderId="22" xfId="0" applyBorder="1" applyAlignment="1">
      <alignment horizontal="center" wrapText="1"/>
    </xf>
    <xf numFmtId="0" fontId="0" fillId="0" borderId="22" xfId="0" applyBorder="1" applyAlignment="1">
      <alignment horizontal="center" vertical="center"/>
    </xf>
    <xf numFmtId="0" fontId="0" fillId="0" borderId="0" xfId="0" applyAlignment="1">
      <alignment horizontal="center"/>
    </xf>
    <xf numFmtId="167" fontId="0" fillId="0" borderId="0" xfId="5" applyNumberFormat="1" applyFont="1" applyAlignment="1">
      <alignment horizontal="right"/>
    </xf>
    <xf numFmtId="168" fontId="0" fillId="0" borderId="0" xfId="0" applyNumberFormat="1"/>
    <xf numFmtId="168" fontId="0" fillId="0" borderId="0" xfId="4" applyNumberFormat="1" applyFont="1" applyAlignment="1">
      <alignment horizontal="right"/>
    </xf>
    <xf numFmtId="0" fontId="11" fillId="0" borderId="0" xfId="0" applyFont="1" applyBorder="1" applyAlignment="1">
      <alignment horizontal="left" vertical="center" wrapText="1"/>
    </xf>
    <xf numFmtId="0" fontId="11" fillId="0" borderId="0" xfId="0" applyFont="1" applyBorder="1" applyAlignment="1"/>
    <xf numFmtId="168" fontId="0" fillId="0" borderId="0" xfId="4" applyNumberFormat="1" applyFont="1"/>
    <xf numFmtId="0" fontId="0" fillId="0" borderId="0" xfId="0" applyFill="1" applyBorder="1" applyAlignment="1">
      <alignment horizontal="center"/>
    </xf>
    <xf numFmtId="167" fontId="0" fillId="0" borderId="0" xfId="5" applyNumberFormat="1" applyFont="1" applyFill="1" applyBorder="1" applyAlignment="1">
      <alignment horizontal="right"/>
    </xf>
    <xf numFmtId="42" fontId="0" fillId="0" borderId="0" xfId="0" applyNumberFormat="1"/>
    <xf numFmtId="164" fontId="0" fillId="0" borderId="0" xfId="0" applyNumberFormat="1"/>
    <xf numFmtId="0" fontId="0" fillId="0" borderId="0" xfId="0" applyFont="1" applyBorder="1" applyAlignment="1">
      <alignment vertical="top"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14" fillId="0" borderId="0" xfId="0" applyFont="1" applyBorder="1" applyAlignment="1">
      <alignment horizontal="center"/>
    </xf>
    <xf numFmtId="0" fontId="0" fillId="0" borderId="11" xfId="0" applyBorder="1" applyAlignment="1"/>
    <xf numFmtId="0" fontId="14" fillId="0" borderId="8" xfId="0" applyFont="1" applyBorder="1" applyAlignment="1">
      <alignment horizontal="center"/>
    </xf>
    <xf numFmtId="0" fontId="14" fillId="0" borderId="9" xfId="0" applyFont="1" applyBorder="1" applyAlignment="1">
      <alignment horizontal="center"/>
    </xf>
    <xf numFmtId="0" fontId="0" fillId="0" borderId="10" xfId="0" applyBorder="1" applyAlignment="1"/>
    <xf numFmtId="0" fontId="14" fillId="2" borderId="0" xfId="0" applyFont="1" applyFill="1" applyAlignment="1">
      <alignment wrapText="1"/>
    </xf>
    <xf numFmtId="169" fontId="0" fillId="0" borderId="0" xfId="0" applyNumberFormat="1"/>
    <xf numFmtId="169" fontId="0" fillId="0" borderId="1" xfId="0" applyNumberFormat="1" applyFont="1" applyBorder="1" applyAlignment="1">
      <alignment horizontal="center"/>
    </xf>
    <xf numFmtId="0" fontId="0" fillId="0" borderId="0" xfId="1" applyFont="1"/>
    <xf numFmtId="0" fontId="14" fillId="0" borderId="1" xfId="0" applyFont="1" applyBorder="1" applyAlignment="1">
      <alignment horizontal="left" indent="1"/>
    </xf>
    <xf numFmtId="3" fontId="14" fillId="0" borderId="1" xfId="0" applyNumberFormat="1" applyFont="1" applyBorder="1" applyAlignment="1">
      <alignment horizontal="center"/>
    </xf>
    <xf numFmtId="3" fontId="0" fillId="0" borderId="0" xfId="0" applyNumberFormat="1"/>
    <xf numFmtId="0" fontId="10" fillId="3" borderId="0" xfId="2" applyFont="1" applyFill="1" applyBorder="1" applyAlignment="1">
      <alignment horizontal="center"/>
    </xf>
    <xf numFmtId="0" fontId="3" fillId="3" borderId="0" xfId="2" applyFill="1"/>
    <xf numFmtId="0" fontId="3" fillId="3" borderId="51" xfId="2" applyFill="1" applyBorder="1"/>
    <xf numFmtId="0" fontId="3" fillId="3" borderId="0" xfId="2" applyFill="1" applyBorder="1"/>
    <xf numFmtId="3" fontId="3" fillId="3" borderId="0" xfId="2" applyNumberFormat="1" applyFill="1" applyBorder="1" applyAlignment="1">
      <alignment horizontal="right"/>
    </xf>
    <xf numFmtId="3" fontId="3" fillId="3" borderId="0" xfId="2" applyNumberFormat="1" applyFill="1" applyBorder="1" applyAlignment="1">
      <alignment horizontal="right" vertical="center"/>
    </xf>
    <xf numFmtId="0" fontId="3" fillId="3" borderId="43" xfId="2" applyFill="1" applyBorder="1"/>
    <xf numFmtId="0" fontId="7" fillId="3" borderId="47" xfId="2" applyFont="1" applyFill="1" applyBorder="1" applyAlignment="1">
      <alignment horizontal="center"/>
    </xf>
    <xf numFmtId="0" fontId="7" fillId="3" borderId="0" xfId="2" applyFont="1" applyFill="1" applyBorder="1" applyAlignment="1">
      <alignment horizontal="center" vertical="center"/>
    </xf>
    <xf numFmtId="0" fontId="7" fillId="3" borderId="44" xfId="2" applyFont="1" applyFill="1" applyBorder="1" applyAlignment="1">
      <alignment horizontal="center"/>
    </xf>
    <xf numFmtId="0" fontId="3" fillId="3" borderId="43" xfId="2" applyFill="1" applyBorder="1" applyAlignment="1">
      <alignment vertical="center"/>
    </xf>
    <xf numFmtId="0" fontId="3" fillId="3" borderId="0" xfId="2" applyFill="1" applyBorder="1" applyAlignment="1">
      <alignment horizontal="left" vertical="center"/>
    </xf>
    <xf numFmtId="0" fontId="7" fillId="3" borderId="42" xfId="2" applyFont="1" applyFill="1" applyBorder="1" applyAlignment="1">
      <alignment horizontal="center"/>
    </xf>
    <xf numFmtId="0" fontId="3" fillId="3" borderId="33" xfId="2" applyFill="1" applyBorder="1"/>
    <xf numFmtId="0" fontId="3" fillId="3" borderId="32" xfId="2" applyFill="1" applyBorder="1"/>
    <xf numFmtId="0" fontId="3" fillId="3" borderId="31" xfId="2" applyFill="1" applyBorder="1"/>
    <xf numFmtId="0" fontId="7" fillId="3" borderId="17" xfId="2" applyFont="1" applyFill="1" applyBorder="1" applyAlignment="1">
      <alignment horizontal="center"/>
    </xf>
    <xf numFmtId="0" fontId="7" fillId="3" borderId="0" xfId="2" applyFont="1" applyFill="1" applyBorder="1" applyAlignment="1">
      <alignment horizontal="center"/>
    </xf>
    <xf numFmtId="0" fontId="3" fillId="3" borderId="0" xfId="2" applyFill="1" applyBorder="1" applyAlignment="1"/>
    <xf numFmtId="0" fontId="6" fillId="3" borderId="0" xfId="2" applyFont="1" applyFill="1" applyBorder="1" applyAlignment="1">
      <alignment horizontal="center"/>
    </xf>
    <xf numFmtId="0" fontId="3" fillId="3" borderId="0" xfId="2" applyFill="1" applyBorder="1" applyAlignment="1">
      <alignment vertical="center"/>
    </xf>
    <xf numFmtId="0" fontId="7" fillId="3" borderId="12" xfId="2" applyFont="1" applyFill="1" applyBorder="1" applyAlignment="1">
      <alignment horizontal="center"/>
    </xf>
    <xf numFmtId="0" fontId="3" fillId="3" borderId="11" xfId="2" applyFill="1" applyBorder="1" applyAlignment="1"/>
    <xf numFmtId="0" fontId="7" fillId="3" borderId="8" xfId="2" applyFont="1" applyFill="1" applyBorder="1" applyAlignment="1">
      <alignment horizontal="center"/>
    </xf>
    <xf numFmtId="0" fontId="3" fillId="3" borderId="9" xfId="2" applyFill="1" applyBorder="1" applyAlignment="1"/>
    <xf numFmtId="0" fontId="3" fillId="3" borderId="10" xfId="2" applyFill="1" applyBorder="1" applyAlignment="1"/>
    <xf numFmtId="0" fontId="3" fillId="3" borderId="40" xfId="2" applyFill="1" applyBorder="1"/>
    <xf numFmtId="0" fontId="7" fillId="3" borderId="30" xfId="2" applyFont="1" applyFill="1" applyBorder="1" applyAlignment="1">
      <alignment horizontal="center" vertical="center" wrapText="1"/>
    </xf>
    <xf numFmtId="0" fontId="7" fillId="3" borderId="29" xfId="2" applyFont="1" applyFill="1" applyBorder="1" applyAlignment="1">
      <alignment horizontal="center" vertical="center"/>
    </xf>
    <xf numFmtId="0" fontId="7" fillId="3" borderId="29"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3" fillId="3" borderId="27" xfId="2" applyFill="1" applyBorder="1" applyAlignment="1">
      <alignment horizontal="center" vertical="center" wrapText="1"/>
    </xf>
    <xf numFmtId="0" fontId="3" fillId="3" borderId="13" xfId="2" applyFont="1" applyFill="1" applyBorder="1" applyAlignment="1">
      <alignment horizontal="center" vertical="center" wrapText="1"/>
    </xf>
    <xf numFmtId="165" fontId="3" fillId="3" borderId="13" xfId="2" applyNumberFormat="1" applyFill="1" applyBorder="1" applyAlignment="1">
      <alignment horizontal="center" vertical="center" wrapText="1"/>
    </xf>
    <xf numFmtId="0" fontId="3" fillId="3" borderId="13" xfId="2" applyFill="1" applyBorder="1" applyAlignment="1">
      <alignment horizontal="center" vertical="center" wrapText="1"/>
    </xf>
    <xf numFmtId="1" fontId="3" fillId="3" borderId="13" xfId="2" applyNumberFormat="1" applyFill="1" applyBorder="1" applyAlignment="1">
      <alignment horizontal="center" vertical="center" wrapText="1"/>
    </xf>
    <xf numFmtId="0" fontId="3" fillId="3" borderId="26" xfId="2" applyFill="1" applyBorder="1" applyAlignment="1">
      <alignment horizontal="center" vertical="center"/>
    </xf>
    <xf numFmtId="0" fontId="3" fillId="3" borderId="25" xfId="2" applyFill="1" applyBorder="1" applyAlignment="1">
      <alignment horizontal="center" vertical="center" wrapText="1"/>
    </xf>
    <xf numFmtId="0" fontId="3" fillId="3" borderId="1" xfId="2" applyFont="1" applyFill="1" applyBorder="1" applyAlignment="1">
      <alignment horizontal="center" vertical="center" wrapText="1"/>
    </xf>
    <xf numFmtId="1" fontId="3" fillId="3" borderId="1" xfId="2" applyNumberFormat="1" applyFill="1" applyBorder="1" applyAlignment="1">
      <alignment horizontal="center" vertical="center" wrapText="1"/>
    </xf>
    <xf numFmtId="0" fontId="3" fillId="3" borderId="1" xfId="2" applyFill="1" applyBorder="1" applyAlignment="1">
      <alignment horizontal="center" vertical="center" wrapText="1"/>
    </xf>
    <xf numFmtId="165" fontId="3" fillId="3" borderId="1" xfId="2" applyNumberFormat="1" applyFill="1" applyBorder="1" applyAlignment="1">
      <alignment horizontal="center" vertical="center" wrapText="1"/>
    </xf>
    <xf numFmtId="0" fontId="3" fillId="3" borderId="24" xfId="2" applyFill="1" applyBorder="1" applyAlignment="1">
      <alignment horizontal="center" vertical="center"/>
    </xf>
    <xf numFmtId="0" fontId="3" fillId="3" borderId="25" xfId="2" applyFill="1" applyBorder="1" applyAlignment="1">
      <alignment horizontal="center"/>
    </xf>
    <xf numFmtId="0" fontId="3" fillId="3" borderId="1" xfId="2" applyFill="1" applyBorder="1" applyAlignment="1">
      <alignment horizontal="center" vertical="center"/>
    </xf>
    <xf numFmtId="0" fontId="3" fillId="3" borderId="23" xfId="2" applyFill="1" applyBorder="1" applyAlignment="1">
      <alignment horizontal="center" vertical="center"/>
    </xf>
    <xf numFmtId="0" fontId="3" fillId="3" borderId="22" xfId="2" applyFill="1" applyBorder="1" applyAlignment="1">
      <alignment horizontal="center" vertical="center"/>
    </xf>
    <xf numFmtId="165" fontId="3" fillId="3" borderId="21" xfId="2" applyNumberFormat="1" applyFill="1" applyBorder="1" applyAlignment="1">
      <alignment horizontal="center" vertical="center"/>
    </xf>
    <xf numFmtId="0" fontId="7" fillId="3" borderId="20" xfId="2" applyFont="1" applyFill="1" applyBorder="1"/>
    <xf numFmtId="0" fontId="7" fillId="3"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7" fillId="3" borderId="1" xfId="2" applyFont="1" applyFill="1" applyBorder="1" applyAlignment="1" applyProtection="1">
      <alignment horizontal="center" vertical="center" wrapText="1"/>
      <protection locked="0"/>
    </xf>
    <xf numFmtId="3" fontId="3" fillId="3" borderId="1" xfId="2" applyNumberFormat="1" applyFill="1" applyBorder="1" applyAlignment="1">
      <alignment horizontal="right" vertical="center"/>
    </xf>
    <xf numFmtId="3" fontId="3" fillId="3" borderId="1" xfId="2" applyNumberFormat="1" applyFill="1" applyBorder="1" applyAlignment="1">
      <alignment horizontal="right" vertical="center" wrapText="1"/>
    </xf>
    <xf numFmtId="166" fontId="3" fillId="3" borderId="1" xfId="2" applyNumberFormat="1" applyFill="1" applyBorder="1" applyAlignment="1">
      <alignment horizontal="right" vertical="center" wrapText="1"/>
    </xf>
    <xf numFmtId="0" fontId="3" fillId="3" borderId="1" xfId="2" applyFill="1" applyBorder="1" applyAlignment="1" applyProtection="1">
      <alignment wrapText="1"/>
    </xf>
    <xf numFmtId="3" fontId="3" fillId="3" borderId="1" xfId="2" applyNumberFormat="1" applyFill="1" applyBorder="1" applyAlignment="1" applyProtection="1">
      <alignment horizontal="right" vertical="center" wrapText="1"/>
    </xf>
    <xf numFmtId="0" fontId="3" fillId="2" borderId="0" xfId="2" applyFill="1" applyAlignment="1">
      <alignment wrapText="1"/>
    </xf>
    <xf numFmtId="3" fontId="14" fillId="0" borderId="1" xfId="0" applyNumberFormat="1" applyFont="1" applyBorder="1" applyAlignment="1">
      <alignment horizontal="center" vertical="center"/>
    </xf>
    <xf numFmtId="3" fontId="12" fillId="0" borderId="0" xfId="0" applyNumberFormat="1" applyFont="1" applyBorder="1" applyAlignment="1">
      <alignment horizontal="left" vertical="center" wrapText="1"/>
    </xf>
    <xf numFmtId="0" fontId="0" fillId="0" borderId="1" xfId="0" applyBorder="1"/>
    <xf numFmtId="164" fontId="0" fillId="0" borderId="1" xfId="0" applyNumberFormat="1" applyFont="1" applyBorder="1" applyAlignment="1">
      <alignment horizontal="center"/>
    </xf>
    <xf numFmtId="0" fontId="0" fillId="0" borderId="12" xfId="0" applyBorder="1" applyAlignment="1"/>
    <xf numFmtId="0" fontId="0" fillId="0" borderId="1" xfId="0" applyFont="1" applyBorder="1"/>
    <xf numFmtId="0" fontId="0" fillId="0" borderId="1" xfId="0" applyFont="1" applyBorder="1" applyAlignment="1">
      <alignment wrapText="1"/>
    </xf>
    <xf numFmtId="0" fontId="19" fillId="0" borderId="12" xfId="0" applyFont="1" applyBorder="1" applyAlignment="1">
      <alignment vertical="center" wrapText="1"/>
    </xf>
    <xf numFmtId="0" fontId="0" fillId="0" borderId="8" xfId="0" applyBorder="1"/>
    <xf numFmtId="0" fontId="16" fillId="2" borderId="1" xfId="0" applyFont="1" applyFill="1" applyBorder="1" applyAlignment="1"/>
    <xf numFmtId="0" fontId="0" fillId="2" borderId="1" xfId="0" applyFill="1" applyBorder="1" applyAlignment="1"/>
    <xf numFmtId="3" fontId="12" fillId="0" borderId="5" xfId="0" applyNumberFormat="1"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3" xfId="0" applyFont="1" applyBorder="1" applyAlignment="1">
      <alignment horizontal="center" vertical="center" wrapText="1"/>
    </xf>
    <xf numFmtId="0" fontId="0" fillId="0" borderId="4" xfId="0" applyBorder="1" applyAlignment="1">
      <alignment horizontal="center" vertical="center" wrapText="1"/>
    </xf>
    <xf numFmtId="0" fontId="14" fillId="0" borderId="3" xfId="0" applyFont="1" applyBorder="1" applyAlignment="1">
      <alignment horizontal="center" vertical="center" wrapText="1"/>
    </xf>
    <xf numFmtId="0" fontId="0" fillId="0" borderId="4" xfId="0" applyBorder="1" applyAlignment="1"/>
    <xf numFmtId="0" fontId="15" fillId="0" borderId="12" xfId="0" applyFont="1" applyBorder="1" applyAlignment="1">
      <alignment horizontal="center"/>
    </xf>
    <xf numFmtId="0" fontId="13" fillId="0" borderId="0" xfId="0" applyFont="1" applyBorder="1" applyAlignment="1">
      <alignment horizontal="center"/>
    </xf>
    <xf numFmtId="0" fontId="16" fillId="2" borderId="1" xfId="0" applyFont="1" applyFill="1" applyBorder="1" applyAlignment="1">
      <alignment horizontal="left" vertical="center" indent="1"/>
    </xf>
    <xf numFmtId="0" fontId="14" fillId="0" borderId="1" xfId="0" applyFont="1" applyBorder="1" applyAlignment="1">
      <alignment vertical="top" wrapText="1"/>
    </xf>
    <xf numFmtId="0" fontId="12" fillId="0" borderId="8" xfId="0" applyFont="1" applyBorder="1" applyAlignment="1">
      <alignment horizontal="left" vertical="justify" wrapText="1" indent="1"/>
    </xf>
    <xf numFmtId="0" fontId="12" fillId="0" borderId="9" xfId="0" applyFont="1" applyBorder="1" applyAlignment="1">
      <alignment horizontal="left" vertical="justify" wrapText="1" indent="1"/>
    </xf>
    <xf numFmtId="0" fontId="12" fillId="0" borderId="10" xfId="0" applyFont="1" applyBorder="1" applyAlignment="1">
      <alignment horizontal="left" vertical="justify" wrapText="1" indent="1"/>
    </xf>
    <xf numFmtId="0" fontId="0" fillId="0" borderId="1" xfId="0" applyFont="1" applyBorder="1" applyAlignment="1">
      <alignment horizontal="left" indent="1"/>
    </xf>
    <xf numFmtId="0" fontId="0" fillId="0" borderId="1" xfId="0" applyFont="1" applyBorder="1" applyAlignment="1">
      <alignment horizontal="left"/>
    </xf>
    <xf numFmtId="0" fontId="0" fillId="0" borderId="1" xfId="0" applyFont="1" applyBorder="1" applyAlignment="1">
      <alignment horizontal="left" wrapText="1" indent="1"/>
    </xf>
    <xf numFmtId="0" fontId="16" fillId="2" borderId="5" xfId="0" applyFont="1" applyFill="1" applyBorder="1" applyAlignment="1">
      <alignment horizontal="left" vertical="center"/>
    </xf>
    <xf numFmtId="0" fontId="0" fillId="0" borderId="6" xfId="0" applyBorder="1" applyAlignment="1"/>
    <xf numFmtId="0" fontId="0" fillId="0" borderId="7" xfId="0" applyBorder="1" applyAlignment="1"/>
    <xf numFmtId="0" fontId="0" fillId="0" borderId="1" xfId="0" applyFont="1" applyBorder="1" applyAlignment="1">
      <alignment horizontal="left" wrapText="1"/>
    </xf>
    <xf numFmtId="0" fontId="0" fillId="0" borderId="1" xfId="0" applyFont="1" applyBorder="1" applyAlignment="1"/>
    <xf numFmtId="0" fontId="12" fillId="0" borderId="0" xfId="0" applyFont="1" applyBorder="1" applyAlignment="1">
      <alignment horizontal="left" vertical="center" wrapText="1"/>
    </xf>
    <xf numFmtId="0" fontId="0" fillId="0" borderId="0" xfId="0" applyBorder="1" applyAlignment="1">
      <alignment vertical="center" wrapText="1"/>
    </xf>
    <xf numFmtId="0" fontId="3" fillId="3" borderId="19" xfId="2" applyFill="1" applyBorder="1" applyAlignment="1">
      <alignment horizontal="left" vertical="top"/>
    </xf>
    <xf numFmtId="0" fontId="3" fillId="3" borderId="9" xfId="2" applyFill="1" applyBorder="1" applyAlignment="1">
      <alignment horizontal="left" vertical="top"/>
    </xf>
    <xf numFmtId="0" fontId="3" fillId="3" borderId="18" xfId="2" applyFill="1" applyBorder="1" applyAlignment="1">
      <alignment horizontal="left" vertical="top"/>
    </xf>
    <xf numFmtId="0" fontId="3" fillId="3" borderId="17" xfId="2" applyFill="1" applyBorder="1" applyAlignment="1">
      <alignment horizontal="left" vertical="top"/>
    </xf>
    <xf numFmtId="0" fontId="3" fillId="3" borderId="16" xfId="2" applyFill="1" applyBorder="1" applyAlignment="1">
      <alignment horizontal="left" vertical="top"/>
    </xf>
    <xf numFmtId="0" fontId="3" fillId="3" borderId="15" xfId="2" applyFill="1" applyBorder="1" applyAlignment="1">
      <alignment horizontal="left" vertical="top"/>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2" xfId="2" applyFont="1" applyFill="1" applyBorder="1" applyAlignment="1">
      <alignment horizontal="center" vertical="center" wrapText="1"/>
    </xf>
    <xf numFmtId="0" fontId="5" fillId="3" borderId="31" xfId="2" applyFont="1" applyFill="1" applyBorder="1" applyAlignment="1">
      <alignment horizontal="center" vertical="center" wrapText="1"/>
    </xf>
    <xf numFmtId="0" fontId="7" fillId="3" borderId="46" xfId="2" applyFont="1" applyFill="1" applyBorder="1" applyAlignment="1">
      <alignment horizontal="center" vertical="center"/>
    </xf>
    <xf numFmtId="0" fontId="7" fillId="3" borderId="45" xfId="2" applyFont="1" applyFill="1" applyBorder="1" applyAlignment="1">
      <alignment horizontal="center" vertical="center"/>
    </xf>
    <xf numFmtId="0" fontId="10" fillId="3" borderId="50" xfId="2" applyFont="1" applyFill="1" applyBorder="1" applyAlignment="1">
      <alignment horizontal="center"/>
    </xf>
    <xf numFmtId="0" fontId="10" fillId="3" borderId="49" xfId="2" applyFont="1" applyFill="1" applyBorder="1" applyAlignment="1">
      <alignment horizontal="center"/>
    </xf>
    <xf numFmtId="0" fontId="10" fillId="3" borderId="48" xfId="2" applyFont="1" applyFill="1" applyBorder="1" applyAlignment="1">
      <alignment horizontal="center"/>
    </xf>
    <xf numFmtId="0" fontId="7" fillId="3" borderId="1" xfId="2" applyFont="1" applyFill="1" applyBorder="1" applyAlignment="1" applyProtection="1">
      <alignment horizontal="center" vertical="center" wrapText="1"/>
    </xf>
    <xf numFmtId="0" fontId="3" fillId="3" borderId="0" xfId="2" applyFill="1" applyBorder="1" applyAlignment="1">
      <alignment horizontal="left" vertical="center"/>
    </xf>
    <xf numFmtId="0" fontId="5" fillId="3" borderId="1" xfId="2" applyFont="1" applyFill="1" applyBorder="1" applyAlignment="1">
      <alignment horizontal="center" vertical="center" wrapText="1"/>
    </xf>
    <xf numFmtId="0" fontId="3" fillId="3" borderId="39" xfId="2" applyFill="1" applyBorder="1" applyAlignment="1">
      <alignment horizontal="left" vertical="top"/>
    </xf>
    <xf numFmtId="0" fontId="3" fillId="3" borderId="38" xfId="2" applyFill="1" applyBorder="1" applyAlignment="1">
      <alignment horizontal="left" vertical="top"/>
    </xf>
    <xf numFmtId="0" fontId="3" fillId="3" borderId="37" xfId="2" applyFill="1" applyBorder="1" applyAlignment="1">
      <alignment horizontal="left" vertical="top"/>
    </xf>
    <xf numFmtId="0" fontId="3" fillId="3" borderId="2" xfId="2" applyFill="1" applyBorder="1" applyAlignment="1">
      <alignment horizontal="left" vertical="center"/>
    </xf>
    <xf numFmtId="0" fontId="3" fillId="3" borderId="41" xfId="2" applyFill="1" applyBorder="1" applyAlignment="1">
      <alignment horizontal="left" vertical="center"/>
    </xf>
    <xf numFmtId="0" fontId="3" fillId="3" borderId="16" xfId="2" applyFill="1" applyBorder="1" applyAlignment="1">
      <alignment horizontal="left" vertical="center"/>
    </xf>
    <xf numFmtId="0" fontId="3" fillId="3" borderId="15" xfId="2" applyFill="1" applyBorder="1" applyAlignment="1">
      <alignment horizontal="left" vertical="center"/>
    </xf>
    <xf numFmtId="0" fontId="7" fillId="3" borderId="5" xfId="2" applyFont="1" applyFill="1" applyBorder="1" applyAlignment="1">
      <alignment horizontal="center"/>
    </xf>
    <xf numFmtId="0" fontId="3" fillId="3" borderId="6" xfId="2" applyFill="1" applyBorder="1" applyAlignment="1"/>
    <xf numFmtId="0" fontId="3" fillId="3" borderId="7" xfId="2" applyFill="1" applyBorder="1" applyAlignment="1"/>
  </cellXfs>
  <cellStyles count="6">
    <cellStyle name="Comma" xfId="5" builtinId="3"/>
    <cellStyle name="Comma 2" xfId="3"/>
    <cellStyle name="Currency" xfId="4" builtinId="4"/>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18143</xdr:colOff>
      <xdr:row>1</xdr:row>
      <xdr:rowOff>18143</xdr:rowOff>
    </xdr:from>
    <xdr:to>
      <xdr:col>9</xdr:col>
      <xdr:colOff>0</xdr:colOff>
      <xdr:row>3</xdr:row>
      <xdr:rowOff>10583</xdr:rowOff>
    </xdr:to>
    <xdr:sp macro="" textlink="">
      <xdr:nvSpPr>
        <xdr:cNvPr id="2" name="TextBox 8">
          <a:extLst>
            <a:ext uri="{FF2B5EF4-FFF2-40B4-BE49-F238E27FC236}">
              <a16:creationId xmlns:a16="http://schemas.microsoft.com/office/drawing/2014/main" xmlns="" id="{00000000-0008-0000-0000-000002000000}"/>
            </a:ext>
          </a:extLst>
        </xdr:cNvPr>
        <xdr:cNvSpPr txBox="1"/>
      </xdr:nvSpPr>
      <xdr:spPr>
        <a:xfrm>
          <a:off x="675368" y="18143"/>
          <a:ext cx="13469257" cy="725865"/>
        </a:xfrm>
        <a:prstGeom prst="rect">
          <a:avLst/>
        </a:prstGeom>
        <a:blipFill>
          <a:blip xmlns:r="http://schemas.openxmlformats.org/officeDocument/2006/relationships" r:embed="rId1"/>
          <a:tile tx="0" ty="0" sx="100000" sy="100000" flip="none" algn="tl"/>
        </a:blipFill>
        <a:ln w="28575" cap="flat" cmpd="sng" algn="ctr">
          <a:solidFill>
            <a:sysClr val="windowText" lastClr="000000"/>
          </a:solidFill>
          <a:prstDash val="solid"/>
          <a:miter lim="800000"/>
        </a:ln>
        <a:effectLst>
          <a:innerShdw blurRad="63500" dist="50800" dir="8100000">
            <a:prstClr val="black">
              <a:alpha val="50000"/>
            </a:prstClr>
          </a:innerShdw>
        </a:effectLst>
      </xdr:spPr>
      <xdr:style>
        <a:lnRef idx="1">
          <a:schemeClr val="accent6"/>
        </a:lnRef>
        <a:fillRef idx="2">
          <a:schemeClr val="accent6"/>
        </a:fillRef>
        <a:effectRef idx="1">
          <a:schemeClr val="accent6"/>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lang="en-US" sz="3000" b="1"/>
            <a:t>City of San Luis Obispo</a:t>
          </a:r>
          <a:r>
            <a:rPr lang="en-US" sz="3000" b="1" baseline="0"/>
            <a:t> Meadow Park Stormwater Capture and Use</a:t>
          </a:r>
          <a:endParaRPr lang="en-US" sz="3000" b="1"/>
        </a:p>
      </xdr:txBody>
    </xdr:sp>
    <xdr:clientData/>
  </xdr:twoCellAnchor>
  <xdr:twoCellAnchor editAs="oneCell">
    <xdr:from>
      <xdr:col>1</xdr:col>
      <xdr:colOff>23283</xdr:colOff>
      <xdr:row>17</xdr:row>
      <xdr:rowOff>187476</xdr:rowOff>
    </xdr:from>
    <xdr:to>
      <xdr:col>4</xdr:col>
      <xdr:colOff>1332176</xdr:colOff>
      <xdr:row>17</xdr:row>
      <xdr:rowOff>694174</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450" y="9469059"/>
          <a:ext cx="6642893" cy="506698"/>
        </a:xfrm>
        <a:prstGeom prst="rect">
          <a:avLst/>
        </a:prstGeom>
      </xdr:spPr>
    </xdr:pic>
    <xdr:clientData/>
  </xdr:twoCellAnchor>
  <xdr:twoCellAnchor>
    <xdr:from>
      <xdr:col>1</xdr:col>
      <xdr:colOff>1469052</xdr:colOff>
      <xdr:row>14</xdr:row>
      <xdr:rowOff>265680</xdr:rowOff>
    </xdr:from>
    <xdr:to>
      <xdr:col>2</xdr:col>
      <xdr:colOff>352273</xdr:colOff>
      <xdr:row>16</xdr:row>
      <xdr:rowOff>237369</xdr:rowOff>
    </xdr:to>
    <xdr:grpSp>
      <xdr:nvGrpSpPr>
        <xdr:cNvPr id="5" name="Group 4">
          <a:extLst>
            <a:ext uri="{FF2B5EF4-FFF2-40B4-BE49-F238E27FC236}">
              <a16:creationId xmlns:a16="http://schemas.microsoft.com/office/drawing/2014/main" xmlns="" id="{00000000-0008-0000-0000-000005000000}"/>
            </a:ext>
          </a:extLst>
        </xdr:cNvPr>
        <xdr:cNvGrpSpPr/>
      </xdr:nvGrpSpPr>
      <xdr:grpSpPr>
        <a:xfrm>
          <a:off x="2952231" y="9205573"/>
          <a:ext cx="1931221" cy="788117"/>
          <a:chOff x="240935" y="9006754"/>
          <a:chExt cx="2017611" cy="704324"/>
        </a:xfrm>
      </xdr:grpSpPr>
      <xdr:pic>
        <xdr:nvPicPr>
          <xdr:cNvPr id="7" name="Pictur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42567" y="9038400"/>
            <a:ext cx="615979" cy="661423"/>
          </a:xfrm>
          <a:prstGeom prst="rect">
            <a:avLst/>
          </a:prstGeom>
          <a:ln w="3175">
            <a:noFill/>
          </a:ln>
          <a:effectLst/>
        </xdr:spPr>
      </xdr:pic>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0935" y="9006754"/>
            <a:ext cx="698297" cy="704324"/>
          </a:xfrm>
          <a:prstGeom prst="rect">
            <a:avLst/>
          </a:prstGeom>
        </xdr:spPr>
      </xdr:pic>
    </xdr:grpSp>
    <xdr:clientData/>
  </xdr:twoCellAnchor>
  <xdr:twoCellAnchor editAs="oneCell">
    <xdr:from>
      <xdr:col>4</xdr:col>
      <xdr:colOff>1272057</xdr:colOff>
      <xdr:row>17</xdr:row>
      <xdr:rowOff>213725</xdr:rowOff>
    </xdr:from>
    <xdr:to>
      <xdr:col>8</xdr:col>
      <xdr:colOff>1059900</xdr:colOff>
      <xdr:row>18</xdr:row>
      <xdr:rowOff>2516</xdr:rowOff>
    </xdr:to>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224" y="9495308"/>
          <a:ext cx="6183201" cy="497874"/>
        </a:xfrm>
        <a:prstGeom prst="rect">
          <a:avLst/>
        </a:prstGeom>
      </xdr:spPr>
    </xdr:pic>
    <xdr:clientData/>
  </xdr:twoCellAnchor>
  <xdr:twoCellAnchor editAs="oneCell">
    <xdr:from>
      <xdr:col>4</xdr:col>
      <xdr:colOff>3819336</xdr:colOff>
      <xdr:row>17</xdr:row>
      <xdr:rowOff>210117</xdr:rowOff>
    </xdr:from>
    <xdr:to>
      <xdr:col>8</xdr:col>
      <xdr:colOff>3582913</xdr:colOff>
      <xdr:row>18</xdr:row>
      <xdr:rowOff>2176</xdr:rowOff>
    </xdr:to>
    <xdr:pic>
      <xdr:nvPicPr>
        <xdr:cNvPr id="12" name="Pictur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9503" y="9491700"/>
          <a:ext cx="6166493" cy="501142"/>
        </a:xfrm>
        <a:prstGeom prst="rect">
          <a:avLst/>
        </a:prstGeom>
      </xdr:spPr>
    </xdr:pic>
    <xdr:clientData/>
  </xdr:twoCellAnchor>
  <xdr:twoCellAnchor editAs="oneCell">
    <xdr:from>
      <xdr:col>4</xdr:col>
      <xdr:colOff>1188056</xdr:colOff>
      <xdr:row>4</xdr:row>
      <xdr:rowOff>1197426</xdr:rowOff>
    </xdr:from>
    <xdr:to>
      <xdr:col>4</xdr:col>
      <xdr:colOff>4205567</xdr:colOff>
      <xdr:row>5</xdr:row>
      <xdr:rowOff>149678</xdr:rowOff>
    </xdr:to>
    <xdr:pic>
      <xdr:nvPicPr>
        <xdr:cNvPr id="16" name="Picture 15">
          <a:extLst>
            <a:ext uri="{FF2B5EF4-FFF2-40B4-BE49-F238E27FC236}">
              <a16:creationId xmlns:a16="http://schemas.microsoft.com/office/drawing/2014/main" xmlns="" id="{2D2ADB78-6782-4EBB-8AC1-EA8E1B225174}"/>
            </a:ext>
          </a:extLst>
        </xdr:cNvPr>
        <xdr:cNvPicPr>
          <a:picLocks noChangeAspect="1"/>
        </xdr:cNvPicPr>
      </xdr:nvPicPr>
      <xdr:blipFill>
        <a:blip xmlns:r="http://schemas.openxmlformats.org/officeDocument/2006/relationships" r:embed="rId5"/>
        <a:stretch>
          <a:fillRect/>
        </a:stretch>
      </xdr:blipFill>
      <xdr:spPr>
        <a:xfrm>
          <a:off x="8005235" y="2462890"/>
          <a:ext cx="3017511" cy="2462895"/>
        </a:xfrm>
        <a:prstGeom prst="rect">
          <a:avLst/>
        </a:prstGeom>
      </xdr:spPr>
    </xdr:pic>
    <xdr:clientData/>
  </xdr:twoCellAnchor>
  <xdr:twoCellAnchor editAs="oneCell">
    <xdr:from>
      <xdr:col>1</xdr:col>
      <xdr:colOff>406401</xdr:colOff>
      <xdr:row>3</xdr:row>
      <xdr:rowOff>74561</xdr:rowOff>
    </xdr:from>
    <xdr:to>
      <xdr:col>4</xdr:col>
      <xdr:colOff>1174751</xdr:colOff>
      <xdr:row>6</xdr:row>
      <xdr:rowOff>375441</xdr:rowOff>
    </xdr:to>
    <xdr:pic>
      <xdr:nvPicPr>
        <xdr:cNvPr id="13" name="Picture 12">
          <a:extLst>
            <a:ext uri="{FF2B5EF4-FFF2-40B4-BE49-F238E27FC236}">
              <a16:creationId xmlns:a16="http://schemas.microsoft.com/office/drawing/2014/main" xmlns="" id="{C0E5876F-E50F-4306-854B-55DA0472F88B}"/>
            </a:ext>
          </a:extLst>
        </xdr:cNvPr>
        <xdr:cNvPicPr>
          <a:picLocks noChangeAspect="1"/>
        </xdr:cNvPicPr>
      </xdr:nvPicPr>
      <xdr:blipFill>
        <a:blip xmlns:r="http://schemas.openxmlformats.org/officeDocument/2006/relationships" r:embed="rId6"/>
        <a:stretch>
          <a:fillRect/>
        </a:stretch>
      </xdr:blipFill>
      <xdr:spPr>
        <a:xfrm>
          <a:off x="1898651" y="1011186"/>
          <a:ext cx="6102350" cy="4573523"/>
        </a:xfrm>
        <a:prstGeom prst="rect">
          <a:avLst/>
        </a:prstGeom>
      </xdr:spPr>
    </xdr:pic>
    <xdr:clientData/>
  </xdr:twoCellAnchor>
  <xdr:twoCellAnchor editAs="oneCell">
    <xdr:from>
      <xdr:col>3</xdr:col>
      <xdr:colOff>929065</xdr:colOff>
      <xdr:row>9</xdr:row>
      <xdr:rowOff>77106</xdr:rowOff>
    </xdr:from>
    <xdr:to>
      <xdr:col>4</xdr:col>
      <xdr:colOff>3497035</xdr:colOff>
      <xdr:row>16</xdr:row>
      <xdr:rowOff>324188</xdr:rowOff>
    </xdr:to>
    <xdr:pic>
      <xdr:nvPicPr>
        <xdr:cNvPr id="14" name="Picture 13">
          <a:extLst>
            <a:ext uri="{FF2B5EF4-FFF2-40B4-BE49-F238E27FC236}">
              <a16:creationId xmlns:a16="http://schemas.microsoft.com/office/drawing/2014/main" xmlns="" id="{5E4CFF66-301A-4F4E-97C9-D60CA41BD7E7}"/>
            </a:ext>
          </a:extLst>
        </xdr:cNvPr>
        <xdr:cNvPicPr>
          <a:picLocks noChangeAspect="1"/>
        </xdr:cNvPicPr>
      </xdr:nvPicPr>
      <xdr:blipFill>
        <a:blip xmlns:r="http://schemas.openxmlformats.org/officeDocument/2006/relationships" r:embed="rId7"/>
        <a:stretch>
          <a:fillRect/>
        </a:stretch>
      </xdr:blipFill>
      <xdr:spPr>
        <a:xfrm>
          <a:off x="6576029" y="5696856"/>
          <a:ext cx="3738185" cy="3213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17</xdr:col>
      <xdr:colOff>13855</xdr:colOff>
      <xdr:row>36</xdr:row>
      <xdr:rowOff>159834</xdr:rowOff>
    </xdr:to>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614" y="536864"/>
          <a:ext cx="10058400" cy="6255834"/>
        </a:xfrm>
        <a:prstGeom prst="rect">
          <a:avLst/>
        </a:prstGeom>
      </xdr:spPr>
    </xdr:pic>
    <xdr:clientData/>
  </xdr:twoCellAnchor>
  <xdr:twoCellAnchor editAs="oneCell">
    <xdr:from>
      <xdr:col>18</xdr:col>
      <xdr:colOff>0</xdr:colOff>
      <xdr:row>4</xdr:row>
      <xdr:rowOff>0</xdr:rowOff>
    </xdr:from>
    <xdr:to>
      <xdr:col>34</xdr:col>
      <xdr:colOff>360218</xdr:colOff>
      <xdr:row>36</xdr:row>
      <xdr:rowOff>159834</xdr:rowOff>
    </xdr:to>
    <xdr:pic>
      <xdr:nvPicPr>
        <xdr:cNvPr id="6" name="Picture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73295" y="536864"/>
          <a:ext cx="10058400" cy="6255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443865</xdr:colOff>
      <xdr:row>9</xdr:row>
      <xdr:rowOff>0</xdr:rowOff>
    </xdr:from>
    <xdr:to>
      <xdr:col>4</xdr:col>
      <xdr:colOff>443866</xdr:colOff>
      <xdr:row>12</xdr:row>
      <xdr:rowOff>57150</xdr:rowOff>
    </xdr:to>
    <xdr:cxnSp macro="">
      <xdr:nvCxnSpPr>
        <xdr:cNvPr id="2" name="Straight Arrow Connector 1">
          <a:extLst>
            <a:ext uri="{FF2B5EF4-FFF2-40B4-BE49-F238E27FC236}">
              <a16:creationId xmlns:a16="http://schemas.microsoft.com/office/drawing/2014/main" xmlns="" id="{00000000-0008-0000-0700-000002000000}"/>
            </a:ext>
          </a:extLst>
        </xdr:cNvPr>
        <xdr:cNvCxnSpPr/>
      </xdr:nvCxnSpPr>
      <xdr:spPr>
        <a:xfrm>
          <a:off x="2882265" y="1508760"/>
          <a:ext cx="1" cy="56007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klingen/Desktop/SCM%20Sizing%20Calculator_Final_2014-02-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sheetName val="SBUH Model"/>
      <sheetName val="SCS,SBUH Equations"/>
      <sheetName val="Lookups, Constants"/>
    </sheetNames>
    <sheetDataSet>
      <sheetData sheetId="0"/>
      <sheetData sheetId="1"/>
      <sheetData sheetId="2"/>
      <sheetData sheetId="3">
        <row r="4">
          <cell r="A4" t="str">
            <v>Self-Treating</v>
          </cell>
        </row>
        <row r="5">
          <cell r="A5" t="str">
            <v>Self-Retaining</v>
          </cell>
        </row>
        <row r="6">
          <cell r="A6" t="str">
            <v>Drains to SCM</v>
          </cell>
        </row>
        <row r="7">
          <cell r="A7" t="str">
            <v>Drains to Self-Retaining</v>
          </cell>
        </row>
        <row r="10">
          <cell r="A10" t="str">
            <v>Bioretention</v>
          </cell>
        </row>
        <row r="11">
          <cell r="A11" t="str">
            <v>Direct Infiltration</v>
          </cell>
        </row>
        <row r="14">
          <cell r="A14" t="str">
            <v>Roof</v>
          </cell>
        </row>
        <row r="15">
          <cell r="A15" t="str">
            <v>Concrete or asphalt</v>
          </cell>
        </row>
        <row r="16">
          <cell r="A16" t="str">
            <v>Grouted unit pavers</v>
          </cell>
        </row>
        <row r="17">
          <cell r="A17" t="str">
            <v>Pervious concrete</v>
          </cell>
        </row>
        <row r="18">
          <cell r="A18" t="str">
            <v>Porous asphalt</v>
          </cell>
        </row>
        <row r="19">
          <cell r="A19" t="str">
            <v>Unit pavers set in sand</v>
          </cell>
        </row>
        <row r="20">
          <cell r="A20" t="str">
            <v>Open/porous pavers</v>
          </cell>
        </row>
        <row r="21">
          <cell r="A21" t="str">
            <v>Crushed aggregate</v>
          </cell>
        </row>
        <row r="22">
          <cell r="A22" t="str">
            <v>Turfblock</v>
          </cell>
        </row>
        <row r="23">
          <cell r="A23" t="str">
            <v>Landscape</v>
          </cell>
        </row>
        <row r="34">
          <cell r="A34" t="str">
            <v>Tier 2 - Treatment</v>
          </cell>
        </row>
        <row r="35">
          <cell r="A35" t="str">
            <v>Tier 3 - Retention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Users/lklingen/Documents/LIDIprojects/GIP%20Exel%20Template_020817.xls" TargetMode="External"/><Relationship Id="rId1" Type="http://schemas.openxmlformats.org/officeDocument/2006/relationships/externalLinkPath" Target="/Users/lklingen/Desktop/GIP%20Exel%20Template_011017.xl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abSelected="1" zoomScale="70" zoomScaleNormal="70" zoomScaleSheetLayoutView="50" workbookViewId="0">
      <selection activeCell="F5" sqref="F5:I5"/>
    </sheetView>
  </sheetViews>
  <sheetFormatPr defaultRowHeight="15" x14ac:dyDescent="0.25"/>
  <cols>
    <col min="1" max="1" width="22.28515625" customWidth="1"/>
    <col min="2" max="2" width="45.7109375" customWidth="1"/>
    <col min="3" max="3" width="16.7109375" customWidth="1"/>
    <col min="4" max="4" width="17.5703125" customWidth="1"/>
    <col min="5" max="5" width="63.28515625" customWidth="1"/>
    <col min="6" max="6" width="9" customWidth="1"/>
    <col min="7" max="7" width="11.85546875" style="22" customWidth="1"/>
    <col min="8" max="8" width="11.7109375" customWidth="1"/>
    <col min="9" max="9" width="59.85546875" style="24" customWidth="1"/>
    <col min="12" max="12" width="8.85546875" customWidth="1"/>
  </cols>
  <sheetData>
    <row r="1" spans="1:11" x14ac:dyDescent="0.25">
      <c r="I1" s="1"/>
    </row>
    <row r="2" spans="1:11" ht="45.75" customHeight="1" x14ac:dyDescent="0.55000000000000004">
      <c r="B2" s="142"/>
      <c r="C2" s="143"/>
      <c r="D2" s="143"/>
      <c r="E2" s="143"/>
      <c r="F2" s="143"/>
      <c r="G2" s="143"/>
      <c r="H2" s="143"/>
      <c r="I2" s="143"/>
    </row>
    <row r="3" spans="1:11" ht="12.6" customHeight="1" x14ac:dyDescent="0.25">
      <c r="B3" s="25"/>
      <c r="C3" s="1"/>
      <c r="D3" s="1"/>
      <c r="E3" s="1"/>
      <c r="F3" s="1"/>
      <c r="G3" s="23"/>
      <c r="H3" s="1"/>
    </row>
    <row r="4" spans="1:11" ht="27" customHeight="1" x14ac:dyDescent="0.25">
      <c r="B4" s="25"/>
      <c r="C4" s="1"/>
      <c r="D4" s="1"/>
      <c r="E4" s="1"/>
      <c r="F4" s="31" t="s">
        <v>57</v>
      </c>
      <c r="G4" s="56"/>
      <c r="H4" s="32"/>
      <c r="I4" s="33"/>
    </row>
    <row r="5" spans="1:11" ht="276.75" customHeight="1" x14ac:dyDescent="0.25">
      <c r="B5" s="25"/>
      <c r="C5" s="1"/>
      <c r="D5" s="1"/>
      <c r="E5" s="1"/>
      <c r="F5" s="145" t="s">
        <v>100</v>
      </c>
      <c r="G5" s="145"/>
      <c r="H5" s="145"/>
      <c r="I5" s="145"/>
    </row>
    <row r="6" spans="1:11" ht="31.15" customHeight="1" x14ac:dyDescent="0.25">
      <c r="A6" s="24"/>
      <c r="B6" s="128"/>
      <c r="C6" s="30"/>
      <c r="D6" s="40"/>
      <c r="E6" s="41"/>
      <c r="F6" s="144" t="s">
        <v>0</v>
      </c>
      <c r="G6" s="144"/>
      <c r="H6" s="144"/>
      <c r="I6" s="144"/>
    </row>
    <row r="7" spans="1:11" ht="38.25" customHeight="1" x14ac:dyDescent="0.25">
      <c r="A7" s="24"/>
      <c r="B7" s="25"/>
      <c r="C7" s="29"/>
      <c r="D7" s="41"/>
      <c r="E7" s="41"/>
      <c r="F7" s="26" t="s">
        <v>6</v>
      </c>
      <c r="G7" s="138" t="s">
        <v>63</v>
      </c>
      <c r="H7" s="139"/>
      <c r="I7" s="26" t="s">
        <v>69</v>
      </c>
    </row>
    <row r="8" spans="1:11" ht="47.25" customHeight="1" x14ac:dyDescent="0.25">
      <c r="A8" s="24"/>
      <c r="B8" s="25"/>
      <c r="C8" s="29"/>
      <c r="D8" s="40"/>
      <c r="E8" s="16"/>
      <c r="F8" s="27">
        <v>1</v>
      </c>
      <c r="G8" s="140" t="s">
        <v>94</v>
      </c>
      <c r="H8" s="141"/>
      <c r="I8" s="121">
        <v>4500</v>
      </c>
    </row>
    <row r="9" spans="1:11" s="1" customFormat="1" ht="41.25" customHeight="1" x14ac:dyDescent="0.25">
      <c r="A9" s="24"/>
      <c r="B9" s="129"/>
      <c r="C9" s="122"/>
      <c r="D9" s="16"/>
      <c r="E9" s="16"/>
      <c r="F9" s="132" t="s">
        <v>101</v>
      </c>
      <c r="G9" s="133"/>
      <c r="H9" s="133"/>
      <c r="I9" s="134"/>
    </row>
    <row r="10" spans="1:11" ht="33.75" customHeight="1" x14ac:dyDescent="0.25">
      <c r="A10" s="24"/>
      <c r="B10" s="144" t="s">
        <v>55</v>
      </c>
      <c r="C10" s="144"/>
      <c r="F10" s="135"/>
      <c r="G10" s="136"/>
      <c r="H10" s="136"/>
      <c r="I10" s="137"/>
    </row>
    <row r="11" spans="1:11" ht="37.5" customHeight="1" x14ac:dyDescent="0.25">
      <c r="A11" s="1"/>
      <c r="B11" s="123" t="s">
        <v>96</v>
      </c>
      <c r="C11" s="124">
        <v>594173.69999999995</v>
      </c>
      <c r="D11" s="25"/>
      <c r="E11" s="24"/>
      <c r="F11" s="152" t="s">
        <v>1</v>
      </c>
      <c r="G11" s="153"/>
      <c r="H11" s="153"/>
      <c r="I11" s="154"/>
    </row>
    <row r="12" spans="1:11" ht="32.25" customHeight="1" x14ac:dyDescent="0.25">
      <c r="B12" s="123" t="s">
        <v>97</v>
      </c>
      <c r="C12" s="58">
        <v>34.409999999999997</v>
      </c>
      <c r="D12" s="125"/>
      <c r="E12" s="52"/>
      <c r="F12" s="155" t="s">
        <v>2</v>
      </c>
      <c r="G12" s="156"/>
      <c r="H12" s="151" t="s">
        <v>87</v>
      </c>
      <c r="I12" s="151"/>
    </row>
    <row r="13" spans="1:11" ht="29.25" customHeight="1" x14ac:dyDescent="0.25">
      <c r="B13" s="130" t="s">
        <v>66</v>
      </c>
      <c r="C13" s="131"/>
      <c r="D13" s="125"/>
      <c r="E13" s="52"/>
      <c r="F13" s="155" t="s">
        <v>67</v>
      </c>
      <c r="G13" s="156"/>
      <c r="H13" s="149" t="s">
        <v>88</v>
      </c>
      <c r="I13" s="149"/>
    </row>
    <row r="14" spans="1:11" ht="36.75" customHeight="1" x14ac:dyDescent="0.25">
      <c r="B14" s="60" t="s">
        <v>93</v>
      </c>
      <c r="C14" s="61">
        <v>17265</v>
      </c>
      <c r="D14" s="125"/>
      <c r="E14" s="52"/>
      <c r="F14" s="155" t="s">
        <v>56</v>
      </c>
      <c r="G14" s="156"/>
      <c r="H14" s="149" t="s">
        <v>5</v>
      </c>
      <c r="I14" s="149"/>
    </row>
    <row r="15" spans="1:11" ht="27" customHeight="1" x14ac:dyDescent="0.25">
      <c r="B15" s="48"/>
      <c r="C15" s="49"/>
      <c r="D15" s="51"/>
      <c r="E15" s="52"/>
      <c r="F15" s="155" t="s">
        <v>64</v>
      </c>
      <c r="G15" s="156"/>
      <c r="H15" s="149" t="s">
        <v>89</v>
      </c>
      <c r="I15" s="149"/>
      <c r="J15" s="16"/>
      <c r="K15" s="16"/>
    </row>
    <row r="16" spans="1:11" ht="37.5" customHeight="1" x14ac:dyDescent="0.25">
      <c r="B16" s="50"/>
      <c r="C16" s="51"/>
      <c r="D16" s="51"/>
      <c r="E16" s="52"/>
      <c r="F16" s="155" t="s">
        <v>65</v>
      </c>
      <c r="G16" s="156"/>
      <c r="H16" s="149" t="s">
        <v>90</v>
      </c>
      <c r="I16" s="149"/>
      <c r="J16" s="1"/>
      <c r="K16" s="1"/>
    </row>
    <row r="17" spans="1:11" ht="34.5" customHeight="1" x14ac:dyDescent="0.25">
      <c r="B17" s="53"/>
      <c r="C17" s="54"/>
      <c r="D17" s="54"/>
      <c r="E17" s="55"/>
      <c r="F17" s="126" t="s">
        <v>98</v>
      </c>
      <c r="G17" s="127"/>
      <c r="H17" s="150" t="s">
        <v>99</v>
      </c>
      <c r="I17" s="150"/>
      <c r="J17" s="28"/>
      <c r="K17" s="47"/>
    </row>
    <row r="18" spans="1:11" ht="55.5" customHeight="1" x14ac:dyDescent="0.25">
      <c r="A18" s="1"/>
      <c r="B18" s="146" t="s">
        <v>68</v>
      </c>
      <c r="C18" s="147"/>
      <c r="D18" s="147"/>
      <c r="E18" s="147"/>
      <c r="F18" s="147"/>
      <c r="G18" s="147"/>
      <c r="H18" s="147"/>
      <c r="I18" s="148"/>
      <c r="K18" s="157"/>
    </row>
    <row r="19" spans="1:11" x14ac:dyDescent="0.25">
      <c r="I19" s="1"/>
      <c r="K19" s="158"/>
    </row>
    <row r="20" spans="1:11" x14ac:dyDescent="0.25">
      <c r="I20" s="1"/>
    </row>
    <row r="21" spans="1:11" x14ac:dyDescent="0.25">
      <c r="I21" s="1"/>
    </row>
    <row r="22" spans="1:11" ht="16.899999999999999" customHeight="1" x14ac:dyDescent="0.25">
      <c r="I22" s="1"/>
    </row>
    <row r="23" spans="1:11" x14ac:dyDescent="0.25">
      <c r="I23" s="1"/>
    </row>
    <row r="24" spans="1:11" x14ac:dyDescent="0.25">
      <c r="I24" s="1"/>
    </row>
    <row r="25" spans="1:11" ht="14.45" customHeight="1" x14ac:dyDescent="0.25">
      <c r="I25" s="1"/>
    </row>
    <row r="26" spans="1:11" x14ac:dyDescent="0.25">
      <c r="I26" s="1"/>
    </row>
    <row r="27" spans="1:11" x14ac:dyDescent="0.25">
      <c r="I27" s="1"/>
    </row>
    <row r="28" spans="1:11" x14ac:dyDescent="0.25">
      <c r="I28" s="1"/>
    </row>
    <row r="29" spans="1:11" x14ac:dyDescent="0.25">
      <c r="I29" s="1"/>
    </row>
    <row r="30" spans="1:11" x14ac:dyDescent="0.25">
      <c r="I30" s="1"/>
    </row>
    <row r="31" spans="1:11" x14ac:dyDescent="0.25">
      <c r="I31" s="1"/>
    </row>
    <row r="32" spans="1:11" x14ac:dyDescent="0.25">
      <c r="I32" s="1"/>
    </row>
    <row r="33" spans="9:9" x14ac:dyDescent="0.25">
      <c r="I33" s="1"/>
    </row>
    <row r="34" spans="9:9" x14ac:dyDescent="0.25">
      <c r="I34" s="1"/>
    </row>
    <row r="35" spans="9:9" x14ac:dyDescent="0.25">
      <c r="I35" s="1"/>
    </row>
    <row r="36" spans="9:9" x14ac:dyDescent="0.25">
      <c r="I36" s="1"/>
    </row>
    <row r="37" spans="9:9" x14ac:dyDescent="0.25">
      <c r="I37" s="1"/>
    </row>
    <row r="38" spans="9:9" x14ac:dyDescent="0.25">
      <c r="I38" s="1"/>
    </row>
    <row r="39" spans="9:9" x14ac:dyDescent="0.25">
      <c r="I39" s="1"/>
    </row>
    <row r="40" spans="9:9" x14ac:dyDescent="0.25">
      <c r="I40" s="1"/>
    </row>
    <row r="41" spans="9:9" x14ac:dyDescent="0.25">
      <c r="I41" s="1"/>
    </row>
    <row r="42" spans="9:9" x14ac:dyDescent="0.25">
      <c r="I42" s="1"/>
    </row>
    <row r="43" spans="9:9" x14ac:dyDescent="0.25">
      <c r="I43" s="1"/>
    </row>
    <row r="44" spans="9:9" x14ac:dyDescent="0.25">
      <c r="I44" s="1"/>
    </row>
    <row r="45" spans="9:9" x14ac:dyDescent="0.25">
      <c r="I45" s="1"/>
    </row>
    <row r="46" spans="9:9" x14ac:dyDescent="0.25">
      <c r="I46" s="1"/>
    </row>
    <row r="47" spans="9:9" x14ac:dyDescent="0.25">
      <c r="I47" s="1"/>
    </row>
    <row r="48" spans="9:9" x14ac:dyDescent="0.25">
      <c r="I48" s="1"/>
    </row>
    <row r="49" spans="9:9" x14ac:dyDescent="0.25">
      <c r="I49" s="1"/>
    </row>
    <row r="50" spans="9:9" x14ac:dyDescent="0.25">
      <c r="I50" s="1"/>
    </row>
    <row r="51" spans="9:9" x14ac:dyDescent="0.25">
      <c r="I51" s="1"/>
    </row>
    <row r="52" spans="9:9" x14ac:dyDescent="0.25">
      <c r="I52" s="1"/>
    </row>
    <row r="53" spans="9:9" x14ac:dyDescent="0.25">
      <c r="I53" s="1"/>
    </row>
  </sheetData>
  <mergeCells count="22">
    <mergeCell ref="K18:K19"/>
    <mergeCell ref="F15:G15"/>
    <mergeCell ref="F16:G16"/>
    <mergeCell ref="H14:I14"/>
    <mergeCell ref="F14:G14"/>
    <mergeCell ref="B18:I18"/>
    <mergeCell ref="H15:I15"/>
    <mergeCell ref="H17:I17"/>
    <mergeCell ref="H16:I16"/>
    <mergeCell ref="B10:C10"/>
    <mergeCell ref="H12:I12"/>
    <mergeCell ref="H13:I13"/>
    <mergeCell ref="F11:I11"/>
    <mergeCell ref="F12:G12"/>
    <mergeCell ref="F13:G13"/>
    <mergeCell ref="B13:C13"/>
    <mergeCell ref="F9:I10"/>
    <mergeCell ref="G7:H7"/>
    <mergeCell ref="G8:H8"/>
    <mergeCell ref="B2:I2"/>
    <mergeCell ref="F6:I6"/>
    <mergeCell ref="F5:I5"/>
  </mergeCells>
  <pageMargins left="0.7" right="0.7" top="0.75" bottom="0.75" header="0.3" footer="0.3"/>
  <pageSetup paperSize="3"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3"/>
  <sheetViews>
    <sheetView zoomScale="70" zoomScaleNormal="70" workbookViewId="0">
      <selection activeCell="H43" sqref="H43"/>
    </sheetView>
  </sheetViews>
  <sheetFormatPr defaultColWidth="9.140625" defaultRowHeight="15" x14ac:dyDescent="0.25"/>
  <cols>
    <col min="1" max="1" width="9.140625" style="2"/>
    <col min="2" max="2" width="3.28515625" style="2" customWidth="1"/>
    <col min="3" max="3" width="12" style="2" customWidth="1"/>
    <col min="4" max="4" width="10.5703125" style="3" hidden="1" customWidth="1"/>
    <col min="5" max="5" width="18" style="3" customWidth="1"/>
    <col min="6" max="6" width="12.7109375" style="9" customWidth="1"/>
    <col min="7" max="7" width="15.7109375" style="10" hidden="1" customWidth="1"/>
    <col min="8" max="8" width="12.140625" style="9" customWidth="1"/>
    <col min="9" max="9" width="34.7109375" style="2" customWidth="1"/>
    <col min="10" max="10" width="14.140625" style="8" hidden="1" customWidth="1"/>
    <col min="11" max="11" width="18.85546875" style="4" hidden="1" customWidth="1"/>
    <col min="12" max="13" width="9.140625" style="2"/>
    <col min="14" max="14" width="15.5703125" style="2" customWidth="1"/>
    <col min="15" max="16384" width="9.140625" style="2"/>
  </cols>
  <sheetData>
    <row r="1" spans="3:3" ht="12.6" customHeight="1" x14ac:dyDescent="0.25"/>
    <row r="2" spans="3:3" hidden="1" x14ac:dyDescent="0.25"/>
    <row r="3" spans="3:3" x14ac:dyDescent="0.25">
      <c r="C3" s="5"/>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J6"/>
  <sheetViews>
    <sheetView zoomScaleNormal="100" workbookViewId="0">
      <selection activeCell="C6" sqref="C6"/>
    </sheetView>
  </sheetViews>
  <sheetFormatPr defaultColWidth="9.140625" defaultRowHeight="15" x14ac:dyDescent="0.25"/>
  <cols>
    <col min="1" max="2" width="9.140625" style="2"/>
    <col min="3" max="3" width="41.7109375" style="2" customWidth="1"/>
    <col min="4" max="4" width="15.42578125" style="2" customWidth="1"/>
    <col min="5" max="5" width="7.28515625" style="2" customWidth="1"/>
    <col min="6" max="6" width="7.5703125" style="2" customWidth="1"/>
    <col min="7" max="7" width="15.28515625" style="11" customWidth="1"/>
    <col min="8" max="8" width="16.5703125" style="9" customWidth="1"/>
    <col min="9" max="9" width="22" style="9" customWidth="1"/>
    <col min="10" max="10" width="12.28515625" style="9" customWidth="1"/>
    <col min="11" max="11" width="55.28515625" style="2" customWidth="1"/>
    <col min="12" max="16384" width="9.140625" style="2"/>
  </cols>
  <sheetData>
    <row r="6" spans="3:3" x14ac:dyDescent="0.25">
      <c r="C6" s="59" t="s">
        <v>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55"/>
  <sheetViews>
    <sheetView zoomScale="80" zoomScaleNormal="80" workbookViewId="0">
      <selection activeCell="B4" sqref="B4"/>
    </sheetView>
  </sheetViews>
  <sheetFormatPr defaultColWidth="8.85546875" defaultRowHeight="12.75" x14ac:dyDescent="0.2"/>
  <cols>
    <col min="1" max="1" width="12.28515625" style="7" customWidth="1"/>
    <col min="2" max="3" width="18.5703125" style="7" customWidth="1"/>
    <col min="4" max="4" width="16.42578125" style="7" customWidth="1"/>
    <col min="5" max="5" width="16" style="7" customWidth="1"/>
    <col min="6" max="6" width="32" style="7" customWidth="1"/>
    <col min="7" max="8" width="15.7109375" style="7" customWidth="1"/>
    <col min="9" max="9" width="12.85546875" style="7" customWidth="1"/>
    <col min="10" max="10" width="16" style="7" customWidth="1"/>
    <col min="11" max="11" width="12.85546875" style="7" customWidth="1"/>
    <col min="12" max="12" width="13.140625" style="7" customWidth="1"/>
    <col min="13" max="13" width="10" style="7" customWidth="1"/>
    <col min="14" max="14" width="14.140625" style="7" hidden="1" customWidth="1"/>
    <col min="15" max="15" width="28.7109375" style="7" customWidth="1"/>
    <col min="16" max="16" width="18.5703125" style="7" customWidth="1"/>
    <col min="17" max="17" width="34.42578125" style="7" customWidth="1"/>
    <col min="18" max="19" width="15.42578125" style="7" customWidth="1"/>
    <col min="20" max="20" width="18.42578125" style="7" customWidth="1"/>
    <col min="21" max="21" width="10.7109375" style="7" customWidth="1"/>
    <col min="22" max="16384" width="8.85546875" style="7"/>
  </cols>
  <sheetData>
    <row r="1" spans="3:21" ht="21.75" customHeight="1" x14ac:dyDescent="0.2"/>
    <row r="2" spans="3:21" ht="20.25" customHeight="1" x14ac:dyDescent="0.2">
      <c r="D2" s="178" t="s">
        <v>54</v>
      </c>
      <c r="E2" s="178"/>
      <c r="F2" s="178"/>
      <c r="G2" s="178"/>
      <c r="H2" s="178"/>
      <c r="I2" s="178"/>
      <c r="J2" s="178"/>
      <c r="K2" s="178"/>
      <c r="L2" s="178"/>
      <c r="M2" s="178"/>
      <c r="N2" s="178"/>
      <c r="O2" s="178"/>
      <c r="P2" s="15"/>
    </row>
    <row r="3" spans="3:21" ht="13.5" customHeight="1" x14ac:dyDescent="0.2">
      <c r="D3" s="178"/>
      <c r="E3" s="178"/>
      <c r="F3" s="178"/>
      <c r="G3" s="178"/>
      <c r="H3" s="178"/>
      <c r="I3" s="178"/>
      <c r="J3" s="178"/>
      <c r="K3" s="178"/>
      <c r="L3" s="178"/>
      <c r="M3" s="178"/>
      <c r="N3" s="178"/>
      <c r="O3" s="178"/>
      <c r="P3" s="15"/>
    </row>
    <row r="4" spans="3:21" ht="180" customHeight="1" x14ac:dyDescent="0.2">
      <c r="D4" s="112" t="s">
        <v>6</v>
      </c>
      <c r="E4" s="112" t="s">
        <v>53</v>
      </c>
      <c r="F4" s="112" t="s">
        <v>52</v>
      </c>
      <c r="G4" s="112" t="s">
        <v>58</v>
      </c>
      <c r="H4" s="112" t="s">
        <v>51</v>
      </c>
      <c r="I4" s="112" t="s">
        <v>50</v>
      </c>
      <c r="J4" s="112" t="s">
        <v>49</v>
      </c>
      <c r="K4" s="112" t="s">
        <v>48</v>
      </c>
      <c r="L4" s="112" t="s">
        <v>47</v>
      </c>
      <c r="M4" s="112" t="s">
        <v>46</v>
      </c>
      <c r="N4" s="112" t="s">
        <v>45</v>
      </c>
      <c r="O4" s="112" t="s">
        <v>44</v>
      </c>
      <c r="P4" s="14"/>
      <c r="Q4" s="120" t="s">
        <v>92</v>
      </c>
    </row>
    <row r="5" spans="3:21" ht="19.5" customHeight="1" x14ac:dyDescent="0.2">
      <c r="D5" s="113">
        <v>1</v>
      </c>
      <c r="E5" s="114" t="s">
        <v>40</v>
      </c>
      <c r="F5" s="114" t="s">
        <v>29</v>
      </c>
      <c r="G5" s="115" t="e">
        <f>'Volume Performance'!#REF!</f>
        <v>#REF!</v>
      </c>
      <c r="H5" s="115" t="e">
        <f>G5*28.317</f>
        <v>#REF!</v>
      </c>
      <c r="I5" s="116" t="e">
        <f>H5*IF(F5="commercial roof",#REF!,IF(F5="C/R Parking Lot",#REF!, IF(F5="Street",#REF!, IF(F5="Walkway",#REF!))))</f>
        <v>#REF!</v>
      </c>
      <c r="J5" s="116" t="e">
        <f>G5*IF(F5="commercial roof",#REF!,IF(F5="C/R Parking Lot",#REF!, IF(F5="Street",#REF!, IF(F5="Walkway",#REF!))))/1000</f>
        <v>#REF!</v>
      </c>
      <c r="K5" s="116" t="e">
        <f>G5*IF(F5="commercial roof",#REF!,IF(F5="C/R Parking Lot",#REF!, IF(F5="Street",#REF!, IF(F5="Walkway",#REF!))))/1000</f>
        <v>#REF!</v>
      </c>
      <c r="L5" s="116" t="e">
        <f>G5*IF(F5="commercial roof",#REF!,IF(F5="C/R Parking Lot",#REF!, IF(F5="Street",#REF!, IF(F5="Walkway",#REF!))))/1000</f>
        <v>#REF!</v>
      </c>
      <c r="M5" s="116" t="e">
        <f>$G5*IF(F5="commercial roof",#REF!,IF(F5="C/R Parking Lot",#REF!, IF(F5="Street",#REF!, IF(F5="Walkway",#REF!))))/1000</f>
        <v>#REF!</v>
      </c>
      <c r="N5" s="117" t="e">
        <f>G5*IF(F5="commercial roof",#REF!,IF(F5="C/R Parking Lot",#REF!, IF(F5="Street",#REF!, IF(F5="Walkway",#REF!))))*1000</f>
        <v>#REF!</v>
      </c>
      <c r="O5" s="116" t="e">
        <f>G5*IF(F5="commercial roof",#REF!,IF(F5="C/R Parking Lot",#REF!, IF(F5="Street",#REF!, IF(F5="Walkway",#REF!))))</f>
        <v>#REF!</v>
      </c>
    </row>
    <row r="6" spans="3:21" ht="19.5" customHeight="1" x14ac:dyDescent="0.2">
      <c r="D6" s="113">
        <v>2</v>
      </c>
      <c r="E6" s="114" t="s">
        <v>40</v>
      </c>
      <c r="F6" s="114" t="s">
        <v>29</v>
      </c>
      <c r="G6" s="115" t="e">
        <f>'Volume Performance'!#REF!</f>
        <v>#REF!</v>
      </c>
      <c r="H6" s="115" t="e">
        <f>G6*S18</f>
        <v>#REF!</v>
      </c>
      <c r="I6" s="116" t="e">
        <f>G6*IF(F6="commercial roof",#REF!,IF(F6="C/R Parking Lot",#REF!, IF(F6="Street",#REF!, IF(F6="Walkway",#REF!))))</f>
        <v>#REF!</v>
      </c>
      <c r="J6" s="116" t="e">
        <f>G6*IF(F6="commercial roof",#REF!,IF(F6="C/R Parking Lot",#REF!, IF(F6="Street",#REF!, IF(F6="Walkway",#REF!))))/1000</f>
        <v>#REF!</v>
      </c>
      <c r="K6" s="116" t="e">
        <f>G6*IF(F6="commercial roof",#REF!,IF(F6="C/R Parking Lot",#REF!, IF(F6="Street",#REF!, IF(F6="Walkway",#REF!))))/1000</f>
        <v>#REF!</v>
      </c>
      <c r="L6" s="116" t="e">
        <f>G6*IF(F6="commercial roof",#REF!,IF(F6="C/R Parking Lot",#REF!, IF(F6="Street",#REF!, IF(F6="Walkway",#REF!))))/1000</f>
        <v>#REF!</v>
      </c>
      <c r="M6" s="116" t="e">
        <f>$G6*IF(F6="commercial roof",#REF!,IF(F6="C/R Parking Lot",#REF!, IF(F6="Street",#REF!, IF(F6="Walkway",#REF!))))/1000</f>
        <v>#REF!</v>
      </c>
      <c r="N6" s="117" t="e">
        <f>G6*IF(F6="commercial roof",#REF!,IF(F6="C/R Parking Lot",#REF!, IF(F6="Street",#REF!, IF(F6="Walkway",#REF!))))*1000</f>
        <v>#REF!</v>
      </c>
      <c r="O6" s="116" t="e">
        <f>G6*IF(F6="commercial roof",#REF!,IF(F6="C/R Parking Lot",#REF!, IF(F6="Street",#REF!, IF(F6="Walkway",#REF!))))</f>
        <v>#REF!</v>
      </c>
    </row>
    <row r="7" spans="3:21" ht="19.5" hidden="1" customHeight="1" x14ac:dyDescent="0.2">
      <c r="D7" s="113"/>
      <c r="E7" s="114" t="s">
        <v>36</v>
      </c>
      <c r="F7" s="114" t="s">
        <v>29</v>
      </c>
      <c r="G7" s="115"/>
      <c r="H7" s="115"/>
      <c r="I7" s="116" t="e">
        <f>G7*IF(F7="commercial roof",#REF!,IF(F7="C/R Parking Lot",#REF!, IF(F7="Street",#REF!, IF(F7="Walkway",#REF!))))</f>
        <v>#REF!</v>
      </c>
      <c r="J7" s="116" t="e">
        <f>G7*IF(F7="commercial roof",#REF!,IF(F7="C/R Parking Lot",#REF!, IF(F7="Street",#REF!, IF(F7="Walkway",#REF!))))/1000</f>
        <v>#REF!</v>
      </c>
      <c r="K7" s="116" t="e">
        <f>G7*IF(F7="commercial roof",#REF!,IF(F7="C/R Parking Lot",#REF!, IF(F7="Street",#REF!, IF(F7="Walkway",#REF!))))/1000</f>
        <v>#REF!</v>
      </c>
      <c r="L7" s="116" t="e">
        <f>G7*IF(F7="commercial roof",#REF!,IF(F7="C/R Parking Lot",#REF!, IF(F7="Street",#REF!, IF(F7="Walkway",#REF!))))/1000</f>
        <v>#REF!</v>
      </c>
      <c r="M7" s="116" t="e">
        <f>$G7*IF(F7="commercial roof",#REF!,IF(F7="C/R Parking Lot",#REF!, IF(F7="Street",#REF!, IF(F7="Walkway",#REF!))))/1000</f>
        <v>#REF!</v>
      </c>
      <c r="N7" s="117" t="e">
        <f>G7*IF(F7="commercial roof",#REF!,IF(F7="C/R Parking Lot",#REF!, IF(F7="Street",#REF!, IF(F7="Walkway",#REF!))))*1000</f>
        <v>#REF!</v>
      </c>
      <c r="O7" s="116" t="e">
        <f>G7*IF(F7="commercial roof",#REF!,IF(F7="C/R Parking Lot",#REF!, IF(F7="Street",#REF!, IF(F7="Walkway",#REF!))))</f>
        <v>#REF!</v>
      </c>
    </row>
    <row r="8" spans="3:21" ht="39" customHeight="1" x14ac:dyDescent="0.2">
      <c r="C8" s="12"/>
      <c r="D8" s="118" t="s">
        <v>43</v>
      </c>
      <c r="E8" s="176"/>
      <c r="F8" s="176"/>
      <c r="G8" s="119" t="e">
        <f>SUM(G5:G6)</f>
        <v>#REF!</v>
      </c>
      <c r="H8" s="119"/>
      <c r="I8" s="119" t="e">
        <f>SUM(I5:I7)</f>
        <v>#REF!</v>
      </c>
      <c r="J8" s="119" t="e">
        <f>SUM(J5:J7)</f>
        <v>#REF!</v>
      </c>
      <c r="K8" s="119" t="e">
        <f>SUM(K5:K7)</f>
        <v>#REF!</v>
      </c>
      <c r="L8" s="119" t="e">
        <f>SUM(L5:L7)</f>
        <v>#REF!</v>
      </c>
      <c r="M8" s="119" t="e">
        <f>SUM(M5:M7)</f>
        <v>#REF!</v>
      </c>
      <c r="N8" s="116" t="e">
        <f>G8*IF(F8="commercial roof",#REF!,IF(F8="C/R Parking Lot",#REF!, IF(F8="Street",#REF!, IF(F8="Walkway",#REF!))))*1000</f>
        <v>#REF!</v>
      </c>
      <c r="O8" s="119" t="e">
        <f>SUM(O5:O7)</f>
        <v>#REF!</v>
      </c>
    </row>
    <row r="9" spans="3:21" x14ac:dyDescent="0.2">
      <c r="C9" s="12"/>
      <c r="D9" s="12"/>
      <c r="E9" s="12"/>
      <c r="F9" s="13"/>
      <c r="G9" s="12"/>
      <c r="H9" s="12"/>
      <c r="I9" s="12"/>
      <c r="J9" s="12"/>
    </row>
    <row r="12" spans="3:21" ht="13.5" thickBot="1" x14ac:dyDescent="0.25"/>
    <row r="13" spans="3:21" ht="13.5" thickBot="1" x14ac:dyDescent="0.25">
      <c r="M13" s="17"/>
      <c r="N13" s="18"/>
      <c r="O13" s="19" t="s">
        <v>59</v>
      </c>
      <c r="P13" s="20" t="s">
        <v>60</v>
      </c>
      <c r="Q13" s="18"/>
      <c r="R13" s="21"/>
    </row>
    <row r="14" spans="3:21" ht="15.75" thickBot="1" x14ac:dyDescent="0.3">
      <c r="D14" s="173" t="s">
        <v>42</v>
      </c>
      <c r="E14" s="174"/>
      <c r="F14" s="174"/>
      <c r="G14" s="175"/>
      <c r="H14" s="63"/>
      <c r="I14" s="64"/>
      <c r="J14" s="64"/>
      <c r="K14" s="64"/>
      <c r="L14" s="64"/>
      <c r="M14" s="65" t="s">
        <v>4</v>
      </c>
      <c r="N14" s="66"/>
      <c r="O14" s="67" t="e">
        <f>H5</f>
        <v>#REF!</v>
      </c>
      <c r="P14" s="68" t="e">
        <f>O14*E41*S15</f>
        <v>#REF!</v>
      </c>
      <c r="Q14" s="66"/>
      <c r="R14" s="69"/>
      <c r="S14" s="64" t="s">
        <v>61</v>
      </c>
      <c r="T14" s="64"/>
      <c r="U14" s="64"/>
    </row>
    <row r="15" spans="3:21" ht="13.5" thickBot="1" x14ac:dyDescent="0.25">
      <c r="D15" s="70" t="s">
        <v>41</v>
      </c>
      <c r="E15" s="171"/>
      <c r="F15" s="171"/>
      <c r="G15" s="172"/>
      <c r="H15" s="71"/>
      <c r="I15" s="64"/>
      <c r="J15" s="64"/>
      <c r="K15" s="64"/>
      <c r="L15" s="64"/>
      <c r="M15" s="65" t="s">
        <v>3</v>
      </c>
      <c r="N15" s="66"/>
      <c r="O15" s="67" t="e">
        <f>H6</f>
        <v>#REF!</v>
      </c>
      <c r="P15" s="68" t="e">
        <f>H6*E41*S15</f>
        <v>#REF!</v>
      </c>
      <c r="Q15" s="66"/>
      <c r="R15" s="69"/>
      <c r="S15" s="64">
        <v>2.2046219999999998E-6</v>
      </c>
      <c r="T15" s="64"/>
      <c r="U15" s="64"/>
    </row>
    <row r="16" spans="3:21" ht="13.5" thickTop="1" x14ac:dyDescent="0.2">
      <c r="D16" s="72" t="s">
        <v>40</v>
      </c>
      <c r="E16" s="73" t="s">
        <v>39</v>
      </c>
      <c r="F16" s="66"/>
      <c r="G16" s="69"/>
      <c r="H16" s="66"/>
      <c r="I16" s="64"/>
      <c r="J16" s="64"/>
      <c r="K16" s="64"/>
      <c r="L16" s="64"/>
      <c r="M16" s="65"/>
      <c r="N16" s="66"/>
      <c r="O16" s="66"/>
      <c r="P16" s="74"/>
      <c r="Q16" s="66"/>
      <c r="R16" s="69"/>
      <c r="S16" s="64"/>
      <c r="T16" s="64"/>
      <c r="U16" s="64"/>
    </row>
    <row r="17" spans="4:21" x14ac:dyDescent="0.2">
      <c r="D17" s="75" t="s">
        <v>38</v>
      </c>
      <c r="E17" s="182" t="s">
        <v>37</v>
      </c>
      <c r="F17" s="182"/>
      <c r="G17" s="183"/>
      <c r="H17" s="74"/>
      <c r="I17" s="64"/>
      <c r="J17" s="64"/>
      <c r="K17" s="64"/>
      <c r="L17" s="64"/>
      <c r="M17" s="65"/>
      <c r="N17" s="66"/>
      <c r="O17" s="66"/>
      <c r="P17" s="74"/>
      <c r="Q17" s="66"/>
      <c r="R17" s="69"/>
      <c r="S17" s="64" t="s">
        <v>62</v>
      </c>
      <c r="T17" s="64"/>
      <c r="U17" s="64"/>
    </row>
    <row r="18" spans="4:21" ht="13.5" thickBot="1" x14ac:dyDescent="0.25">
      <c r="D18" s="75" t="s">
        <v>36</v>
      </c>
      <c r="E18" s="182" t="s">
        <v>35</v>
      </c>
      <c r="F18" s="182"/>
      <c r="G18" s="183"/>
      <c r="H18" s="74"/>
      <c r="I18" s="64"/>
      <c r="J18" s="64"/>
      <c r="K18" s="64"/>
      <c r="L18" s="64"/>
      <c r="M18" s="76"/>
      <c r="N18" s="77"/>
      <c r="O18" s="77"/>
      <c r="P18" s="77"/>
      <c r="Q18" s="77"/>
      <c r="R18" s="78"/>
      <c r="S18" s="66">
        <v>28.317</v>
      </c>
      <c r="T18" s="66"/>
      <c r="U18" s="66"/>
    </row>
    <row r="19" spans="4:21" ht="13.5" thickBot="1" x14ac:dyDescent="0.25">
      <c r="D19" s="79" t="s">
        <v>34</v>
      </c>
      <c r="E19" s="184" t="s">
        <v>33</v>
      </c>
      <c r="F19" s="184"/>
      <c r="G19" s="185"/>
      <c r="H19" s="74"/>
      <c r="I19" s="64"/>
      <c r="J19" s="64"/>
      <c r="K19" s="64"/>
      <c r="L19" s="64"/>
      <c r="M19" s="64"/>
      <c r="N19" s="64"/>
      <c r="O19" s="64"/>
      <c r="P19" s="64"/>
      <c r="Q19" s="66"/>
      <c r="R19" s="66"/>
      <c r="S19" s="66"/>
      <c r="T19" s="66"/>
      <c r="U19" s="66"/>
    </row>
    <row r="20" spans="4:21" x14ac:dyDescent="0.2">
      <c r="D20" s="80"/>
      <c r="E20" s="74"/>
      <c r="F20" s="74"/>
      <c r="G20" s="74"/>
      <c r="H20" s="74"/>
      <c r="I20" s="64"/>
      <c r="J20" s="64"/>
      <c r="K20" s="64"/>
      <c r="L20" s="64"/>
      <c r="M20" s="64"/>
      <c r="N20" s="64"/>
      <c r="O20" s="64"/>
      <c r="P20" s="64"/>
      <c r="Q20" s="66"/>
      <c r="R20" s="66"/>
      <c r="S20" s="66"/>
      <c r="T20" s="66"/>
      <c r="U20" s="66"/>
    </row>
    <row r="21" spans="4:21" x14ac:dyDescent="0.2">
      <c r="D21" s="186" t="s">
        <v>32</v>
      </c>
      <c r="E21" s="187"/>
      <c r="F21" s="187"/>
      <c r="G21" s="188"/>
      <c r="H21" s="81"/>
      <c r="I21" s="64"/>
      <c r="J21" s="64"/>
      <c r="K21" s="64"/>
      <c r="L21" s="64"/>
      <c r="M21" s="64"/>
      <c r="N21" s="64"/>
      <c r="O21" s="64"/>
      <c r="P21" s="64"/>
      <c r="Q21" s="82"/>
      <c r="R21" s="83"/>
      <c r="S21" s="83"/>
      <c r="T21" s="66"/>
      <c r="U21" s="66"/>
    </row>
    <row r="22" spans="4:21" x14ac:dyDescent="0.2">
      <c r="D22" s="84" t="s">
        <v>31</v>
      </c>
      <c r="E22" s="81"/>
      <c r="F22" s="81"/>
      <c r="G22" s="85"/>
      <c r="H22" s="81"/>
      <c r="I22" s="64"/>
      <c r="J22" s="64"/>
      <c r="K22" s="64"/>
      <c r="L22" s="64"/>
      <c r="M22" s="64"/>
      <c r="N22" s="64"/>
      <c r="O22" s="64"/>
      <c r="P22" s="64"/>
      <c r="Q22" s="82"/>
      <c r="R22" s="83"/>
      <c r="S22" s="83"/>
      <c r="T22" s="66"/>
      <c r="U22" s="66"/>
    </row>
    <row r="23" spans="4:21" x14ac:dyDescent="0.2">
      <c r="D23" s="84" t="s">
        <v>16</v>
      </c>
      <c r="E23" s="81"/>
      <c r="F23" s="81"/>
      <c r="G23" s="85"/>
      <c r="H23" s="81"/>
      <c r="I23" s="64"/>
      <c r="J23" s="64"/>
      <c r="K23" s="64"/>
      <c r="L23" s="64"/>
      <c r="M23" s="64"/>
      <c r="N23" s="64"/>
      <c r="O23" s="64"/>
      <c r="P23" s="64"/>
      <c r="Q23" s="82"/>
      <c r="R23" s="83"/>
      <c r="S23" s="83"/>
      <c r="T23" s="66"/>
      <c r="U23" s="66"/>
    </row>
    <row r="24" spans="4:21" x14ac:dyDescent="0.2">
      <c r="D24" s="84" t="s">
        <v>30</v>
      </c>
      <c r="E24" s="81"/>
      <c r="F24" s="81"/>
      <c r="G24" s="85"/>
      <c r="H24" s="81"/>
      <c r="I24" s="64"/>
      <c r="J24" s="64"/>
      <c r="K24" s="64"/>
      <c r="L24" s="64"/>
      <c r="M24" s="64"/>
      <c r="N24" s="64"/>
      <c r="O24" s="64"/>
      <c r="P24" s="64"/>
      <c r="Q24" s="82"/>
      <c r="R24" s="83"/>
      <c r="S24" s="83"/>
      <c r="T24" s="66"/>
      <c r="U24" s="66"/>
    </row>
    <row r="25" spans="4:21" x14ac:dyDescent="0.2">
      <c r="D25" s="86" t="s">
        <v>29</v>
      </c>
      <c r="E25" s="87"/>
      <c r="F25" s="87"/>
      <c r="G25" s="88"/>
      <c r="H25" s="81"/>
      <c r="I25" s="64"/>
      <c r="J25" s="64"/>
      <c r="K25" s="64"/>
      <c r="L25" s="64"/>
      <c r="M25" s="64"/>
      <c r="N25" s="64"/>
      <c r="O25" s="64"/>
      <c r="P25" s="64"/>
      <c r="Q25" s="82"/>
      <c r="R25" s="83"/>
      <c r="S25" s="83"/>
      <c r="T25" s="66"/>
      <c r="U25" s="66"/>
    </row>
    <row r="26" spans="4:21" ht="13.5" thickBot="1" x14ac:dyDescent="0.25">
      <c r="D26" s="64"/>
      <c r="E26" s="64"/>
      <c r="F26" s="64"/>
      <c r="G26" s="64"/>
      <c r="H26" s="64"/>
      <c r="I26" s="64"/>
      <c r="J26" s="64"/>
      <c r="K26" s="64"/>
      <c r="L26" s="64"/>
      <c r="M26" s="64"/>
      <c r="N26" s="64"/>
      <c r="O26" s="64"/>
      <c r="P26" s="64"/>
      <c r="Q26" s="82"/>
      <c r="R26" s="177"/>
      <c r="S26" s="177"/>
      <c r="T26" s="177"/>
      <c r="U26" s="177"/>
    </row>
    <row r="27" spans="4:21" ht="13.5" thickBot="1" x14ac:dyDescent="0.25">
      <c r="D27" s="89" t="s">
        <v>28</v>
      </c>
      <c r="E27" s="64"/>
      <c r="F27" s="64"/>
      <c r="G27" s="64"/>
      <c r="H27" s="64"/>
      <c r="I27" s="64"/>
      <c r="J27" s="64"/>
      <c r="K27" s="64"/>
      <c r="L27" s="64"/>
      <c r="M27" s="64"/>
      <c r="N27" s="64"/>
      <c r="O27" s="64"/>
      <c r="P27" s="64"/>
      <c r="Q27" s="82"/>
      <c r="R27" s="177"/>
      <c r="S27" s="177"/>
      <c r="T27" s="177"/>
      <c r="U27" s="177"/>
    </row>
    <row r="28" spans="4:21" x14ac:dyDescent="0.2">
      <c r="D28" s="179" t="s">
        <v>27</v>
      </c>
      <c r="E28" s="180"/>
      <c r="F28" s="180"/>
      <c r="G28" s="180"/>
      <c r="H28" s="180"/>
      <c r="I28" s="181"/>
      <c r="J28" s="64"/>
      <c r="K28" s="64"/>
      <c r="L28" s="64"/>
      <c r="M28" s="64"/>
      <c r="N28" s="64"/>
      <c r="O28" s="64"/>
      <c r="P28" s="64"/>
      <c r="Q28" s="82"/>
      <c r="R28" s="177"/>
      <c r="S28" s="177"/>
      <c r="T28" s="177"/>
      <c r="U28" s="177"/>
    </row>
    <row r="29" spans="4:21" ht="13.5" thickBot="1" x14ac:dyDescent="0.25">
      <c r="D29" s="162"/>
      <c r="E29" s="163"/>
      <c r="F29" s="163"/>
      <c r="G29" s="163"/>
      <c r="H29" s="163"/>
      <c r="I29" s="164"/>
      <c r="J29" s="64"/>
      <c r="K29" s="64"/>
      <c r="L29" s="64"/>
      <c r="M29" s="64"/>
      <c r="N29" s="64"/>
      <c r="O29" s="64"/>
      <c r="P29" s="64"/>
      <c r="Q29" s="66"/>
      <c r="R29" s="66"/>
      <c r="S29" s="66"/>
      <c r="T29" s="66"/>
      <c r="U29" s="66"/>
    </row>
    <row r="30" spans="4:21" x14ac:dyDescent="0.2">
      <c r="D30" s="64"/>
      <c r="E30" s="64"/>
      <c r="F30" s="64"/>
      <c r="G30" s="64"/>
      <c r="H30" s="64"/>
      <c r="I30" s="64"/>
      <c r="J30" s="64"/>
      <c r="K30" s="64"/>
      <c r="L30" s="64"/>
      <c r="M30" s="64"/>
      <c r="N30" s="64"/>
      <c r="O30" s="64"/>
      <c r="P30" s="64"/>
      <c r="Q30" s="64"/>
      <c r="R30" s="64"/>
      <c r="S30" s="64"/>
      <c r="T30" s="64"/>
      <c r="U30" s="64"/>
    </row>
    <row r="31" spans="4:21" hidden="1" x14ac:dyDescent="0.2">
      <c r="D31" s="64"/>
      <c r="E31" s="64"/>
      <c r="F31" s="64"/>
      <c r="G31" s="64"/>
      <c r="H31" s="64"/>
      <c r="I31" s="64"/>
      <c r="J31" s="64"/>
      <c r="K31" s="64"/>
      <c r="L31" s="64"/>
      <c r="M31" s="64"/>
      <c r="N31" s="64"/>
      <c r="O31" s="64"/>
      <c r="P31" s="64"/>
      <c r="Q31" s="64"/>
      <c r="R31" s="64"/>
      <c r="S31" s="64"/>
      <c r="T31" s="64"/>
      <c r="U31" s="64"/>
    </row>
    <row r="32" spans="4:21" hidden="1" x14ac:dyDescent="0.2">
      <c r="D32" s="64"/>
      <c r="E32" s="64"/>
      <c r="F32" s="64"/>
      <c r="G32" s="64"/>
      <c r="H32" s="64"/>
      <c r="I32" s="64"/>
      <c r="J32" s="64"/>
      <c r="K32" s="64"/>
      <c r="L32" s="64"/>
      <c r="M32" s="64"/>
      <c r="N32" s="64"/>
      <c r="O32" s="64"/>
      <c r="P32" s="64"/>
      <c r="Q32" s="64"/>
      <c r="R32" s="64"/>
      <c r="S32" s="64"/>
      <c r="T32" s="64"/>
      <c r="U32" s="64"/>
    </row>
    <row r="33" spans="4:21" hidden="1" x14ac:dyDescent="0.2">
      <c r="D33" s="64"/>
      <c r="E33" s="64"/>
      <c r="F33" s="64"/>
      <c r="G33" s="64"/>
      <c r="H33" s="64"/>
      <c r="I33" s="64"/>
      <c r="J33" s="64"/>
      <c r="K33" s="64"/>
      <c r="L33" s="64"/>
      <c r="M33" s="64"/>
      <c r="N33" s="64"/>
      <c r="O33" s="64"/>
      <c r="P33" s="64"/>
      <c r="Q33" s="64"/>
      <c r="R33" s="64"/>
      <c r="S33" s="64"/>
      <c r="T33" s="64"/>
      <c r="U33" s="64"/>
    </row>
    <row r="34" spans="4:21" ht="13.5" thickBot="1" x14ac:dyDescent="0.25">
      <c r="D34" s="64"/>
      <c r="E34" s="64"/>
      <c r="F34" s="64"/>
      <c r="G34" s="64"/>
      <c r="H34" s="64"/>
      <c r="I34" s="64"/>
      <c r="J34" s="64"/>
      <c r="K34" s="64"/>
      <c r="L34" s="64"/>
      <c r="M34" s="64"/>
      <c r="N34" s="64"/>
      <c r="O34" s="64"/>
      <c r="P34" s="64"/>
      <c r="Q34" s="64"/>
      <c r="R34" s="64"/>
      <c r="S34" s="64"/>
      <c r="T34" s="64"/>
      <c r="U34" s="64"/>
    </row>
    <row r="35" spans="4:21" ht="12.75" customHeight="1" x14ac:dyDescent="0.2">
      <c r="D35" s="165" t="s">
        <v>26</v>
      </c>
      <c r="E35" s="166"/>
      <c r="F35" s="166"/>
      <c r="G35" s="166"/>
      <c r="H35" s="166"/>
      <c r="I35" s="166"/>
      <c r="J35" s="166"/>
      <c r="K35" s="166"/>
      <c r="L35" s="167"/>
      <c r="M35" s="64"/>
      <c r="N35" s="64"/>
      <c r="O35" s="64"/>
      <c r="P35" s="64"/>
      <c r="Q35" s="64"/>
      <c r="R35" s="64"/>
      <c r="S35" s="64"/>
      <c r="T35" s="64"/>
      <c r="U35" s="64"/>
    </row>
    <row r="36" spans="4:21" ht="13.5" customHeight="1" thickBot="1" x14ac:dyDescent="0.25">
      <c r="D36" s="168"/>
      <c r="E36" s="169"/>
      <c r="F36" s="169"/>
      <c r="G36" s="169"/>
      <c r="H36" s="169"/>
      <c r="I36" s="169"/>
      <c r="J36" s="169"/>
      <c r="K36" s="169"/>
      <c r="L36" s="170"/>
      <c r="M36" s="64"/>
      <c r="N36" s="64"/>
      <c r="O36" s="64"/>
      <c r="P36" s="64"/>
      <c r="Q36" s="64"/>
      <c r="R36" s="64"/>
      <c r="S36" s="64"/>
      <c r="T36" s="64"/>
      <c r="U36" s="64"/>
    </row>
    <row r="37" spans="4:21" ht="40.5" thickBot="1" x14ac:dyDescent="0.25">
      <c r="D37" s="90" t="s">
        <v>25</v>
      </c>
      <c r="E37" s="91" t="s">
        <v>24</v>
      </c>
      <c r="F37" s="92" t="s">
        <v>22</v>
      </c>
      <c r="G37" s="92" t="s">
        <v>23</v>
      </c>
      <c r="H37" s="92" t="s">
        <v>22</v>
      </c>
      <c r="I37" s="92" t="s">
        <v>21</v>
      </c>
      <c r="J37" s="92" t="s">
        <v>20</v>
      </c>
      <c r="K37" s="92" t="s">
        <v>19</v>
      </c>
      <c r="L37" s="93" t="s">
        <v>18</v>
      </c>
      <c r="M37" s="64"/>
      <c r="N37" s="64"/>
      <c r="O37" s="64"/>
      <c r="P37" s="64"/>
      <c r="Q37" s="64"/>
      <c r="R37" s="64"/>
      <c r="S37" s="64"/>
      <c r="T37" s="64"/>
      <c r="U37" s="64"/>
    </row>
    <row r="38" spans="4:21" ht="13.5" thickTop="1" x14ac:dyDescent="0.2">
      <c r="D38" s="94" t="s">
        <v>17</v>
      </c>
      <c r="E38" s="95">
        <f>(9+18)/2</f>
        <v>13.5</v>
      </c>
      <c r="F38" s="96">
        <f>(14+7)/2</f>
        <v>10.5</v>
      </c>
      <c r="G38" s="97">
        <f>(281+256)/2</f>
        <v>268.5</v>
      </c>
      <c r="H38" s="97">
        <v>10.5</v>
      </c>
      <c r="I38" s="98">
        <f>(140+140)/2</f>
        <v>140</v>
      </c>
      <c r="J38" s="98">
        <v>17</v>
      </c>
      <c r="K38" s="96">
        <v>1.1000000000000001</v>
      </c>
      <c r="L38" s="99">
        <v>2.1</v>
      </c>
      <c r="M38" s="64"/>
      <c r="N38" s="64"/>
      <c r="O38" s="64"/>
      <c r="P38" s="64"/>
      <c r="Q38" s="64"/>
      <c r="R38" s="64"/>
      <c r="S38" s="64"/>
      <c r="T38" s="64"/>
      <c r="U38" s="64"/>
    </row>
    <row r="39" spans="4:21" x14ac:dyDescent="0.2">
      <c r="D39" s="100" t="s">
        <v>16</v>
      </c>
      <c r="E39" s="101">
        <f>(75+27)/2</f>
        <v>51</v>
      </c>
      <c r="F39" s="102">
        <f>(51+36)/2</f>
        <v>43.5</v>
      </c>
      <c r="G39" s="103">
        <f>(139+97)/2</f>
        <v>118</v>
      </c>
      <c r="H39" s="103">
        <v>43.5</v>
      </c>
      <c r="I39" s="102">
        <f>(150+140)/2</f>
        <v>145</v>
      </c>
      <c r="J39" s="102">
        <v>28</v>
      </c>
      <c r="K39" s="104">
        <v>1.8</v>
      </c>
      <c r="L39" s="105">
        <v>1.9</v>
      </c>
      <c r="M39" s="64"/>
      <c r="N39" s="64"/>
      <c r="O39" s="64"/>
      <c r="P39" s="64"/>
      <c r="Q39" s="64"/>
      <c r="R39" s="64"/>
      <c r="S39" s="64"/>
      <c r="T39" s="64"/>
      <c r="U39" s="64"/>
    </row>
    <row r="40" spans="4:21" ht="14.25" x14ac:dyDescent="0.2">
      <c r="D40" s="106" t="s">
        <v>15</v>
      </c>
      <c r="E40" s="107">
        <v>25</v>
      </c>
      <c r="F40" s="107">
        <v>13</v>
      </c>
      <c r="G40" s="107">
        <v>59</v>
      </c>
      <c r="H40" s="107">
        <v>13</v>
      </c>
      <c r="I40" s="107">
        <v>110</v>
      </c>
      <c r="J40" s="107">
        <v>0</v>
      </c>
      <c r="K40" s="107">
        <v>0</v>
      </c>
      <c r="L40" s="105">
        <v>0</v>
      </c>
      <c r="M40" s="64"/>
      <c r="N40" s="64"/>
      <c r="O40" s="64"/>
      <c r="P40" s="64"/>
      <c r="Q40" s="64"/>
      <c r="R40" s="64"/>
      <c r="S40" s="64"/>
      <c r="T40" s="64"/>
      <c r="U40" s="64"/>
    </row>
    <row r="41" spans="4:21" ht="15" thickBot="1" x14ac:dyDescent="0.25">
      <c r="D41" s="108" t="s">
        <v>14</v>
      </c>
      <c r="E41" s="109">
        <v>101</v>
      </c>
      <c r="F41" s="109">
        <v>33</v>
      </c>
      <c r="G41" s="109">
        <v>135</v>
      </c>
      <c r="H41" s="109">
        <v>33</v>
      </c>
      <c r="I41" s="109">
        <v>383</v>
      </c>
      <c r="J41" s="109">
        <v>144</v>
      </c>
      <c r="K41" s="109">
        <v>0</v>
      </c>
      <c r="L41" s="110">
        <f>(1900+736)/1000</f>
        <v>2.6360000000000001</v>
      </c>
      <c r="M41" s="64"/>
      <c r="N41" s="64"/>
      <c r="O41" s="64"/>
      <c r="P41" s="64"/>
      <c r="Q41" s="64"/>
      <c r="R41" s="64"/>
      <c r="S41" s="64"/>
      <c r="T41" s="64"/>
      <c r="U41" s="64"/>
    </row>
    <row r="42" spans="4:21" x14ac:dyDescent="0.2">
      <c r="D42" s="64"/>
      <c r="E42" s="64"/>
      <c r="F42" s="64"/>
      <c r="G42" s="64"/>
      <c r="H42" s="64"/>
      <c r="I42" s="64"/>
      <c r="J42" s="64"/>
      <c r="K42" s="64"/>
      <c r="L42" s="64"/>
      <c r="M42" s="64"/>
      <c r="N42" s="64"/>
      <c r="O42" s="64"/>
      <c r="P42" s="64"/>
      <c r="Q42" s="64"/>
      <c r="R42" s="64"/>
      <c r="S42" s="64"/>
      <c r="T42" s="64"/>
      <c r="U42" s="64"/>
    </row>
    <row r="43" spans="4:21" ht="15" x14ac:dyDescent="0.25">
      <c r="D43" s="64" t="s">
        <v>13</v>
      </c>
      <c r="E43" s="64"/>
      <c r="F43" s="64"/>
      <c r="G43" s="64"/>
      <c r="H43" s="64"/>
      <c r="I43" s="64"/>
      <c r="J43" s="64"/>
      <c r="K43" s="64"/>
      <c r="L43" s="64"/>
      <c r="M43" s="64"/>
      <c r="N43" s="64"/>
      <c r="O43" s="64"/>
      <c r="P43" s="64"/>
      <c r="Q43" s="64"/>
      <c r="R43" s="64"/>
      <c r="S43" s="64"/>
      <c r="T43" s="64"/>
      <c r="U43" s="64"/>
    </row>
    <row r="44" spans="4:21" ht="15" x14ac:dyDescent="0.25">
      <c r="D44" s="64" t="s">
        <v>12</v>
      </c>
      <c r="E44" s="64"/>
      <c r="F44" s="64"/>
      <c r="G44" s="64"/>
      <c r="H44" s="64"/>
      <c r="I44" s="64"/>
      <c r="J44" s="64"/>
      <c r="K44" s="64"/>
      <c r="L44" s="64"/>
      <c r="M44" s="64"/>
      <c r="N44" s="64"/>
      <c r="O44" s="64"/>
      <c r="P44" s="64"/>
      <c r="Q44" s="64"/>
      <c r="R44" s="64"/>
      <c r="S44" s="64"/>
      <c r="T44" s="64"/>
      <c r="U44" s="64"/>
    </row>
    <row r="45" spans="4:21" ht="15" x14ac:dyDescent="0.25">
      <c r="D45" s="64" t="s">
        <v>11</v>
      </c>
      <c r="E45" s="64"/>
      <c r="F45" s="64"/>
      <c r="G45" s="64"/>
      <c r="H45" s="64"/>
      <c r="I45" s="64"/>
      <c r="J45" s="64"/>
      <c r="K45" s="64"/>
      <c r="L45" s="64"/>
      <c r="M45" s="64"/>
      <c r="N45" s="64"/>
      <c r="O45" s="64"/>
      <c r="P45" s="64"/>
      <c r="Q45" s="64"/>
      <c r="R45" s="64"/>
      <c r="S45" s="64"/>
      <c r="T45" s="64"/>
      <c r="U45" s="64"/>
    </row>
    <row r="46" spans="4:21" x14ac:dyDescent="0.2">
      <c r="D46" s="64"/>
      <c r="E46" s="64"/>
      <c r="F46" s="64"/>
      <c r="G46" s="64"/>
      <c r="H46" s="64"/>
      <c r="I46" s="64"/>
      <c r="J46" s="64"/>
      <c r="K46" s="64"/>
      <c r="L46" s="64"/>
      <c r="M46" s="64"/>
      <c r="N46" s="64"/>
      <c r="O46" s="64"/>
      <c r="P46" s="64"/>
      <c r="Q46" s="64"/>
      <c r="R46" s="64"/>
      <c r="S46" s="64"/>
      <c r="T46" s="64"/>
      <c r="U46" s="64"/>
    </row>
    <row r="47" spans="4:21" hidden="1" x14ac:dyDescent="0.2">
      <c r="D47" s="64"/>
      <c r="E47" s="64"/>
      <c r="F47" s="64"/>
      <c r="G47" s="64"/>
      <c r="H47" s="64"/>
      <c r="I47" s="64"/>
      <c r="J47" s="64"/>
      <c r="K47" s="64"/>
      <c r="L47" s="64"/>
      <c r="M47" s="64"/>
      <c r="N47" s="64"/>
      <c r="O47" s="64"/>
      <c r="P47" s="64"/>
      <c r="Q47" s="64"/>
      <c r="R47" s="64"/>
      <c r="S47" s="64"/>
      <c r="T47" s="64"/>
      <c r="U47" s="64"/>
    </row>
    <row r="48" spans="4:21" hidden="1" x14ac:dyDescent="0.2">
      <c r="D48" s="64"/>
      <c r="E48" s="64"/>
      <c r="F48" s="64"/>
      <c r="G48" s="64"/>
      <c r="H48" s="64"/>
      <c r="I48" s="64"/>
      <c r="J48" s="64"/>
      <c r="K48" s="64"/>
      <c r="L48" s="64"/>
      <c r="M48" s="64"/>
      <c r="N48" s="64"/>
      <c r="O48" s="64"/>
      <c r="P48" s="64"/>
      <c r="Q48" s="64"/>
      <c r="R48" s="64"/>
      <c r="S48" s="64"/>
      <c r="T48" s="64"/>
      <c r="U48" s="64"/>
    </row>
    <row r="49" spans="4:21" hidden="1" x14ac:dyDescent="0.2">
      <c r="D49" s="64"/>
      <c r="E49" s="64"/>
      <c r="F49" s="64"/>
      <c r="G49" s="64"/>
      <c r="H49" s="64"/>
      <c r="I49" s="64"/>
      <c r="J49" s="64"/>
      <c r="K49" s="64"/>
      <c r="L49" s="64"/>
      <c r="M49" s="64"/>
      <c r="N49" s="64"/>
      <c r="O49" s="64"/>
      <c r="P49" s="64"/>
      <c r="Q49" s="64"/>
      <c r="R49" s="64"/>
      <c r="S49" s="64"/>
      <c r="T49" s="64"/>
      <c r="U49" s="64"/>
    </row>
    <row r="50" spans="4:21" ht="13.5" thickBot="1" x14ac:dyDescent="0.25">
      <c r="D50" s="64"/>
      <c r="E50" s="64"/>
      <c r="F50" s="64"/>
      <c r="G50" s="64"/>
      <c r="H50" s="64"/>
      <c r="I50" s="64"/>
      <c r="J50" s="64"/>
      <c r="K50" s="64"/>
      <c r="L50" s="64"/>
      <c r="M50" s="64"/>
      <c r="N50" s="64"/>
      <c r="O50" s="64"/>
      <c r="P50" s="64"/>
      <c r="Q50" s="64"/>
      <c r="R50" s="64"/>
      <c r="S50" s="64"/>
      <c r="T50" s="64"/>
      <c r="U50" s="64"/>
    </row>
    <row r="51" spans="4:21" ht="13.5" thickBot="1" x14ac:dyDescent="0.25">
      <c r="D51" s="111" t="s">
        <v>10</v>
      </c>
      <c r="E51" s="64"/>
      <c r="F51" s="64"/>
      <c r="G51" s="64"/>
      <c r="H51" s="64"/>
      <c r="I51" s="64"/>
      <c r="J51" s="64"/>
      <c r="K51" s="64"/>
      <c r="L51" s="64"/>
      <c r="M51" s="64"/>
      <c r="N51" s="64"/>
      <c r="O51" s="64"/>
      <c r="P51" s="64"/>
      <c r="Q51" s="64"/>
      <c r="R51" s="64"/>
      <c r="S51" s="64"/>
      <c r="T51" s="64"/>
      <c r="U51" s="64"/>
    </row>
    <row r="52" spans="4:21" ht="13.5" thickTop="1" x14ac:dyDescent="0.2">
      <c r="D52" s="159" t="s">
        <v>9</v>
      </c>
      <c r="E52" s="160"/>
      <c r="F52" s="160"/>
      <c r="G52" s="160"/>
      <c r="H52" s="160"/>
      <c r="I52" s="160"/>
      <c r="J52" s="160"/>
      <c r="K52" s="160"/>
      <c r="L52" s="160"/>
      <c r="M52" s="160"/>
      <c r="N52" s="160"/>
      <c r="O52" s="160"/>
      <c r="P52" s="160"/>
      <c r="Q52" s="160"/>
      <c r="R52" s="160"/>
      <c r="S52" s="160"/>
      <c r="T52" s="160"/>
      <c r="U52" s="161"/>
    </row>
    <row r="53" spans="4:21" ht="13.5" thickBot="1" x14ac:dyDescent="0.25">
      <c r="D53" s="162" t="s">
        <v>8</v>
      </c>
      <c r="E53" s="163"/>
      <c r="F53" s="163"/>
      <c r="G53" s="163"/>
      <c r="H53" s="163"/>
      <c r="I53" s="163"/>
      <c r="J53" s="163"/>
      <c r="K53" s="163"/>
      <c r="L53" s="163"/>
      <c r="M53" s="163"/>
      <c r="N53" s="163"/>
      <c r="O53" s="163"/>
      <c r="P53" s="163"/>
      <c r="Q53" s="163"/>
      <c r="R53" s="163"/>
      <c r="S53" s="163"/>
      <c r="T53" s="163"/>
      <c r="U53" s="164"/>
    </row>
    <row r="54" spans="4:21" x14ac:dyDescent="0.2">
      <c r="D54" s="64" t="s">
        <v>7</v>
      </c>
      <c r="E54" s="64"/>
      <c r="F54" s="64"/>
      <c r="G54" s="64"/>
      <c r="H54" s="64"/>
      <c r="I54" s="64"/>
      <c r="J54" s="64"/>
      <c r="K54" s="64"/>
      <c r="L54" s="64"/>
      <c r="M54" s="64"/>
      <c r="N54" s="64"/>
      <c r="O54" s="64"/>
      <c r="P54" s="64"/>
      <c r="Q54" s="64"/>
      <c r="R54" s="64"/>
      <c r="S54" s="64"/>
      <c r="T54" s="64"/>
      <c r="U54" s="64"/>
    </row>
    <row r="55" spans="4:21" x14ac:dyDescent="0.2">
      <c r="D55" s="64"/>
      <c r="E55" s="64"/>
      <c r="F55" s="64"/>
      <c r="G55" s="64"/>
      <c r="H55" s="64"/>
      <c r="I55" s="64"/>
      <c r="J55" s="64"/>
      <c r="K55" s="64"/>
      <c r="L55" s="64"/>
      <c r="M55" s="64"/>
      <c r="N55" s="64"/>
      <c r="O55" s="64"/>
      <c r="P55" s="64"/>
      <c r="Q55" s="64"/>
      <c r="R55" s="64"/>
      <c r="S55" s="64"/>
      <c r="T55" s="64"/>
      <c r="U55" s="64"/>
    </row>
  </sheetData>
  <dataConsolidate function="product" topLabels="1">
    <dataRefs count="2">
      <dataRef ref="E6:E9" sheet="Pollutant Loads" r:id="rId1"/>
      <dataRef name="$F$21:$F$23-" r:id="rId2"/>
    </dataRefs>
  </dataConsolidate>
  <mergeCells count="16">
    <mergeCell ref="E8:F8"/>
    <mergeCell ref="R26:U26"/>
    <mergeCell ref="R27:U27"/>
    <mergeCell ref="R28:U28"/>
    <mergeCell ref="D2:O3"/>
    <mergeCell ref="D28:I28"/>
    <mergeCell ref="E17:G17"/>
    <mergeCell ref="E18:G18"/>
    <mergeCell ref="E19:G19"/>
    <mergeCell ref="D21:G21"/>
    <mergeCell ref="D52:U52"/>
    <mergeCell ref="D53:U53"/>
    <mergeCell ref="D35:L36"/>
    <mergeCell ref="E15:G15"/>
    <mergeCell ref="D14:G14"/>
    <mergeCell ref="D29:I29"/>
  </mergeCells>
  <dataValidations count="2">
    <dataValidation type="list" allowBlank="1" showInputMessage="1" showErrorMessage="1" sqref="F5:F7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formula1>$D$22:$D$25</formula1>
    </dataValidation>
    <dataValidation type="list" allowBlank="1" showInputMessage="1" showErrorMessage="1" sqref="E5:E7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E65541:E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E131077:E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E196613:E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E262149:E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E327685:E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E393221:E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E458757:E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E524293:E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E589829:E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E655365:E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E720901:E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E786437:E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E851973:E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E917509:E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E983045:E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formula1>$D$16:$D$19</formula1>
    </dataValidation>
  </dataValidation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4"/>
  <sheetViews>
    <sheetView zoomScale="80" zoomScaleNormal="80" workbookViewId="0">
      <selection activeCell="H27" sqref="H27"/>
    </sheetView>
  </sheetViews>
  <sheetFormatPr defaultColWidth="9.140625" defaultRowHeight="15" x14ac:dyDescent="0.25"/>
  <cols>
    <col min="1" max="1" width="29.28515625" style="2" customWidth="1"/>
    <col min="2" max="2" width="41.5703125" style="2" customWidth="1"/>
    <col min="3" max="3" width="14.5703125" style="2" customWidth="1"/>
    <col min="4" max="4" width="16.85546875" style="2" customWidth="1"/>
    <col min="5" max="6" width="29" style="2" customWidth="1"/>
    <col min="7" max="7" width="11.42578125" style="2" customWidth="1"/>
    <col min="8" max="9" width="18.85546875" style="2" customWidth="1"/>
    <col min="10" max="10" width="11.5703125" style="2" customWidth="1"/>
    <col min="11" max="11" width="13.140625" style="2" customWidth="1"/>
    <col min="12" max="12" width="11.7109375" style="2" customWidth="1"/>
    <col min="13" max="13" width="0" style="2" hidden="1" customWidth="1"/>
    <col min="14" max="14" width="54.7109375" style="2" customWidth="1"/>
    <col min="15" max="15" width="9.140625" style="2"/>
    <col min="16" max="16" width="17" style="2" customWidth="1"/>
    <col min="17" max="17" width="14.5703125" style="2" customWidth="1"/>
    <col min="18" max="18" width="15.140625" style="4" customWidth="1"/>
    <col min="19" max="19" width="15.7109375" style="2" customWidth="1"/>
    <col min="20" max="20" width="15" style="3" customWidth="1"/>
    <col min="21" max="16384" width="9.140625" style="2"/>
  </cols>
  <sheetData>
    <row r="2" spans="1:15" x14ac:dyDescent="0.25">
      <c r="A2" s="59" t="s">
        <v>91</v>
      </c>
      <c r="F2" s="6"/>
      <c r="G2" s="6"/>
      <c r="H2" s="6"/>
      <c r="I2" s="6"/>
      <c r="J2" s="6"/>
      <c r="K2" s="6"/>
      <c r="O2" s="5"/>
    </row>
    <row r="5" spans="1:15" ht="15.75" thickBot="1" x14ac:dyDescent="0.3">
      <c r="A5" s="34" t="s">
        <v>73</v>
      </c>
      <c r="B5" s="35" t="s">
        <v>74</v>
      </c>
      <c r="C5" s="35" t="s">
        <v>75</v>
      </c>
      <c r="D5" s="35" t="s">
        <v>76</v>
      </c>
      <c r="E5" s="35" t="s">
        <v>77</v>
      </c>
      <c r="F5" s="35" t="s">
        <v>78</v>
      </c>
    </row>
    <row r="6" spans="1:15" x14ac:dyDescent="0.25">
      <c r="A6" s="36">
        <v>1</v>
      </c>
      <c r="B6" t="s">
        <v>70</v>
      </c>
      <c r="C6" s="37">
        <v>1</v>
      </c>
      <c r="D6" s="36" t="s">
        <v>71</v>
      </c>
      <c r="E6" s="38">
        <v>23780</v>
      </c>
      <c r="F6" s="39">
        <f>E6</f>
        <v>23780</v>
      </c>
    </row>
    <row r="7" spans="1:15" x14ac:dyDescent="0.25">
      <c r="A7" s="36">
        <v>2</v>
      </c>
      <c r="B7" t="s">
        <v>80</v>
      </c>
      <c r="C7" s="37">
        <v>2214</v>
      </c>
      <c r="D7" s="36" t="s">
        <v>72</v>
      </c>
      <c r="E7" s="42">
        <v>25</v>
      </c>
      <c r="F7" s="39">
        <f>C7*E7</f>
        <v>55350</v>
      </c>
    </row>
    <row r="8" spans="1:15" x14ac:dyDescent="0.25">
      <c r="A8" s="36">
        <v>3</v>
      </c>
      <c r="B8" t="s">
        <v>81</v>
      </c>
      <c r="C8" s="37">
        <v>1</v>
      </c>
      <c r="D8" s="36" t="s">
        <v>71</v>
      </c>
      <c r="E8" s="42">
        <v>405241</v>
      </c>
      <c r="F8" s="39">
        <f>E8*C8</f>
        <v>405241</v>
      </c>
    </row>
    <row r="9" spans="1:15" x14ac:dyDescent="0.25">
      <c r="A9" s="43">
        <v>4</v>
      </c>
      <c r="B9" t="s">
        <v>82</v>
      </c>
      <c r="C9" s="44">
        <v>1</v>
      </c>
      <c r="D9" s="43" t="s">
        <v>71</v>
      </c>
      <c r="E9" s="45">
        <v>15000</v>
      </c>
      <c r="F9" s="45">
        <v>15000</v>
      </c>
    </row>
    <row r="10" spans="1:15" x14ac:dyDescent="0.25">
      <c r="A10" s="43">
        <v>5</v>
      </c>
      <c r="B10" t="s">
        <v>83</v>
      </c>
      <c r="C10"/>
      <c r="D10"/>
      <c r="E10"/>
      <c r="F10" s="46">
        <v>94803</v>
      </c>
    </row>
    <row r="11" spans="1:15" x14ac:dyDescent="0.25">
      <c r="A11"/>
      <c r="B11"/>
      <c r="C11"/>
      <c r="D11"/>
      <c r="E11" t="s">
        <v>84</v>
      </c>
      <c r="F11" s="46">
        <v>594173.69999999995</v>
      </c>
    </row>
    <row r="12" spans="1:15" x14ac:dyDescent="0.25">
      <c r="A12"/>
      <c r="B12"/>
      <c r="C12"/>
      <c r="D12"/>
      <c r="E12" t="s">
        <v>79</v>
      </c>
      <c r="F12" s="57">
        <v>126.09798387096774</v>
      </c>
    </row>
    <row r="13" spans="1:15" x14ac:dyDescent="0.25">
      <c r="A13"/>
      <c r="B13"/>
      <c r="C13"/>
      <c r="D13"/>
      <c r="E13" t="s">
        <v>85</v>
      </c>
      <c r="F13" s="62">
        <v>17265</v>
      </c>
    </row>
    <row r="14" spans="1:15" x14ac:dyDescent="0.25">
      <c r="A14" s="1"/>
      <c r="B14"/>
      <c r="C14"/>
      <c r="D14"/>
      <c r="E14" t="s">
        <v>86</v>
      </c>
      <c r="F14" s="57">
        <v>34.414926151172892</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Project Summary</vt:lpstr>
      <vt:lpstr>Design Sheets</vt:lpstr>
      <vt:lpstr>Volume Performance</vt:lpstr>
      <vt:lpstr>Pollutant Reduction Performance</vt:lpstr>
      <vt:lpstr>Cost Estimate</vt:lpstr>
      <vt:lpstr>'Project 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Klingenberg, Liya</dc:creator>
  <cp:lastModifiedBy>Jared Desbrow</cp:lastModifiedBy>
  <cp:lastPrinted>2017-09-27T00:26:12Z</cp:lastPrinted>
  <dcterms:created xsi:type="dcterms:W3CDTF">2017-01-18T17:38:19Z</dcterms:created>
  <dcterms:modified xsi:type="dcterms:W3CDTF">2018-01-11T00:47:49Z</dcterms:modified>
</cp:coreProperties>
</file>