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RB3\Shared\LID Center\Mayfly\UC Davis Contract Task Items\2016_2017 LIDI\Task 3 Green Infrastructure Planning\Implementation\County of San Luis Obispo\"/>
    </mc:Choice>
  </mc:AlternateContent>
  <bookViews>
    <workbookView xWindow="0" yWindow="0" windowWidth="19200" windowHeight="11460" tabRatio="838"/>
  </bookViews>
  <sheets>
    <sheet name="Template" sheetId="1" r:id="rId1"/>
    <sheet name="Volume Performance" sheetId="8" r:id="rId2"/>
    <sheet name="Cost Estimate" sheetId="9" r:id="rId3"/>
    <sheet name="Images" sheetId="13" r:id="rId4"/>
  </sheets>
  <externalReferences>
    <externalReference r:id="rId5"/>
  </externalReferences>
  <definedNames>
    <definedName name="Compliance_Types">'[1]Lookups, Constants'!$A$34:$A$35</definedName>
    <definedName name="DMA_Surface_Types">'[1]Lookups, Constants'!$A$14:$A$23</definedName>
    <definedName name="DMA_Types">'[1]Lookups, Constants'!$A$4:$A$7</definedName>
    <definedName name="_xlnm.Print_Area" localSheetId="0">Template!$A$1:$I$20</definedName>
    <definedName name="SCM_Types">'[1]Lookups, Constants'!$A$10:$A$11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0" i="8" l="1"/>
  <c r="B40" i="8"/>
  <c r="B27" i="8"/>
  <c r="B9" i="8"/>
  <c r="I10" i="1" l="1"/>
  <c r="I8" i="1"/>
  <c r="H19" i="8"/>
  <c r="H16" i="8"/>
  <c r="B72" i="8" l="1"/>
  <c r="B66" i="8"/>
  <c r="B59" i="8"/>
  <c r="B71" i="8" s="1"/>
  <c r="B57" i="8"/>
  <c r="B53" i="8"/>
  <c r="B49" i="8"/>
  <c r="B54" i="8" s="1"/>
  <c r="B39" i="8"/>
  <c r="B37" i="8"/>
  <c r="B33" i="8"/>
  <c r="B34" i="8" s="1"/>
  <c r="B26" i="8"/>
  <c r="B24" i="8"/>
  <c r="B21" i="8"/>
  <c r="B15" i="8"/>
  <c r="B8" i="8"/>
  <c r="B6" i="8"/>
  <c r="B10" i="8" l="1"/>
  <c r="B13" i="8" s="1"/>
  <c r="B20" i="8"/>
  <c r="B61" i="8"/>
  <c r="B64" i="8" s="1"/>
  <c r="J30" i="9" l="1"/>
  <c r="J29" i="9"/>
  <c r="J28" i="9"/>
  <c r="J27" i="9"/>
  <c r="J26" i="9"/>
  <c r="J25" i="9"/>
  <c r="J24" i="9"/>
  <c r="J23" i="9"/>
  <c r="J22" i="9"/>
  <c r="J21" i="9"/>
  <c r="J20" i="9"/>
  <c r="J19" i="9"/>
  <c r="J16" i="9"/>
  <c r="J15" i="9"/>
  <c r="J14" i="9"/>
  <c r="J13" i="9"/>
  <c r="J12" i="9"/>
  <c r="J31" i="9" l="1"/>
  <c r="J32" i="9" l="1"/>
  <c r="K31" i="9"/>
  <c r="K32" i="9" s="1"/>
</calcChain>
</file>

<file path=xl/sharedStrings.xml><?xml version="1.0" encoding="utf-8"?>
<sst xmlns="http://schemas.openxmlformats.org/spreadsheetml/2006/main" count="169" uniqueCount="121">
  <si>
    <t>Design Summary</t>
  </si>
  <si>
    <t>Notes</t>
  </si>
  <si>
    <t>Site Description</t>
  </si>
  <si>
    <t>Location</t>
  </si>
  <si>
    <t>High</t>
  </si>
  <si>
    <t>Moderate</t>
  </si>
  <si>
    <t>Low</t>
  </si>
  <si>
    <t>Complexity</t>
  </si>
  <si>
    <t>site preparation</t>
  </si>
  <si>
    <t>material and installation</t>
  </si>
  <si>
    <t>upper range</t>
  </si>
  <si>
    <t>lower range</t>
  </si>
  <si>
    <t>Pervious Paver average square foot cost design/construct ($)</t>
  </si>
  <si>
    <t xml:space="preserve">Bioretention / biofiltration average square foot cost construct </t>
  </si>
  <si>
    <t>SCM Type</t>
  </si>
  <si>
    <t>Receiving Water</t>
  </si>
  <si>
    <t>Stormwater System</t>
  </si>
  <si>
    <t>Street/parcel type</t>
  </si>
  <si>
    <t xml:space="preserve">Simple rain garden design/construct tend to be at the lower cost range. As complexity increases due to site preparation, additional infrastructure considerations, etc., the cost increases.  The higher end costs reflect designs that may include connection to existing infrastructure, site stability elements (e.g., geotechnical design elements). There may also be a higher cost associated with constructing a small SCM where construction does not provide an economy of scale for the contractor and cost per square foot tends to be higher than if the single facility were replicated several times and put out to construction bid as one project. The  $45 / square foot if often used as an average cost for street right-of-way bioretention in the Central Coast region as it is backed by data from several projects in the region and consistent with statewide and national averages.  </t>
  </si>
  <si>
    <t>Curb/gutter/inlet/pipe/outfall</t>
  </si>
  <si>
    <t>Disclaimer: All elements of this design are concept only.</t>
  </si>
  <si>
    <t>Typical Asphalt Demo to Rain Garden*</t>
  </si>
  <si>
    <t>Item No.</t>
  </si>
  <si>
    <t>Description</t>
  </si>
  <si>
    <t>Quantity</t>
  </si>
  <si>
    <t>Unit</t>
  </si>
  <si>
    <t>Unit Cost</t>
  </si>
  <si>
    <t>Cost</t>
  </si>
  <si>
    <t>Demolition Services</t>
  </si>
  <si>
    <t>Mobilization (5%)</t>
  </si>
  <si>
    <t>LS</t>
  </si>
  <si>
    <t>Sawcut asphalt</t>
  </si>
  <si>
    <t>LF</t>
  </si>
  <si>
    <t>Excavation of asphalt/sub-base (average 6" depth)</t>
  </si>
  <si>
    <t>CY</t>
  </si>
  <si>
    <t>Excavation of earthwork (average 18" depth)</t>
  </si>
  <si>
    <t>Hauling of earthwork</t>
  </si>
  <si>
    <t xml:space="preserve"> </t>
  </si>
  <si>
    <t>Site Improvements</t>
  </si>
  <si>
    <t>6"x 24" concrete street curb &amp; gravel sub-base</t>
  </si>
  <si>
    <t>12" wide asphalt patch</t>
  </si>
  <si>
    <t>SF</t>
  </si>
  <si>
    <t>Rototill native soil conditions</t>
  </si>
  <si>
    <t>Deliver Topsoil &amp; Mulch</t>
  </si>
  <si>
    <t>Topsoil Mix (18" Import)</t>
  </si>
  <si>
    <t>Fine Grading Topsoil &amp; Mulch</t>
  </si>
  <si>
    <t>Irrigation**</t>
  </si>
  <si>
    <t>Landscape (1 gal containers @ 24" O.C)</t>
  </si>
  <si>
    <t>EA</t>
  </si>
  <si>
    <t>Street Trees (2" Caliper)</t>
  </si>
  <si>
    <t>Entry Curb Cut and Concrete Forebay Construction</t>
  </si>
  <si>
    <t xml:space="preserve">Exit Curb Cut </t>
  </si>
  <si>
    <t>2" mulch layer</t>
  </si>
  <si>
    <t>Total Stormwater Rain Garden Area =</t>
  </si>
  <si>
    <t>Cost/SF</t>
  </si>
  <si>
    <t>* Assumes no underdrain, gravel storage, or major alterations/connections to storm pipe system.</t>
  </si>
  <si>
    <t>** Assumes that a reasonable point-of-connection can be made at an adjacent water source</t>
  </si>
  <si>
    <t>without trees or need to cut/remove asphalt</t>
  </si>
  <si>
    <r>
      <t>Total SCM Area (ft</t>
    </r>
    <r>
      <rPr>
        <vertAlign val="superscript"/>
        <sz val="11"/>
        <color theme="1"/>
        <rFont val="Calibri"/>
        <family val="2"/>
        <scheme val="minor"/>
      </rPr>
      <t>2</t>
    </r>
    <r>
      <rPr>
        <sz val="11"/>
        <color theme="1"/>
        <rFont val="Calibri"/>
        <family val="2"/>
        <scheme val="minor"/>
      </rPr>
      <t>)</t>
    </r>
  </si>
  <si>
    <t>Construction Cost</t>
  </si>
  <si>
    <t>Morro Bay Estuary</t>
  </si>
  <si>
    <t>Collector</t>
  </si>
  <si>
    <t xml:space="preserve">Stormwater Performance </t>
  </si>
  <si>
    <t xml:space="preserve">Description of Green Infrastructure Opportunity </t>
  </si>
  <si>
    <t>SLO County - 2nd Street</t>
  </si>
  <si>
    <t>85th % Rain Depth (in)</t>
  </si>
  <si>
    <t>DMA #1 (SE)</t>
  </si>
  <si>
    <t>Tirbutary Area (ac)</t>
  </si>
  <si>
    <t>1/2 street only</t>
  </si>
  <si>
    <t>% Impervious</t>
  </si>
  <si>
    <t>DMAs were defined as the contributing street right of way area for each block and each half block (due to crowned nature of the roadway) therefore, four total DMAs for the two blocks.  Private parcel contributions appear to be negligable but would need to be reevaluated if future development routes runoff to the street.</t>
  </si>
  <si>
    <t>C Value</t>
  </si>
  <si>
    <t>85th % Runoff Volume Required (cf)</t>
  </si>
  <si>
    <t>85% Treatment Flowrate Required (cfs)</t>
  </si>
  <si>
    <t>in/hr for treatment intensity</t>
  </si>
  <si>
    <t>Treatment DMA #1 (SE)</t>
  </si>
  <si>
    <t>Ponded Area for Biofiltration Required (sf)</t>
  </si>
  <si>
    <t>in/hr for bioretention soil infiltration rate</t>
  </si>
  <si>
    <t>Ponded Area for Biofiltration Provided (sf)</t>
  </si>
  <si>
    <t>Treatment Flowrate Provided (cfs)</t>
  </si>
  <si>
    <t>Area Pavers (sf)</t>
  </si>
  <si>
    <t>Depth of paver base (in)</t>
  </si>
  <si>
    <t>Paver base void %</t>
  </si>
  <si>
    <t>85th % Runoff Volume in Paver Area Only (cf)</t>
  </si>
  <si>
    <t>Volume Provided in Paver Area Only (cf)</t>
  </si>
  <si>
    <t>DMA #2 (NE)</t>
  </si>
  <si>
    <t>Treatment DMA #2 (NE)</t>
  </si>
  <si>
    <t>Volume Provided (cf)</t>
  </si>
  <si>
    <t>Total Volume Provided DMA #2 (SE)</t>
  </si>
  <si>
    <t>DMA #3 (NW)</t>
  </si>
  <si>
    <t>Treatment DMA #3 (NW)</t>
  </si>
  <si>
    <t>Area Bioretention Soil (sf)</t>
  </si>
  <si>
    <t>Avg Ponding Depth (in)</t>
  </si>
  <si>
    <t>Planting Soil Depth (in)</t>
  </si>
  <si>
    <t>Planting Soil void %</t>
  </si>
  <si>
    <t>Drain Rock Depth (in)</t>
  </si>
  <si>
    <t>Drain Rock void %</t>
  </si>
  <si>
    <t>Total Volume Provided DMA #1 (SE)</t>
  </si>
  <si>
    <t>DMA #4 (SW)</t>
  </si>
  <si>
    <t>Treatment DMA #4 (SW)</t>
  </si>
  <si>
    <t>Pavers self treat 85% storm with no runoff</t>
  </si>
  <si>
    <t>2nd Street, Baywood between Santa Ysabel and El Morro Avenue.</t>
  </si>
  <si>
    <t>Biofiltration (square feet) (SW &amp; SE block)</t>
  </si>
  <si>
    <t>Bioretention (square feet) (NW block)</t>
  </si>
  <si>
    <t xml:space="preserve">2nd Street, Baywood construction costs used for concept design was $45/ft2, which is average for this type of green street design in the Central Coast Region.  Higher than the rain garden typical costs provided in the table left to account for underdrain, curb construction, etc. More refined cost estimates should be conducted if the project is pursued. </t>
  </si>
  <si>
    <t>Bioretention (upper block)</t>
  </si>
  <si>
    <t>Biofiltration (lower block)</t>
  </si>
  <si>
    <t>see cost estimating worksheet in this Excel file</t>
  </si>
  <si>
    <r>
      <t>$45/ft</t>
    </r>
    <r>
      <rPr>
        <vertAlign val="superscript"/>
        <sz val="11"/>
        <color theme="1"/>
        <rFont val="Calibri"/>
        <family val="2"/>
        <scheme val="minor"/>
      </rPr>
      <t>2</t>
    </r>
  </si>
  <si>
    <r>
      <t>$45ft</t>
    </r>
    <r>
      <rPr>
        <vertAlign val="superscript"/>
        <sz val="11"/>
        <color theme="1"/>
        <rFont val="Calibri"/>
        <family val="2"/>
        <scheme val="minor"/>
      </rPr>
      <t>2</t>
    </r>
  </si>
  <si>
    <r>
      <rPr>
        <b/>
        <sz val="9"/>
        <color theme="1"/>
        <rFont val="Calibri"/>
        <family val="2"/>
        <scheme val="minor"/>
      </rPr>
      <t>Sizing and design notes:</t>
    </r>
    <r>
      <rPr>
        <sz val="9"/>
        <color theme="1"/>
        <rFont val="Calibri"/>
        <family val="2"/>
        <scheme val="minor"/>
      </rPr>
      <t xml:space="preserve"> The design assumes use of bioretention design on the upper (NW) portion of the block. A biofiltration design is used on the lower (SE &amp; SW) block as high groundwater is not conducive to infiltration. The biofiltration design includes 24" of bioretention soil and 12" aggregate depths. Use of an underdrain versus passive surface overflow will require further analysis to ensure proper drawdown. Biofiltration and bioretention engineering standards can be found at centralcoastlidi.org. The estimated DMA Effective Impervious Areas were used for volume performance.   See detailed estimated performance calculations provided as part of this Excel file.</t>
    </r>
  </si>
  <si>
    <t>treatment area can surpass 85th percentile event treatment</t>
  </si>
  <si>
    <t>1/2 street only (crowned street)</t>
  </si>
  <si>
    <t>1/2 street only (crownded street)</t>
  </si>
  <si>
    <t>Pavers self treat 85% storm with no runoff and remainder of street adding additional capacity if desired.</t>
  </si>
  <si>
    <t>treatment areas is only pevious paver cross-walk. Conventional landscape design was assumed for the NE street side given constraints from adjacent buildings.  Filterra type tree units could be considered if additionals WQ treatment is desired</t>
  </si>
  <si>
    <t>Pavers plus bioretention</t>
  </si>
  <si>
    <t>volume benefit from bioretention</t>
  </si>
  <si>
    <t>greatly exceeds 85th percentile</t>
  </si>
  <si>
    <r>
      <t>A green/complete street concept design was developed for two blocks of 2</t>
    </r>
    <r>
      <rPr>
        <vertAlign val="superscript"/>
        <sz val="11"/>
        <color theme="1"/>
        <rFont val="Calibri"/>
        <family val="2"/>
        <scheme val="minor"/>
      </rPr>
      <t>nd</t>
    </r>
    <r>
      <rPr>
        <sz val="11"/>
        <color theme="1"/>
        <rFont val="Calibri"/>
        <family val="2"/>
        <scheme val="minor"/>
      </rPr>
      <t xml:space="preserve"> Street, Baywood.  Currently, stormwater runoff is routed along 2</t>
    </r>
    <r>
      <rPr>
        <vertAlign val="superscript"/>
        <sz val="11"/>
        <color theme="1"/>
        <rFont val="Calibri"/>
        <family val="2"/>
        <scheme val="minor"/>
      </rPr>
      <t>nd</t>
    </r>
    <r>
      <rPr>
        <sz val="11"/>
        <color theme="1"/>
        <rFont val="Calibri"/>
        <family val="2"/>
        <scheme val="minor"/>
      </rPr>
      <t xml:space="preserve"> Street and conveyed, untreated, into two inlets located at the curb/gutter location within the street right-of-way. The runoff is discharged via outfall at the beach area of the estuary, near the Baywood Pier. This area is used frequently by the public for passive and active recreation. Additionally, the estuary is an important ecological resource to be protected. Rather than evaluate a full street reconstruction that would be very costly, targeted improvements that leverage the existing landscaped areas and make use of the wide street right-of-way, were evaluated. The concept design  integrates stormwater management, improves pedestrian safety and is consistent with the community's planning effort, led by San Luis Obispo County.   The design also includes pedestrian safety improvements that slow traffic and provide safe crossing areas.  Effort was taken to create a concept design that was appropriate for this particular neighborhood, which includes significant foot traffic in the street, a weekly farmer's market, street fairs and a informal neighborhood atmosphere.</t>
    </r>
  </si>
  <si>
    <r>
      <t>The capacity of the concept design exceeds the water quality objective to treat and/or infiltrate the 85</t>
    </r>
    <r>
      <rPr>
        <vertAlign val="superscript"/>
        <sz val="11"/>
        <color theme="1"/>
        <rFont val="Calibri"/>
        <family val="2"/>
        <scheme val="minor"/>
      </rPr>
      <t>th</t>
    </r>
    <r>
      <rPr>
        <sz val="11"/>
        <color theme="1"/>
        <rFont val="Calibri"/>
        <family val="2"/>
        <scheme val="minor"/>
      </rPr>
      <t xml:space="preserve"> percentile, 24-hr storm event. The lower block (SW &amp; SE) includes a biofiltration design to target treatment rather than infiltration due to the high groundwater table.  The upper block (NW &amp; NE) includes a water quality treatment and infiltration focus and the design also exceeds the 85</t>
    </r>
    <r>
      <rPr>
        <vertAlign val="superscript"/>
        <sz val="11"/>
        <color theme="1"/>
        <rFont val="Calibri"/>
        <family val="2"/>
        <scheme val="minor"/>
      </rPr>
      <t xml:space="preserve">th </t>
    </r>
    <r>
      <rPr>
        <sz val="11"/>
        <color theme="1"/>
        <rFont val="Calibri"/>
        <family val="2"/>
        <scheme val="minor"/>
      </rPr>
      <t>percentile, 24-hr storm event objective.  The opportunity for stormwater "banking" with this design can support future growth stormwater quality control requirements. Performance details are provided in the "Volume Performance" tab of this Excel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</si>
</sst>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
    <numFmt numFmtId="166" formatCode="0.0"/>
    <numFmt numFmtId="167" formatCode="_(* #,##0_);_(* \(#,##0\);_(* &quot;-&quot;??_);_(@_)"/>
  </numFmts>
  <fonts count="22" x14ac:knownFonts="1">
    <font>
      <sz val="11"/>
      <color theme="1"/>
      <name val="Calibri"/>
      <family val="2"/>
      <scheme val="minor"/>
    </font>
    <font>
      <sz val="11"/>
      <color theme="1"/>
      <name val="Calibri"/>
      <family val="2"/>
      <scheme val="minor"/>
    </font>
    <font>
      <b/>
      <sz val="11"/>
      <color indexed="8"/>
      <name val="Calibri"/>
      <family val="2"/>
    </font>
    <font>
      <sz val="10"/>
      <color theme="1"/>
      <name val="Arial"/>
      <family val="2"/>
    </font>
    <font>
      <sz val="10"/>
      <color indexed="8"/>
      <name val="Arial"/>
      <family val="2"/>
    </font>
    <font>
      <sz val="9"/>
      <color theme="1"/>
      <name val="Calibri"/>
      <family val="2"/>
      <scheme val="minor"/>
    </font>
    <font>
      <sz val="11"/>
      <name val="Calibri"/>
      <family val="2"/>
      <scheme val="minor"/>
    </font>
    <font>
      <sz val="12"/>
      <color theme="1"/>
      <name val="Calibri"/>
      <family val="2"/>
      <scheme val="minor"/>
    </font>
    <font>
      <b/>
      <sz val="28"/>
      <name val="Calibri"/>
      <family val="2"/>
      <scheme val="minor"/>
    </font>
    <font>
      <b/>
      <sz val="12"/>
      <color theme="1"/>
      <name val="Calibri"/>
      <family val="2"/>
      <scheme val="minor"/>
    </font>
    <font>
      <b/>
      <sz val="9"/>
      <color theme="1"/>
      <name val="Calibri"/>
      <family val="2"/>
      <scheme val="minor"/>
    </font>
    <font>
      <sz val="24"/>
      <color rgb="FFFF0000"/>
      <name val="Calibri"/>
      <family val="2"/>
      <scheme val="minor"/>
    </font>
    <font>
      <sz val="8"/>
      <color theme="1"/>
      <name val="Calibri"/>
      <family val="2"/>
      <scheme val="minor"/>
    </font>
    <font>
      <sz val="11"/>
      <color theme="0" tint="-0.499984740745262"/>
      <name val="Calibri"/>
      <family val="2"/>
      <scheme val="minor"/>
    </font>
    <font>
      <vertAlign val="superscript"/>
      <sz val="11"/>
      <color theme="1"/>
      <name val="Calibri"/>
      <family val="2"/>
      <scheme val="minor"/>
    </font>
    <font>
      <b/>
      <sz val="9"/>
      <name val="Arial"/>
      <family val="2"/>
    </font>
    <font>
      <sz val="8"/>
      <name val="Arial"/>
      <family val="2"/>
    </font>
    <font>
      <b/>
      <sz val="8"/>
      <name val="Arial"/>
      <family val="2"/>
    </font>
    <font>
      <sz val="10"/>
      <name val="Arial"/>
      <family val="2"/>
    </font>
    <font>
      <b/>
      <sz val="11"/>
      <color theme="1"/>
      <name val="Calibri"/>
      <family val="2"/>
      <scheme val="minor"/>
    </font>
    <font>
      <sz val="10"/>
      <color theme="1"/>
      <name val="Calibri"/>
      <family val="2"/>
      <scheme val="minor"/>
    </font>
    <font>
      <b/>
      <u/>
      <sz val="11"/>
      <color theme="1"/>
      <name val="Calibri"/>
      <family val="2"/>
      <scheme val="minor"/>
    </font>
  </fonts>
  <fills count="6">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2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7">
    <xf numFmtId="0" fontId="0" fillId="0" borderId="0"/>
    <xf numFmtId="0" fontId="1" fillId="0" borderId="0"/>
    <xf numFmtId="0" fontId="3" fillId="0" borderId="0"/>
    <xf numFmtId="43" fontId="4"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0" fontId="0" fillId="0" borderId="0" xfId="0" applyBorder="1"/>
    <xf numFmtId="0" fontId="1" fillId="0" borderId="0" xfId="1"/>
    <xf numFmtId="0" fontId="3" fillId="0" borderId="1" xfId="2" applyBorder="1"/>
    <xf numFmtId="0" fontId="3" fillId="0" borderId="1" xfId="2" applyBorder="1" applyAlignment="1">
      <alignment wrapText="1"/>
    </xf>
    <xf numFmtId="0" fontId="3" fillId="0" borderId="0" xfId="2" applyAlignment="1">
      <alignment wrapText="1"/>
    </xf>
    <xf numFmtId="0" fontId="3" fillId="0" borderId="0" xfId="2"/>
    <xf numFmtId="164" fontId="3" fillId="0" borderId="1" xfId="2" applyNumberFormat="1" applyBorder="1"/>
    <xf numFmtId="164" fontId="3" fillId="0" borderId="0" xfId="2" applyNumberFormat="1"/>
    <xf numFmtId="0" fontId="1" fillId="0" borderId="1" xfId="1" applyBorder="1"/>
    <xf numFmtId="0" fontId="2" fillId="0" borderId="1" xfId="1" applyFont="1" applyBorder="1" applyAlignment="1">
      <alignment horizontal="center"/>
    </xf>
    <xf numFmtId="0" fontId="0" fillId="0" borderId="0" xfId="0" applyBorder="1" applyAlignment="1">
      <alignment horizontal="left"/>
    </xf>
    <xf numFmtId="0" fontId="0" fillId="0" borderId="0" xfId="0" applyFill="1" applyBorder="1" applyAlignment="1"/>
    <xf numFmtId="0" fontId="0" fillId="0" borderId="0" xfId="0" applyAlignment="1">
      <alignment wrapText="1"/>
    </xf>
    <xf numFmtId="0" fontId="0" fillId="0" borderId="11" xfId="0" applyBorder="1"/>
    <xf numFmtId="0" fontId="0" fillId="0" borderId="12" xfId="0" applyBorder="1"/>
    <xf numFmtId="0" fontId="0" fillId="0" borderId="8" xfId="0" applyBorder="1"/>
    <xf numFmtId="0" fontId="0" fillId="0" borderId="0" xfId="0" applyFont="1" applyBorder="1" applyAlignment="1">
      <alignment vertical="center" wrapText="1"/>
    </xf>
    <xf numFmtId="0" fontId="0" fillId="0" borderId="0" xfId="0" applyBorder="1" applyAlignment="1">
      <alignment horizontal="left" indent="1"/>
    </xf>
    <xf numFmtId="0" fontId="0" fillId="0" borderId="0" xfId="0" applyBorder="1"/>
    <xf numFmtId="0" fontId="0" fillId="0" borderId="11" xfId="0" applyBorder="1"/>
    <xf numFmtId="0" fontId="0" fillId="0" borderId="11" xfId="0" applyBorder="1" applyAlignment="1">
      <alignment vertical="top" wrapText="1"/>
    </xf>
    <xf numFmtId="0" fontId="12" fillId="0" borderId="7" xfId="0" applyFont="1" applyBorder="1"/>
    <xf numFmtId="0" fontId="0" fillId="0" borderId="0" xfId="0" applyFont="1" applyBorder="1" applyAlignment="1">
      <alignment horizontal="left" vertical="center" wrapText="1" indent="1"/>
    </xf>
    <xf numFmtId="0" fontId="11" fillId="0" borderId="0" xfId="0" applyFont="1" applyAlignment="1">
      <alignment horizontal="center"/>
    </xf>
    <xf numFmtId="0" fontId="13" fillId="0" borderId="0" xfId="0" applyFont="1"/>
    <xf numFmtId="0" fontId="16" fillId="4" borderId="18" xfId="0" applyFont="1" applyFill="1" applyBorder="1" applyAlignment="1">
      <alignment horizontal="center"/>
    </xf>
    <xf numFmtId="0" fontId="16" fillId="4" borderId="1" xfId="0" applyFont="1" applyFill="1" applyBorder="1" applyAlignment="1">
      <alignment horizontal="left" indent="1"/>
    </xf>
    <xf numFmtId="3" fontId="16" fillId="4" borderId="1" xfId="0" applyNumberFormat="1" applyFont="1" applyFill="1" applyBorder="1" applyAlignment="1">
      <alignment horizontal="center"/>
    </xf>
    <xf numFmtId="0" fontId="16" fillId="4" borderId="1" xfId="0" applyFont="1" applyFill="1" applyBorder="1" applyAlignment="1">
      <alignment horizontal="center"/>
    </xf>
    <xf numFmtId="165" fontId="16" fillId="4" borderId="1" xfId="0" applyNumberFormat="1" applyFont="1" applyFill="1" applyBorder="1" applyAlignment="1">
      <alignment horizontal="right" indent="1"/>
    </xf>
    <xf numFmtId="164" fontId="16" fillId="4" borderId="17" xfId="4" applyNumberFormat="1" applyFont="1" applyFill="1" applyBorder="1" applyAlignment="1">
      <alignment horizontal="center"/>
    </xf>
    <xf numFmtId="0" fontId="17" fillId="4" borderId="1" xfId="0" applyFont="1" applyFill="1" applyBorder="1" applyAlignment="1">
      <alignment horizontal="left" indent="1"/>
    </xf>
    <xf numFmtId="164" fontId="16" fillId="4" borderId="17" xfId="4" applyNumberFormat="1" applyFont="1" applyFill="1" applyBorder="1" applyAlignment="1">
      <alignment horizontal="right" indent="1"/>
    </xf>
    <xf numFmtId="0" fontId="16" fillId="4" borderId="1" xfId="0" applyFont="1" applyFill="1" applyBorder="1" applyAlignment="1">
      <alignment horizontal="left" wrapText="1"/>
    </xf>
    <xf numFmtId="0" fontId="16" fillId="4" borderId="18" xfId="0" applyFont="1" applyFill="1" applyBorder="1" applyAlignment="1">
      <alignment horizontal="center" vertical="center"/>
    </xf>
    <xf numFmtId="0" fontId="16" fillId="4" borderId="1" xfId="0" applyFont="1" applyFill="1" applyBorder="1" applyAlignment="1">
      <alignment horizontal="left" vertical="center" wrapText="1"/>
    </xf>
    <xf numFmtId="0" fontId="16" fillId="4" borderId="18" xfId="0" applyFont="1" applyFill="1" applyBorder="1" applyAlignment="1">
      <alignment horizontal="center" vertical="center" wrapText="1"/>
    </xf>
    <xf numFmtId="0" fontId="16" fillId="4" borderId="23" xfId="0" applyFont="1" applyFill="1" applyBorder="1" applyAlignment="1">
      <alignment horizontal="center"/>
    </xf>
    <xf numFmtId="0" fontId="16" fillId="4" borderId="6" xfId="0" applyFont="1" applyFill="1" applyBorder="1" applyAlignment="1">
      <alignment horizontal="left" indent="1"/>
    </xf>
    <xf numFmtId="3" fontId="16" fillId="4" borderId="6" xfId="0" applyNumberFormat="1" applyFont="1" applyFill="1" applyBorder="1" applyAlignment="1">
      <alignment horizontal="center"/>
    </xf>
    <xf numFmtId="0" fontId="16" fillId="4" borderId="6" xfId="0" applyFont="1" applyFill="1" applyBorder="1" applyAlignment="1">
      <alignment horizontal="center"/>
    </xf>
    <xf numFmtId="165" fontId="18" fillId="4" borderId="7" xfId="0" applyNumberFormat="1" applyFont="1" applyFill="1" applyBorder="1" applyAlignment="1">
      <alignment horizontal="right" indent="1"/>
    </xf>
    <xf numFmtId="0" fontId="16" fillId="4" borderId="20" xfId="0" applyFont="1" applyFill="1" applyBorder="1" applyAlignment="1">
      <alignment horizontal="center"/>
    </xf>
    <xf numFmtId="0" fontId="16" fillId="4" borderId="19" xfId="0" applyFont="1" applyFill="1" applyBorder="1" applyAlignment="1">
      <alignment horizontal="left" indent="1"/>
    </xf>
    <xf numFmtId="3" fontId="16" fillId="4" borderId="19" xfId="0" applyNumberFormat="1" applyFont="1" applyFill="1" applyBorder="1" applyAlignment="1">
      <alignment horizontal="center"/>
    </xf>
    <xf numFmtId="0" fontId="16" fillId="4" borderId="19" xfId="0" applyFont="1" applyFill="1" applyBorder="1" applyAlignment="1">
      <alignment horizontal="center"/>
    </xf>
    <xf numFmtId="165" fontId="18" fillId="4" borderId="19" xfId="0" applyNumberFormat="1" applyFont="1" applyFill="1" applyBorder="1" applyAlignment="1">
      <alignment horizontal="right" indent="1"/>
    </xf>
    <xf numFmtId="165" fontId="17" fillId="4" borderId="16" xfId="4" applyNumberFormat="1" applyFont="1" applyFill="1" applyBorder="1" applyAlignment="1">
      <alignment horizontal="right" indent="1"/>
    </xf>
    <xf numFmtId="0" fontId="16" fillId="4" borderId="0" xfId="0" applyFont="1" applyFill="1" applyBorder="1" applyAlignment="1">
      <alignment horizontal="left"/>
    </xf>
    <xf numFmtId="0" fontId="16" fillId="4" borderId="0" xfId="0" applyFont="1" applyFill="1" applyBorder="1" applyAlignment="1">
      <alignment horizontal="center"/>
    </xf>
    <xf numFmtId="164" fontId="1" fillId="0" borderId="0" xfId="1" applyNumberFormat="1"/>
    <xf numFmtId="0" fontId="0" fillId="0" borderId="0" xfId="1" applyFont="1"/>
    <xf numFmtId="165" fontId="1" fillId="0" borderId="0" xfId="1" applyNumberFormat="1"/>
    <xf numFmtId="0" fontId="0" fillId="0" borderId="1" xfId="0" applyFont="1" applyBorder="1" applyAlignment="1">
      <alignment horizontal="center" vertical="center" wrapText="1"/>
    </xf>
    <xf numFmtId="0" fontId="9" fillId="2" borderId="3" xfId="0" applyFont="1" applyFill="1" applyBorder="1" applyAlignment="1">
      <alignment horizontal="left" vertical="center" indent="1"/>
    </xf>
    <xf numFmtId="0" fontId="9" fillId="2" borderId="4" xfId="0" applyFont="1" applyFill="1" applyBorder="1" applyAlignment="1">
      <alignment horizontal="left" vertical="center" indent="1"/>
    </xf>
    <xf numFmtId="0" fontId="9" fillId="2" borderId="5" xfId="0" applyFont="1" applyFill="1" applyBorder="1" applyAlignment="1">
      <alignment horizontal="left" vertical="center" indent="1"/>
    </xf>
    <xf numFmtId="0" fontId="0" fillId="0" borderId="1" xfId="0" applyBorder="1" applyAlignment="1"/>
    <xf numFmtId="0" fontId="0" fillId="0" borderId="15" xfId="0" applyBorder="1"/>
    <xf numFmtId="0" fontId="0" fillId="0" borderId="14" xfId="0" applyFont="1" applyBorder="1"/>
    <xf numFmtId="0" fontId="5" fillId="0" borderId="14" xfId="0" applyFont="1" applyBorder="1" applyAlignment="1">
      <alignment vertical="top" wrapText="1"/>
    </xf>
    <xf numFmtId="0" fontId="0" fillId="0" borderId="1" xfId="0" applyFont="1" applyBorder="1" applyAlignment="1">
      <alignment horizontal="left" vertical="center"/>
    </xf>
    <xf numFmtId="0" fontId="0" fillId="4" borderId="1" xfId="0" applyFont="1" applyFill="1" applyBorder="1" applyAlignment="1">
      <alignment horizontal="left" vertical="center" wrapText="1"/>
    </xf>
    <xf numFmtId="0" fontId="0" fillId="0" borderId="0" xfId="0" applyBorder="1" applyAlignment="1">
      <alignment vertical="top"/>
    </xf>
    <xf numFmtId="0" fontId="9" fillId="0" borderId="0" xfId="0" applyFont="1" applyBorder="1"/>
    <xf numFmtId="0" fontId="21" fillId="0" borderId="5" xfId="0" applyFont="1" applyBorder="1"/>
    <xf numFmtId="0" fontId="0" fillId="0" borderId="7" xfId="0" applyBorder="1"/>
    <xf numFmtId="43" fontId="0" fillId="0" borderId="11" xfId="6" applyFont="1" applyBorder="1"/>
    <xf numFmtId="167" fontId="0" fillId="0" borderId="0" xfId="6" applyNumberFormat="1" applyFont="1" applyBorder="1"/>
    <xf numFmtId="43" fontId="0" fillId="0" borderId="0" xfId="6" applyFont="1" applyBorder="1"/>
    <xf numFmtId="0" fontId="19" fillId="3" borderId="12" xfId="0" applyFont="1" applyFill="1" applyBorder="1"/>
    <xf numFmtId="167" fontId="19" fillId="3" borderId="11" xfId="6" applyNumberFormat="1" applyFont="1" applyFill="1" applyBorder="1"/>
    <xf numFmtId="43" fontId="19" fillId="3" borderId="11" xfId="6" applyNumberFormat="1" applyFont="1" applyFill="1" applyBorder="1"/>
    <xf numFmtId="0" fontId="19" fillId="0" borderId="12" xfId="0" applyFont="1" applyBorder="1"/>
    <xf numFmtId="167" fontId="19" fillId="0" borderId="11" xfId="6" applyNumberFormat="1" applyFont="1" applyBorder="1"/>
    <xf numFmtId="0" fontId="21" fillId="0" borderId="12" xfId="0" applyFont="1" applyBorder="1"/>
    <xf numFmtId="0" fontId="0" fillId="0" borderId="12" xfId="0" applyFont="1" applyBorder="1"/>
    <xf numFmtId="167" fontId="1" fillId="0" borderId="11" xfId="6" applyNumberFormat="1" applyFont="1" applyBorder="1"/>
    <xf numFmtId="166" fontId="0" fillId="0" borderId="0" xfId="0" applyNumberFormat="1" applyBorder="1"/>
    <xf numFmtId="0" fontId="19" fillId="0" borderId="0" xfId="0" applyFont="1" applyBorder="1"/>
    <xf numFmtId="43" fontId="19" fillId="0" borderId="0" xfId="6" applyFont="1" applyBorder="1"/>
    <xf numFmtId="43" fontId="1" fillId="0" borderId="11" xfId="6" applyNumberFormat="1" applyFont="1" applyBorder="1"/>
    <xf numFmtId="0" fontId="0" fillId="0" borderId="12" xfId="0" applyFont="1" applyFill="1" applyBorder="1"/>
    <xf numFmtId="0" fontId="19" fillId="3" borderId="8" xfId="0" applyFont="1" applyFill="1" applyBorder="1"/>
    <xf numFmtId="167" fontId="19" fillId="3" borderId="10" xfId="6" applyNumberFormat="1" applyFont="1" applyFill="1" applyBorder="1"/>
    <xf numFmtId="43" fontId="0" fillId="0" borderId="7" xfId="6" applyFont="1" applyBorder="1"/>
    <xf numFmtId="0" fontId="19" fillId="0" borderId="12" xfId="0" applyFont="1" applyFill="1" applyBorder="1"/>
    <xf numFmtId="0" fontId="19" fillId="0" borderId="5" xfId="0" applyFont="1" applyBorder="1"/>
    <xf numFmtId="2" fontId="0" fillId="0" borderId="11" xfId="0" applyNumberFormat="1" applyBorder="1"/>
    <xf numFmtId="1" fontId="19" fillId="3" borderId="11" xfId="0" applyNumberFormat="1" applyFont="1" applyFill="1" applyBorder="1"/>
    <xf numFmtId="1" fontId="0" fillId="0" borderId="11" xfId="0" applyNumberFormat="1" applyBorder="1"/>
    <xf numFmtId="0" fontId="19" fillId="0" borderId="0" xfId="0" applyFont="1" applyFill="1" applyBorder="1"/>
    <xf numFmtId="9" fontId="19" fillId="0" borderId="0" xfId="5" applyFont="1" applyBorder="1"/>
    <xf numFmtId="0" fontId="0" fillId="0" borderId="12" xfId="0" applyBorder="1" applyAlignment="1">
      <alignment vertical="top"/>
    </xf>
    <xf numFmtId="43" fontId="0" fillId="0" borderId="11" xfId="6" applyFont="1" applyBorder="1" applyAlignment="1">
      <alignment vertical="top"/>
    </xf>
    <xf numFmtId="43" fontId="0" fillId="0" borderId="0" xfId="6" applyFont="1" applyBorder="1" applyAlignment="1">
      <alignment vertical="top"/>
    </xf>
    <xf numFmtId="0" fontId="0" fillId="0" borderId="6" xfId="0" applyBorder="1" applyAlignment="1">
      <alignment wrapText="1"/>
    </xf>
    <xf numFmtId="0" fontId="0" fillId="0" borderId="6" xfId="0" applyBorder="1"/>
    <xf numFmtId="0" fontId="0" fillId="0" borderId="9" xfId="0" applyBorder="1"/>
    <xf numFmtId="0" fontId="0" fillId="0" borderId="9" xfId="0" applyBorder="1" applyAlignment="1">
      <alignment vertical="top"/>
    </xf>
    <xf numFmtId="3" fontId="0" fillId="0" borderId="1" xfId="0" applyNumberFormat="1" applyFont="1" applyBorder="1" applyAlignment="1">
      <alignment horizontal="center" vertical="center"/>
    </xf>
    <xf numFmtId="0" fontId="0" fillId="4" borderId="14" xfId="0" applyFont="1" applyFill="1" applyBorder="1" applyAlignment="1">
      <alignment horizontal="center" vertical="center"/>
    </xf>
    <xf numFmtId="0" fontId="0" fillId="4" borderId="1" xfId="0" applyFont="1" applyFill="1" applyBorder="1" applyAlignment="1">
      <alignment horizontal="center" vertical="center"/>
    </xf>
    <xf numFmtId="0" fontId="11" fillId="0" borderId="0" xfId="0" applyFont="1" applyAlignment="1">
      <alignment horizontal="center"/>
    </xf>
    <xf numFmtId="0" fontId="8" fillId="0" borderId="12" xfId="0" applyFont="1" applyBorder="1" applyAlignment="1">
      <alignment horizontal="center"/>
    </xf>
    <xf numFmtId="0" fontId="6" fillId="0" borderId="0" xfId="0" applyFont="1" applyBorder="1" applyAlignment="1">
      <alignment horizontal="center"/>
    </xf>
    <xf numFmtId="0" fontId="6" fillId="0" borderId="11" xfId="0" applyFont="1" applyBorder="1" applyAlignment="1">
      <alignment horizontal="center"/>
    </xf>
    <xf numFmtId="0" fontId="0" fillId="4" borderId="1" xfId="0" applyFont="1" applyFill="1" applyBorder="1" applyAlignment="1">
      <alignment horizontal="left" indent="1"/>
    </xf>
    <xf numFmtId="0" fontId="0" fillId="0" borderId="1" xfId="0" applyFont="1" applyBorder="1" applyAlignment="1">
      <alignment horizontal="left" wrapText="1" indent="1"/>
    </xf>
    <xf numFmtId="0" fontId="0" fillId="0" borderId="1" xfId="0" applyFont="1" applyBorder="1" applyAlignment="1">
      <alignment horizontal="left" indent="1"/>
    </xf>
    <xf numFmtId="0" fontId="9" fillId="2" borderId="1" xfId="0" applyFont="1" applyFill="1" applyBorder="1" applyAlignment="1">
      <alignment horizontal="left" vertical="center" indent="1"/>
    </xf>
    <xf numFmtId="0" fontId="7" fillId="0" borderId="1" xfId="0" applyFont="1" applyBorder="1" applyAlignment="1">
      <alignment horizontal="left" vertical="center" indent="1"/>
    </xf>
    <xf numFmtId="3" fontId="0" fillId="0" borderId="1" xfId="0" applyNumberFormat="1" applyFont="1" applyBorder="1" applyAlignment="1">
      <alignment horizontal="center" vertical="center"/>
    </xf>
    <xf numFmtId="0" fontId="0" fillId="4" borderId="14" xfId="0" applyFont="1" applyFill="1" applyBorder="1" applyAlignment="1">
      <alignment horizontal="center" vertical="center"/>
    </xf>
    <xf numFmtId="0" fontId="0" fillId="4" borderId="1" xfId="0" applyFont="1" applyFill="1" applyBorder="1" applyAlignment="1">
      <alignment horizontal="center" vertical="center"/>
    </xf>
    <xf numFmtId="0" fontId="0" fillId="0" borderId="5" xfId="0" applyFont="1" applyBorder="1" applyAlignment="1">
      <alignment horizontal="left" vertical="center" wrapText="1" inden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9" xfId="0" applyFont="1" applyBorder="1" applyAlignment="1">
      <alignment horizontal="left" vertical="center" wrapText="1" indent="1"/>
    </xf>
    <xf numFmtId="0" fontId="7" fillId="0" borderId="10" xfId="0" applyFont="1" applyBorder="1" applyAlignment="1">
      <alignment horizontal="left" vertical="center" wrapText="1" indent="1"/>
    </xf>
    <xf numFmtId="0" fontId="9" fillId="2" borderId="3" xfId="0" applyFont="1" applyFill="1" applyBorder="1" applyAlignment="1">
      <alignment horizontal="left" vertical="center" indent="1"/>
    </xf>
    <xf numFmtId="0" fontId="9" fillId="2" borderId="2" xfId="0" applyFont="1" applyFill="1" applyBorder="1" applyAlignment="1">
      <alignment horizontal="left" vertical="center" indent="1"/>
    </xf>
    <xf numFmtId="0" fontId="9" fillId="2" borderId="4" xfId="0" applyFont="1" applyFill="1" applyBorder="1" applyAlignment="1">
      <alignment horizontal="left" vertical="center" indent="1"/>
    </xf>
    <xf numFmtId="0" fontId="9" fillId="0" borderId="1" xfId="0" applyFont="1" applyFill="1" applyBorder="1" applyAlignment="1">
      <alignment horizontal="left" vertical="center" wrapText="1" indent="1"/>
    </xf>
    <xf numFmtId="0" fontId="5" fillId="0" borderId="8" xfId="0" applyFont="1" applyBorder="1" applyAlignment="1">
      <alignment horizontal="left" vertical="justify" wrapText="1" indent="1"/>
    </xf>
    <xf numFmtId="0" fontId="5" fillId="0" borderId="9" xfId="0" applyFont="1" applyBorder="1" applyAlignment="1">
      <alignment horizontal="left" vertical="justify" indent="1"/>
    </xf>
    <xf numFmtId="0" fontId="5" fillId="0" borderId="10" xfId="0" applyFont="1" applyBorder="1" applyAlignment="1">
      <alignment horizontal="left" vertical="justify" indent="1"/>
    </xf>
    <xf numFmtId="0" fontId="0" fillId="0" borderId="10" xfId="0" applyFont="1" applyBorder="1" applyAlignment="1">
      <alignment horizontal="left" wrapText="1" indent="1"/>
    </xf>
    <xf numFmtId="0" fontId="0" fillId="0" borderId="8" xfId="0" applyFont="1" applyBorder="1" applyAlignment="1">
      <alignment horizontal="left" indent="1"/>
    </xf>
    <xf numFmtId="0" fontId="0" fillId="0" borderId="10" xfId="0" applyFont="1" applyFill="1" applyBorder="1" applyAlignment="1">
      <alignment horizontal="left" indent="1"/>
    </xf>
    <xf numFmtId="0" fontId="0" fillId="0" borderId="13" xfId="0" applyFont="1" applyFill="1" applyBorder="1" applyAlignment="1">
      <alignment horizontal="left" indent="1"/>
    </xf>
    <xf numFmtId="0" fontId="0" fillId="0" borderId="0" xfId="0" applyAlignment="1">
      <alignment wrapText="1"/>
    </xf>
    <xf numFmtId="0" fontId="2" fillId="0" borderId="1" xfId="1" applyFont="1" applyBorder="1" applyAlignment="1">
      <alignment horizontal="center" wrapText="1"/>
    </xf>
    <xf numFmtId="0" fontId="3" fillId="0" borderId="1" xfId="2" applyBorder="1" applyAlignment="1">
      <alignment horizontal="center" wrapText="1"/>
    </xf>
    <xf numFmtId="0" fontId="3" fillId="0" borderId="15" xfId="2" applyFill="1" applyBorder="1" applyAlignment="1">
      <alignment horizontal="left" wrapText="1"/>
    </xf>
    <xf numFmtId="0" fontId="3" fillId="0" borderId="14" xfId="2" applyBorder="1" applyAlignment="1">
      <alignment horizontal="left" wrapText="1"/>
    </xf>
    <xf numFmtId="0" fontId="3" fillId="0" borderId="13" xfId="2" applyBorder="1" applyAlignment="1">
      <alignment horizontal="left" wrapText="1"/>
    </xf>
    <xf numFmtId="0" fontId="15" fillId="5" borderId="22" xfId="0" applyFont="1" applyFill="1" applyBorder="1" applyAlignment="1">
      <alignment horizontal="left"/>
    </xf>
    <xf numFmtId="0" fontId="15" fillId="5" borderId="2" xfId="0" applyFont="1" applyFill="1" applyBorder="1" applyAlignment="1">
      <alignment horizontal="left"/>
    </xf>
    <xf numFmtId="0" fontId="15" fillId="5" borderId="21" xfId="0" applyFont="1" applyFill="1" applyBorder="1" applyAlignment="1">
      <alignment horizontal="left"/>
    </xf>
    <xf numFmtId="0" fontId="0" fillId="2" borderId="0" xfId="1" applyFont="1" applyFill="1" applyAlignment="1">
      <alignment vertical="top" wrapText="1"/>
    </xf>
    <xf numFmtId="42" fontId="0" fillId="0" borderId="0" xfId="4" applyNumberFormat="1" applyFont="1" applyBorder="1"/>
    <xf numFmtId="0" fontId="0" fillId="0" borderId="3" xfId="0" applyFont="1" applyFill="1" applyBorder="1" applyAlignment="1">
      <alignment horizontal="left"/>
    </xf>
    <xf numFmtId="0" fontId="0" fillId="0" borderId="4" xfId="0" applyFill="1" applyBorder="1" applyAlignment="1"/>
    <xf numFmtId="0" fontId="0" fillId="0" borderId="1" xfId="0" applyFill="1" applyBorder="1" applyAlignment="1"/>
    <xf numFmtId="42" fontId="0" fillId="0" borderId="1" xfId="4" applyNumberFormat="1" applyFont="1" applyFill="1" applyBorder="1"/>
    <xf numFmtId="0" fontId="0" fillId="0" borderId="0" xfId="0" applyFont="1" applyBorder="1" applyAlignment="1">
      <alignment vertical="top" wrapText="1"/>
    </xf>
    <xf numFmtId="0" fontId="0" fillId="0" borderId="0" xfId="0" applyFont="1" applyBorder="1"/>
    <xf numFmtId="0" fontId="0" fillId="0" borderId="1" xfId="0" applyFont="1" applyBorder="1"/>
    <xf numFmtId="167" fontId="0" fillId="0" borderId="1" xfId="0" applyNumberFormat="1" applyFont="1" applyBorder="1"/>
    <xf numFmtId="43" fontId="19" fillId="2" borderId="11" xfId="6" applyNumberFormat="1" applyFont="1" applyFill="1" applyBorder="1"/>
    <xf numFmtId="167" fontId="19" fillId="2" borderId="10" xfId="6" applyNumberFormat="1" applyFont="1" applyFill="1" applyBorder="1"/>
    <xf numFmtId="0" fontId="0" fillId="0" borderId="11" xfId="0" applyBorder="1" applyAlignment="1"/>
    <xf numFmtId="0" fontId="0" fillId="0" borderId="10" xfId="0" applyBorder="1" applyAlignment="1"/>
    <xf numFmtId="0" fontId="0" fillId="0" borderId="7" xfId="0" applyBorder="1" applyAlignment="1">
      <alignment vertical="top" wrapText="1"/>
    </xf>
    <xf numFmtId="0" fontId="0" fillId="0" borderId="11" xfId="0" applyBorder="1" applyAlignment="1">
      <alignment vertical="top" wrapText="1"/>
    </xf>
    <xf numFmtId="0" fontId="0" fillId="0" borderId="9" xfId="0" applyBorder="1" applyAlignment="1"/>
    <xf numFmtId="0" fontId="0" fillId="0" borderId="6" xfId="0" applyBorder="1" applyAlignment="1">
      <alignment vertical="top" wrapText="1"/>
    </xf>
    <xf numFmtId="0" fontId="0" fillId="0" borderId="0" xfId="0" applyBorder="1" applyAlignment="1">
      <alignment vertical="top" wrapText="1"/>
    </xf>
    <xf numFmtId="3" fontId="0" fillId="0" borderId="15" xfId="0" applyNumberFormat="1" applyFont="1" applyBorder="1" applyAlignment="1">
      <alignment horizontal="center" vertical="center"/>
    </xf>
    <xf numFmtId="0" fontId="0" fillId="0" borderId="15" xfId="0" applyBorder="1" applyAlignment="1"/>
    <xf numFmtId="42" fontId="0" fillId="0" borderId="1" xfId="4" applyNumberFormat="1" applyFont="1" applyBorder="1"/>
    <xf numFmtId="0" fontId="0" fillId="0" borderId="0" xfId="0" applyBorder="1" applyAlignment="1"/>
    <xf numFmtId="0" fontId="0" fillId="0" borderId="4" xfId="0" applyFont="1" applyBorder="1" applyAlignment="1">
      <alignment horizontal="left" wrapText="1" inden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0" xfId="0" applyFont="1" applyBorder="1" applyAlignment="1">
      <alignment vertical="top" wrapText="1"/>
    </xf>
    <xf numFmtId="0" fontId="7" fillId="0" borderId="15" xfId="0" applyFont="1" applyBorder="1" applyAlignment="1">
      <alignment horizontal="left" vertical="center" wrapText="1"/>
    </xf>
    <xf numFmtId="0" fontId="0" fillId="0" borderId="14" xfId="0" applyFont="1" applyBorder="1" applyAlignment="1">
      <alignment horizontal="left" vertical="center" wrapText="1"/>
    </xf>
    <xf numFmtId="0" fontId="7" fillId="0" borderId="8" xfId="0" applyFont="1" applyBorder="1" applyAlignment="1">
      <alignment horizontal="center"/>
    </xf>
    <xf numFmtId="0" fontId="0" fillId="0" borderId="14" xfId="0" applyBorder="1" applyAlignment="1">
      <alignment horizontal="left" vertical="center" wrapText="1"/>
    </xf>
    <xf numFmtId="0" fontId="7" fillId="0" borderId="9" xfId="0" applyFont="1" applyBorder="1" applyAlignment="1">
      <alignment horizontal="center"/>
    </xf>
    <xf numFmtId="0" fontId="20" fillId="0" borderId="14" xfId="0" applyFont="1" applyBorder="1"/>
    <xf numFmtId="0" fontId="11" fillId="0" borderId="0" xfId="0" applyFont="1" applyBorder="1" applyAlignment="1">
      <alignment horizontal="center"/>
    </xf>
    <xf numFmtId="0" fontId="11" fillId="0" borderId="11" xfId="0" applyFont="1" applyBorder="1" applyAlignment="1">
      <alignment horizontal="center"/>
    </xf>
    <xf numFmtId="164" fontId="0" fillId="0" borderId="15" xfId="0" applyNumberFormat="1" applyFont="1" applyBorder="1" applyAlignment="1">
      <alignment horizontal="right" indent="2"/>
    </xf>
    <xf numFmtId="164" fontId="0" fillId="0" borderId="14" xfId="0" applyNumberFormat="1" applyFont="1" applyBorder="1" applyAlignment="1">
      <alignment horizontal="right" indent="2"/>
    </xf>
    <xf numFmtId="165" fontId="0" fillId="0" borderId="14" xfId="0" applyNumberFormat="1" applyFont="1" applyFill="1" applyBorder="1" applyAlignment="1">
      <alignment horizontal="right" indent="2"/>
    </xf>
    <xf numFmtId="0" fontId="7" fillId="0" borderId="14" xfId="0" applyFont="1" applyBorder="1" applyAlignment="1">
      <alignment horizontal="center"/>
    </xf>
    <xf numFmtId="0" fontId="9" fillId="0" borderId="13" xfId="0" applyFont="1" applyFill="1" applyBorder="1" applyAlignment="1">
      <alignment horizontal="left" vertical="center" wrapText="1" indent="1"/>
    </xf>
  </cellXfs>
  <cellStyles count="7">
    <cellStyle name="Comma" xfId="6" builtinId="3"/>
    <cellStyle name="Comma 2" xfId="3"/>
    <cellStyle name="Currency" xfId="4" builtinId="4"/>
    <cellStyle name="Normal" xfId="0" builtinId="0"/>
    <cellStyle name="Normal 2" xfId="1"/>
    <cellStyle name="Normal 3" xfId="2"/>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1</xdr:col>
      <xdr:colOff>8659</xdr:colOff>
      <xdr:row>0</xdr:row>
      <xdr:rowOff>31946</xdr:rowOff>
    </xdr:from>
    <xdr:to>
      <xdr:col>9</xdr:col>
      <xdr:colOff>0</xdr:colOff>
      <xdr:row>1</xdr:row>
      <xdr:rowOff>565149</xdr:rowOff>
    </xdr:to>
    <xdr:sp macro="" textlink="">
      <xdr:nvSpPr>
        <xdr:cNvPr id="18" name="TextBox 8">
          <a:extLst>
            <a:ext uri="{FF2B5EF4-FFF2-40B4-BE49-F238E27FC236}">
              <a16:creationId xmlns:a16="http://schemas.microsoft.com/office/drawing/2014/main" id="{00000000-0008-0000-0000-000012000000}"/>
            </a:ext>
          </a:extLst>
        </xdr:cNvPr>
        <xdr:cNvSpPr txBox="1"/>
      </xdr:nvSpPr>
      <xdr:spPr>
        <a:xfrm>
          <a:off x="421409" y="31946"/>
          <a:ext cx="13161241" cy="742753"/>
        </a:xfrm>
        <a:prstGeom prst="rect">
          <a:avLst/>
        </a:prstGeom>
        <a:blipFill>
          <a:blip xmlns:r="http://schemas.openxmlformats.org/officeDocument/2006/relationships" r:embed="rId1"/>
          <a:tile tx="0" ty="0" sx="100000" sy="100000" flip="none" algn="tl"/>
        </a:blipFill>
        <a:ln w="28575" cap="flat" cmpd="sng" algn="ctr">
          <a:solidFill>
            <a:sysClr val="windowText" lastClr="000000"/>
          </a:solidFill>
          <a:prstDash val="solid"/>
          <a:miter lim="800000"/>
        </a:ln>
        <a:effectLst>
          <a:innerShdw blurRad="63500" dist="50800" dir="8100000">
            <a:prstClr val="black">
              <a:alpha val="50000"/>
            </a:prstClr>
          </a:innerShdw>
        </a:effectLst>
      </xdr:spPr>
      <xdr:style>
        <a:lnRef idx="1">
          <a:schemeClr val="accent6"/>
        </a:lnRef>
        <a:fillRef idx="2">
          <a:schemeClr val="accent6"/>
        </a:fillRef>
        <a:effectRef idx="1">
          <a:schemeClr val="accent6"/>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baseline="0"/>
            <a:t>2nd Street Baywood, Green Street Project</a:t>
          </a:r>
          <a:endParaRPr lang="en-US" sz="3000" b="1"/>
        </a:p>
      </xdr:txBody>
    </xdr:sp>
    <xdr:clientData/>
  </xdr:twoCellAnchor>
  <xdr:twoCellAnchor editAs="oneCell">
    <xdr:from>
      <xdr:col>1</xdr:col>
      <xdr:colOff>12700</xdr:colOff>
      <xdr:row>19</xdr:row>
      <xdr:rowOff>208643</xdr:rowOff>
    </xdr:from>
    <xdr:to>
      <xdr:col>3</xdr:col>
      <xdr:colOff>1921112</xdr:colOff>
      <xdr:row>20</xdr:row>
      <xdr:rowOff>1556</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8203293"/>
          <a:ext cx="6592170" cy="494300"/>
        </a:xfrm>
        <a:prstGeom prst="rect">
          <a:avLst/>
        </a:prstGeom>
      </xdr:spPr>
    </xdr:pic>
    <xdr:clientData/>
  </xdr:twoCellAnchor>
  <xdr:twoCellAnchor editAs="oneCell">
    <xdr:from>
      <xdr:col>3</xdr:col>
      <xdr:colOff>1674224</xdr:colOff>
      <xdr:row>19</xdr:row>
      <xdr:rowOff>213725</xdr:rowOff>
    </xdr:from>
    <xdr:to>
      <xdr:col>8</xdr:col>
      <xdr:colOff>216592</xdr:colOff>
      <xdr:row>20</xdr:row>
      <xdr:rowOff>2514</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6769" y="8001134"/>
          <a:ext cx="6530888" cy="498836"/>
        </a:xfrm>
        <a:prstGeom prst="rect">
          <a:avLst/>
        </a:prstGeom>
      </xdr:spPr>
    </xdr:pic>
    <xdr:clientData/>
  </xdr:twoCellAnchor>
  <xdr:twoCellAnchor editAs="oneCell">
    <xdr:from>
      <xdr:col>4</xdr:col>
      <xdr:colOff>954066</xdr:colOff>
      <xdr:row>19</xdr:row>
      <xdr:rowOff>221625</xdr:rowOff>
    </xdr:from>
    <xdr:to>
      <xdr:col>8</xdr:col>
      <xdr:colOff>1641265</xdr:colOff>
      <xdr:row>19</xdr:row>
      <xdr:rowOff>705690</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4983" y="8974042"/>
          <a:ext cx="6232865" cy="484065"/>
        </a:xfrm>
        <a:prstGeom prst="rect">
          <a:avLst/>
        </a:prstGeom>
      </xdr:spPr>
    </xdr:pic>
    <xdr:clientData/>
  </xdr:twoCellAnchor>
  <xdr:twoCellAnchor editAs="oneCell">
    <xdr:from>
      <xdr:col>1</xdr:col>
      <xdr:colOff>0</xdr:colOff>
      <xdr:row>5</xdr:row>
      <xdr:rowOff>0</xdr:rowOff>
    </xdr:from>
    <xdr:to>
      <xdr:col>1</xdr:col>
      <xdr:colOff>304800</xdr:colOff>
      <xdr:row>5</xdr:row>
      <xdr:rowOff>304800</xdr:rowOff>
    </xdr:to>
    <xdr:sp macro="" textlink="">
      <xdr:nvSpPr>
        <xdr:cNvPr id="1026" name="AutoShape 2" descr="Displaying IMG_0855.jpg">
          <a:extLst>
            <a:ext uri="{FF2B5EF4-FFF2-40B4-BE49-F238E27FC236}">
              <a16:creationId xmlns:a16="http://schemas.microsoft.com/office/drawing/2014/main" id="{B2CF6BCC-D25A-4490-B80C-48285221ABEC}"/>
            </a:ext>
          </a:extLst>
        </xdr:cNvPr>
        <xdr:cNvSpPr>
          <a:spLocks noChangeAspect="1" noChangeArrowheads="1"/>
        </xdr:cNvSpPr>
      </xdr:nvSpPr>
      <xdr:spPr bwMode="auto">
        <a:xfrm>
          <a:off x="685800" y="266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481539</xdr:colOff>
      <xdr:row>17</xdr:row>
      <xdr:rowOff>52916</xdr:rowOff>
    </xdr:from>
    <xdr:to>
      <xdr:col>7</xdr:col>
      <xdr:colOff>761999</xdr:colOff>
      <xdr:row>18</xdr:row>
      <xdr:rowOff>211666</xdr:rowOff>
    </xdr:to>
    <xdr:grpSp>
      <xdr:nvGrpSpPr>
        <xdr:cNvPr id="38" name="Group 37">
          <a:extLst>
            <a:ext uri="{FF2B5EF4-FFF2-40B4-BE49-F238E27FC236}">
              <a16:creationId xmlns:a16="http://schemas.microsoft.com/office/drawing/2014/main" id="{75905D21-A9F5-49AF-87E4-DF59D5A3E2D9}"/>
            </a:ext>
          </a:extLst>
        </xdr:cNvPr>
        <xdr:cNvGrpSpPr/>
      </xdr:nvGrpSpPr>
      <xdr:grpSpPr>
        <a:xfrm>
          <a:off x="10070039" y="8127999"/>
          <a:ext cx="1719793" cy="814917"/>
          <a:chOff x="3020301" y="7602160"/>
          <a:chExt cx="1848456" cy="816127"/>
        </a:xfrm>
      </xdr:grpSpPr>
      <xdr:pic>
        <xdr:nvPicPr>
          <xdr:cNvPr id="39" name="Picture 38">
            <a:extLst>
              <a:ext uri="{FF2B5EF4-FFF2-40B4-BE49-F238E27FC236}">
                <a16:creationId xmlns:a16="http://schemas.microsoft.com/office/drawing/2014/main" id="{8276E4D1-6B3D-465E-B369-94F8978CD1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652" y="7649182"/>
            <a:ext cx="677105" cy="766416"/>
          </a:xfrm>
          <a:prstGeom prst="rect">
            <a:avLst/>
          </a:prstGeom>
          <a:ln w="3175">
            <a:noFill/>
          </a:ln>
          <a:effectLst/>
        </xdr:spPr>
      </xdr:pic>
      <xdr:pic>
        <xdr:nvPicPr>
          <xdr:cNvPr id="41" name="Picture 40">
            <a:extLst>
              <a:ext uri="{FF2B5EF4-FFF2-40B4-BE49-F238E27FC236}">
                <a16:creationId xmlns:a16="http://schemas.microsoft.com/office/drawing/2014/main" id="{2EC8C63B-3605-4F69-89B0-6691ADD91F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20301" y="7602160"/>
            <a:ext cx="767593" cy="816127"/>
          </a:xfrm>
          <a:prstGeom prst="rect">
            <a:avLst/>
          </a:prstGeom>
        </xdr:spPr>
      </xdr:pic>
    </xdr:grpSp>
    <xdr:clientData/>
  </xdr:twoCellAnchor>
  <xdr:twoCellAnchor>
    <xdr:from>
      <xdr:col>1</xdr:col>
      <xdr:colOff>5296</xdr:colOff>
      <xdr:row>2</xdr:row>
      <xdr:rowOff>0</xdr:rowOff>
    </xdr:from>
    <xdr:to>
      <xdr:col>4</xdr:col>
      <xdr:colOff>931334</xdr:colOff>
      <xdr:row>2</xdr:row>
      <xdr:rowOff>0</xdr:rowOff>
    </xdr:to>
    <xdr:cxnSp macro="">
      <xdr:nvCxnSpPr>
        <xdr:cNvPr id="47" name="Straight Connector 46">
          <a:extLst>
            <a:ext uri="{FF2B5EF4-FFF2-40B4-BE49-F238E27FC236}">
              <a16:creationId xmlns:a16="http://schemas.microsoft.com/office/drawing/2014/main" id="{F29A5606-8262-4925-A1D4-509D6121D75D}"/>
            </a:ext>
          </a:extLst>
        </xdr:cNvPr>
        <xdr:cNvCxnSpPr/>
      </xdr:nvCxnSpPr>
      <xdr:spPr>
        <a:xfrm flipH="1">
          <a:off x="412754" y="793750"/>
          <a:ext cx="738716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1296388</xdr:colOff>
      <xdr:row>4</xdr:row>
      <xdr:rowOff>1259065</xdr:rowOff>
    </xdr:from>
    <xdr:to>
      <xdr:col>3</xdr:col>
      <xdr:colOff>1632191</xdr:colOff>
      <xdr:row>4</xdr:row>
      <xdr:rowOff>1520433</xdr:rowOff>
    </xdr:to>
    <xdr:grpSp>
      <xdr:nvGrpSpPr>
        <xdr:cNvPr id="50" name="Group 49">
          <a:extLst>
            <a:ext uri="{FF2B5EF4-FFF2-40B4-BE49-F238E27FC236}">
              <a16:creationId xmlns:a16="http://schemas.microsoft.com/office/drawing/2014/main" id="{BABC7805-42AE-4EB9-AF76-5EE73C96E480}"/>
            </a:ext>
          </a:extLst>
        </xdr:cNvPr>
        <xdr:cNvGrpSpPr/>
      </xdr:nvGrpSpPr>
      <xdr:grpSpPr>
        <a:xfrm>
          <a:off x="6164721" y="2730148"/>
          <a:ext cx="335803" cy="261368"/>
          <a:chOff x="6191622" y="2756706"/>
          <a:chExt cx="282364" cy="256031"/>
        </a:xfrm>
      </xdr:grpSpPr>
      <xdr:sp macro="" textlink="">
        <xdr:nvSpPr>
          <xdr:cNvPr id="8" name="TextBox 7">
            <a:extLst>
              <a:ext uri="{FF2B5EF4-FFF2-40B4-BE49-F238E27FC236}">
                <a16:creationId xmlns:a16="http://schemas.microsoft.com/office/drawing/2014/main" id="{2E1BA0F5-D2E9-48F8-9F29-CE25930929C6}"/>
              </a:ext>
            </a:extLst>
          </xdr:cNvPr>
          <xdr:cNvSpPr txBox="1"/>
        </xdr:nvSpPr>
        <xdr:spPr>
          <a:xfrm flipH="1">
            <a:off x="6191622" y="2789759"/>
            <a:ext cx="282364" cy="2229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baseline="0">
                <a:solidFill>
                  <a:schemeClr val="bg1"/>
                </a:solidFill>
                <a:latin typeface="Cambria" panose="02040503050406030204" pitchFamily="18" charset="0"/>
              </a:rPr>
              <a:t>N</a:t>
            </a:r>
          </a:p>
        </xdr:txBody>
      </xdr:sp>
      <xdr:pic>
        <xdr:nvPicPr>
          <xdr:cNvPr id="7" name="Picture 6">
            <a:extLst>
              <a:ext uri="{FF2B5EF4-FFF2-40B4-BE49-F238E27FC236}">
                <a16:creationId xmlns:a16="http://schemas.microsoft.com/office/drawing/2014/main" id="{2993C532-E939-4A12-B06C-5C4386B74B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971403">
            <a:off x="6276547" y="2756706"/>
            <a:ext cx="98828" cy="98828"/>
          </a:xfrm>
          <a:prstGeom prst="rect">
            <a:avLst/>
          </a:prstGeom>
        </xdr:spPr>
      </xdr:pic>
    </xdr:grpSp>
    <xdr:clientData/>
  </xdr:twoCellAnchor>
  <xdr:twoCellAnchor>
    <xdr:from>
      <xdr:col>22</xdr:col>
      <xdr:colOff>426538</xdr:colOff>
      <xdr:row>6</xdr:row>
      <xdr:rowOff>27367</xdr:rowOff>
    </xdr:from>
    <xdr:to>
      <xdr:col>23</xdr:col>
      <xdr:colOff>154555</xdr:colOff>
      <xdr:row>6</xdr:row>
      <xdr:rowOff>288735</xdr:rowOff>
    </xdr:to>
    <xdr:grpSp>
      <xdr:nvGrpSpPr>
        <xdr:cNvPr id="59" name="Group 58">
          <a:extLst>
            <a:ext uri="{FF2B5EF4-FFF2-40B4-BE49-F238E27FC236}">
              <a16:creationId xmlns:a16="http://schemas.microsoft.com/office/drawing/2014/main" id="{BB5729DE-47A6-41AE-95B3-442ECF3ABB25}"/>
            </a:ext>
          </a:extLst>
        </xdr:cNvPr>
        <xdr:cNvGrpSpPr/>
      </xdr:nvGrpSpPr>
      <xdr:grpSpPr>
        <a:xfrm>
          <a:off x="22397538" y="3974950"/>
          <a:ext cx="341850" cy="261368"/>
          <a:chOff x="6191622" y="2756706"/>
          <a:chExt cx="282364" cy="256031"/>
        </a:xfrm>
      </xdr:grpSpPr>
      <xdr:sp macro="" textlink="">
        <xdr:nvSpPr>
          <xdr:cNvPr id="60" name="TextBox 59">
            <a:extLst>
              <a:ext uri="{FF2B5EF4-FFF2-40B4-BE49-F238E27FC236}">
                <a16:creationId xmlns:a16="http://schemas.microsoft.com/office/drawing/2014/main" id="{3DF8D770-FC21-4D87-8E36-477D670F570A}"/>
              </a:ext>
            </a:extLst>
          </xdr:cNvPr>
          <xdr:cNvSpPr txBox="1"/>
        </xdr:nvSpPr>
        <xdr:spPr>
          <a:xfrm flipH="1">
            <a:off x="6191622" y="2789759"/>
            <a:ext cx="282364" cy="2229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baseline="0">
                <a:solidFill>
                  <a:schemeClr val="bg1"/>
                </a:solidFill>
                <a:latin typeface="Cambria" panose="02040503050406030204" pitchFamily="18" charset="0"/>
              </a:rPr>
              <a:t>N</a:t>
            </a:r>
          </a:p>
        </xdr:txBody>
      </xdr:sp>
      <xdr:pic>
        <xdr:nvPicPr>
          <xdr:cNvPr id="62" name="Picture 61">
            <a:extLst>
              <a:ext uri="{FF2B5EF4-FFF2-40B4-BE49-F238E27FC236}">
                <a16:creationId xmlns:a16="http://schemas.microsoft.com/office/drawing/2014/main" id="{5D9BF972-82B8-41A4-AA77-5D081F5B2B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971403">
            <a:off x="6276547" y="2756706"/>
            <a:ext cx="98828" cy="98828"/>
          </a:xfrm>
          <a:prstGeom prst="rect">
            <a:avLst/>
          </a:prstGeom>
        </xdr:spPr>
      </xdr:pic>
    </xdr:grpSp>
    <xdr:clientData/>
  </xdr:twoCellAnchor>
  <xdr:twoCellAnchor>
    <xdr:from>
      <xdr:col>1</xdr:col>
      <xdr:colOff>3969</xdr:colOff>
      <xdr:row>2</xdr:row>
      <xdr:rowOff>18298</xdr:rowOff>
    </xdr:from>
    <xdr:to>
      <xdr:col>1</xdr:col>
      <xdr:colOff>5037</xdr:colOff>
      <xdr:row>12</xdr:row>
      <xdr:rowOff>0</xdr:rowOff>
    </xdr:to>
    <xdr:cxnSp macro="">
      <xdr:nvCxnSpPr>
        <xdr:cNvPr id="68" name="Straight Connector 67">
          <a:extLst>
            <a:ext uri="{FF2B5EF4-FFF2-40B4-BE49-F238E27FC236}">
              <a16:creationId xmlns:a16="http://schemas.microsoft.com/office/drawing/2014/main" id="{CC30F5D3-9F43-42FA-8BD1-F36A9C7DF182}"/>
            </a:ext>
          </a:extLst>
        </xdr:cNvPr>
        <xdr:cNvCxnSpPr/>
      </xdr:nvCxnSpPr>
      <xdr:spPr>
        <a:xfrm flipH="1">
          <a:off x="436563" y="808079"/>
          <a:ext cx="1068" cy="44624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35120</xdr:colOff>
      <xdr:row>11</xdr:row>
      <xdr:rowOff>442385</xdr:rowOff>
    </xdr:from>
    <xdr:to>
      <xdr:col>2</xdr:col>
      <xdr:colOff>1552478</xdr:colOff>
      <xdr:row>18</xdr:row>
      <xdr:rowOff>10585</xdr:rowOff>
    </xdr:to>
    <xdr:pic>
      <xdr:nvPicPr>
        <xdr:cNvPr id="2" name="Picture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7870" y="5839885"/>
          <a:ext cx="4396025" cy="2901950"/>
        </a:xfrm>
        <a:prstGeom prst="rect">
          <a:avLst/>
        </a:prstGeom>
      </xdr:spPr>
    </xdr:pic>
    <xdr:clientData/>
  </xdr:twoCellAnchor>
  <xdr:twoCellAnchor editAs="oneCell">
    <xdr:from>
      <xdr:col>1</xdr:col>
      <xdr:colOff>42333</xdr:colOff>
      <xdr:row>2</xdr:row>
      <xdr:rowOff>21166</xdr:rowOff>
    </xdr:from>
    <xdr:to>
      <xdr:col>4</xdr:col>
      <xdr:colOff>1068915</xdr:colOff>
      <xdr:row>11</xdr:row>
      <xdr:rowOff>116417</xdr:rowOff>
    </xdr:to>
    <xdr:pic>
      <xdr:nvPicPr>
        <xdr:cNvPr id="23" name="Picture 2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71" t="4801" r="3168" b="4417"/>
        <a:stretch/>
      </xdr:blipFill>
      <xdr:spPr>
        <a:xfrm>
          <a:off x="455083" y="814916"/>
          <a:ext cx="7524749" cy="4699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584200</xdr:colOff>
      <xdr:row>23</xdr:row>
      <xdr:rowOff>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851400" cy="4089400"/>
        </a:xfrm>
        <a:prstGeom prst="rect">
          <a:avLst/>
        </a:prstGeom>
      </xdr:spPr>
    </xdr:pic>
    <xdr:clientData/>
  </xdr:twoCellAnchor>
  <xdr:twoCellAnchor editAs="oneCell">
    <xdr:from>
      <xdr:col>0</xdr:col>
      <xdr:colOff>0</xdr:colOff>
      <xdr:row>59</xdr:row>
      <xdr:rowOff>152400</xdr:rowOff>
    </xdr:from>
    <xdr:to>
      <xdr:col>12</xdr:col>
      <xdr:colOff>171450</xdr:colOff>
      <xdr:row>78</xdr:row>
      <xdr:rowOff>152961</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642600"/>
          <a:ext cx="7486650" cy="3378761"/>
        </a:xfrm>
        <a:prstGeom prst="rect">
          <a:avLst/>
        </a:prstGeom>
      </xdr:spPr>
    </xdr:pic>
    <xdr:clientData/>
  </xdr:twoCellAnchor>
  <xdr:twoCellAnchor editAs="oneCell">
    <xdr:from>
      <xdr:col>13</xdr:col>
      <xdr:colOff>406978</xdr:colOff>
      <xdr:row>24</xdr:row>
      <xdr:rowOff>150083</xdr:rowOff>
    </xdr:from>
    <xdr:to>
      <xdr:col>24</xdr:col>
      <xdr:colOff>207818</xdr:colOff>
      <xdr:row>40</xdr:row>
      <xdr:rowOff>367960</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86751" y="4722083"/>
          <a:ext cx="6468340" cy="3265877"/>
        </a:xfrm>
        <a:prstGeom prst="rect">
          <a:avLst/>
        </a:prstGeom>
      </xdr:spPr>
    </xdr:pic>
    <xdr:clientData/>
  </xdr:twoCellAnchor>
  <xdr:twoCellAnchor editAs="oneCell">
    <xdr:from>
      <xdr:col>0</xdr:col>
      <xdr:colOff>493568</xdr:colOff>
      <xdr:row>22</xdr:row>
      <xdr:rowOff>1</xdr:rowOff>
    </xdr:from>
    <xdr:to>
      <xdr:col>13</xdr:col>
      <xdr:colOff>450272</xdr:colOff>
      <xdr:row>45</xdr:row>
      <xdr:rowOff>66246</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3568" y="4191001"/>
          <a:ext cx="7836477" cy="507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klingen\Desktop\SCM%20Sizing%20Calculator_Final_2014-02-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SBUH Model"/>
      <sheetName val="SCS,SBUH Equations"/>
      <sheetName val="Lookups, Constants"/>
    </sheetNames>
    <sheetDataSet>
      <sheetData sheetId="0"/>
      <sheetData sheetId="1"/>
      <sheetData sheetId="2"/>
      <sheetData sheetId="3">
        <row r="4">
          <cell r="A4" t="str">
            <v>Self-Treating</v>
          </cell>
        </row>
        <row r="5">
          <cell r="A5" t="str">
            <v>Self-Retaining</v>
          </cell>
        </row>
        <row r="6">
          <cell r="A6" t="str">
            <v>Drains to SCM</v>
          </cell>
        </row>
        <row r="7">
          <cell r="A7" t="str">
            <v>Drains to Self-Retaining</v>
          </cell>
        </row>
        <row r="10">
          <cell r="A10" t="str">
            <v>Bioretention</v>
          </cell>
        </row>
        <row r="11">
          <cell r="A11" t="str">
            <v>Direct Infiltration</v>
          </cell>
        </row>
        <row r="14">
          <cell r="A14" t="str">
            <v>Roof</v>
          </cell>
        </row>
        <row r="15">
          <cell r="A15" t="str">
            <v>Concrete or asphalt</v>
          </cell>
        </row>
        <row r="16">
          <cell r="A16" t="str">
            <v>Grouted unit pavers</v>
          </cell>
        </row>
        <row r="17">
          <cell r="A17" t="str">
            <v>Pervious concrete</v>
          </cell>
        </row>
        <row r="18">
          <cell r="A18" t="str">
            <v>Porous asphalt</v>
          </cell>
        </row>
        <row r="19">
          <cell r="A19" t="str">
            <v>Unit pavers set in sand</v>
          </cell>
        </row>
        <row r="20">
          <cell r="A20" t="str">
            <v>Open/porous pavers</v>
          </cell>
        </row>
        <row r="21">
          <cell r="A21" t="str">
            <v>Crushed aggregate</v>
          </cell>
        </row>
        <row r="22">
          <cell r="A22" t="str">
            <v>Turfblock</v>
          </cell>
        </row>
        <row r="23">
          <cell r="A23" t="str">
            <v>Landscape</v>
          </cell>
        </row>
        <row r="34">
          <cell r="A34" t="str">
            <v>Tier 2 - Treatment</v>
          </cell>
        </row>
        <row r="35">
          <cell r="A35" t="str">
            <v>Tier 3 - Retention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55"/>
  <sheetViews>
    <sheetView tabSelected="1" zoomScale="90" zoomScaleNormal="90" zoomScaleSheetLayoutView="50" workbookViewId="0">
      <selection activeCell="M11" sqref="M11"/>
    </sheetView>
  </sheetViews>
  <sheetFormatPr defaultRowHeight="15" x14ac:dyDescent="0.25"/>
  <cols>
    <col min="1" max="1" width="6.140625" customWidth="1"/>
    <col min="2" max="2" width="43.140625" customWidth="1"/>
    <col min="3" max="3" width="23.5703125" customWidth="1"/>
    <col min="4" max="4" width="30.5703125" customWidth="1"/>
    <col min="5" max="5" width="16.140625" customWidth="1"/>
    <col min="6" max="6" width="24" style="13" customWidth="1"/>
    <col min="7" max="7" width="21.5703125" customWidth="1"/>
    <col min="8" max="8" width="21.42578125" customWidth="1"/>
    <col min="9" max="9" width="24.85546875" style="14" customWidth="1"/>
    <col min="14" max="19" width="8.85546875" customWidth="1"/>
  </cols>
  <sheetData>
    <row r="1" spans="1:11" ht="16.5" customHeight="1" x14ac:dyDescent="0.25">
      <c r="I1" s="1"/>
      <c r="J1" s="1"/>
    </row>
    <row r="2" spans="1:11" ht="45.75" customHeight="1" x14ac:dyDescent="0.55000000000000004">
      <c r="B2" s="105"/>
      <c r="C2" s="106"/>
      <c r="D2" s="106"/>
      <c r="E2" s="106"/>
      <c r="F2" s="106"/>
      <c r="G2" s="106"/>
      <c r="H2" s="106"/>
      <c r="I2" s="107"/>
    </row>
    <row r="3" spans="1:11" ht="27" customHeight="1" x14ac:dyDescent="0.25">
      <c r="B3" s="15"/>
      <c r="C3" s="1"/>
      <c r="D3" s="1"/>
      <c r="E3" s="1"/>
      <c r="F3" s="121" t="s">
        <v>63</v>
      </c>
      <c r="G3" s="122"/>
      <c r="H3" s="122"/>
      <c r="I3" s="123"/>
    </row>
    <row r="4" spans="1:11" ht="27" customHeight="1" x14ac:dyDescent="0.25">
      <c r="B4" s="15"/>
      <c r="C4" s="1"/>
      <c r="D4" s="1"/>
      <c r="E4" s="1"/>
      <c r="F4" s="116" t="s">
        <v>119</v>
      </c>
      <c r="G4" s="117"/>
      <c r="H4" s="117"/>
      <c r="I4" s="118"/>
    </row>
    <row r="5" spans="1:11" ht="168" customHeight="1" x14ac:dyDescent="0.25">
      <c r="B5" s="16"/>
      <c r="C5" s="19"/>
      <c r="D5" s="19"/>
      <c r="E5" s="23"/>
      <c r="F5" s="119"/>
      <c r="G5" s="119"/>
      <c r="H5" s="119"/>
      <c r="I5" s="120"/>
      <c r="J5" s="17"/>
    </row>
    <row r="6" spans="1:11" ht="27" customHeight="1" x14ac:dyDescent="0.5">
      <c r="A6" s="24"/>
      <c r="B6" s="177"/>
      <c r="C6" s="178"/>
      <c r="D6" s="22"/>
      <c r="E6" s="1"/>
      <c r="F6" s="57" t="s">
        <v>0</v>
      </c>
      <c r="G6" s="56"/>
      <c r="H6" s="55" t="s">
        <v>59</v>
      </c>
      <c r="I6" s="56"/>
      <c r="J6" s="18"/>
      <c r="K6" s="1"/>
    </row>
    <row r="7" spans="1:11" ht="27" customHeight="1" x14ac:dyDescent="0.5">
      <c r="A7" s="24"/>
      <c r="B7" s="177"/>
      <c r="C7" s="178"/>
      <c r="D7" s="20"/>
      <c r="E7" s="59"/>
      <c r="F7" s="62" t="s">
        <v>14</v>
      </c>
      <c r="G7" s="54" t="s">
        <v>58</v>
      </c>
      <c r="H7" s="143" t="s">
        <v>107</v>
      </c>
      <c r="I7" s="144"/>
      <c r="J7" s="1"/>
    </row>
    <row r="8" spans="1:11" ht="27" customHeight="1" x14ac:dyDescent="0.5">
      <c r="A8" s="24"/>
      <c r="B8" s="177"/>
      <c r="C8" s="178"/>
      <c r="D8" s="20"/>
      <c r="E8" s="60"/>
      <c r="F8" s="63" t="s">
        <v>106</v>
      </c>
      <c r="G8" s="113">
        <v>4000</v>
      </c>
      <c r="H8" s="145" t="s">
        <v>108</v>
      </c>
      <c r="I8" s="146">
        <f>G8*45</f>
        <v>180000</v>
      </c>
    </row>
    <row r="9" spans="1:11" s="1" customFormat="1" ht="33.75" hidden="1" customHeight="1" x14ac:dyDescent="0.5">
      <c r="A9" s="24"/>
      <c r="B9" s="177"/>
      <c r="C9" s="178"/>
      <c r="D9" s="21"/>
      <c r="E9" s="114"/>
      <c r="F9" s="115"/>
      <c r="G9" s="160"/>
      <c r="H9" s="161"/>
      <c r="I9" s="142"/>
    </row>
    <row r="10" spans="1:11" s="19" customFormat="1" ht="33.75" customHeight="1" x14ac:dyDescent="0.5">
      <c r="A10" s="104"/>
      <c r="B10" s="177"/>
      <c r="C10" s="178"/>
      <c r="D10" s="21"/>
      <c r="E10" s="102"/>
      <c r="F10" s="103" t="s">
        <v>105</v>
      </c>
      <c r="G10" s="101">
        <v>7000</v>
      </c>
      <c r="H10" s="58" t="s">
        <v>109</v>
      </c>
      <c r="I10" s="162">
        <f>G10*45</f>
        <v>315000</v>
      </c>
    </row>
    <row r="11" spans="1:11" s="1" customFormat="1" ht="27.6" customHeight="1" x14ac:dyDescent="0.5">
      <c r="A11" s="24"/>
      <c r="B11" s="177"/>
      <c r="C11" s="178"/>
      <c r="D11" s="20"/>
      <c r="E11" s="61"/>
      <c r="F11" s="165" t="s">
        <v>110</v>
      </c>
      <c r="G11" s="166"/>
      <c r="H11" s="166"/>
      <c r="I11" s="167"/>
    </row>
    <row r="12" spans="1:11" ht="48.75" customHeight="1" x14ac:dyDescent="0.5">
      <c r="A12" s="24"/>
      <c r="B12" s="177"/>
      <c r="C12" s="178"/>
      <c r="D12" s="123" t="s">
        <v>62</v>
      </c>
      <c r="E12" s="111"/>
      <c r="F12" s="168"/>
      <c r="G12" s="169"/>
      <c r="H12" s="169"/>
      <c r="I12" s="170"/>
    </row>
    <row r="13" spans="1:11" ht="35.25" customHeight="1" x14ac:dyDescent="0.25">
      <c r="B13" s="183"/>
      <c r="C13" s="183"/>
      <c r="D13" s="158" t="s">
        <v>120</v>
      </c>
      <c r="E13" s="155"/>
      <c r="F13" s="123" t="s">
        <v>2</v>
      </c>
      <c r="G13" s="111"/>
      <c r="H13" s="112"/>
      <c r="I13" s="112"/>
    </row>
    <row r="14" spans="1:11" ht="32.25" customHeight="1" x14ac:dyDescent="0.25">
      <c r="A14" s="25"/>
      <c r="B14" s="124"/>
      <c r="C14" s="124"/>
      <c r="D14" s="159"/>
      <c r="E14" s="156"/>
      <c r="F14" s="164" t="s">
        <v>3</v>
      </c>
      <c r="G14" s="110"/>
      <c r="H14" s="109" t="s">
        <v>101</v>
      </c>
      <c r="I14" s="109"/>
    </row>
    <row r="15" spans="1:11" ht="28.5" customHeight="1" x14ac:dyDescent="0.25">
      <c r="B15" s="171"/>
      <c r="C15" s="179"/>
      <c r="D15" s="159"/>
      <c r="E15" s="156"/>
      <c r="F15" s="164" t="s">
        <v>17</v>
      </c>
      <c r="G15" s="110"/>
      <c r="H15" s="108" t="s">
        <v>61</v>
      </c>
      <c r="I15" s="108"/>
    </row>
    <row r="16" spans="1:11" ht="31.5" customHeight="1" x14ac:dyDescent="0.25">
      <c r="B16" s="172"/>
      <c r="C16" s="180"/>
      <c r="D16" s="163"/>
      <c r="E16" s="153"/>
      <c r="F16" s="164" t="s">
        <v>16</v>
      </c>
      <c r="G16" s="110"/>
      <c r="H16" s="108" t="s">
        <v>19</v>
      </c>
      <c r="I16" s="108"/>
    </row>
    <row r="17" spans="1:20" ht="34.5" customHeight="1" x14ac:dyDescent="0.25">
      <c r="B17" s="174"/>
      <c r="C17" s="181"/>
      <c r="D17" s="163"/>
      <c r="E17" s="153"/>
      <c r="F17" s="164" t="s">
        <v>15</v>
      </c>
      <c r="G17" s="110"/>
      <c r="H17" s="108" t="s">
        <v>60</v>
      </c>
      <c r="I17" s="108"/>
    </row>
    <row r="18" spans="1:20" ht="51.75" customHeight="1" x14ac:dyDescent="0.25">
      <c r="B18" s="176"/>
      <c r="C18" s="182"/>
      <c r="D18" s="157"/>
      <c r="E18" s="154"/>
      <c r="F18" s="97"/>
      <c r="G18" s="98"/>
      <c r="H18" s="98"/>
      <c r="I18" s="67"/>
      <c r="J18" s="11"/>
      <c r="K18" s="11"/>
      <c r="L18" s="1"/>
    </row>
    <row r="19" spans="1:20" ht="27" customHeight="1" x14ac:dyDescent="0.25">
      <c r="B19" s="173"/>
      <c r="C19" s="175"/>
      <c r="D19" s="99"/>
      <c r="E19" s="100"/>
      <c r="F19" s="128"/>
      <c r="G19" s="129"/>
      <c r="H19" s="130"/>
      <c r="I19" s="131"/>
      <c r="J19" s="1"/>
      <c r="K19" s="1"/>
      <c r="L19" s="12"/>
    </row>
    <row r="20" spans="1:20" ht="55.5" customHeight="1" x14ac:dyDescent="0.25">
      <c r="B20" s="125" t="s">
        <v>20</v>
      </c>
      <c r="C20" s="126"/>
      <c r="D20" s="126"/>
      <c r="E20" s="126"/>
      <c r="F20" s="126"/>
      <c r="G20" s="126"/>
      <c r="H20" s="126"/>
      <c r="I20" s="127"/>
      <c r="T20" s="1"/>
    </row>
    <row r="21" spans="1:20" x14ac:dyDescent="0.25">
      <c r="A21" s="1"/>
      <c r="I21" s="1"/>
    </row>
    <row r="22" spans="1:20" x14ac:dyDescent="0.25">
      <c r="I22" s="1"/>
    </row>
    <row r="23" spans="1:20" x14ac:dyDescent="0.25">
      <c r="I23" s="1"/>
    </row>
    <row r="24" spans="1:20" ht="16.899999999999999" customHeight="1" x14ac:dyDescent="0.25">
      <c r="I24" s="1"/>
    </row>
    <row r="25" spans="1:20" x14ac:dyDescent="0.25">
      <c r="I25" s="1"/>
    </row>
    <row r="26" spans="1:20" x14ac:dyDescent="0.25">
      <c r="I26" s="1"/>
    </row>
    <row r="27" spans="1:20" ht="14.45" customHeight="1" x14ac:dyDescent="0.25">
      <c r="I27" s="1"/>
    </row>
    <row r="28" spans="1:20" x14ac:dyDescent="0.25">
      <c r="I28" s="1"/>
    </row>
    <row r="29" spans="1:20" x14ac:dyDescent="0.25">
      <c r="I29" s="1"/>
    </row>
    <row r="30" spans="1:20" x14ac:dyDescent="0.25">
      <c r="I30" s="1"/>
    </row>
    <row r="31" spans="1:20" x14ac:dyDescent="0.25">
      <c r="I31" s="1"/>
    </row>
    <row r="32" spans="1:20" x14ac:dyDescent="0.25">
      <c r="I32" s="1"/>
    </row>
    <row r="33" spans="9:9" x14ac:dyDescent="0.25">
      <c r="I33" s="1"/>
    </row>
    <row r="34" spans="9:9" x14ac:dyDescent="0.25">
      <c r="I34" s="1"/>
    </row>
    <row r="35" spans="9:9" x14ac:dyDescent="0.25">
      <c r="I35" s="1"/>
    </row>
    <row r="36" spans="9:9" x14ac:dyDescent="0.25">
      <c r="I36" s="1"/>
    </row>
    <row r="37" spans="9:9" x14ac:dyDescent="0.25">
      <c r="I37" s="1"/>
    </row>
    <row r="38" spans="9:9" x14ac:dyDescent="0.25">
      <c r="I38" s="1"/>
    </row>
    <row r="39" spans="9:9" x14ac:dyDescent="0.25">
      <c r="I39" s="1"/>
    </row>
    <row r="40" spans="9:9" x14ac:dyDescent="0.25">
      <c r="I40" s="1"/>
    </row>
    <row r="41" spans="9:9" x14ac:dyDescent="0.25">
      <c r="I41" s="1"/>
    </row>
    <row r="42" spans="9:9" x14ac:dyDescent="0.25">
      <c r="I42" s="1"/>
    </row>
    <row r="43" spans="9:9" x14ac:dyDescent="0.25">
      <c r="I43" s="1"/>
    </row>
    <row r="44" spans="9:9" x14ac:dyDescent="0.25">
      <c r="I44" s="1"/>
    </row>
    <row r="45" spans="9:9" x14ac:dyDescent="0.25">
      <c r="I45" s="1"/>
    </row>
    <row r="46" spans="9:9" x14ac:dyDescent="0.25">
      <c r="I46" s="1"/>
    </row>
    <row r="47" spans="9:9" x14ac:dyDescent="0.25">
      <c r="I47" s="1"/>
    </row>
    <row r="48" spans="9:9" x14ac:dyDescent="0.25">
      <c r="I48" s="1"/>
    </row>
    <row r="49" spans="9:9" x14ac:dyDescent="0.25">
      <c r="I49" s="1"/>
    </row>
    <row r="50" spans="9:9" x14ac:dyDescent="0.25">
      <c r="I50" s="1"/>
    </row>
    <row r="51" spans="9:9" x14ac:dyDescent="0.25">
      <c r="I51" s="1"/>
    </row>
    <row r="52" spans="9:9" x14ac:dyDescent="0.25">
      <c r="I52" s="1"/>
    </row>
    <row r="53" spans="9:9" x14ac:dyDescent="0.25">
      <c r="I53" s="1"/>
    </row>
    <row r="54" spans="9:9" x14ac:dyDescent="0.25">
      <c r="I54" s="1"/>
    </row>
    <row r="55" spans="9:9" x14ac:dyDescent="0.25">
      <c r="I55" s="1"/>
    </row>
  </sheetData>
  <mergeCells count="23">
    <mergeCell ref="D13:E18"/>
    <mergeCell ref="B20:I20"/>
    <mergeCell ref="F17:G17"/>
    <mergeCell ref="F19:G19"/>
    <mergeCell ref="F16:G16"/>
    <mergeCell ref="H16:I16"/>
    <mergeCell ref="H19:I19"/>
    <mergeCell ref="B2:I2"/>
    <mergeCell ref="H17:I17"/>
    <mergeCell ref="F14:G14"/>
    <mergeCell ref="H14:I14"/>
    <mergeCell ref="F15:G15"/>
    <mergeCell ref="H15:I15"/>
    <mergeCell ref="D12:E12"/>
    <mergeCell ref="F13:I13"/>
    <mergeCell ref="G8:G9"/>
    <mergeCell ref="E9:F9"/>
    <mergeCell ref="F4:I5"/>
    <mergeCell ref="F3:I3"/>
    <mergeCell ref="F11:I12"/>
    <mergeCell ref="B13:C14"/>
    <mergeCell ref="B6:C12"/>
    <mergeCell ref="H7:I7"/>
  </mergeCells>
  <pageMargins left="0.25" right="0.25" top="0.75" bottom="0.75" header="0.3" footer="0.3"/>
  <pageSetup paperSize="3" scale="9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75"/>
  <sheetViews>
    <sheetView topLeftCell="A44" zoomScaleNormal="100" workbookViewId="0">
      <selection activeCell="D70" sqref="D70"/>
    </sheetView>
  </sheetViews>
  <sheetFormatPr defaultColWidth="9.140625" defaultRowHeight="15" x14ac:dyDescent="0.25"/>
  <cols>
    <col min="1" max="1" width="45" style="2" customWidth="1"/>
    <col min="2" max="2" width="24.7109375" style="2" customWidth="1"/>
    <col min="3" max="4" width="9.140625" style="2"/>
    <col min="5" max="5" width="27.42578125" style="2" customWidth="1"/>
    <col min="6" max="6" width="16.28515625" style="2" customWidth="1"/>
    <col min="7" max="7" width="9.140625" style="2"/>
    <col min="8" max="8" width="54.85546875" style="2" customWidth="1"/>
    <col min="9" max="16384" width="9.140625" style="2"/>
  </cols>
  <sheetData>
    <row r="1" spans="1:8" ht="15.75" x14ac:dyDescent="0.25">
      <c r="A1" s="65" t="s">
        <v>64</v>
      </c>
      <c r="B1" s="19"/>
      <c r="C1" s="19"/>
      <c r="D1" s="19"/>
      <c r="E1" s="19"/>
      <c r="F1" s="19"/>
      <c r="G1" s="19"/>
      <c r="H1" s="19"/>
    </row>
    <row r="2" spans="1:8" x14ac:dyDescent="0.25">
      <c r="A2" s="19"/>
      <c r="B2" s="19"/>
      <c r="C2" s="19"/>
      <c r="D2" s="19"/>
      <c r="E2" s="19"/>
      <c r="F2" s="19"/>
      <c r="G2" s="19"/>
      <c r="H2" s="19"/>
    </row>
    <row r="3" spans="1:8" x14ac:dyDescent="0.25">
      <c r="A3" s="19" t="s">
        <v>65</v>
      </c>
      <c r="B3" s="19">
        <v>1</v>
      </c>
      <c r="C3" s="19"/>
      <c r="D3" s="19"/>
      <c r="E3" s="19"/>
      <c r="F3" s="19"/>
      <c r="G3" s="19"/>
      <c r="H3" s="19"/>
    </row>
    <row r="4" spans="1:8" ht="47.25" customHeight="1" x14ac:dyDescent="0.25">
      <c r="A4" s="19"/>
      <c r="B4" s="19"/>
      <c r="C4" s="19"/>
      <c r="D4" s="19"/>
      <c r="E4" s="19"/>
      <c r="F4" s="19"/>
      <c r="G4" s="19"/>
      <c r="H4" s="19"/>
    </row>
    <row r="5" spans="1:8" x14ac:dyDescent="0.25">
      <c r="A5" s="66" t="s">
        <v>66</v>
      </c>
      <c r="B5" s="67"/>
      <c r="C5" s="19"/>
      <c r="D5" s="19"/>
      <c r="E5" s="19"/>
      <c r="F5" s="19"/>
      <c r="G5" s="19"/>
      <c r="H5" s="19"/>
    </row>
    <row r="6" spans="1:8" x14ac:dyDescent="0.25">
      <c r="A6" s="15" t="s">
        <v>67</v>
      </c>
      <c r="B6" s="68">
        <f>E6/43560</f>
        <v>0.30697887970615245</v>
      </c>
      <c r="C6" s="19"/>
      <c r="D6" s="19" t="s">
        <v>41</v>
      </c>
      <c r="E6" s="69">
        <v>13372</v>
      </c>
      <c r="F6" s="19" t="s">
        <v>112</v>
      </c>
      <c r="G6" s="19"/>
      <c r="H6" s="19"/>
    </row>
    <row r="7" spans="1:8" ht="90" x14ac:dyDescent="0.25">
      <c r="A7" s="94" t="s">
        <v>69</v>
      </c>
      <c r="B7" s="95">
        <v>0.98</v>
      </c>
      <c r="C7" s="64"/>
      <c r="D7" s="64"/>
      <c r="E7" s="96"/>
      <c r="F7" s="64"/>
      <c r="G7" s="64"/>
      <c r="H7" s="147" t="s">
        <v>70</v>
      </c>
    </row>
    <row r="8" spans="1:8" x14ac:dyDescent="0.25">
      <c r="A8" s="15" t="s">
        <v>71</v>
      </c>
      <c r="B8" s="68">
        <f>0.858*B7^3-0.78*B7^2+0.774*B7+0.04</f>
        <v>0.85695073599999994</v>
      </c>
      <c r="C8" s="19"/>
      <c r="D8" s="19"/>
      <c r="E8" s="70"/>
      <c r="F8" s="19"/>
      <c r="G8" s="19"/>
      <c r="H8" s="19"/>
    </row>
    <row r="9" spans="1:8" ht="20.25" customHeight="1" x14ac:dyDescent="0.25">
      <c r="A9" s="71" t="s">
        <v>72</v>
      </c>
      <c r="B9" s="72">
        <f>B8*(B6*43560)*($B$3/12)</f>
        <v>954.92877014933322</v>
      </c>
      <c r="C9" s="19"/>
      <c r="D9" s="19"/>
      <c r="E9" s="70"/>
      <c r="F9" s="19"/>
      <c r="G9" s="19"/>
      <c r="H9" s="19"/>
    </row>
    <row r="10" spans="1:8" ht="14.45" customHeight="1" x14ac:dyDescent="0.25">
      <c r="A10" s="71" t="s">
        <v>73</v>
      </c>
      <c r="B10" s="73">
        <f>B6*B8*0.2</f>
        <v>5.2613155380128562E-2</v>
      </c>
      <c r="C10" s="19"/>
      <c r="D10" s="19">
        <v>0.2</v>
      </c>
      <c r="E10" s="70" t="s">
        <v>74</v>
      </c>
      <c r="F10" s="19"/>
      <c r="G10" s="19"/>
      <c r="H10" s="19"/>
    </row>
    <row r="11" spans="1:8" x14ac:dyDescent="0.25">
      <c r="A11" s="74"/>
      <c r="B11" s="75"/>
      <c r="C11" s="19"/>
      <c r="D11" s="19"/>
      <c r="E11" s="70"/>
      <c r="F11" s="19"/>
      <c r="G11" s="19"/>
      <c r="H11" s="19"/>
    </row>
    <row r="12" spans="1:8" x14ac:dyDescent="0.25">
      <c r="A12" s="76" t="s">
        <v>75</v>
      </c>
      <c r="B12" s="75"/>
      <c r="C12" s="19"/>
      <c r="D12" s="19"/>
      <c r="E12" s="70"/>
      <c r="F12" s="19"/>
      <c r="G12" s="19"/>
      <c r="H12" s="19"/>
    </row>
    <row r="13" spans="1:8" ht="21.75" customHeight="1" x14ac:dyDescent="0.25">
      <c r="A13" s="77" t="s">
        <v>76</v>
      </c>
      <c r="B13" s="78">
        <f>B10*3600*(12/5)</f>
        <v>454.57766248431079</v>
      </c>
      <c r="C13" s="19"/>
      <c r="D13" s="79">
        <v>5</v>
      </c>
      <c r="E13" s="70" t="s">
        <v>77</v>
      </c>
      <c r="F13" s="19"/>
      <c r="G13" s="19"/>
      <c r="H13" s="19"/>
    </row>
    <row r="14" spans="1:8" x14ac:dyDescent="0.25">
      <c r="A14" s="77" t="s">
        <v>78</v>
      </c>
      <c r="B14" s="78">
        <v>2239</v>
      </c>
      <c r="C14" s="19"/>
      <c r="D14" s="19"/>
      <c r="E14" s="70"/>
      <c r="F14" s="19"/>
      <c r="G14" s="19"/>
      <c r="H14" s="19"/>
    </row>
    <row r="15" spans="1:8" ht="15" customHeight="1" x14ac:dyDescent="0.25">
      <c r="A15" s="71" t="s">
        <v>79</v>
      </c>
      <c r="B15" s="151">
        <f>B14*5*(1/12)*(1/3600)</f>
        <v>0.25914351851851852</v>
      </c>
      <c r="C15" s="80" t="s">
        <v>111</v>
      </c>
      <c r="D15" s="80"/>
      <c r="E15" s="81"/>
      <c r="F15" s="80"/>
      <c r="G15" s="80"/>
      <c r="H15" s="149" t="s">
        <v>102</v>
      </c>
    </row>
    <row r="16" spans="1:8" ht="15" customHeight="1" x14ac:dyDescent="0.25">
      <c r="A16" s="77"/>
      <c r="B16" s="82"/>
      <c r="C16" s="19"/>
      <c r="D16" s="19"/>
      <c r="E16" s="70"/>
      <c r="F16" s="19"/>
      <c r="G16" s="19"/>
      <c r="H16" s="150">
        <f>SUM(B14+B65)</f>
        <v>3954</v>
      </c>
    </row>
    <row r="17" spans="1:8" x14ac:dyDescent="0.25">
      <c r="A17" s="83" t="s">
        <v>80</v>
      </c>
      <c r="B17" s="78">
        <v>2630</v>
      </c>
      <c r="C17" s="19"/>
      <c r="D17" s="19"/>
      <c r="E17" s="70"/>
      <c r="F17" s="19"/>
      <c r="G17" s="19"/>
      <c r="H17" s="149"/>
    </row>
    <row r="18" spans="1:8" x14ac:dyDescent="0.25">
      <c r="A18" s="83" t="s">
        <v>81</v>
      </c>
      <c r="B18" s="78">
        <v>16</v>
      </c>
      <c r="C18" s="19"/>
      <c r="D18" s="19"/>
      <c r="E18" s="70"/>
      <c r="F18" s="19"/>
      <c r="G18" s="19"/>
      <c r="H18" s="149" t="s">
        <v>103</v>
      </c>
    </row>
    <row r="19" spans="1:8" ht="15.75" customHeight="1" x14ac:dyDescent="0.25">
      <c r="A19" s="83" t="s">
        <v>82</v>
      </c>
      <c r="B19" s="78">
        <v>40</v>
      </c>
      <c r="C19" s="19"/>
      <c r="D19" s="19"/>
      <c r="E19" s="70"/>
      <c r="F19" s="19"/>
      <c r="G19" s="19"/>
      <c r="H19" s="150">
        <f>SUM(B43)</f>
        <v>5060</v>
      </c>
    </row>
    <row r="20" spans="1:8" x14ac:dyDescent="0.25">
      <c r="A20" s="71" t="s">
        <v>83</v>
      </c>
      <c r="B20" s="72">
        <f>B8*B17*(B3/12)</f>
        <v>187.81503630666663</v>
      </c>
      <c r="C20" s="19"/>
      <c r="D20" s="19"/>
      <c r="E20" s="70"/>
      <c r="F20" s="19"/>
      <c r="G20" s="19"/>
      <c r="H20" s="19"/>
    </row>
    <row r="21" spans="1:8" x14ac:dyDescent="0.25">
      <c r="A21" s="84" t="s">
        <v>84</v>
      </c>
      <c r="B21" s="152">
        <f>B17*(B18/12)*(B19/100)</f>
        <v>1402.6666666666667</v>
      </c>
      <c r="C21" s="80"/>
      <c r="D21" s="80"/>
      <c r="E21" s="81" t="s">
        <v>114</v>
      </c>
      <c r="F21" s="80"/>
      <c r="G21" s="80"/>
      <c r="H21" s="80"/>
    </row>
    <row r="22" spans="1:8" x14ac:dyDescent="0.25">
      <c r="A22" s="19"/>
      <c r="B22" s="70"/>
      <c r="C22" s="19"/>
      <c r="D22" s="19"/>
      <c r="E22" s="70"/>
      <c r="F22" s="19"/>
      <c r="G22" s="19"/>
      <c r="H22" s="19"/>
    </row>
    <row r="23" spans="1:8" x14ac:dyDescent="0.25">
      <c r="A23" s="66" t="s">
        <v>85</v>
      </c>
      <c r="B23" s="86"/>
      <c r="C23" s="19"/>
      <c r="D23" s="19"/>
      <c r="E23" s="70"/>
      <c r="F23" s="19"/>
      <c r="G23" s="19"/>
      <c r="H23" s="19"/>
    </row>
    <row r="24" spans="1:8" x14ac:dyDescent="0.25">
      <c r="A24" s="15" t="s">
        <v>67</v>
      </c>
      <c r="B24" s="68">
        <f>E24/43560</f>
        <v>0.30789715335169882</v>
      </c>
      <c r="C24" s="19"/>
      <c r="D24" s="19" t="s">
        <v>41</v>
      </c>
      <c r="E24" s="69">
        <v>13412</v>
      </c>
      <c r="F24" s="19" t="s">
        <v>113</v>
      </c>
      <c r="G24" s="19"/>
      <c r="H24" s="19"/>
    </row>
    <row r="25" spans="1:8" x14ac:dyDescent="0.25">
      <c r="A25" s="15" t="s">
        <v>69</v>
      </c>
      <c r="B25" s="68">
        <v>0.98</v>
      </c>
      <c r="C25" s="19"/>
      <c r="D25" s="19"/>
      <c r="E25" s="70"/>
      <c r="F25" s="19"/>
      <c r="G25" s="19"/>
      <c r="H25" s="19"/>
    </row>
    <row r="26" spans="1:8" x14ac:dyDescent="0.25">
      <c r="A26" s="15" t="s">
        <v>71</v>
      </c>
      <c r="B26" s="68">
        <f>0.858*B25^3-0.78*B25^2+0.774*B25+0.04</f>
        <v>0.85695073599999994</v>
      </c>
      <c r="C26" s="19"/>
      <c r="D26" s="19"/>
      <c r="E26" s="70"/>
      <c r="F26" s="19"/>
      <c r="G26" s="19"/>
      <c r="H26" s="19"/>
    </row>
    <row r="27" spans="1:8" x14ac:dyDescent="0.25">
      <c r="A27" s="71" t="s">
        <v>72</v>
      </c>
      <c r="B27" s="72">
        <f>B26*(B24*43560)*($B$3/12)</f>
        <v>957.78527260266651</v>
      </c>
      <c r="C27" s="19"/>
      <c r="D27" s="19"/>
      <c r="E27" s="70"/>
      <c r="F27" s="19"/>
      <c r="G27" s="19"/>
      <c r="H27" s="19"/>
    </row>
    <row r="28" spans="1:8" x14ac:dyDescent="0.25">
      <c r="A28" s="74"/>
      <c r="B28" s="75"/>
      <c r="C28" s="19"/>
      <c r="D28" s="19"/>
      <c r="E28" s="70"/>
      <c r="F28" s="19"/>
      <c r="G28" s="19"/>
      <c r="H28" s="19"/>
    </row>
    <row r="29" spans="1:8" x14ac:dyDescent="0.25">
      <c r="A29" s="76" t="s">
        <v>86</v>
      </c>
      <c r="B29" s="75"/>
      <c r="C29" s="19"/>
      <c r="D29" s="19"/>
      <c r="E29" s="70"/>
      <c r="F29" s="19"/>
      <c r="G29" s="19"/>
      <c r="H29" s="19"/>
    </row>
    <row r="30" spans="1:8" x14ac:dyDescent="0.25">
      <c r="A30" s="83" t="s">
        <v>80</v>
      </c>
      <c r="B30" s="78">
        <v>215</v>
      </c>
      <c r="C30" s="19"/>
      <c r="D30" s="19"/>
      <c r="E30" s="70"/>
      <c r="F30" s="19"/>
      <c r="G30" s="19"/>
      <c r="H30" s="19"/>
    </row>
    <row r="31" spans="1:8" x14ac:dyDescent="0.25">
      <c r="A31" s="83" t="s">
        <v>81</v>
      </c>
      <c r="B31" s="78">
        <v>16</v>
      </c>
      <c r="C31" s="19"/>
      <c r="D31" s="19"/>
      <c r="E31" s="70"/>
      <c r="F31" s="19"/>
      <c r="G31" s="19"/>
      <c r="H31" s="19"/>
    </row>
    <row r="32" spans="1:8" x14ac:dyDescent="0.25">
      <c r="A32" s="83" t="s">
        <v>82</v>
      </c>
      <c r="B32" s="78">
        <v>40</v>
      </c>
      <c r="C32" s="19"/>
      <c r="D32" s="19"/>
      <c r="E32" s="70"/>
      <c r="F32" s="19"/>
      <c r="G32" s="19"/>
      <c r="H32" s="19"/>
    </row>
    <row r="33" spans="1:8" x14ac:dyDescent="0.25">
      <c r="A33" s="87" t="s">
        <v>87</v>
      </c>
      <c r="B33" s="75">
        <f>B30*(B31/12)*(B32/100)</f>
        <v>114.66666666666666</v>
      </c>
      <c r="C33" s="80"/>
      <c r="D33" s="80"/>
      <c r="E33" s="81"/>
      <c r="F33" s="80"/>
      <c r="G33" s="80"/>
      <c r="H33" s="80"/>
    </row>
    <row r="34" spans="1:8" x14ac:dyDescent="0.25">
      <c r="A34" s="84" t="s">
        <v>88</v>
      </c>
      <c r="B34" s="152">
        <f>B33</f>
        <v>114.66666666666666</v>
      </c>
      <c r="C34" s="148" t="s">
        <v>115</v>
      </c>
      <c r="D34" s="80"/>
      <c r="E34" s="81"/>
      <c r="F34" s="80"/>
      <c r="G34" s="80"/>
      <c r="H34" s="80"/>
    </row>
    <row r="35" spans="1:8" x14ac:dyDescent="0.25">
      <c r="A35" s="19"/>
      <c r="B35" s="70"/>
      <c r="C35" s="19"/>
      <c r="D35" s="19"/>
      <c r="E35" s="70"/>
      <c r="F35" s="19"/>
      <c r="G35" s="19"/>
      <c r="H35" s="19"/>
    </row>
    <row r="36" spans="1:8" x14ac:dyDescent="0.25">
      <c r="A36" s="88" t="s">
        <v>89</v>
      </c>
      <c r="B36" s="67"/>
      <c r="C36"/>
      <c r="D36"/>
      <c r="E36"/>
      <c r="F36"/>
      <c r="G36"/>
      <c r="H36"/>
    </row>
    <row r="37" spans="1:8" x14ac:dyDescent="0.25">
      <c r="A37" s="15" t="s">
        <v>67</v>
      </c>
      <c r="B37" s="89">
        <f>E37/43560</f>
        <v>0.29008264462809918</v>
      </c>
      <c r="C37"/>
      <c r="D37" t="s">
        <v>41</v>
      </c>
      <c r="E37">
        <v>12636</v>
      </c>
      <c r="F37" t="s">
        <v>68</v>
      </c>
      <c r="G37"/>
      <c r="H37"/>
    </row>
    <row r="38" spans="1:8" x14ac:dyDescent="0.25">
      <c r="A38" s="15" t="s">
        <v>69</v>
      </c>
      <c r="B38" s="89">
        <v>0.98</v>
      </c>
      <c r="C38"/>
      <c r="D38"/>
      <c r="E38"/>
      <c r="F38"/>
      <c r="G38"/>
      <c r="H38"/>
    </row>
    <row r="39" spans="1:8" x14ac:dyDescent="0.25">
      <c r="A39" s="15" t="s">
        <v>71</v>
      </c>
      <c r="B39" s="89">
        <f>0.858*B38^3-0.78*B38^2+0.774*B38+0.04</f>
        <v>0.85695073599999994</v>
      </c>
      <c r="C39"/>
      <c r="D39"/>
      <c r="E39"/>
      <c r="F39"/>
      <c r="G39"/>
      <c r="H39"/>
    </row>
    <row r="40" spans="1:8" x14ac:dyDescent="0.25">
      <c r="A40" s="71" t="s">
        <v>72</v>
      </c>
      <c r="B40" s="90">
        <f>B39*(B37*43560)*($B$3/12)</f>
        <v>902.36912500799986</v>
      </c>
      <c r="C40"/>
      <c r="D40"/>
      <c r="E40"/>
      <c r="F40"/>
      <c r="G40"/>
      <c r="H40"/>
    </row>
    <row r="41" spans="1:8" x14ac:dyDescent="0.25">
      <c r="A41" s="15"/>
      <c r="B41" s="91"/>
      <c r="C41"/>
      <c r="D41"/>
      <c r="E41"/>
      <c r="F41"/>
      <c r="G41"/>
      <c r="H41"/>
    </row>
    <row r="42" spans="1:8" x14ac:dyDescent="0.25">
      <c r="A42" s="76" t="s">
        <v>90</v>
      </c>
      <c r="B42" s="75"/>
      <c r="C42" s="19"/>
      <c r="D42" s="19"/>
      <c r="E42" s="70"/>
      <c r="F42" s="19"/>
      <c r="G42" s="19"/>
      <c r="H42" s="19"/>
    </row>
    <row r="43" spans="1:8" x14ac:dyDescent="0.25">
      <c r="A43" s="77" t="s">
        <v>91</v>
      </c>
      <c r="B43" s="78">
        <v>5060</v>
      </c>
      <c r="C43" s="19"/>
      <c r="D43" s="19"/>
      <c r="E43" s="70"/>
      <c r="F43" s="19"/>
      <c r="G43" s="19"/>
      <c r="H43" s="19"/>
    </row>
    <row r="44" spans="1:8" x14ac:dyDescent="0.25">
      <c r="A44" s="77" t="s">
        <v>92</v>
      </c>
      <c r="B44" s="78">
        <v>6</v>
      </c>
      <c r="C44" s="19"/>
      <c r="D44" s="19"/>
      <c r="E44" s="70"/>
      <c r="F44" s="19"/>
      <c r="G44" s="19"/>
      <c r="H44" s="19"/>
    </row>
    <row r="45" spans="1:8" x14ac:dyDescent="0.25">
      <c r="A45" s="77" t="s">
        <v>93</v>
      </c>
      <c r="B45" s="78">
        <v>24</v>
      </c>
      <c r="C45" s="19"/>
      <c r="D45" s="19"/>
      <c r="E45" s="70"/>
      <c r="F45" s="19"/>
      <c r="G45" s="19"/>
      <c r="H45" s="19"/>
    </row>
    <row r="46" spans="1:8" x14ac:dyDescent="0.25">
      <c r="A46" s="77" t="s">
        <v>94</v>
      </c>
      <c r="B46" s="78">
        <v>30</v>
      </c>
      <c r="C46" s="19"/>
      <c r="D46" s="19"/>
      <c r="E46" s="70"/>
      <c r="F46" s="19"/>
      <c r="G46" s="19"/>
      <c r="H46" s="19"/>
    </row>
    <row r="47" spans="1:8" x14ac:dyDescent="0.25">
      <c r="A47" s="83" t="s">
        <v>95</v>
      </c>
      <c r="B47" s="78">
        <v>12</v>
      </c>
      <c r="C47" s="19"/>
      <c r="D47" s="19"/>
      <c r="E47" s="70"/>
      <c r="F47" s="19"/>
      <c r="G47" s="19"/>
      <c r="H47" s="19"/>
    </row>
    <row r="48" spans="1:8" x14ac:dyDescent="0.25">
      <c r="A48" s="83" t="s">
        <v>96</v>
      </c>
      <c r="B48" s="78">
        <v>40</v>
      </c>
      <c r="C48" s="19"/>
      <c r="D48" s="19"/>
      <c r="E48" s="70"/>
      <c r="F48" s="19"/>
      <c r="G48" s="19"/>
      <c r="H48" s="19"/>
    </row>
    <row r="49" spans="1:8" x14ac:dyDescent="0.25">
      <c r="A49" s="87" t="s">
        <v>87</v>
      </c>
      <c r="B49" s="75">
        <f>B43*((B44/12)+((B45/12)*(B46/100))+((B47/12)*(B48/100)))</f>
        <v>7590</v>
      </c>
      <c r="C49" s="148" t="s">
        <v>117</v>
      </c>
      <c r="D49" s="80"/>
      <c r="E49" s="81"/>
      <c r="F49" s="80"/>
      <c r="G49" s="80"/>
      <c r="H49" s="80"/>
    </row>
    <row r="50" spans="1:8" x14ac:dyDescent="0.25">
      <c r="A50" s="83" t="s">
        <v>80</v>
      </c>
      <c r="B50" s="78">
        <v>5000</v>
      </c>
      <c r="C50" s="19"/>
      <c r="D50" s="19"/>
      <c r="E50" s="70"/>
      <c r="F50" s="19"/>
      <c r="G50" s="19"/>
      <c r="H50" s="19"/>
    </row>
    <row r="51" spans="1:8" x14ac:dyDescent="0.25">
      <c r="A51" s="83" t="s">
        <v>81</v>
      </c>
      <c r="B51" s="78">
        <v>16</v>
      </c>
      <c r="C51" s="19"/>
      <c r="D51" s="19"/>
      <c r="E51" s="70"/>
      <c r="F51" s="19"/>
      <c r="G51" s="19"/>
      <c r="H51" s="19"/>
    </row>
    <row r="52" spans="1:8" x14ac:dyDescent="0.25">
      <c r="A52" s="83" t="s">
        <v>82</v>
      </c>
      <c r="B52" s="78">
        <v>40</v>
      </c>
      <c r="C52" s="19"/>
      <c r="D52" s="19"/>
      <c r="E52" s="70"/>
      <c r="F52" s="19"/>
      <c r="G52" s="19"/>
      <c r="H52" s="19"/>
    </row>
    <row r="53" spans="1:8" x14ac:dyDescent="0.25">
      <c r="A53" s="87" t="s">
        <v>87</v>
      </c>
      <c r="B53" s="75">
        <f>B50*(B51/12)*(B52/100)</f>
        <v>2666.6666666666665</v>
      </c>
      <c r="C53" s="80"/>
      <c r="D53" s="80"/>
      <c r="E53" s="81"/>
      <c r="F53" s="80"/>
      <c r="G53" s="80"/>
      <c r="H53" s="80"/>
    </row>
    <row r="54" spans="1:8" x14ac:dyDescent="0.25">
      <c r="A54" s="84" t="s">
        <v>97</v>
      </c>
      <c r="B54" s="85">
        <f>B49+B53</f>
        <v>10256.666666666666</v>
      </c>
      <c r="C54" s="148" t="s">
        <v>116</v>
      </c>
      <c r="D54" s="80"/>
      <c r="E54" s="81"/>
      <c r="F54" s="80"/>
      <c r="G54" s="80"/>
      <c r="H54" s="80"/>
    </row>
    <row r="55" spans="1:8" x14ac:dyDescent="0.25">
      <c r="A55" s="19"/>
      <c r="B55" s="70"/>
      <c r="C55" s="19"/>
      <c r="D55" s="19"/>
      <c r="E55" s="70"/>
      <c r="F55" s="19"/>
      <c r="G55" s="19"/>
      <c r="H55" s="19"/>
    </row>
    <row r="56" spans="1:8" x14ac:dyDescent="0.25">
      <c r="A56" s="66" t="s">
        <v>98</v>
      </c>
      <c r="B56" s="86"/>
      <c r="C56" s="19"/>
      <c r="D56" s="19"/>
      <c r="E56" s="70"/>
      <c r="F56" s="19"/>
      <c r="G56" s="19"/>
      <c r="H56" s="19"/>
    </row>
    <row r="57" spans="1:8" x14ac:dyDescent="0.25">
      <c r="A57" s="15" t="s">
        <v>67</v>
      </c>
      <c r="B57" s="68">
        <f>E57/43560</f>
        <v>0.30491276400367312</v>
      </c>
      <c r="C57" s="19"/>
      <c r="D57" s="19" t="s">
        <v>41</v>
      </c>
      <c r="E57" s="69">
        <v>13282</v>
      </c>
      <c r="F57" s="19" t="s">
        <v>68</v>
      </c>
      <c r="G57" s="19"/>
      <c r="H57" s="19"/>
    </row>
    <row r="58" spans="1:8" x14ac:dyDescent="0.25">
      <c r="A58" s="15" t="s">
        <v>69</v>
      </c>
      <c r="B58" s="68">
        <v>0.98</v>
      </c>
      <c r="C58" s="19"/>
      <c r="D58" s="19"/>
      <c r="E58" s="70"/>
      <c r="F58" s="19"/>
      <c r="G58" s="19"/>
      <c r="H58" s="19"/>
    </row>
    <row r="59" spans="1:8" x14ac:dyDescent="0.25">
      <c r="A59" s="15" t="s">
        <v>71</v>
      </c>
      <c r="B59" s="68">
        <f>0.858*B58^3-0.78*B58^2+0.774*B58+0.04</f>
        <v>0.85695073599999994</v>
      </c>
      <c r="C59" s="19"/>
      <c r="D59" s="19"/>
      <c r="E59" s="70"/>
      <c r="F59" s="19"/>
      <c r="G59" s="19"/>
      <c r="H59" s="19"/>
    </row>
    <row r="60" spans="1:8" x14ac:dyDescent="0.25">
      <c r="A60" s="71" t="s">
        <v>72</v>
      </c>
      <c r="B60" s="72">
        <f>B59*(B57*43560)*($B$3/12)</f>
        <v>948.50163962933334</v>
      </c>
      <c r="C60" s="19"/>
      <c r="D60" s="19"/>
      <c r="E60" s="70"/>
      <c r="F60" s="19"/>
      <c r="G60" s="19"/>
      <c r="H60" s="19"/>
    </row>
    <row r="61" spans="1:8" x14ac:dyDescent="0.25">
      <c r="A61" s="71" t="s">
        <v>73</v>
      </c>
      <c r="B61" s="73">
        <f>B57*B59*0.2</f>
        <v>5.2259043505748393E-2</v>
      </c>
      <c r="C61" s="19"/>
      <c r="D61" s="19">
        <v>0.2</v>
      </c>
      <c r="E61" s="70" t="s">
        <v>74</v>
      </c>
      <c r="F61" s="19"/>
      <c r="G61" s="19"/>
      <c r="H61" s="19"/>
    </row>
    <row r="62" spans="1:8" x14ac:dyDescent="0.25">
      <c r="A62" s="15"/>
      <c r="B62" s="68"/>
      <c r="C62" s="19"/>
      <c r="D62" s="19"/>
      <c r="E62" s="70"/>
      <c r="F62" s="19"/>
      <c r="G62" s="19"/>
      <c r="H62" s="19"/>
    </row>
    <row r="63" spans="1:8" x14ac:dyDescent="0.25">
      <c r="A63" s="76" t="s">
        <v>99</v>
      </c>
      <c r="B63" s="75"/>
      <c r="C63" s="19"/>
      <c r="D63" s="19"/>
      <c r="E63" s="70"/>
      <c r="F63" s="19"/>
      <c r="G63" s="19"/>
      <c r="H63" s="19"/>
    </row>
    <row r="64" spans="1:8" x14ac:dyDescent="0.25">
      <c r="A64" s="77" t="s">
        <v>76</v>
      </c>
      <c r="B64" s="78">
        <f>B61*3600*(12/5)</f>
        <v>451.5181358896661</v>
      </c>
      <c r="C64" s="19"/>
      <c r="D64" s="79">
        <v>5</v>
      </c>
      <c r="E64" s="70" t="s">
        <v>77</v>
      </c>
      <c r="F64" s="19"/>
      <c r="G64" s="19"/>
      <c r="H64" s="19"/>
    </row>
    <row r="65" spans="1:8" x14ac:dyDescent="0.25">
      <c r="A65" s="77" t="s">
        <v>78</v>
      </c>
      <c r="B65" s="78">
        <v>1715</v>
      </c>
      <c r="C65" s="19"/>
      <c r="D65" s="19"/>
      <c r="E65" s="70"/>
      <c r="F65" s="19"/>
      <c r="G65" s="19"/>
      <c r="H65" s="19"/>
    </row>
    <row r="66" spans="1:8" x14ac:dyDescent="0.25">
      <c r="A66" s="71" t="s">
        <v>79</v>
      </c>
      <c r="B66" s="151">
        <f>B65*5*(1/12)*(1/3600)</f>
        <v>0.19849537037037035</v>
      </c>
      <c r="C66" s="148" t="s">
        <v>118</v>
      </c>
      <c r="D66" s="80"/>
      <c r="E66" s="81"/>
      <c r="F66" s="80"/>
      <c r="G66" s="80"/>
      <c r="H66" s="80"/>
    </row>
    <row r="67" spans="1:8" x14ac:dyDescent="0.25">
      <c r="A67" s="77"/>
      <c r="B67" s="82"/>
      <c r="C67" s="19"/>
      <c r="D67" s="19"/>
      <c r="E67" s="70"/>
      <c r="F67" s="19"/>
      <c r="G67" s="19"/>
      <c r="H67" s="19"/>
    </row>
    <row r="68" spans="1:8" x14ac:dyDescent="0.25">
      <c r="A68" s="83" t="s">
        <v>80</v>
      </c>
      <c r="B68" s="78">
        <v>610</v>
      </c>
      <c r="C68" s="19"/>
      <c r="D68" s="19"/>
      <c r="E68" s="70"/>
      <c r="F68" s="19"/>
      <c r="G68" s="19"/>
      <c r="H68" s="19"/>
    </row>
    <row r="69" spans="1:8" x14ac:dyDescent="0.25">
      <c r="A69" s="83" t="s">
        <v>81</v>
      </c>
      <c r="B69" s="78">
        <v>16</v>
      </c>
      <c r="C69" s="19"/>
      <c r="D69" s="19"/>
      <c r="E69" s="70"/>
      <c r="F69" s="19"/>
      <c r="G69" s="19"/>
      <c r="H69" s="19"/>
    </row>
    <row r="70" spans="1:8" x14ac:dyDescent="0.25">
      <c r="A70" s="83" t="s">
        <v>82</v>
      </c>
      <c r="B70" s="78">
        <v>40</v>
      </c>
      <c r="C70" s="19"/>
      <c r="D70" s="19"/>
      <c r="E70" s="70"/>
      <c r="F70" s="19"/>
      <c r="G70" s="19"/>
      <c r="H70" s="19"/>
    </row>
    <row r="71" spans="1:8" x14ac:dyDescent="0.25">
      <c r="A71" s="71" t="s">
        <v>83</v>
      </c>
      <c r="B71" s="72">
        <f>B59*B68*(B3/12)</f>
        <v>43.56166241333333</v>
      </c>
      <c r="C71" s="19"/>
      <c r="D71" s="19"/>
      <c r="E71" s="70"/>
      <c r="F71" s="19"/>
      <c r="G71" s="19"/>
      <c r="H71" s="19"/>
    </row>
    <row r="72" spans="1:8" x14ac:dyDescent="0.25">
      <c r="A72" s="84" t="s">
        <v>84</v>
      </c>
      <c r="B72" s="85">
        <f>B68*(B69/12)*(B70/100)</f>
        <v>325.33333333333331</v>
      </c>
      <c r="C72" s="80"/>
      <c r="D72" s="80"/>
      <c r="E72" s="81" t="s">
        <v>100</v>
      </c>
      <c r="F72" s="80"/>
      <c r="G72" s="80"/>
      <c r="H72" s="80"/>
    </row>
    <row r="73" spans="1:8" x14ac:dyDescent="0.25">
      <c r="A73" s="92"/>
      <c r="B73" s="93"/>
      <c r="C73" s="19"/>
      <c r="D73" s="19"/>
      <c r="E73" s="19"/>
      <c r="F73" s="19"/>
      <c r="G73" s="19"/>
      <c r="H73" s="19"/>
    </row>
    <row r="74" spans="1:8" x14ac:dyDescent="0.25">
      <c r="A74" s="19"/>
      <c r="B74" s="19"/>
      <c r="C74" s="19"/>
      <c r="D74" s="19"/>
      <c r="E74" s="19"/>
      <c r="F74" s="19"/>
      <c r="G74" s="19"/>
      <c r="H74" s="19"/>
    </row>
    <row r="75" spans="1:8" x14ac:dyDescent="0.25">
      <c r="A75" s="19"/>
      <c r="B75" s="19"/>
      <c r="C75" s="19"/>
      <c r="D75" s="19"/>
      <c r="E75" s="19"/>
      <c r="F75" s="19"/>
      <c r="G75" s="19"/>
      <c r="H75" s="19"/>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2:O95"/>
  <sheetViews>
    <sheetView zoomScaleNormal="100" workbookViewId="0">
      <selection activeCell="F13" sqref="F13"/>
    </sheetView>
  </sheetViews>
  <sheetFormatPr defaultColWidth="9.140625" defaultRowHeight="15" x14ac:dyDescent="0.25"/>
  <cols>
    <col min="1" max="4" width="9.140625" style="2"/>
    <col min="5" max="6" width="12.7109375" style="2" customWidth="1"/>
    <col min="7" max="7" width="11.42578125" style="2" customWidth="1"/>
    <col min="8" max="8" width="51.85546875" style="2" customWidth="1"/>
    <col min="9" max="9" width="13.7109375" style="2" customWidth="1"/>
    <col min="10" max="10" width="11.5703125" style="2" customWidth="1"/>
    <col min="11" max="11" width="13.140625" style="2" customWidth="1"/>
    <col min="12" max="12" width="11.7109375" style="2" customWidth="1"/>
    <col min="13" max="13" width="0" style="2" hidden="1" customWidth="1"/>
    <col min="14" max="14" width="73.28515625" style="2" customWidth="1"/>
    <col min="15" max="16384" width="9.140625" style="2"/>
  </cols>
  <sheetData>
    <row r="2" spans="5:15" ht="41.25" customHeight="1" x14ac:dyDescent="0.25">
      <c r="E2" s="133" t="s">
        <v>13</v>
      </c>
      <c r="F2" s="134"/>
      <c r="G2" s="134"/>
      <c r="H2" s="10" t="s">
        <v>1</v>
      </c>
      <c r="J2" s="133" t="s">
        <v>12</v>
      </c>
      <c r="K2" s="134"/>
      <c r="L2" s="134"/>
      <c r="M2" s="9"/>
    </row>
    <row r="3" spans="5:15" x14ac:dyDescent="0.25">
      <c r="E3" s="3" t="s">
        <v>7</v>
      </c>
      <c r="F3" s="3" t="s">
        <v>11</v>
      </c>
      <c r="G3" s="3" t="s">
        <v>10</v>
      </c>
      <c r="H3" s="135" t="s">
        <v>18</v>
      </c>
      <c r="I3" s="6"/>
      <c r="J3" s="3" t="s">
        <v>9</v>
      </c>
      <c r="K3" s="9"/>
      <c r="L3" s="7">
        <v>15</v>
      </c>
      <c r="M3" s="4"/>
    </row>
    <row r="4" spans="5:15" x14ac:dyDescent="0.25">
      <c r="E4" s="3" t="s">
        <v>6</v>
      </c>
      <c r="F4" s="7">
        <v>5</v>
      </c>
      <c r="G4" s="7">
        <v>20</v>
      </c>
      <c r="H4" s="136"/>
      <c r="I4" s="6"/>
      <c r="J4" s="3" t="s">
        <v>8</v>
      </c>
      <c r="K4" s="9"/>
      <c r="L4" s="7">
        <v>10</v>
      </c>
      <c r="M4" s="4"/>
    </row>
    <row r="5" spans="5:15" ht="18.75" customHeight="1" x14ac:dyDescent="0.25">
      <c r="E5" s="3" t="s">
        <v>5</v>
      </c>
      <c r="F5" s="7">
        <v>30</v>
      </c>
      <c r="G5" s="7">
        <v>50</v>
      </c>
      <c r="H5" s="136"/>
      <c r="I5" s="6"/>
      <c r="J5" s="6"/>
      <c r="K5" s="6"/>
      <c r="L5" s="8"/>
      <c r="M5" s="5"/>
    </row>
    <row r="6" spans="5:15" ht="138" customHeight="1" x14ac:dyDescent="0.25">
      <c r="E6" s="3" t="s">
        <v>4</v>
      </c>
      <c r="F6" s="7">
        <v>50</v>
      </c>
      <c r="G6" s="7">
        <v>150</v>
      </c>
      <c r="H6" s="137"/>
      <c r="I6" s="6"/>
      <c r="J6" s="6"/>
      <c r="K6" s="6"/>
      <c r="L6" s="6"/>
      <c r="M6" s="5"/>
      <c r="N6" s="141" t="s">
        <v>104</v>
      </c>
    </row>
    <row r="7" spans="5:15" x14ac:dyDescent="0.25">
      <c r="N7"/>
      <c r="O7"/>
    </row>
    <row r="8" spans="5:15" x14ac:dyDescent="0.25">
      <c r="N8"/>
      <c r="O8"/>
    </row>
    <row r="9" spans="5:15" x14ac:dyDescent="0.25">
      <c r="E9" s="138" t="s">
        <v>21</v>
      </c>
      <c r="F9" s="139"/>
      <c r="G9" s="139"/>
      <c r="H9" s="139"/>
      <c r="I9" s="139"/>
      <c r="J9" s="140"/>
      <c r="N9"/>
      <c r="O9"/>
    </row>
    <row r="10" spans="5:15" x14ac:dyDescent="0.25">
      <c r="E10" s="26" t="s">
        <v>22</v>
      </c>
      <c r="F10" s="27" t="s">
        <v>23</v>
      </c>
      <c r="G10" s="28" t="s">
        <v>24</v>
      </c>
      <c r="H10" s="29" t="s">
        <v>25</v>
      </c>
      <c r="I10" s="30" t="s">
        <v>26</v>
      </c>
      <c r="J10" s="31" t="s">
        <v>27</v>
      </c>
      <c r="N10"/>
      <c r="O10"/>
    </row>
    <row r="11" spans="5:15" x14ac:dyDescent="0.25">
      <c r="E11" s="26"/>
      <c r="F11" s="32" t="s">
        <v>28</v>
      </c>
      <c r="G11" s="28"/>
      <c r="H11" s="29"/>
      <c r="I11" s="30"/>
      <c r="J11" s="33"/>
      <c r="N11"/>
      <c r="O11"/>
    </row>
    <row r="12" spans="5:15" x14ac:dyDescent="0.25">
      <c r="E12" s="26">
        <v>1</v>
      </c>
      <c r="F12" s="34" t="s">
        <v>29</v>
      </c>
      <c r="G12" s="28">
        <v>1</v>
      </c>
      <c r="H12" s="29" t="s">
        <v>30</v>
      </c>
      <c r="I12" s="30">
        <v>1825</v>
      </c>
      <c r="J12" s="33">
        <f>G12*I12</f>
        <v>1825</v>
      </c>
      <c r="N12"/>
      <c r="O12"/>
    </row>
    <row r="13" spans="5:15" x14ac:dyDescent="0.25">
      <c r="E13" s="26">
        <v>2</v>
      </c>
      <c r="F13" s="34" t="s">
        <v>31</v>
      </c>
      <c r="G13" s="28">
        <v>120</v>
      </c>
      <c r="H13" s="29" t="s">
        <v>32</v>
      </c>
      <c r="I13" s="30">
        <v>5</v>
      </c>
      <c r="J13" s="33">
        <f>G13*I13</f>
        <v>600</v>
      </c>
      <c r="N13"/>
      <c r="O13"/>
    </row>
    <row r="14" spans="5:15" ht="45.75" x14ac:dyDescent="0.25">
      <c r="E14" s="26">
        <v>3</v>
      </c>
      <c r="F14" s="34" t="s">
        <v>33</v>
      </c>
      <c r="G14" s="28">
        <v>20</v>
      </c>
      <c r="H14" s="29" t="s">
        <v>34</v>
      </c>
      <c r="I14" s="30">
        <v>40</v>
      </c>
      <c r="J14" s="33">
        <f>G14*I14</f>
        <v>800</v>
      </c>
      <c r="N14"/>
      <c r="O14"/>
    </row>
    <row r="15" spans="5:15" ht="45.75" x14ac:dyDescent="0.25">
      <c r="E15" s="26">
        <v>4</v>
      </c>
      <c r="F15" s="34" t="s">
        <v>35</v>
      </c>
      <c r="G15" s="28">
        <v>60</v>
      </c>
      <c r="H15" s="29" t="s">
        <v>34</v>
      </c>
      <c r="I15" s="30">
        <v>30</v>
      </c>
      <c r="J15" s="33">
        <f>G15*I15</f>
        <v>1800</v>
      </c>
      <c r="N15"/>
      <c r="O15"/>
    </row>
    <row r="16" spans="5:15" ht="23.25" x14ac:dyDescent="0.25">
      <c r="E16" s="26">
        <v>5</v>
      </c>
      <c r="F16" s="34" t="s">
        <v>36</v>
      </c>
      <c r="G16" s="28">
        <v>1</v>
      </c>
      <c r="H16" s="29" t="s">
        <v>30</v>
      </c>
      <c r="I16" s="30">
        <v>400</v>
      </c>
      <c r="J16" s="33">
        <f>G16*I16</f>
        <v>400</v>
      </c>
      <c r="N16"/>
      <c r="O16"/>
    </row>
    <row r="17" spans="5:15" x14ac:dyDescent="0.25">
      <c r="E17" s="35"/>
      <c r="F17" s="27" t="s">
        <v>37</v>
      </c>
      <c r="G17" s="28"/>
      <c r="H17" s="29"/>
      <c r="I17" s="30"/>
      <c r="J17" s="33"/>
      <c r="N17"/>
      <c r="O17"/>
    </row>
    <row r="18" spans="5:15" x14ac:dyDescent="0.25">
      <c r="E18" s="35"/>
      <c r="F18" s="32" t="s">
        <v>38</v>
      </c>
      <c r="G18" s="28"/>
      <c r="H18" s="29"/>
      <c r="I18" s="30"/>
      <c r="J18" s="33"/>
      <c r="N18"/>
      <c r="O18"/>
    </row>
    <row r="19" spans="5:15" ht="33.75" x14ac:dyDescent="0.25">
      <c r="E19" s="35">
        <v>6</v>
      </c>
      <c r="F19" s="36" t="s">
        <v>39</v>
      </c>
      <c r="G19" s="28">
        <v>270</v>
      </c>
      <c r="H19" s="29" t="s">
        <v>32</v>
      </c>
      <c r="I19" s="30">
        <v>25</v>
      </c>
      <c r="J19" s="33">
        <f>G19*I19</f>
        <v>6750</v>
      </c>
      <c r="N19"/>
      <c r="O19"/>
    </row>
    <row r="20" spans="5:15" ht="23.25" x14ac:dyDescent="0.25">
      <c r="E20" s="37">
        <v>7</v>
      </c>
      <c r="F20" s="34" t="s">
        <v>40</v>
      </c>
      <c r="G20" s="28">
        <v>120</v>
      </c>
      <c r="H20" s="29" t="s">
        <v>41</v>
      </c>
      <c r="I20" s="30">
        <v>3</v>
      </c>
      <c r="J20" s="33">
        <f>G20*I20</f>
        <v>360</v>
      </c>
      <c r="N20"/>
      <c r="O20"/>
    </row>
    <row r="21" spans="5:15" ht="23.25" x14ac:dyDescent="0.25">
      <c r="E21" s="37">
        <v>8</v>
      </c>
      <c r="F21" s="34" t="s">
        <v>42</v>
      </c>
      <c r="G21" s="28">
        <v>1000</v>
      </c>
      <c r="H21" s="29" t="s">
        <v>41</v>
      </c>
      <c r="I21" s="30">
        <v>0.35</v>
      </c>
      <c r="J21" s="33">
        <f>G21*I21</f>
        <v>350</v>
      </c>
      <c r="N21"/>
      <c r="O21"/>
    </row>
    <row r="22" spans="5:15" ht="23.25" x14ac:dyDescent="0.25">
      <c r="E22" s="37">
        <v>9</v>
      </c>
      <c r="F22" s="34" t="s">
        <v>43</v>
      </c>
      <c r="G22" s="28">
        <v>1</v>
      </c>
      <c r="H22" s="29" t="s">
        <v>30</v>
      </c>
      <c r="I22" s="30">
        <v>400</v>
      </c>
      <c r="J22" s="33">
        <f t="shared" ref="J22:J30" si="0">G22*I22</f>
        <v>400</v>
      </c>
      <c r="N22"/>
      <c r="O22"/>
    </row>
    <row r="23" spans="5:15" ht="23.25" x14ac:dyDescent="0.25">
      <c r="E23" s="37">
        <v>10</v>
      </c>
      <c r="F23" s="34" t="s">
        <v>44</v>
      </c>
      <c r="G23" s="28">
        <v>55</v>
      </c>
      <c r="H23" s="29" t="s">
        <v>34</v>
      </c>
      <c r="I23" s="30">
        <v>80</v>
      </c>
      <c r="J23" s="33">
        <f t="shared" si="0"/>
        <v>4400</v>
      </c>
      <c r="N23"/>
      <c r="O23"/>
    </row>
    <row r="24" spans="5:15" ht="23.25" x14ac:dyDescent="0.25">
      <c r="E24" s="37">
        <v>11</v>
      </c>
      <c r="F24" s="34" t="s">
        <v>45</v>
      </c>
      <c r="G24" s="28">
        <v>1000</v>
      </c>
      <c r="H24" s="29" t="s">
        <v>34</v>
      </c>
      <c r="I24" s="30">
        <v>0.5</v>
      </c>
      <c r="J24" s="33">
        <f>G24*I24</f>
        <v>500</v>
      </c>
      <c r="N24"/>
      <c r="O24"/>
    </row>
    <row r="25" spans="5:15" x14ac:dyDescent="0.25">
      <c r="E25" s="37">
        <v>12</v>
      </c>
      <c r="F25" s="34" t="s">
        <v>46</v>
      </c>
      <c r="G25" s="28">
        <v>1000</v>
      </c>
      <c r="H25" s="29" t="s">
        <v>41</v>
      </c>
      <c r="I25" s="30">
        <v>4</v>
      </c>
      <c r="J25" s="33">
        <f t="shared" si="0"/>
        <v>4000</v>
      </c>
      <c r="N25"/>
      <c r="O25"/>
    </row>
    <row r="26" spans="5:15" ht="33.75" x14ac:dyDescent="0.25">
      <c r="E26" s="37">
        <v>13</v>
      </c>
      <c r="F26" s="36" t="s">
        <v>47</v>
      </c>
      <c r="G26" s="28">
        <v>250</v>
      </c>
      <c r="H26" s="29" t="s">
        <v>48</v>
      </c>
      <c r="I26" s="30">
        <v>12</v>
      </c>
      <c r="J26" s="33">
        <f t="shared" si="0"/>
        <v>3000</v>
      </c>
      <c r="N26"/>
      <c r="O26"/>
    </row>
    <row r="27" spans="5:15" ht="22.5" x14ac:dyDescent="0.25">
      <c r="E27" s="37">
        <v>14</v>
      </c>
      <c r="F27" s="36" t="s">
        <v>49</v>
      </c>
      <c r="G27" s="28">
        <v>4</v>
      </c>
      <c r="H27" s="29" t="s">
        <v>48</v>
      </c>
      <c r="I27" s="30">
        <v>500</v>
      </c>
      <c r="J27" s="33">
        <f>G27*I27</f>
        <v>2000</v>
      </c>
      <c r="N27"/>
      <c r="O27"/>
    </row>
    <row r="28" spans="5:15" ht="45" x14ac:dyDescent="0.25">
      <c r="E28" s="37">
        <v>14</v>
      </c>
      <c r="F28" s="36" t="s">
        <v>50</v>
      </c>
      <c r="G28" s="28">
        <v>1</v>
      </c>
      <c r="H28" s="29" t="s">
        <v>48</v>
      </c>
      <c r="I28" s="30">
        <v>1500</v>
      </c>
      <c r="J28" s="33">
        <f>G28*I28</f>
        <v>1500</v>
      </c>
      <c r="N28"/>
      <c r="O28"/>
    </row>
    <row r="29" spans="5:15" x14ac:dyDescent="0.25">
      <c r="E29" s="37">
        <v>15</v>
      </c>
      <c r="F29" s="36" t="s">
        <v>51</v>
      </c>
      <c r="G29" s="28">
        <v>1</v>
      </c>
      <c r="H29" s="29" t="s">
        <v>48</v>
      </c>
      <c r="I29" s="30">
        <v>1000</v>
      </c>
      <c r="J29" s="33">
        <f>G29*I29</f>
        <v>1000</v>
      </c>
      <c r="N29"/>
      <c r="O29"/>
    </row>
    <row r="30" spans="5:15" x14ac:dyDescent="0.25">
      <c r="E30" s="37">
        <v>16</v>
      </c>
      <c r="F30" s="36" t="s">
        <v>52</v>
      </c>
      <c r="G30" s="28">
        <v>6</v>
      </c>
      <c r="H30" s="29" t="s">
        <v>34</v>
      </c>
      <c r="I30" s="30">
        <v>40</v>
      </c>
      <c r="J30" s="33">
        <f t="shared" si="0"/>
        <v>240</v>
      </c>
      <c r="N30"/>
      <c r="O30"/>
    </row>
    <row r="31" spans="5:15" x14ac:dyDescent="0.25">
      <c r="E31" s="38"/>
      <c r="F31" s="39"/>
      <c r="G31" s="40"/>
      <c r="H31" s="41"/>
      <c r="I31" s="42" t="s">
        <v>53</v>
      </c>
      <c r="J31" s="33">
        <f>SUM(J12:J30)</f>
        <v>29925</v>
      </c>
      <c r="K31" s="51">
        <f>J31-J27-J14</f>
        <v>27125</v>
      </c>
      <c r="L31" s="52" t="s">
        <v>57</v>
      </c>
      <c r="N31"/>
      <c r="O31"/>
    </row>
    <row r="32" spans="5:15" ht="15.75" thickBot="1" x14ac:dyDescent="0.3">
      <c r="E32" s="43"/>
      <c r="F32" s="44"/>
      <c r="G32" s="45"/>
      <c r="H32" s="46"/>
      <c r="I32" s="47" t="s">
        <v>54</v>
      </c>
      <c r="J32" s="48">
        <f>J31/1000</f>
        <v>29.925000000000001</v>
      </c>
      <c r="K32" s="53">
        <f>K31/1000</f>
        <v>27.125</v>
      </c>
      <c r="N32"/>
      <c r="O32"/>
    </row>
    <row r="33" spans="5:15" x14ac:dyDescent="0.25">
      <c r="E33" s="49" t="s">
        <v>55</v>
      </c>
      <c r="F33" s="50"/>
      <c r="G33" s="50"/>
      <c r="H33" s="50"/>
      <c r="I33" s="50"/>
      <c r="J33" s="50"/>
      <c r="N33"/>
      <c r="O33"/>
    </row>
    <row r="34" spans="5:15" x14ac:dyDescent="0.25">
      <c r="E34" s="49" t="s">
        <v>56</v>
      </c>
      <c r="F34" s="50"/>
      <c r="G34" s="50"/>
      <c r="H34" s="50"/>
      <c r="I34" s="50"/>
      <c r="J34" s="50"/>
      <c r="N34"/>
      <c r="O34"/>
    </row>
    <row r="35" spans="5:15" x14ac:dyDescent="0.25">
      <c r="N35"/>
      <c r="O35"/>
    </row>
    <row r="36" spans="5:15" x14ac:dyDescent="0.25">
      <c r="N36"/>
      <c r="O36"/>
    </row>
    <row r="37" spans="5:15" x14ac:dyDescent="0.25">
      <c r="N37"/>
      <c r="O37"/>
    </row>
    <row r="38" spans="5:15" x14ac:dyDescent="0.25">
      <c r="N38"/>
      <c r="O38"/>
    </row>
    <row r="39" spans="5:15" x14ac:dyDescent="0.25">
      <c r="N39"/>
      <c r="O39"/>
    </row>
    <row r="40" spans="5:15" x14ac:dyDescent="0.25">
      <c r="N40"/>
      <c r="O40"/>
    </row>
    <row r="41" spans="5:15" x14ac:dyDescent="0.25">
      <c r="N41"/>
      <c r="O41"/>
    </row>
    <row r="42" spans="5:15" x14ac:dyDescent="0.25">
      <c r="N42"/>
      <c r="O42"/>
    </row>
    <row r="43" spans="5:15" x14ac:dyDescent="0.25">
      <c r="N43"/>
      <c r="O43"/>
    </row>
    <row r="44" spans="5:15" x14ac:dyDescent="0.25">
      <c r="N44"/>
      <c r="O44"/>
    </row>
    <row r="45" spans="5:15" x14ac:dyDescent="0.25">
      <c r="N45"/>
      <c r="O45"/>
    </row>
    <row r="46" spans="5:15" x14ac:dyDescent="0.25">
      <c r="N46"/>
      <c r="O46"/>
    </row>
    <row r="47" spans="5:15" x14ac:dyDescent="0.25">
      <c r="N47"/>
      <c r="O47"/>
    </row>
    <row r="48" spans="5:15" x14ac:dyDescent="0.25">
      <c r="N48"/>
      <c r="O48"/>
    </row>
    <row r="49" spans="14:15" x14ac:dyDescent="0.25">
      <c r="N49"/>
      <c r="O49"/>
    </row>
    <row r="50" spans="14:15" x14ac:dyDescent="0.25">
      <c r="N50"/>
      <c r="O50"/>
    </row>
    <row r="51" spans="14:15" x14ac:dyDescent="0.25">
      <c r="N51"/>
      <c r="O51"/>
    </row>
    <row r="52" spans="14:15" x14ac:dyDescent="0.25">
      <c r="N52"/>
      <c r="O52"/>
    </row>
    <row r="53" spans="14:15" x14ac:dyDescent="0.25">
      <c r="N53"/>
      <c r="O53"/>
    </row>
    <row r="54" spans="14:15" x14ac:dyDescent="0.25">
      <c r="N54"/>
      <c r="O54"/>
    </row>
    <row r="55" spans="14:15" x14ac:dyDescent="0.25">
      <c r="N55"/>
      <c r="O55"/>
    </row>
    <row r="56" spans="14:15" x14ac:dyDescent="0.25">
      <c r="N56"/>
      <c r="O56"/>
    </row>
    <row r="57" spans="14:15" x14ac:dyDescent="0.25">
      <c r="N57"/>
      <c r="O57"/>
    </row>
    <row r="58" spans="14:15" x14ac:dyDescent="0.25">
      <c r="N58"/>
      <c r="O58"/>
    </row>
    <row r="59" spans="14:15" x14ac:dyDescent="0.25">
      <c r="N59"/>
      <c r="O59"/>
    </row>
    <row r="60" spans="14:15" x14ac:dyDescent="0.25">
      <c r="N60"/>
      <c r="O60"/>
    </row>
    <row r="61" spans="14:15" x14ac:dyDescent="0.25">
      <c r="N61"/>
      <c r="O61"/>
    </row>
    <row r="62" spans="14:15" x14ac:dyDescent="0.25">
      <c r="N62"/>
      <c r="O62"/>
    </row>
    <row r="63" spans="14:15" x14ac:dyDescent="0.25">
      <c r="N63"/>
      <c r="O63"/>
    </row>
    <row r="64" spans="14:15" x14ac:dyDescent="0.25">
      <c r="N64"/>
      <c r="O64"/>
    </row>
    <row r="65" spans="14:15" x14ac:dyDescent="0.25">
      <c r="N65"/>
      <c r="O65"/>
    </row>
    <row r="66" spans="14:15" x14ac:dyDescent="0.25">
      <c r="N66"/>
      <c r="O66"/>
    </row>
    <row r="67" spans="14:15" x14ac:dyDescent="0.25">
      <c r="N67"/>
      <c r="O67"/>
    </row>
    <row r="68" spans="14:15" x14ac:dyDescent="0.25">
      <c r="N68"/>
      <c r="O68"/>
    </row>
    <row r="69" spans="14:15" x14ac:dyDescent="0.25">
      <c r="N69"/>
      <c r="O69"/>
    </row>
    <row r="70" spans="14:15" x14ac:dyDescent="0.25">
      <c r="N70"/>
      <c r="O70"/>
    </row>
    <row r="71" spans="14:15" x14ac:dyDescent="0.25">
      <c r="N71"/>
      <c r="O71"/>
    </row>
    <row r="72" spans="14:15" x14ac:dyDescent="0.25">
      <c r="N72"/>
      <c r="O72"/>
    </row>
    <row r="73" spans="14:15" x14ac:dyDescent="0.25">
      <c r="N73"/>
      <c r="O73"/>
    </row>
    <row r="74" spans="14:15" x14ac:dyDescent="0.25">
      <c r="N74"/>
      <c r="O74"/>
    </row>
    <row r="75" spans="14:15" x14ac:dyDescent="0.25">
      <c r="N75"/>
      <c r="O75"/>
    </row>
    <row r="76" spans="14:15" x14ac:dyDescent="0.25">
      <c r="N76"/>
      <c r="O76"/>
    </row>
    <row r="77" spans="14:15" x14ac:dyDescent="0.25">
      <c r="N77"/>
      <c r="O77"/>
    </row>
    <row r="78" spans="14:15" x14ac:dyDescent="0.25">
      <c r="N78"/>
      <c r="O78"/>
    </row>
    <row r="79" spans="14:15" x14ac:dyDescent="0.25">
      <c r="N79"/>
      <c r="O79"/>
    </row>
    <row r="80" spans="14:15" x14ac:dyDescent="0.25">
      <c r="N80"/>
      <c r="O80"/>
    </row>
    <row r="81" spans="14:15" x14ac:dyDescent="0.25">
      <c r="N81"/>
      <c r="O81"/>
    </row>
    <row r="82" spans="14:15" x14ac:dyDescent="0.25">
      <c r="N82"/>
      <c r="O82"/>
    </row>
    <row r="83" spans="14:15" x14ac:dyDescent="0.25">
      <c r="N83"/>
      <c r="O83"/>
    </row>
    <row r="84" spans="14:15" x14ac:dyDescent="0.25">
      <c r="N84" s="132"/>
      <c r="O84" s="132"/>
    </row>
    <row r="85" spans="14:15" x14ac:dyDescent="0.25">
      <c r="N85"/>
      <c r="O85"/>
    </row>
    <row r="86" spans="14:15" x14ac:dyDescent="0.25">
      <c r="N86"/>
      <c r="O86"/>
    </row>
    <row r="87" spans="14:15" x14ac:dyDescent="0.25">
      <c r="N87"/>
      <c r="O87"/>
    </row>
    <row r="88" spans="14:15" x14ac:dyDescent="0.25">
      <c r="N88"/>
      <c r="O88"/>
    </row>
    <row r="89" spans="14:15" x14ac:dyDescent="0.25">
      <c r="N89"/>
      <c r="O89"/>
    </row>
    <row r="90" spans="14:15" x14ac:dyDescent="0.25">
      <c r="N90"/>
      <c r="O90"/>
    </row>
    <row r="91" spans="14:15" x14ac:dyDescent="0.25">
      <c r="N91"/>
      <c r="O91"/>
    </row>
    <row r="92" spans="14:15" x14ac:dyDescent="0.25">
      <c r="N92"/>
      <c r="O92"/>
    </row>
    <row r="93" spans="14:15" x14ac:dyDescent="0.25">
      <c r="N93"/>
      <c r="O93"/>
    </row>
    <row r="94" spans="14:15" x14ac:dyDescent="0.25">
      <c r="N94"/>
      <c r="O94"/>
    </row>
    <row r="95" spans="14:15" x14ac:dyDescent="0.25">
      <c r="N95"/>
      <c r="O95"/>
    </row>
  </sheetData>
  <mergeCells count="5">
    <mergeCell ref="N84:O84"/>
    <mergeCell ref="E2:G2"/>
    <mergeCell ref="J2:L2"/>
    <mergeCell ref="H3:H6"/>
    <mergeCell ref="E9:J9"/>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1:A42"/>
  <sheetViews>
    <sheetView topLeftCell="A24" zoomScale="110" zoomScaleNormal="110" workbookViewId="0">
      <selection activeCell="Q46" sqref="Q46"/>
    </sheetView>
  </sheetViews>
  <sheetFormatPr defaultRowHeight="15" x14ac:dyDescent="0.25"/>
  <sheetData>
    <row r="41" ht="56.25" customHeight="1" x14ac:dyDescent="0.25"/>
    <row r="42" ht="22.5" customHeight="1"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Template</vt:lpstr>
      <vt:lpstr>Volume Performance</vt:lpstr>
      <vt:lpstr>Cost Estimate</vt:lpstr>
      <vt:lpstr>Images</vt:lpstr>
      <vt:lpstr>Template!Print_Area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Klingenberg, Liya</dc:creator>
  <cp:lastModifiedBy>Inglis, Darla@Waterboards</cp:lastModifiedBy>
  <cp:lastPrinted>2017-09-29T20:09:43Z</cp:lastPrinted>
  <dcterms:created xsi:type="dcterms:W3CDTF">2017-01-18T17:38:19Z</dcterms:created>
  <dcterms:modified xsi:type="dcterms:W3CDTF">2017-09-29T20:15:53Z</dcterms:modified>
</cp:coreProperties>
</file>