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RB3\Shared\LID Center\Mayfly\UC Davis Contract Task Items\2016_2017 LIDI\Task 3 Green Infrastructure Planning\Implementation\City of Paso Robles\"/>
    </mc:Choice>
  </mc:AlternateContent>
  <bookViews>
    <workbookView xWindow="0" yWindow="0" windowWidth="19200" windowHeight="11460" tabRatio="965"/>
  </bookViews>
  <sheets>
    <sheet name="Template" sheetId="1" r:id="rId1"/>
    <sheet name="Site Description" sheetId="10" r:id="rId2"/>
    <sheet name="Design Summary" sheetId="7" r:id="rId3"/>
    <sheet name="Sizing Calculations" sheetId="11" r:id="rId4"/>
    <sheet name="Volume Performance" sheetId="8" r:id="rId5"/>
    <sheet name="Cost Estimate" sheetId="9" r:id="rId6"/>
    <sheet name="Photos" sheetId="13" r:id="rId7"/>
  </sheets>
  <externalReferences>
    <externalReference r:id="rId8"/>
  </externalReferences>
  <definedNames>
    <definedName name="Compliance_Types">'[1]Lookups, Constants'!$A$34:$A$35</definedName>
    <definedName name="DMA_Surface_Types">'[1]Lookups, Constants'!$A$14:$A$23</definedName>
    <definedName name="DMA_Types">'[1]Lookups, Constants'!$A$4:$A$7</definedName>
    <definedName name="_xlnm.Print_Area" localSheetId="0">Template!$A$1:$J$20</definedName>
    <definedName name="SCM_Types">'[1]Lookups, Constants'!$A$10:$A$11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3" i="8" l="1"/>
  <c r="I23" i="8"/>
  <c r="H23" i="8"/>
  <c r="C22" i="8"/>
  <c r="J10" i="8"/>
  <c r="I10" i="8"/>
  <c r="I31" i="13"/>
  <c r="W80" i="9" l="1"/>
  <c r="W72" i="9" l="1"/>
  <c r="W60" i="9"/>
  <c r="W47" i="9"/>
  <c r="W35" i="9"/>
  <c r="W21" i="9"/>
  <c r="W10" i="9"/>
  <c r="P80" i="9"/>
  <c r="P82" i="9" s="1"/>
  <c r="R79" i="9"/>
  <c r="R78" i="9"/>
  <c r="R77" i="9"/>
  <c r="R76" i="9"/>
  <c r="R75" i="9"/>
  <c r="R74" i="9"/>
  <c r="S80" i="9" s="1"/>
  <c r="R73" i="9"/>
  <c r="R80" i="9" s="1"/>
  <c r="P69" i="9"/>
  <c r="R68" i="9"/>
  <c r="R67" i="9"/>
  <c r="S69" i="9" s="1"/>
  <c r="R66" i="9"/>
  <c r="R65" i="9"/>
  <c r="R64" i="9"/>
  <c r="R63" i="9"/>
  <c r="R62" i="9"/>
  <c r="R69" i="9" s="1"/>
  <c r="R61" i="9"/>
  <c r="P57" i="9"/>
  <c r="R56" i="9"/>
  <c r="R55" i="9"/>
  <c r="R54" i="9"/>
  <c r="R53" i="9"/>
  <c r="R52" i="9"/>
  <c r="R51" i="9"/>
  <c r="S57" i="9" s="1"/>
  <c r="R50" i="9"/>
  <c r="R57" i="9" s="1"/>
  <c r="R49" i="9"/>
  <c r="R48" i="9"/>
  <c r="P44" i="9"/>
  <c r="R43" i="9"/>
  <c r="R42" i="9"/>
  <c r="R41" i="9"/>
  <c r="R40" i="9"/>
  <c r="R39" i="9"/>
  <c r="R38" i="9"/>
  <c r="S44" i="9" s="1"/>
  <c r="R37" i="9"/>
  <c r="R44" i="9" s="1"/>
  <c r="R36" i="9"/>
  <c r="P32" i="9"/>
  <c r="R31" i="9"/>
  <c r="R30" i="9"/>
  <c r="R29" i="9"/>
  <c r="R28" i="9"/>
  <c r="R27" i="9"/>
  <c r="R26" i="9"/>
  <c r="R25" i="9"/>
  <c r="R24" i="9"/>
  <c r="R23" i="9"/>
  <c r="R32" i="9" s="1"/>
  <c r="R22" i="9"/>
  <c r="S32" i="9" s="1"/>
  <c r="P18" i="9"/>
  <c r="R17" i="9"/>
  <c r="R16" i="9"/>
  <c r="R15" i="9"/>
  <c r="R14" i="9"/>
  <c r="R13" i="9"/>
  <c r="R12" i="9"/>
  <c r="R11" i="9"/>
  <c r="S18" i="9" s="1"/>
  <c r="R82" i="9" l="1"/>
  <c r="S82" i="9"/>
  <c r="R18" i="9"/>
  <c r="K32" i="9" l="1"/>
  <c r="K31" i="9"/>
  <c r="J30" i="9"/>
  <c r="J29" i="9"/>
  <c r="J28" i="9"/>
  <c r="J27" i="9"/>
  <c r="J26" i="9"/>
  <c r="J25" i="9"/>
  <c r="J24" i="9"/>
  <c r="J23" i="9"/>
  <c r="J22" i="9"/>
  <c r="J21" i="9"/>
  <c r="J20" i="9"/>
  <c r="J19" i="9"/>
  <c r="J16" i="9"/>
  <c r="J15" i="9"/>
  <c r="J14" i="9"/>
  <c r="J13" i="9"/>
  <c r="J12" i="9"/>
  <c r="J31" i="9" s="1"/>
  <c r="J32" i="9" s="1"/>
  <c r="E14" i="8" l="1"/>
  <c r="F14" i="8"/>
  <c r="H14" i="8" l="1"/>
  <c r="I14" i="8" l="1"/>
</calcChain>
</file>

<file path=xl/sharedStrings.xml><?xml version="1.0" encoding="utf-8"?>
<sst xmlns="http://schemas.openxmlformats.org/spreadsheetml/2006/main" count="315" uniqueCount="199">
  <si>
    <t>Design Summary</t>
  </si>
  <si>
    <t>Notes</t>
  </si>
  <si>
    <t>Bioretention</t>
  </si>
  <si>
    <t>Site Description</t>
  </si>
  <si>
    <t>Location</t>
  </si>
  <si>
    <t>Contributing Drainage Area</t>
  </si>
  <si>
    <t>Surface Receiving Water</t>
  </si>
  <si>
    <t>Baseflow</t>
  </si>
  <si>
    <t>Stormwater Conveyance Type</t>
  </si>
  <si>
    <t>High</t>
  </si>
  <si>
    <t>Moderate</t>
  </si>
  <si>
    <t>Low</t>
  </si>
  <si>
    <t>Complexity</t>
  </si>
  <si>
    <t>site preparation</t>
  </si>
  <si>
    <t>Material costs can vary by availability and type of pervious surface. Additionally, project complexity can increase cost. $25 per square foot has been evaluated as a typical cost for pervous pavement construction.</t>
  </si>
  <si>
    <t>material and installation</t>
  </si>
  <si>
    <t>upper range</t>
  </si>
  <si>
    <t>lower range</t>
  </si>
  <si>
    <t>Pervious Paver average square foot cost design/construct ($)</t>
  </si>
  <si>
    <t xml:space="preserve">Bioretention / biofiltration average square foot cost construct </t>
  </si>
  <si>
    <t>To be copied to design template</t>
  </si>
  <si>
    <t>may include notes such as likely dimension (x feet by x feet), need for pedestrian railing, etc.</t>
  </si>
  <si>
    <t>This will be the value calculated using a sizing tool (bioretention) or in the case of pervious pavement, the area will be equivalent to the pervious pavement footprint</t>
  </si>
  <si>
    <t>insert contributing drainage area corresponding to each BMP</t>
  </si>
  <si>
    <t>na</t>
  </si>
  <si>
    <t>square feet</t>
  </si>
  <si>
    <t>acre</t>
  </si>
  <si>
    <t>Replacement</t>
  </si>
  <si>
    <t xml:space="preserve">Notes </t>
  </si>
  <si>
    <t>Type</t>
  </si>
  <si>
    <t>Drainage Management Area (square feet)</t>
  </si>
  <si>
    <t>Stormwater Control Measure (SCM)</t>
  </si>
  <si>
    <t>Replacement Footprint Where No Contributing Impervious Area</t>
  </si>
  <si>
    <t>conversion cubic feet to gallons</t>
  </si>
  <si>
    <t>conversion inch to feet</t>
  </si>
  <si>
    <t>Average Annual Volume Managed (gallons)</t>
  </si>
  <si>
    <t>Annual Volume Managed (cubic feet)</t>
  </si>
  <si>
    <t>Municipality average annual rainfall (inches)*</t>
  </si>
  <si>
    <t>LID facility area receiving direct rainfall (square feet)</t>
  </si>
  <si>
    <t>equivalent impervious area of DMA (square feet)</t>
  </si>
  <si>
    <t>SCM</t>
  </si>
  <si>
    <t>Average Annual Volume Managed</t>
  </si>
  <si>
    <t>cubic feet</t>
  </si>
  <si>
    <t>inches</t>
  </si>
  <si>
    <t xml:space="preserve">LID facility area receiving direct rainfall </t>
  </si>
  <si>
    <t>Volume Managed for the 85th Percentile, 24-hr storm event.</t>
  </si>
  <si>
    <t>need to figure out how to better ask this question and who would have this information or point us to the correct document/resource.</t>
  </si>
  <si>
    <t>Surface Water / Groundwater Connectivity</t>
  </si>
  <si>
    <t>should be available via the catchment maps. Indicate outfall number and receiving water.</t>
  </si>
  <si>
    <r>
      <t>85</t>
    </r>
    <r>
      <rPr>
        <vertAlign val="superscript"/>
        <sz val="10"/>
        <color indexed="8"/>
        <rFont val="Arial"/>
        <family val="2"/>
      </rPr>
      <t>th</t>
    </r>
    <r>
      <rPr>
        <sz val="11"/>
        <color theme="1"/>
        <rFont val="Calibri"/>
        <family val="2"/>
        <scheme val="minor"/>
      </rPr>
      <t xml:space="preserve"> percentile, 24 hour storm event</t>
    </r>
  </si>
  <si>
    <t>total contributing drainage area. So, if two DMAs that address 10,000 impervious runoff, then Contributing Drainage Area would be 20,000.</t>
  </si>
  <si>
    <t>Select: residential/local; collector; minor arterial; major arterial.</t>
  </si>
  <si>
    <t xml:space="preserve">Street or Parcel Type </t>
  </si>
  <si>
    <t>If municipality has conducted catchment mapping, then there should be a catchment identifier number or similar.</t>
  </si>
  <si>
    <t xml:space="preserve">Catchment </t>
  </si>
  <si>
    <t>If applicable. "na" if not. May include Specific Plan name if applicable (e.g., South Broad Specific Plan</t>
  </si>
  <si>
    <t>Reference CIP#</t>
  </si>
  <si>
    <t>Street address if applicable. Cross streets, x number of blocks, etc.</t>
  </si>
  <si>
    <t>Leave safety factor as 1</t>
  </si>
  <si>
    <t>rainfall depth: insert value obtained from the 85th percentile maps</t>
  </si>
  <si>
    <t>inset project location</t>
  </si>
  <si>
    <t xml:space="preserve">insert project name </t>
  </si>
  <si>
    <t>TEMPLATE INSTRUCTIONS</t>
  </si>
  <si>
    <r>
      <t xml:space="preserve"> SCM Footprint (ft</t>
    </r>
    <r>
      <rPr>
        <b/>
        <vertAlign val="superscript"/>
        <sz val="10"/>
        <color indexed="8"/>
        <rFont val="Arial"/>
        <family val="2"/>
      </rPr>
      <t>2</t>
    </r>
    <r>
      <rPr>
        <b/>
        <sz val="10"/>
        <color indexed="8"/>
        <rFont val="Arial"/>
        <family val="2"/>
      </rPr>
      <t>)</t>
    </r>
  </si>
  <si>
    <r>
      <t>Drainage Management Area (ft</t>
    </r>
    <r>
      <rPr>
        <b/>
        <vertAlign val="superscript"/>
        <sz val="10"/>
        <color indexed="8"/>
        <rFont val="Arial"/>
        <family val="2"/>
      </rPr>
      <t>2</t>
    </r>
    <r>
      <rPr>
        <b/>
        <sz val="10"/>
        <color indexed="8"/>
        <rFont val="Arial"/>
        <family val="2"/>
      </rPr>
      <t>)</t>
    </r>
  </si>
  <si>
    <t>DMA</t>
  </si>
  <si>
    <t>SCM Type</t>
  </si>
  <si>
    <t>Catchment ID</t>
  </si>
  <si>
    <t>Receiving Water</t>
  </si>
  <si>
    <t>Stormwater System</t>
  </si>
  <si>
    <t>Street/parcel type</t>
  </si>
  <si>
    <t>EXAMPLE</t>
  </si>
  <si>
    <t>Insert 85th percentile relevant to project site.  If you do not know this value, go to http://www.waterboards.ca.gov/centralcoast/water_issues/programs/stormwater/docs/lid/lid_hydromod_charette_index.shtml and at the page, scroll down to access the 85th percentile rainfall depth maps. The active (non-pdf) maps should allow the user to zoom in to a scale that allows estimation of the rainfall depth for the project area.</t>
  </si>
  <si>
    <t>This information should be available from municipal staff and/or site observation.</t>
  </si>
  <si>
    <t>Select: bioretention, biofiltration, permeable pavement, retention pond, detention pond,  etc.</t>
  </si>
  <si>
    <t>Instructions</t>
  </si>
  <si>
    <t xml:space="preserve">Tier 2/ Tier 3: Most of our sizing will be Tier 3 which sizes for retention.   </t>
  </si>
  <si>
    <t>Use HSG C/D for  conservative concept design sizing</t>
  </si>
  <si>
    <t>You need to estimate the SCM area (ft2) here in item #3 "Area (ft2)" to launch the model. You then look at the results in the SCM Minimum sizing to see if the depth is reasonable, if not you iteratively change the area to get at a sizing with not greater than 3 feet beneath the underdrain and a drain time of less than 72 hours. When sizing for treatment, the sizing "answer" is presented in item #5.</t>
  </si>
  <si>
    <t>The calculator was created to size LID SCMs for new and redevelopment projects so the user can input various information concerning "new" "replaced" and "USA" impervious.  For our purposes, we will use "new impervious area" as a way to tell the calculator the estimate of the effective impervious area of each DMA. Value of "new impervious" obtained from Volume Performance worksheet.</t>
  </si>
  <si>
    <t>*average annual precipitation can generally be obtained from the City or County's home page or search "City of x annual precipitation"</t>
  </si>
  <si>
    <t xml:space="preserve">Simple rain garden design/construct tend to be at the lower cost range. As complexity increases due to site preparation, additional infrastructure considerations, etc., the cost increases.  The higher end costs reflect designs that may include connection to existing infrastructure, site stability elements (e.g., geotechnical design elements). There may also be a higher cost associated with constructing a small SCM where construction does not provide an economy of scale for the contractor and cost per square foot tends to be higher than if the single facility were replicated several times and put out to construction bid as one project. The  $45 / square foot if often used as an average cost for street right-of-way bioretention in the Central Coast region as it is backed by data from several projects in the region and consistent with statewide and national averages.  </t>
  </si>
  <si>
    <t>Curb/gutter/inlet/pipe/outfall</t>
  </si>
  <si>
    <t xml:space="preserve">Description of Stormwater/LID Opportunity </t>
  </si>
  <si>
    <t>Disclaimer: All elements of this design are concept only.</t>
  </si>
  <si>
    <t>This value represents sizing needed to manage the 85th percentile, 24-hour storm event</t>
  </si>
  <si>
    <r>
      <t>85</t>
    </r>
    <r>
      <rPr>
        <vertAlign val="superscript"/>
        <sz val="11"/>
        <color theme="1"/>
        <rFont val="Calibri"/>
        <family val="2"/>
        <scheme val="minor"/>
      </rPr>
      <t>th</t>
    </r>
    <r>
      <rPr>
        <sz val="11"/>
        <color theme="1"/>
        <rFont val="Calibri"/>
        <family val="2"/>
        <scheme val="minor"/>
      </rPr>
      <t xml:space="preserve"> percentile, 24-hr event</t>
    </r>
  </si>
  <si>
    <t>Typical Asphalt Demo to Rain Garden*</t>
  </si>
  <si>
    <t>Item No.</t>
  </si>
  <si>
    <t>Description</t>
  </si>
  <si>
    <t>Quantity</t>
  </si>
  <si>
    <t>Unit</t>
  </si>
  <si>
    <t>Unit Cost</t>
  </si>
  <si>
    <t>Cost</t>
  </si>
  <si>
    <t>Demolition Services</t>
  </si>
  <si>
    <t>Mobilization (5%)</t>
  </si>
  <si>
    <t>LS</t>
  </si>
  <si>
    <t>Sawcut asphalt</t>
  </si>
  <si>
    <t>LF</t>
  </si>
  <si>
    <t>Excavation of asphalt/sub-base (average 6" depth)</t>
  </si>
  <si>
    <t>CY</t>
  </si>
  <si>
    <t>Excavation of earthwork (average 18" depth)</t>
  </si>
  <si>
    <t>Hauling of earthwork</t>
  </si>
  <si>
    <t xml:space="preserve"> </t>
  </si>
  <si>
    <t>Site Improvements</t>
  </si>
  <si>
    <t>6"x 24" concrete street curb &amp; gravel sub-base</t>
  </si>
  <si>
    <t>12" wide asphalt patch</t>
  </si>
  <si>
    <t>SF</t>
  </si>
  <si>
    <t>Rototill native soil conditions</t>
  </si>
  <si>
    <t>Deliver Topsoil &amp; Mulch</t>
  </si>
  <si>
    <t>Topsoil Mix (18" Import)</t>
  </si>
  <si>
    <t>Fine Grading Topsoil &amp; Mulch</t>
  </si>
  <si>
    <t>Irrigation**</t>
  </si>
  <si>
    <t>Landscape (1 gal containers @ 24" O.C)</t>
  </si>
  <si>
    <t>EA</t>
  </si>
  <si>
    <t>Street Trees (2" Caliper)</t>
  </si>
  <si>
    <t>Entry Curb Cut and Concrete Forebay Construction</t>
  </si>
  <si>
    <t xml:space="preserve">Exit Curb Cut </t>
  </si>
  <si>
    <t>2" mulch layer</t>
  </si>
  <si>
    <t>Total Stormwater Rain Garden Area =</t>
  </si>
  <si>
    <t>Cost/SF</t>
  </si>
  <si>
    <t>* Assumes no underdrain, gravel storage, or major alterations/connections to storm pipe system.</t>
  </si>
  <si>
    <t>** Assumes that a reasonable point-of-connection can be made at an adjacent water source</t>
  </si>
  <si>
    <t>without trees or need to cut/remove asphalt</t>
  </si>
  <si>
    <t>High-priority locations</t>
  </si>
  <si>
    <t>High and Medium priority locations</t>
  </si>
  <si>
    <t>Average per square foot cost</t>
  </si>
  <si>
    <t>Arterial</t>
  </si>
  <si>
    <t>Salinas River</t>
  </si>
  <si>
    <r>
      <t>Opinion of Probable Construction Cost 6-23-17</t>
    </r>
    <r>
      <rPr>
        <b/>
        <sz val="14"/>
        <rFont val="Arial"/>
        <family val="2"/>
      </rPr>
      <t>*</t>
    </r>
  </si>
  <si>
    <t>Paso Robles Spring Street Green Infrastructure/Complete Street Concept</t>
  </si>
  <si>
    <t>Spring Street 24th to 26th Street</t>
  </si>
  <si>
    <t>Facility #</t>
  </si>
  <si>
    <t>Priority Location</t>
  </si>
  <si>
    <t>Area of Improvement (SF)</t>
  </si>
  <si>
    <t>Estimated Cost/SF</t>
  </si>
  <si>
    <t>Total</t>
  </si>
  <si>
    <t>high</t>
  </si>
  <si>
    <t>med</t>
  </si>
  <si>
    <t>low</t>
  </si>
  <si>
    <t>High-priority locations only</t>
  </si>
  <si>
    <t>Spring Street 28th to 30th Street</t>
  </si>
  <si>
    <t>Spring Street 30th to 32nd Street</t>
  </si>
  <si>
    <t>Spring Street 32nd Street to 34th Street</t>
  </si>
  <si>
    <t>Spring Street 34th Street to 36th Street</t>
  </si>
  <si>
    <t>Grand Total</t>
  </si>
  <si>
    <t>*  Probable costs do not include non-stormwater related costs such as bike lane/road striping, additional sidewalk improvements, traffic control, lighting/signals, etc.</t>
  </si>
  <si>
    <t>Priority Designations</t>
  </si>
  <si>
    <t>Downstream intersections and key mid-block locations</t>
  </si>
  <si>
    <t>Ancillary mid-block locations</t>
  </si>
  <si>
    <t>Non-stormwater capture landscape areas</t>
  </si>
  <si>
    <t>Unit Cost Designations</t>
  </si>
  <si>
    <t>Typical asphalt to conventional landscape island conversion</t>
  </si>
  <si>
    <t xml:space="preserve">Typical ashpalt to rain garden landscape conversion </t>
  </si>
  <si>
    <t>Asphalt to rain garden landscape conversion with more complex stormwater routing (i.e. trench drains, through ADA ramps, etc.)</t>
  </si>
  <si>
    <r>
      <rPr>
        <b/>
        <sz val="9"/>
        <color theme="1"/>
        <rFont val="Calibri"/>
        <family val="2"/>
        <scheme val="minor"/>
      </rPr>
      <t>Sizing and design notes:</t>
    </r>
    <r>
      <rPr>
        <sz val="9"/>
        <color theme="1"/>
        <rFont val="Calibri"/>
        <family val="2"/>
        <scheme val="minor"/>
      </rPr>
      <t xml:space="preserve"> The SCM bioretention design assumes a planter box style. The SCM design assumes 18" bioretention soil and 12" aggregate depths. Use of an underdrain versus passive surface overflow will require further analysis to ensure proper drawdown. Bioretention/biofiltration engineering standards can be found at centralcoastlidi.org. The estimated DMA Effective Impervious Areas are used for sizing calculations.  The Santa Barbara County Stormwater Control Measures Sizing Calculator was used to estimate stormwater runoff retention benefit based on set sizing dimensions that reflect street right-of-way space constraints.</t>
    </r>
  </si>
  <si>
    <t>Bioretention Total  Area 24th to 26th (High and Medium Priority)</t>
  </si>
  <si>
    <t>Bioretention Total  Area 26th to 28th (High and Medium Priority)</t>
  </si>
  <si>
    <t>Spring Street 26th to 28th Street</t>
  </si>
  <si>
    <t>Bioretention Total  Area 28th to 30th (High and Medium Priority)</t>
  </si>
  <si>
    <t>Bioretention Total  Area 30th to 32th (High and Medium Priority)</t>
  </si>
  <si>
    <t>Bioretention Total  Area 32th to 34th (High and Medium Priority)</t>
  </si>
  <si>
    <t>Bioretention Total  Area 34th to 36th (High and Medium Priority)</t>
  </si>
  <si>
    <t>Square Feet</t>
  </si>
  <si>
    <t>Project Construction Cost Estimate</t>
  </si>
  <si>
    <t>See detailed cost estimate breakdown provided as part of this Excel file</t>
  </si>
  <si>
    <t>Stormwater Retention Performance (ft3)*</t>
  </si>
  <si>
    <t>Estimated per square foot performance based on sizing assumptions</t>
  </si>
  <si>
    <t>West of Hwy. 101. Six blocks running approximately N-S</t>
  </si>
  <si>
    <r>
      <t>Total SCM Area (ft</t>
    </r>
    <r>
      <rPr>
        <vertAlign val="superscript"/>
        <sz val="11"/>
        <color theme="1"/>
        <rFont val="Calibri"/>
        <family val="2"/>
        <scheme val="minor"/>
      </rPr>
      <t>2</t>
    </r>
    <r>
      <rPr>
        <sz val="11"/>
        <color theme="1"/>
        <rFont val="Calibri"/>
        <family val="2"/>
        <scheme val="minor"/>
      </rPr>
      <t>)</t>
    </r>
  </si>
  <si>
    <t>Total Number of SCM facilities</t>
  </si>
  <si>
    <t>TOTAL SCM AREA</t>
  </si>
  <si>
    <t>DMA ID</t>
  </si>
  <si>
    <t>Drainage Management Area (SF)</t>
  </si>
  <si>
    <t xml:space="preserve">Percent  Impervious Estimate* </t>
  </si>
  <si>
    <t>Pervious Area**  (SF)</t>
  </si>
  <si>
    <t>Effective Drainage Management Area (SF)</t>
  </si>
  <si>
    <t>*Estimates based on the User’s Guide for the California Impervious Surface Coefficients by the Office of Environmental Health Hazard Assessment and California Environmental Protection Agency. Value does not account for large pervious zones depicted in striped green.</t>
  </si>
  <si>
    <t>**Large pervious areas (i.e. sports fields, lawns) have been measured and excluded from Total Effective Area</t>
  </si>
  <si>
    <t>Total Effective DMA</t>
  </si>
  <si>
    <r>
      <t>Paso  85</t>
    </r>
    <r>
      <rPr>
        <vertAlign val="superscript"/>
        <sz val="10"/>
        <color theme="1"/>
        <rFont val="Arial"/>
        <family val="2"/>
      </rPr>
      <t>th</t>
    </r>
    <r>
      <rPr>
        <sz val="10"/>
        <color theme="1"/>
        <rFont val="Arial"/>
        <family val="2"/>
      </rPr>
      <t xml:space="preserve"> percentile, 24-hour storm event</t>
    </r>
  </si>
  <si>
    <t>Paso Robles Spring Street Lite</t>
  </si>
  <si>
    <t xml:space="preserve">Estimated Impervious DMA </t>
  </si>
  <si>
    <t>Estimate of impervious surface of the DMA that can be managed by the SCMs (value will be less than or equal to the DMA)</t>
  </si>
  <si>
    <t>Percentage of total impervious area that the 53,110 square foot SCM can manage</t>
  </si>
  <si>
    <r>
      <t>Volume Managed associated with the 85</t>
    </r>
    <r>
      <rPr>
        <vertAlign val="superscript"/>
        <sz val="10"/>
        <color theme="1"/>
        <rFont val="Arial"/>
        <family val="2"/>
      </rPr>
      <t>th</t>
    </r>
    <r>
      <rPr>
        <sz val="10"/>
        <color theme="1"/>
        <rFont val="Arial"/>
        <family val="2"/>
      </rPr>
      <t xml:space="preserve"> percentile, 24-hour storm event </t>
    </r>
  </si>
  <si>
    <t>Total SCMs</t>
  </si>
  <si>
    <t>Cubic feet of Runoff Managed Per Square Foot of SCM</t>
  </si>
  <si>
    <t>85th percentile Runoff (cf)</t>
  </si>
  <si>
    <t>SCM Area Needed (square feet)</t>
  </si>
  <si>
    <t>Example of fee-in-lieu collected *</t>
  </si>
  <si>
    <t>*cost per square foot should include plan, design, construct and 20-yr O&amp;M. In this example, $45/square foot was used.</t>
  </si>
  <si>
    <t>Example: Development Size of Impervious DMA (square feet)</t>
  </si>
  <si>
    <t>Example fee-in-lieu Calculation</t>
  </si>
  <si>
    <t xml:space="preserve">Event-based </t>
  </si>
  <si>
    <t>A green/complete street concept design was developed for Spring Street, a primary arterial on the west side of the city that roughly parallels Hwy. 101.  Rather than evaluate a full street reconstruction that would be very costly, targeted improvements were evaluated that could integrate stormwater management, improve pedestrian safety and address the existing "jagged" nature of the existing curb line. Many sections of the roadway are in poor condition and the City would like to improve the roadway and integrate green infrastructure.  Spring Street is wide enough, especially at areas where the roadway/curb is widest, to accommodate stormwater strategies.  Forty-five potential bioretention facilities and four traditional landscape facilities were identified.  Implementation of the design can be phased. Additionally, the City can use the facilities as part of a Watershed Plan or similar strategy to leverage growth, address stormwater quality requirements, and provide community benefits.</t>
  </si>
  <si>
    <t>This page provides documentation of sizing calculations. In many cases, we will use the Santa Barbara County New/redevelopment bioretention calculator. However, other sizing approaches may be use and would still be documented on this page.</t>
  </si>
  <si>
    <t>Ideally, for retention projects, the depth below the underdrain is less that 2 ft. to avoid shoring of excavation. Max for our projects will be 3 feet below underdrain.  Drain time should be less than 72 hours for vector control and perception of nuisance flooding.</t>
  </si>
  <si>
    <t>The SB calculator was used "in reverse" to estimate performance of the concept design.  The 85th percentile, 24-hour storm event for Paso was used (0.90 inch); the area of the SCMs (53,110 square feet) was inserted as set variable.  Then, the impervious DMA was iteratively tested to determine a DMA area that resulted in an acceptable SCM Characterization (i.e., depth below the underdrain (or lack thereof) and drain time). Both the SB calculator and LIDI green concept designs assume a bioretention configuration consistent with the LIDI bioretention engineering details and specifications.  The facilities may be able to manage more runoff but given the lack of underdrains, the results provided here were estimated in a conservative fashion. Use of underdrains, or knowledge of more infiltrative soils that estimated here could allow a deeper depth of the facility.  This page provides the estimated impervious area that can be managed by the SCMs but do not provide the quantitative stormwater  runoff benefit, which can now be easily calculated by multiplying the 85th percentile event (converting to feet units) by [the impervious DMA (750,000 square feet)plus the cumulative area of the SCMs (as rain falls on these)]. See the Volume Performance tab of this Excel file. Calculations can also be conducted using the SB calculator for each block (see SCB totals by block on this page). Of high importance, in regard to implementation, is the estimate of per square foot performance of the SCM, which is the total runoff volume managed divided by square feet of SCM (see Volume Performance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</si>
</sst>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0.0"/>
  </numFmts>
  <fonts count="38" x14ac:knownFonts="1">
    <font>
      <sz val="11"/>
      <color theme="1"/>
      <name val="Calibri"/>
      <family val="2"/>
      <scheme val="minor"/>
    </font>
    <font>
      <sz val="11"/>
      <color theme="1"/>
      <name val="Calibri"/>
      <family val="2"/>
      <scheme val="minor"/>
    </font>
    <font>
      <sz val="11"/>
      <color indexed="8"/>
      <name val="Calibri"/>
      <family val="2"/>
    </font>
    <font>
      <b/>
      <sz val="11"/>
      <color indexed="8"/>
      <name val="Calibri"/>
      <family val="2"/>
    </font>
    <font>
      <sz val="10"/>
      <color theme="1"/>
      <name val="Arial"/>
      <family val="2"/>
    </font>
    <font>
      <sz val="10"/>
      <color indexed="8"/>
      <name val="Arial"/>
      <family val="2"/>
    </font>
    <font>
      <sz val="14"/>
      <color indexed="8"/>
      <name val="Arial"/>
      <family val="2"/>
    </font>
    <font>
      <b/>
      <sz val="10"/>
      <color theme="1"/>
      <name val="Arial"/>
      <family val="2"/>
    </font>
    <font>
      <b/>
      <sz val="10"/>
      <color indexed="8"/>
      <name val="Arial"/>
      <family val="2"/>
    </font>
    <font>
      <vertAlign val="superscript"/>
      <sz val="10"/>
      <color indexed="8"/>
      <name val="Arial"/>
      <family val="2"/>
    </font>
    <font>
      <b/>
      <vertAlign val="superscript"/>
      <sz val="10"/>
      <color indexed="8"/>
      <name val="Arial"/>
      <family val="2"/>
    </font>
    <font>
      <sz val="9"/>
      <color theme="1"/>
      <name val="Calibri"/>
      <family val="2"/>
      <scheme val="minor"/>
    </font>
    <font>
      <sz val="11"/>
      <name val="Calibri"/>
      <family val="2"/>
      <scheme val="minor"/>
    </font>
    <font>
      <sz val="12"/>
      <color theme="1"/>
      <name val="Calibri"/>
      <family val="2"/>
      <scheme val="minor"/>
    </font>
    <font>
      <vertAlign val="superscript"/>
      <sz val="10"/>
      <color theme="1"/>
      <name val="Arial"/>
      <family val="2"/>
    </font>
    <font>
      <b/>
      <sz val="28"/>
      <name val="Calibri"/>
      <family val="2"/>
      <scheme val="minor"/>
    </font>
    <font>
      <b/>
      <sz val="12"/>
      <color theme="1"/>
      <name val="Calibri"/>
      <family val="2"/>
      <scheme val="minor"/>
    </font>
    <font>
      <sz val="22"/>
      <color theme="1"/>
      <name val="Arial"/>
      <family val="2"/>
    </font>
    <font>
      <b/>
      <sz val="9"/>
      <color theme="1"/>
      <name val="Calibri"/>
      <family val="2"/>
      <scheme val="minor"/>
    </font>
    <font>
      <sz val="24"/>
      <color rgb="FFFF0000"/>
      <name val="Calibri"/>
      <family val="2"/>
      <scheme val="minor"/>
    </font>
    <font>
      <sz val="8"/>
      <color theme="1"/>
      <name val="Calibri"/>
      <family val="2"/>
      <scheme val="minor"/>
    </font>
    <font>
      <sz val="11"/>
      <color theme="0" tint="-0.499984740745262"/>
      <name val="Calibri"/>
      <family val="2"/>
      <scheme val="minor"/>
    </font>
    <font>
      <vertAlign val="superscript"/>
      <sz val="11"/>
      <color theme="1"/>
      <name val="Calibri"/>
      <family val="2"/>
      <scheme val="minor"/>
    </font>
    <font>
      <b/>
      <sz val="9"/>
      <name val="Arial"/>
      <family val="2"/>
    </font>
    <font>
      <sz val="8"/>
      <name val="Arial"/>
      <family val="2"/>
    </font>
    <font>
      <b/>
      <sz val="8"/>
      <name val="Arial"/>
      <family val="2"/>
    </font>
    <font>
      <sz val="10"/>
      <name val="Arial"/>
      <family val="2"/>
    </font>
    <font>
      <sz val="11"/>
      <color rgb="FFFF0000"/>
      <name val="Calibri"/>
      <family val="2"/>
      <scheme val="minor"/>
    </font>
    <font>
      <b/>
      <sz val="11"/>
      <color theme="1"/>
      <name val="Calibri"/>
      <family val="2"/>
      <scheme val="minor"/>
    </font>
    <font>
      <sz val="10"/>
      <color theme="1"/>
      <name val="Calibri"/>
      <family val="2"/>
      <scheme val="minor"/>
    </font>
    <font>
      <b/>
      <sz val="12"/>
      <name val="Arial"/>
      <family val="2"/>
    </font>
    <font>
      <b/>
      <sz val="14"/>
      <name val="Arial"/>
      <family val="2"/>
    </font>
    <font>
      <b/>
      <sz val="11"/>
      <name val="Arial"/>
      <family val="2"/>
    </font>
    <font>
      <sz val="11"/>
      <color theme="4"/>
      <name val="Calibri"/>
      <family val="2"/>
      <scheme val="minor"/>
    </font>
    <font>
      <u/>
      <sz val="11"/>
      <color theme="1"/>
      <name val="Calibri"/>
      <family val="2"/>
      <scheme val="minor"/>
    </font>
    <font>
      <b/>
      <sz val="8"/>
      <color rgb="FFFFFFFF"/>
      <name val="Calibri"/>
      <family val="2"/>
    </font>
    <font>
      <sz val="8"/>
      <color rgb="FF000000"/>
      <name val="Calibri"/>
      <family val="2"/>
    </font>
    <font>
      <sz val="12"/>
      <color theme="1"/>
      <name val="Arial"/>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13"/>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ACCA9E"/>
        <bgColor indexed="64"/>
      </patternFill>
    </fill>
    <fill>
      <patternFill patternType="solid">
        <fgColor rgb="FFD9EACE"/>
        <bgColor indexed="64"/>
      </patternFill>
    </fill>
    <fill>
      <patternFill patternType="solid">
        <fgColor rgb="FFF0F1F8"/>
        <bgColor indexed="64"/>
      </patternFill>
    </fill>
  </fills>
  <borders count="4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s>
  <cellStyleXfs count="6">
    <xf numFmtId="0" fontId="0" fillId="0" borderId="0"/>
    <xf numFmtId="0" fontId="1" fillId="0" borderId="0"/>
    <xf numFmtId="0" fontId="4" fillId="0" borderId="0"/>
    <xf numFmtId="43"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33">
    <xf numFmtId="0" fontId="0" fillId="0" borderId="0" xfId="0"/>
    <xf numFmtId="0" fontId="0" fillId="0" borderId="0" xfId="0" applyBorder="1"/>
    <xf numFmtId="0" fontId="1" fillId="0" borderId="0" xfId="1"/>
    <xf numFmtId="0" fontId="1" fillId="0" borderId="0" xfId="1" applyAlignment="1">
      <alignment wrapText="1"/>
    </xf>
    <xf numFmtId="3" fontId="1" fillId="0" borderId="0" xfId="1" applyNumberFormat="1"/>
    <xf numFmtId="0" fontId="2" fillId="0" borderId="0" xfId="1" applyFont="1"/>
    <xf numFmtId="0" fontId="4" fillId="0" borderId="1" xfId="2" applyBorder="1"/>
    <xf numFmtId="0" fontId="2" fillId="0" borderId="1" xfId="2" applyFont="1" applyBorder="1" applyAlignment="1">
      <alignment horizontal="center" vertical="center" wrapText="1"/>
    </xf>
    <xf numFmtId="0" fontId="4" fillId="0" borderId="1" xfId="2" applyBorder="1" applyAlignment="1">
      <alignment wrapText="1"/>
    </xf>
    <xf numFmtId="0" fontId="4" fillId="0" borderId="0" xfId="2" applyAlignment="1">
      <alignment wrapText="1"/>
    </xf>
    <xf numFmtId="0" fontId="4" fillId="0" borderId="0" xfId="2"/>
    <xf numFmtId="164" fontId="4" fillId="0" borderId="1" xfId="2" applyNumberFormat="1" applyBorder="1"/>
    <xf numFmtId="164" fontId="4" fillId="0" borderId="0" xfId="2" applyNumberFormat="1"/>
    <xf numFmtId="0" fontId="1" fillId="0" borderId="1" xfId="1" applyBorder="1"/>
    <xf numFmtId="0" fontId="2" fillId="0" borderId="1" xfId="1" applyFont="1" applyBorder="1" applyAlignment="1">
      <alignment vertical="top" wrapText="1"/>
    </xf>
    <xf numFmtId="0" fontId="3" fillId="0" borderId="1" xfId="1" applyFont="1" applyBorder="1" applyAlignment="1">
      <alignment horizontal="center"/>
    </xf>
    <xf numFmtId="0" fontId="4" fillId="0" borderId="0" xfId="2" applyAlignment="1">
      <alignment vertical="top" wrapText="1"/>
    </xf>
    <xf numFmtId="0" fontId="4" fillId="0" borderId="0" xfId="2" applyBorder="1" applyAlignment="1">
      <alignment vertical="top" wrapText="1"/>
    </xf>
    <xf numFmtId="0" fontId="4" fillId="0" borderId="1" xfId="2" applyBorder="1" applyAlignment="1">
      <alignment vertical="top" wrapText="1"/>
    </xf>
    <xf numFmtId="0" fontId="5" fillId="3" borderId="0" xfId="2" applyFont="1" applyFill="1" applyAlignment="1">
      <alignment vertical="top" wrapText="1"/>
    </xf>
    <xf numFmtId="0" fontId="4" fillId="3" borderId="0" xfId="2" applyFill="1" applyAlignment="1">
      <alignment vertical="top" wrapText="1"/>
    </xf>
    <xf numFmtId="2" fontId="1" fillId="0" borderId="0" xfId="1" applyNumberFormat="1"/>
    <xf numFmtId="1" fontId="1" fillId="0" borderId="0" xfId="1" applyNumberFormat="1" applyAlignment="1">
      <alignment wrapText="1"/>
    </xf>
    <xf numFmtId="2" fontId="1" fillId="0" borderId="0" xfId="1" applyNumberFormat="1" applyAlignment="1">
      <alignment wrapText="1"/>
    </xf>
    <xf numFmtId="3" fontId="2" fillId="5" borderId="0" xfId="1" applyNumberFormat="1" applyFont="1" applyFill="1"/>
    <xf numFmtId="2" fontId="4" fillId="0" borderId="0" xfId="2" applyNumberFormat="1" applyAlignment="1">
      <alignment wrapText="1"/>
    </xf>
    <xf numFmtId="1" fontId="4" fillId="0" borderId="0" xfId="2" applyNumberFormat="1" applyBorder="1" applyAlignment="1">
      <alignment horizontal="left" vertical="top" wrapText="1"/>
    </xf>
    <xf numFmtId="2" fontId="4" fillId="0" borderId="0" xfId="2" applyNumberFormat="1" applyFill="1" applyBorder="1" applyAlignment="1">
      <alignment horizontal="left" vertical="top" wrapText="1"/>
    </xf>
    <xf numFmtId="3" fontId="4" fillId="0" borderId="0" xfId="2" applyNumberFormat="1" applyFill="1" applyBorder="1" applyAlignment="1">
      <alignment horizontal="left" vertical="top" wrapText="1"/>
    </xf>
    <xf numFmtId="0" fontId="4" fillId="0" borderId="0" xfId="2" applyFill="1" applyBorder="1" applyAlignment="1">
      <alignment horizontal="left" vertical="top" wrapText="1"/>
    </xf>
    <xf numFmtId="0" fontId="4" fillId="5" borderId="0" xfId="2" applyFill="1" applyBorder="1" applyAlignment="1">
      <alignment horizontal="left" vertical="top" wrapText="1"/>
    </xf>
    <xf numFmtId="1" fontId="2" fillId="3" borderId="0" xfId="3" applyNumberFormat="1" applyFont="1" applyFill="1" applyBorder="1" applyAlignment="1">
      <alignment horizontal="left" vertical="top" wrapText="1"/>
    </xf>
    <xf numFmtId="0" fontId="4" fillId="0" borderId="0" xfId="2" applyBorder="1" applyAlignment="1">
      <alignment horizontal="left" wrapText="1"/>
    </xf>
    <xf numFmtId="1" fontId="2" fillId="0" borderId="0" xfId="3" applyNumberFormat="1" applyFont="1" applyFill="1" applyBorder="1" applyAlignment="1">
      <alignment horizontal="left" vertical="center" wrapText="1"/>
    </xf>
    <xf numFmtId="3" fontId="2" fillId="0" borderId="1" xfId="2" applyNumberFormat="1" applyFont="1" applyBorder="1" applyAlignment="1">
      <alignment horizontal="right" wrapText="1"/>
    </xf>
    <xf numFmtId="2" fontId="4" fillId="0" borderId="1" xfId="2" applyNumberFormat="1" applyBorder="1" applyAlignment="1">
      <alignment horizontal="right" wrapText="1"/>
    </xf>
    <xf numFmtId="2" fontId="4" fillId="0" borderId="1" xfId="3" applyNumberFormat="1" applyFont="1" applyBorder="1" applyAlignment="1">
      <alignment horizontal="center" wrapText="1"/>
    </xf>
    <xf numFmtId="3" fontId="2" fillId="0" borderId="1" xfId="2" applyNumberFormat="1" applyFont="1" applyBorder="1" applyAlignment="1">
      <alignment horizontal="center" vertical="center" wrapText="1"/>
    </xf>
    <xf numFmtId="43" fontId="4" fillId="0" borderId="1" xfId="3" applyFont="1" applyBorder="1" applyAlignment="1">
      <alignment horizontal="right" wrapText="1"/>
    </xf>
    <xf numFmtId="2" fontId="4" fillId="0" borderId="1" xfId="2" applyNumberFormat="1" applyBorder="1" applyAlignment="1">
      <alignment horizontal="center" wrapText="1"/>
    </xf>
    <xf numFmtId="0" fontId="8" fillId="0" borderId="1" xfId="2" applyFont="1" applyBorder="1" applyAlignment="1">
      <alignment horizontal="center" wrapText="1"/>
    </xf>
    <xf numFmtId="43" fontId="3" fillId="0" borderId="1" xfId="3" applyFont="1" applyBorder="1" applyAlignment="1">
      <alignment horizontal="center" wrapText="1"/>
    </xf>
    <xf numFmtId="43" fontId="7" fillId="0" borderId="1" xfId="3" applyFont="1" applyBorder="1" applyAlignment="1">
      <alignment horizontal="center" wrapText="1"/>
    </xf>
    <xf numFmtId="2" fontId="4" fillId="0" borderId="1" xfId="2" applyNumberFormat="1" applyBorder="1" applyAlignment="1">
      <alignment wrapText="1"/>
    </xf>
    <xf numFmtId="2" fontId="1" fillId="0" borderId="0" xfId="1" applyNumberFormat="1" applyAlignment="1">
      <alignment vertical="top" wrapText="1"/>
    </xf>
    <xf numFmtId="1" fontId="4" fillId="0" borderId="0" xfId="2" applyNumberFormat="1" applyAlignment="1">
      <alignment wrapText="1"/>
    </xf>
    <xf numFmtId="2" fontId="4" fillId="0" borderId="0" xfId="2" applyNumberFormat="1" applyAlignment="1">
      <alignment vertical="top" wrapText="1"/>
    </xf>
    <xf numFmtId="0" fontId="4" fillId="0" borderId="0" xfId="2" applyAlignment="1"/>
    <xf numFmtId="1" fontId="4" fillId="0" borderId="0" xfId="2" applyNumberFormat="1" applyFill="1" applyAlignment="1">
      <alignment wrapText="1"/>
    </xf>
    <xf numFmtId="0" fontId="4" fillId="0" borderId="0" xfId="2" applyBorder="1" applyAlignment="1"/>
    <xf numFmtId="3" fontId="4" fillId="0" borderId="1" xfId="2" applyNumberFormat="1" applyFill="1" applyBorder="1" applyAlignment="1">
      <alignment horizontal="center" wrapText="1"/>
    </xf>
    <xf numFmtId="3" fontId="4" fillId="3" borderId="1" xfId="3" applyNumberFormat="1" applyFont="1" applyFill="1" applyBorder="1" applyAlignment="1">
      <alignment horizontal="center" wrapText="1"/>
    </xf>
    <xf numFmtId="1" fontId="2" fillId="0" borderId="0" xfId="1" applyNumberFormat="1" applyFont="1" applyBorder="1" applyAlignment="1">
      <alignment wrapText="1"/>
    </xf>
    <xf numFmtId="2" fontId="4" fillId="0" borderId="1" xfId="2" applyNumberFormat="1" applyFill="1" applyBorder="1" applyAlignment="1">
      <alignment horizontal="center" wrapText="1"/>
    </xf>
    <xf numFmtId="1" fontId="4" fillId="0" borderId="1" xfId="2" applyNumberFormat="1" applyFill="1" applyBorder="1" applyAlignment="1">
      <alignment horizontal="center" vertical="top" wrapText="1"/>
    </xf>
    <xf numFmtId="0" fontId="4" fillId="0" borderId="1" xfId="2" applyFill="1" applyBorder="1" applyAlignment="1">
      <alignment horizontal="center" wrapText="1"/>
    </xf>
    <xf numFmtId="43" fontId="4" fillId="0" borderId="1" xfId="3" applyFont="1" applyFill="1" applyBorder="1" applyAlignment="1">
      <alignment horizontal="center" wrapText="1"/>
    </xf>
    <xf numFmtId="1" fontId="1" fillId="0" borderId="0" xfId="1" applyNumberFormat="1" applyBorder="1" applyAlignment="1">
      <alignment wrapText="1"/>
    </xf>
    <xf numFmtId="4" fontId="4" fillId="3" borderId="1" xfId="2" applyNumberFormat="1" applyFill="1" applyBorder="1" applyAlignment="1">
      <alignment horizontal="center" wrapText="1"/>
    </xf>
    <xf numFmtId="3" fontId="2" fillId="3" borderId="1" xfId="2" applyNumberFormat="1" applyFont="1" applyFill="1" applyBorder="1" applyAlignment="1">
      <alignment horizontal="center" vertical="center" wrapText="1"/>
    </xf>
    <xf numFmtId="1" fontId="4" fillId="0" borderId="13" xfId="2" applyNumberFormat="1" applyBorder="1" applyAlignment="1">
      <alignment horizontal="center" wrapText="1"/>
    </xf>
    <xf numFmtId="2" fontId="4" fillId="0" borderId="13" xfId="2" applyNumberFormat="1" applyBorder="1" applyAlignment="1">
      <alignment horizontal="center" wrapText="1"/>
    </xf>
    <xf numFmtId="0" fontId="4" fillId="0" borderId="13" xfId="2" applyBorder="1" applyAlignment="1">
      <alignment horizontal="center" wrapText="1"/>
    </xf>
    <xf numFmtId="43" fontId="4" fillId="0" borderId="13" xfId="3" applyFont="1" applyFill="1" applyBorder="1" applyAlignment="1">
      <alignment horizontal="center" wrapText="1"/>
    </xf>
    <xf numFmtId="0" fontId="4" fillId="0" borderId="0" xfId="2" applyAlignment="1">
      <alignment vertical="top"/>
    </xf>
    <xf numFmtId="0" fontId="4" fillId="0" borderId="0" xfId="2" applyFill="1" applyAlignment="1">
      <alignment vertical="top" wrapText="1"/>
    </xf>
    <xf numFmtId="0" fontId="4" fillId="6" borderId="0" xfId="2" applyFill="1"/>
    <xf numFmtId="0" fontId="8" fillId="0" borderId="0" xfId="2" applyFont="1" applyFill="1" applyBorder="1" applyAlignment="1"/>
    <xf numFmtId="0" fontId="5" fillId="0" borderId="1" xfId="2" applyFont="1" applyBorder="1" applyAlignment="1">
      <alignment horizontal="center" vertical="top" wrapText="1"/>
    </xf>
    <xf numFmtId="0" fontId="4" fillId="0" borderId="0" xfId="2" applyFill="1"/>
    <xf numFmtId="0" fontId="0" fillId="0" borderId="0" xfId="0" applyBorder="1" applyAlignment="1">
      <alignment horizontal="left"/>
    </xf>
    <xf numFmtId="1" fontId="1" fillId="0" borderId="1" xfId="1" applyNumberFormat="1" applyBorder="1" applyAlignment="1">
      <alignment horizontal="center" wrapText="1"/>
    </xf>
    <xf numFmtId="0" fontId="0" fillId="0" borderId="0" xfId="0" applyFill="1" applyBorder="1" applyAlignment="1"/>
    <xf numFmtId="0" fontId="0" fillId="0" borderId="0" xfId="0" applyAlignment="1">
      <alignment wrapText="1"/>
    </xf>
    <xf numFmtId="0" fontId="0" fillId="0" borderId="0" xfId="0" applyFont="1" applyBorder="1" applyAlignment="1">
      <alignment vertical="top" wrapText="1"/>
    </xf>
    <xf numFmtId="0" fontId="2" fillId="0" borderId="0" xfId="1" applyFont="1" applyAlignment="1">
      <alignment wrapText="1"/>
    </xf>
    <xf numFmtId="0" fontId="4" fillId="0" borderId="0" xfId="2" applyBorder="1" applyAlignment="1">
      <alignment horizontal="center" vertical="center" wrapText="1"/>
    </xf>
    <xf numFmtId="0" fontId="17" fillId="0" borderId="0" xfId="2" applyFont="1" applyAlignment="1">
      <alignment wrapText="1"/>
    </xf>
    <xf numFmtId="0" fontId="17" fillId="0" borderId="0" xfId="2" applyFont="1" applyAlignment="1">
      <alignment vertical="top" wrapText="1"/>
    </xf>
    <xf numFmtId="0" fontId="7" fillId="0" borderId="0" xfId="2" applyFont="1" applyAlignment="1">
      <alignment wrapText="1"/>
    </xf>
    <xf numFmtId="0" fontId="4" fillId="0" borderId="1" xfId="2" applyBorder="1" applyAlignment="1">
      <alignment vertical="top"/>
    </xf>
    <xf numFmtId="0" fontId="4" fillId="0" borderId="0" xfId="2" applyBorder="1" applyAlignment="1">
      <alignment vertical="top"/>
    </xf>
    <xf numFmtId="0" fontId="2" fillId="0" borderId="0" xfId="2" applyFont="1" applyBorder="1" applyAlignment="1">
      <alignment horizontal="center" vertical="center" wrapText="1"/>
    </xf>
    <xf numFmtId="3" fontId="2" fillId="0" borderId="0" xfId="2" applyNumberFormat="1" applyFont="1" applyBorder="1" applyAlignment="1">
      <alignment horizontal="center" vertical="center" wrapText="1"/>
    </xf>
    <xf numFmtId="3" fontId="4" fillId="0" borderId="0" xfId="2" applyNumberFormat="1" applyFill="1" applyBorder="1" applyAlignment="1">
      <alignment horizontal="center" wrapText="1"/>
    </xf>
    <xf numFmtId="3" fontId="4" fillId="0" borderId="0" xfId="3" applyNumberFormat="1" applyFont="1" applyFill="1" applyBorder="1" applyAlignment="1">
      <alignment horizontal="center" wrapText="1"/>
    </xf>
    <xf numFmtId="0" fontId="0" fillId="0" borderId="11" xfId="0" applyBorder="1"/>
    <xf numFmtId="0" fontId="0" fillId="0" borderId="12" xfId="0" applyBorder="1"/>
    <xf numFmtId="0" fontId="0" fillId="0" borderId="8" xfId="0" applyBorder="1"/>
    <xf numFmtId="0" fontId="0" fillId="0" borderId="10" xfId="0" applyBorder="1"/>
    <xf numFmtId="0" fontId="11" fillId="0" borderId="8" xfId="0" applyFont="1" applyBorder="1" applyAlignment="1">
      <alignment vertical="top" wrapText="1"/>
    </xf>
    <xf numFmtId="0" fontId="0" fillId="0" borderId="0" xfId="0" applyFont="1" applyBorder="1" applyAlignment="1">
      <alignment vertical="center" wrapText="1"/>
    </xf>
    <xf numFmtId="0" fontId="0" fillId="0" borderId="0" xfId="0" applyBorder="1" applyAlignment="1">
      <alignment horizontal="left" indent="1"/>
    </xf>
    <xf numFmtId="0" fontId="4" fillId="0" borderId="13" xfId="2" applyBorder="1" applyAlignment="1">
      <alignment horizontal="center" wrapText="1"/>
    </xf>
    <xf numFmtId="0" fontId="0" fillId="0" borderId="0" xfId="0" applyBorder="1"/>
    <xf numFmtId="0" fontId="0" fillId="0" borderId="11" xfId="0" applyBorder="1"/>
    <xf numFmtId="0" fontId="0" fillId="0" borderId="11" xfId="0" applyBorder="1" applyAlignment="1">
      <alignment vertical="top" wrapText="1"/>
    </xf>
    <xf numFmtId="0" fontId="20" fillId="0" borderId="7" xfId="0" applyFont="1" applyBorder="1"/>
    <xf numFmtId="0" fontId="13" fillId="0" borderId="6" xfId="0" applyFont="1" applyBorder="1" applyAlignment="1">
      <alignment horizontal="center"/>
    </xf>
    <xf numFmtId="0" fontId="13" fillId="0" borderId="12" xfId="0" applyFont="1" applyBorder="1" applyAlignment="1">
      <alignment horizontal="center"/>
    </xf>
    <xf numFmtId="0" fontId="13" fillId="0" borderId="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0" fillId="0" borderId="0" xfId="0" applyFont="1" applyBorder="1" applyAlignment="1">
      <alignment horizontal="left" vertical="center" wrapText="1" indent="1"/>
    </xf>
    <xf numFmtId="0" fontId="19" fillId="0" borderId="0" xfId="0" applyFont="1" applyAlignment="1">
      <alignment horizontal="center"/>
    </xf>
    <xf numFmtId="0" fontId="21" fillId="0" borderId="0" xfId="0" applyFont="1"/>
    <xf numFmtId="0" fontId="0" fillId="7" borderId="1" xfId="0" applyFont="1" applyFill="1" applyBorder="1" applyAlignment="1">
      <alignment horizontal="center" vertical="center" wrapText="1"/>
    </xf>
    <xf numFmtId="1" fontId="1" fillId="0" borderId="1" xfId="1" applyNumberFormat="1" applyBorder="1" applyAlignment="1">
      <alignment wrapText="1"/>
    </xf>
    <xf numFmtId="3" fontId="2" fillId="0" borderId="0" xfId="2" applyNumberFormat="1" applyFont="1" applyFill="1" applyBorder="1" applyAlignment="1">
      <alignment horizontal="center" vertical="center" wrapText="1"/>
    </xf>
    <xf numFmtId="0" fontId="24" fillId="7" borderId="19" xfId="0" applyFont="1" applyFill="1" applyBorder="1" applyAlignment="1">
      <alignment horizontal="center"/>
    </xf>
    <xf numFmtId="0" fontId="24" fillId="7" borderId="1" xfId="0" applyFont="1" applyFill="1" applyBorder="1" applyAlignment="1">
      <alignment horizontal="left" indent="1"/>
    </xf>
    <xf numFmtId="3" fontId="24" fillId="7" borderId="1" xfId="0" applyNumberFormat="1" applyFont="1" applyFill="1" applyBorder="1" applyAlignment="1">
      <alignment horizontal="center"/>
    </xf>
    <xf numFmtId="0" fontId="24" fillId="7" borderId="1" xfId="0" applyFont="1" applyFill="1" applyBorder="1" applyAlignment="1">
      <alignment horizontal="center"/>
    </xf>
    <xf numFmtId="165" fontId="24" fillId="7" borderId="1" xfId="0" applyNumberFormat="1" applyFont="1" applyFill="1" applyBorder="1" applyAlignment="1">
      <alignment horizontal="right" indent="1"/>
    </xf>
    <xf numFmtId="164" fontId="24" fillId="7" borderId="18" xfId="4" applyNumberFormat="1" applyFont="1" applyFill="1" applyBorder="1" applyAlignment="1">
      <alignment horizontal="center"/>
    </xf>
    <xf numFmtId="0" fontId="25" fillId="7" borderId="1" xfId="0" applyFont="1" applyFill="1" applyBorder="1" applyAlignment="1">
      <alignment horizontal="left" indent="1"/>
    </xf>
    <xf numFmtId="164" fontId="24" fillId="7" borderId="18" xfId="4" applyNumberFormat="1" applyFont="1" applyFill="1" applyBorder="1" applyAlignment="1">
      <alignment horizontal="right" indent="1"/>
    </xf>
    <xf numFmtId="0" fontId="24" fillId="7" borderId="1" xfId="0" applyFont="1" applyFill="1" applyBorder="1" applyAlignment="1">
      <alignment horizontal="left" wrapText="1"/>
    </xf>
    <xf numFmtId="0" fontId="24" fillId="7" borderId="19" xfId="0" applyFont="1" applyFill="1" applyBorder="1" applyAlignment="1">
      <alignment horizontal="center" vertical="center"/>
    </xf>
    <xf numFmtId="0" fontId="24" fillId="7" borderId="1" xfId="0" applyFont="1" applyFill="1" applyBorder="1" applyAlignment="1">
      <alignment horizontal="left" vertical="center" wrapText="1"/>
    </xf>
    <xf numFmtId="0" fontId="24" fillId="7" borderId="19" xfId="0" applyFont="1" applyFill="1" applyBorder="1" applyAlignment="1">
      <alignment horizontal="center" vertical="center" wrapText="1"/>
    </xf>
    <xf numFmtId="0" fontId="24" fillId="7" borderId="27" xfId="0" applyFont="1" applyFill="1" applyBorder="1" applyAlignment="1">
      <alignment horizontal="center"/>
    </xf>
    <xf numFmtId="0" fontId="24" fillId="7" borderId="6" xfId="0" applyFont="1" applyFill="1" applyBorder="1" applyAlignment="1">
      <alignment horizontal="left" indent="1"/>
    </xf>
    <xf numFmtId="3" fontId="24" fillId="7" borderId="6" xfId="0" applyNumberFormat="1" applyFont="1" applyFill="1" applyBorder="1" applyAlignment="1">
      <alignment horizontal="center"/>
    </xf>
    <xf numFmtId="0" fontId="24" fillId="7" borderId="6" xfId="0" applyFont="1" applyFill="1" applyBorder="1" applyAlignment="1">
      <alignment horizontal="center"/>
    </xf>
    <xf numFmtId="165" fontId="26" fillId="7" borderId="7" xfId="0" applyNumberFormat="1" applyFont="1" applyFill="1" applyBorder="1" applyAlignment="1">
      <alignment horizontal="right" indent="1"/>
    </xf>
    <xf numFmtId="0" fontId="24" fillId="7" borderId="21" xfId="0" applyFont="1" applyFill="1" applyBorder="1" applyAlignment="1">
      <alignment horizontal="center"/>
    </xf>
    <xf numFmtId="0" fontId="24" fillId="7" borderId="20" xfId="0" applyFont="1" applyFill="1" applyBorder="1" applyAlignment="1">
      <alignment horizontal="left" indent="1"/>
    </xf>
    <xf numFmtId="3" fontId="24" fillId="7" borderId="20" xfId="0" applyNumberFormat="1" applyFont="1" applyFill="1" applyBorder="1" applyAlignment="1">
      <alignment horizontal="center"/>
    </xf>
    <xf numFmtId="0" fontId="24" fillId="7" borderId="20" xfId="0" applyFont="1" applyFill="1" applyBorder="1" applyAlignment="1">
      <alignment horizontal="center"/>
    </xf>
    <xf numFmtId="165" fontId="26" fillId="7" borderId="20" xfId="0" applyNumberFormat="1" applyFont="1" applyFill="1" applyBorder="1" applyAlignment="1">
      <alignment horizontal="right" indent="1"/>
    </xf>
    <xf numFmtId="165" fontId="25" fillId="7" borderId="17" xfId="4" applyNumberFormat="1" applyFont="1" applyFill="1" applyBorder="1" applyAlignment="1">
      <alignment horizontal="right" indent="1"/>
    </xf>
    <xf numFmtId="0" fontId="24" fillId="7" borderId="0" xfId="0" applyFont="1" applyFill="1" applyBorder="1" applyAlignment="1">
      <alignment horizontal="left"/>
    </xf>
    <xf numFmtId="0" fontId="24" fillId="7" borderId="0" xfId="0" applyFont="1" applyFill="1" applyBorder="1" applyAlignment="1">
      <alignment horizontal="center"/>
    </xf>
    <xf numFmtId="164" fontId="1" fillId="0" borderId="0" xfId="1" applyNumberFormat="1"/>
    <xf numFmtId="0" fontId="0" fillId="0" borderId="0" xfId="1" applyFont="1"/>
    <xf numFmtId="165" fontId="1" fillId="0" borderId="0" xfId="1" applyNumberFormat="1"/>
    <xf numFmtId="0" fontId="12" fillId="0" borderId="0" xfId="0" applyFont="1" applyBorder="1" applyAlignment="1">
      <alignment horizontal="center"/>
    </xf>
    <xf numFmtId="0" fontId="30" fillId="0" borderId="26" xfId="0" applyFont="1" applyFill="1" applyBorder="1" applyAlignment="1">
      <alignment horizontal="left"/>
    </xf>
    <xf numFmtId="0" fontId="0" fillId="0" borderId="20" xfId="0" applyBorder="1" applyAlignment="1">
      <alignment horizontal="center"/>
    </xf>
    <xf numFmtId="3" fontId="0" fillId="0" borderId="20" xfId="0" applyNumberFormat="1" applyBorder="1" applyAlignment="1">
      <alignment horizontal="center"/>
    </xf>
    <xf numFmtId="164" fontId="0" fillId="0" borderId="20" xfId="0" applyNumberFormat="1" applyBorder="1" applyAlignment="1">
      <alignment horizontal="center"/>
    </xf>
    <xf numFmtId="164" fontId="0" fillId="0" borderId="20" xfId="0" applyNumberFormat="1" applyBorder="1"/>
    <xf numFmtId="0" fontId="32" fillId="0" borderId="21" xfId="0" applyFont="1" applyFill="1" applyBorder="1" applyAlignment="1">
      <alignment horizontal="left"/>
    </xf>
    <xf numFmtId="0" fontId="0" fillId="0" borderId="0" xfId="0" applyAlignment="1">
      <alignment horizontal="center"/>
    </xf>
    <xf numFmtId="3" fontId="0" fillId="0" borderId="0" xfId="0" applyNumberFormat="1" applyAlignment="1">
      <alignment horizontal="center"/>
    </xf>
    <xf numFmtId="164" fontId="0" fillId="0" borderId="0" xfId="0" applyNumberFormat="1" applyAlignment="1">
      <alignment horizontal="center"/>
    </xf>
    <xf numFmtId="164" fontId="0" fillId="0" borderId="0" xfId="0" applyNumberFormat="1"/>
    <xf numFmtId="164" fontId="0" fillId="9" borderId="6" xfId="0" applyNumberFormat="1" applyFill="1" applyBorder="1" applyAlignment="1">
      <alignment horizontal="center"/>
    </xf>
    <xf numFmtId="164" fontId="0" fillId="9" borderId="7" xfId="0" applyNumberFormat="1" applyFill="1" applyBorder="1"/>
    <xf numFmtId="0" fontId="0" fillId="0" borderId="5" xfId="0" applyBorder="1" applyAlignment="1">
      <alignment horizontal="center"/>
    </xf>
    <xf numFmtId="0" fontId="0" fillId="0" borderId="6" xfId="0" applyBorder="1" applyAlignment="1">
      <alignment horizontal="center"/>
    </xf>
    <xf numFmtId="3" fontId="0" fillId="0" borderId="6" xfId="0" applyNumberFormat="1" applyBorder="1" applyAlignment="1">
      <alignment horizontal="center"/>
    </xf>
    <xf numFmtId="164" fontId="0" fillId="0" borderId="6" xfId="0" applyNumberFormat="1" applyBorder="1" applyAlignment="1">
      <alignment horizontal="center"/>
    </xf>
    <xf numFmtId="164" fontId="0" fillId="0" borderId="7" xfId="0" applyNumberFormat="1" applyBorder="1" applyAlignment="1">
      <alignment horizontal="center"/>
    </xf>
    <xf numFmtId="164" fontId="0" fillId="0" borderId="11" xfId="0" applyNumberFormat="1" applyBorder="1"/>
    <xf numFmtId="0" fontId="0" fillId="0" borderId="12" xfId="0" applyBorder="1" applyAlignment="1">
      <alignment horizontal="center"/>
    </xf>
    <xf numFmtId="0" fontId="27" fillId="0" borderId="0" xfId="0" applyFont="1" applyBorder="1" applyAlignment="1">
      <alignment horizontal="center"/>
    </xf>
    <xf numFmtId="3" fontId="0" fillId="0" borderId="0" xfId="0" applyNumberFormat="1" applyBorder="1" applyAlignment="1">
      <alignment horizontal="center"/>
    </xf>
    <xf numFmtId="164" fontId="0" fillId="0" borderId="0" xfId="0" applyNumberFormat="1" applyBorder="1" applyAlignment="1">
      <alignment horizontal="center"/>
    </xf>
    <xf numFmtId="164" fontId="0" fillId="0" borderId="11" xfId="0" applyNumberFormat="1" applyBorder="1" applyAlignment="1">
      <alignment horizontal="center"/>
    </xf>
    <xf numFmtId="0" fontId="0" fillId="0" borderId="8" xfId="0" applyBorder="1" applyAlignment="1">
      <alignment horizontal="center"/>
    </xf>
    <xf numFmtId="0" fontId="33" fillId="0" borderId="9" xfId="0" applyFont="1" applyBorder="1" applyAlignment="1">
      <alignment horizontal="center"/>
    </xf>
    <xf numFmtId="3" fontId="0" fillId="0" borderId="9" xfId="0" applyNumberFormat="1" applyBorder="1" applyAlignment="1">
      <alignment horizontal="center"/>
    </xf>
    <xf numFmtId="164" fontId="0" fillId="0" borderId="9" xfId="0" applyNumberFormat="1" applyBorder="1" applyAlignment="1">
      <alignment horizontal="center"/>
    </xf>
    <xf numFmtId="3" fontId="0" fillId="0" borderId="22" xfId="0" applyNumberFormat="1" applyBorder="1" applyAlignment="1">
      <alignment horizontal="center"/>
    </xf>
    <xf numFmtId="164" fontId="0" fillId="0" borderId="0" xfId="0" applyNumberFormat="1" applyAlignment="1">
      <alignment horizontal="right"/>
    </xf>
    <xf numFmtId="164" fontId="0" fillId="0" borderId="22" xfId="0" applyNumberFormat="1" applyBorder="1" applyAlignment="1">
      <alignment horizontal="center"/>
    </xf>
    <xf numFmtId="164" fontId="0" fillId="0" borderId="25" xfId="0" applyNumberFormat="1" applyBorder="1" applyAlignment="1">
      <alignment horizontal="center"/>
    </xf>
    <xf numFmtId="164" fontId="0" fillId="9" borderId="7" xfId="0" applyNumberFormat="1" applyFill="1" applyBorder="1" applyAlignment="1">
      <alignment horizontal="center"/>
    </xf>
    <xf numFmtId="0" fontId="27" fillId="0" borderId="6" xfId="0" applyFont="1" applyBorder="1" applyAlignment="1">
      <alignment horizontal="center"/>
    </xf>
    <xf numFmtId="164" fontId="0" fillId="0" borderId="26" xfId="0" applyNumberFormat="1" applyBorder="1" applyAlignment="1">
      <alignment horizontal="center"/>
    </xf>
    <xf numFmtId="0" fontId="12" fillId="0" borderId="12" xfId="0" applyFont="1" applyBorder="1" applyAlignment="1">
      <alignment horizontal="center"/>
    </xf>
    <xf numFmtId="0" fontId="12" fillId="0" borderId="6" xfId="0" applyFont="1" applyBorder="1" applyAlignment="1">
      <alignment horizontal="center"/>
    </xf>
    <xf numFmtId="0" fontId="0" fillId="0" borderId="0" xfId="0" applyBorder="1" applyAlignment="1">
      <alignment horizontal="center"/>
    </xf>
    <xf numFmtId="0" fontId="12" fillId="0" borderId="5" xfId="0" applyFont="1" applyBorder="1" applyAlignment="1">
      <alignment horizontal="center"/>
    </xf>
    <xf numFmtId="0" fontId="27" fillId="0" borderId="9" xfId="0" applyFont="1" applyBorder="1" applyAlignment="1">
      <alignment horizontal="center"/>
    </xf>
    <xf numFmtId="3" fontId="28" fillId="0" borderId="0" xfId="0" applyNumberFormat="1" applyFont="1" applyAlignment="1">
      <alignment horizontal="center"/>
    </xf>
    <xf numFmtId="164" fontId="28" fillId="0" borderId="0" xfId="0" applyNumberFormat="1" applyFont="1" applyAlignment="1">
      <alignment horizontal="center"/>
    </xf>
    <xf numFmtId="0" fontId="34" fillId="0" borderId="0" xfId="0" applyFont="1" applyAlignment="1">
      <alignment horizontal="left"/>
    </xf>
    <xf numFmtId="0" fontId="27" fillId="0" borderId="0" xfId="0" applyFont="1" applyAlignment="1">
      <alignment horizontal="center"/>
    </xf>
    <xf numFmtId="0" fontId="33" fillId="0" borderId="0" xfId="0" applyFont="1" applyAlignment="1">
      <alignment horizontal="center"/>
    </xf>
    <xf numFmtId="6" fontId="12" fillId="0" borderId="0" xfId="0" applyNumberFormat="1" applyFont="1" applyAlignment="1">
      <alignment horizontal="center"/>
    </xf>
    <xf numFmtId="6" fontId="0" fillId="0" borderId="0" xfId="0" applyNumberFormat="1" applyAlignment="1">
      <alignment horizontal="center"/>
    </xf>
    <xf numFmtId="3" fontId="0" fillId="0" borderId="0" xfId="0" applyNumberFormat="1" applyAlignment="1">
      <alignment wrapText="1"/>
    </xf>
    <xf numFmtId="0" fontId="13"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29" fillId="0" borderId="1" xfId="0" applyFont="1" applyBorder="1"/>
    <xf numFmtId="0" fontId="13" fillId="0" borderId="1" xfId="0" applyFont="1" applyBorder="1" applyAlignment="1">
      <alignment horizontal="center"/>
    </xf>
    <xf numFmtId="0" fontId="28" fillId="0" borderId="0" xfId="0" applyFont="1" applyAlignment="1">
      <alignment wrapText="1"/>
    </xf>
    <xf numFmtId="3" fontId="28" fillId="0" borderId="0" xfId="0" applyNumberFormat="1" applyFont="1" applyAlignment="1">
      <alignment wrapText="1"/>
    </xf>
    <xf numFmtId="0" fontId="35" fillId="10" borderId="28" xfId="0" applyFont="1" applyFill="1" applyBorder="1" applyAlignment="1">
      <alignment horizontal="left" vertical="center" wrapText="1" readingOrder="1"/>
    </xf>
    <xf numFmtId="0" fontId="36" fillId="11" borderId="29" xfId="0" applyFont="1" applyFill="1" applyBorder="1" applyAlignment="1">
      <alignment horizontal="left" vertical="center" wrapText="1" readingOrder="1"/>
    </xf>
    <xf numFmtId="3" fontId="0" fillId="0" borderId="0" xfId="0" applyNumberFormat="1"/>
    <xf numFmtId="3" fontId="36" fillId="11" borderId="29" xfId="0" applyNumberFormat="1" applyFont="1" applyFill="1" applyBorder="1" applyAlignment="1">
      <alignment horizontal="left" vertical="center" wrapText="1" readingOrder="1"/>
    </xf>
    <xf numFmtId="9" fontId="36" fillId="11" borderId="29" xfId="0" applyNumberFormat="1" applyFont="1" applyFill="1" applyBorder="1" applyAlignment="1">
      <alignment horizontal="left" vertical="center" wrapText="1" readingOrder="1"/>
    </xf>
    <xf numFmtId="0" fontId="36" fillId="12" borderId="30" xfId="0" applyFont="1" applyFill="1" applyBorder="1" applyAlignment="1">
      <alignment horizontal="left" vertical="center" wrapText="1" readingOrder="1"/>
    </xf>
    <xf numFmtId="3" fontId="36" fillId="12" borderId="30" xfId="0" applyNumberFormat="1" applyFont="1" applyFill="1" applyBorder="1" applyAlignment="1">
      <alignment horizontal="left" vertical="center" wrapText="1" readingOrder="1"/>
    </xf>
    <xf numFmtId="9" fontId="36" fillId="12" borderId="31" xfId="0" applyNumberFormat="1" applyFont="1" applyFill="1" applyBorder="1" applyAlignment="1">
      <alignment horizontal="left" vertical="center" wrapText="1" readingOrder="1"/>
    </xf>
    <xf numFmtId="3" fontId="36" fillId="12" borderId="32" xfId="0" applyNumberFormat="1" applyFont="1" applyFill="1" applyBorder="1" applyAlignment="1">
      <alignment horizontal="left" vertical="center" wrapText="1" readingOrder="1"/>
    </xf>
    <xf numFmtId="0" fontId="36" fillId="11" borderId="30" xfId="0" applyFont="1" applyFill="1" applyBorder="1" applyAlignment="1">
      <alignment horizontal="left" vertical="center" wrapText="1" readingOrder="1"/>
    </xf>
    <xf numFmtId="3" fontId="36" fillId="11" borderId="30" xfId="0" applyNumberFormat="1" applyFont="1" applyFill="1" applyBorder="1" applyAlignment="1">
      <alignment horizontal="left" vertical="center" wrapText="1" readingOrder="1"/>
    </xf>
    <xf numFmtId="9" fontId="36" fillId="11" borderId="30" xfId="0" applyNumberFormat="1" applyFont="1" applyFill="1" applyBorder="1" applyAlignment="1">
      <alignment horizontal="left" vertical="center" wrapText="1" readingOrder="1"/>
    </xf>
    <xf numFmtId="9" fontId="36" fillId="12" borderId="30" xfId="0" applyNumberFormat="1" applyFont="1" applyFill="1" applyBorder="1" applyAlignment="1">
      <alignment horizontal="left" vertical="center" wrapText="1" readingOrder="1"/>
    </xf>
    <xf numFmtId="0" fontId="35" fillId="10" borderId="39" xfId="0" applyFont="1" applyFill="1" applyBorder="1" applyAlignment="1">
      <alignment horizontal="left" vertical="center" wrapText="1" readingOrder="1"/>
    </xf>
    <xf numFmtId="0" fontId="37" fillId="0" borderId="0" xfId="2" applyFont="1" applyAlignment="1">
      <alignment vertical="top" wrapText="1"/>
    </xf>
    <xf numFmtId="0" fontId="28" fillId="0" borderId="0" xfId="1" applyFont="1"/>
    <xf numFmtId="1" fontId="1" fillId="0" borderId="16" xfId="1" applyNumberFormat="1" applyBorder="1" applyAlignment="1">
      <alignment wrapText="1"/>
    </xf>
    <xf numFmtId="9" fontId="1" fillId="0" borderId="1" xfId="5" applyBorder="1" applyAlignment="1">
      <alignment wrapText="1"/>
    </xf>
    <xf numFmtId="166" fontId="1" fillId="0" borderId="0" xfId="1" applyNumberFormat="1"/>
    <xf numFmtId="1" fontId="0" fillId="0" borderId="0" xfId="1" applyNumberFormat="1" applyFont="1" applyAlignment="1">
      <alignment wrapText="1"/>
    </xf>
    <xf numFmtId="164" fontId="1" fillId="0" borderId="1" xfId="1" applyNumberFormat="1" applyBorder="1" applyAlignment="1">
      <alignment wrapText="1"/>
    </xf>
    <xf numFmtId="3" fontId="1" fillId="0" borderId="1" xfId="1" applyNumberFormat="1" applyBorder="1" applyAlignment="1">
      <alignment vertical="top" wrapText="1"/>
    </xf>
    <xf numFmtId="2" fontId="0" fillId="0" borderId="13" xfId="1" applyNumberFormat="1" applyFont="1" applyBorder="1" applyAlignment="1">
      <alignment horizontal="center" vertical="top" wrapText="1"/>
    </xf>
    <xf numFmtId="1" fontId="0" fillId="0" borderId="13" xfId="1" applyNumberFormat="1" applyFont="1" applyBorder="1" applyAlignment="1">
      <alignment horizontal="center" wrapText="1"/>
    </xf>
    <xf numFmtId="3" fontId="0" fillId="0" borderId="1" xfId="0" applyNumberFormat="1" applyFont="1" applyBorder="1" applyAlignment="1">
      <alignment horizontal="center" vertical="center"/>
    </xf>
    <xf numFmtId="0" fontId="0" fillId="0" borderId="2" xfId="0" applyBorder="1"/>
    <xf numFmtId="0" fontId="0" fillId="0" borderId="2" xfId="0" applyBorder="1" applyAlignment="1">
      <alignment wrapText="1"/>
    </xf>
    <xf numFmtId="0" fontId="0" fillId="0" borderId="4" xfId="0" applyBorder="1"/>
    <xf numFmtId="0" fontId="0" fillId="0" borderId="15" xfId="0" applyBorder="1"/>
    <xf numFmtId="0" fontId="0" fillId="0" borderId="14" xfId="0" applyFont="1" applyBorder="1"/>
    <xf numFmtId="0" fontId="11" fillId="0" borderId="14" xfId="0" applyFont="1" applyBorder="1" applyAlignment="1">
      <alignment vertical="top" wrapText="1"/>
    </xf>
    <xf numFmtId="0" fontId="0" fillId="0" borderId="5" xfId="0" applyBorder="1" applyAlignment="1">
      <alignment horizontal="left" vertical="center"/>
    </xf>
    <xf numFmtId="0" fontId="0" fillId="0" borderId="7" xfId="0" applyBorder="1" applyAlignment="1">
      <alignment vertical="top"/>
    </xf>
    <xf numFmtId="0" fontId="0" fillId="0" borderId="12" xfId="0" applyBorder="1" applyAlignment="1">
      <alignment horizontal="left" vertical="center"/>
    </xf>
    <xf numFmtId="0" fontId="0" fillId="0" borderId="11" xfId="0" applyBorder="1" applyAlignment="1">
      <alignment vertical="top"/>
    </xf>
    <xf numFmtId="0" fontId="0" fillId="0" borderId="10" xfId="0" applyBorder="1" applyAlignment="1"/>
    <xf numFmtId="0" fontId="16" fillId="2" borderId="1" xfId="0" applyFont="1" applyFill="1" applyBorder="1" applyAlignment="1">
      <alignment horizontal="left" vertical="center" wrapText="1" indent="1"/>
    </xf>
    <xf numFmtId="0" fontId="0" fillId="0" borderId="1" xfId="0" applyFont="1" applyFill="1" applyBorder="1" applyAlignment="1">
      <alignment horizontal="left" wrapText="1" indent="1"/>
    </xf>
    <xf numFmtId="0" fontId="0" fillId="0" borderId="1" xfId="0" applyFont="1" applyBorder="1" applyAlignment="1">
      <alignment horizontal="left" indent="1"/>
    </xf>
    <xf numFmtId="164" fontId="0" fillId="0" borderId="3" xfId="0" applyNumberFormat="1" applyFont="1" applyBorder="1" applyAlignment="1">
      <alignment horizontal="right" indent="2"/>
    </xf>
    <xf numFmtId="164" fontId="0" fillId="0" borderId="2" xfId="0" applyNumberFormat="1" applyFont="1" applyBorder="1" applyAlignment="1">
      <alignment horizontal="right" indent="2"/>
    </xf>
    <xf numFmtId="0" fontId="19" fillId="0" borderId="0" xfId="0" applyFont="1" applyAlignment="1">
      <alignment horizontal="center"/>
    </xf>
    <xf numFmtId="0" fontId="19" fillId="0" borderId="9" xfId="0" applyFont="1" applyBorder="1" applyAlignment="1">
      <alignment horizontal="center"/>
    </xf>
    <xf numFmtId="0" fontId="0" fillId="0" borderId="1" xfId="0" applyFont="1" applyBorder="1" applyAlignment="1">
      <alignment horizontal="center"/>
    </xf>
    <xf numFmtId="3" fontId="0" fillId="0" borderId="1" xfId="0" applyNumberFormat="1" applyFont="1" applyBorder="1" applyAlignment="1">
      <alignment horizontal="center" vertical="center"/>
    </xf>
    <xf numFmtId="0" fontId="0" fillId="0" borderId="1" xfId="0" applyBorder="1" applyAlignment="1"/>
    <xf numFmtId="0" fontId="12" fillId="0" borderId="1" xfId="0" applyFont="1" applyBorder="1" applyAlignment="1">
      <alignment horizontal="left" vertical="center" wrapText="1"/>
    </xf>
    <xf numFmtId="0" fontId="0" fillId="0" borderId="1" xfId="0" applyBorder="1" applyAlignment="1">
      <alignment vertical="center"/>
    </xf>
    <xf numFmtId="166" fontId="0" fillId="0" borderId="15" xfId="0" applyNumberFormat="1" applyBorder="1" applyAlignment="1">
      <alignment horizontal="center" vertical="center"/>
    </xf>
    <xf numFmtId="0" fontId="0" fillId="0" borderId="14" xfId="0" applyBorder="1" applyAlignment="1"/>
    <xf numFmtId="0" fontId="0" fillId="0" borderId="13" xfId="0" applyBorder="1" applyAlignment="1"/>
    <xf numFmtId="0" fontId="15" fillId="0" borderId="12" xfId="0" applyFont="1" applyBorder="1" applyAlignment="1">
      <alignment horizontal="center"/>
    </xf>
    <xf numFmtId="0" fontId="12" fillId="0" borderId="0" xfId="0" applyFont="1" applyBorder="1" applyAlignment="1">
      <alignment horizontal="center"/>
    </xf>
    <xf numFmtId="0" fontId="12" fillId="0" borderId="11" xfId="0" applyFont="1" applyBorder="1" applyAlignment="1">
      <alignment horizontal="center"/>
    </xf>
    <xf numFmtId="0" fontId="0" fillId="7" borderId="1" xfId="0" applyFont="1" applyFill="1" applyBorder="1" applyAlignment="1">
      <alignment horizontal="left" indent="1"/>
    </xf>
    <xf numFmtId="0" fontId="0" fillId="0" borderId="1" xfId="0" applyFont="1" applyBorder="1" applyAlignment="1">
      <alignment horizontal="left" wrapText="1" indent="1"/>
    </xf>
    <xf numFmtId="0" fontId="0" fillId="0" borderId="1" xfId="0" applyFont="1" applyFill="1" applyBorder="1" applyAlignment="1">
      <alignment horizontal="left" indent="1"/>
    </xf>
    <xf numFmtId="0" fontId="16" fillId="2" borderId="1" xfId="0" applyFont="1" applyFill="1" applyBorder="1" applyAlignment="1">
      <alignment horizontal="left" vertical="center" indent="1"/>
    </xf>
    <xf numFmtId="0" fontId="13" fillId="0" borderId="1" xfId="0" applyFont="1" applyBorder="1" applyAlignment="1">
      <alignment horizontal="left" vertical="center" indent="1"/>
    </xf>
    <xf numFmtId="0" fontId="0" fillId="7" borderId="14" xfId="0" applyFont="1" applyFill="1" applyBorder="1" applyAlignment="1">
      <alignment horizontal="center" vertical="center"/>
    </xf>
    <xf numFmtId="0" fontId="0" fillId="7" borderId="1" xfId="0" applyFont="1" applyFill="1" applyBorder="1" applyAlignment="1">
      <alignment horizontal="center" vertical="center"/>
    </xf>
    <xf numFmtId="0" fontId="0" fillId="0" borderId="5"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0" borderId="7" xfId="0" applyFont="1" applyBorder="1" applyAlignment="1">
      <alignment horizontal="left" vertical="center" wrapText="1" indent="1"/>
    </xf>
    <xf numFmtId="0" fontId="13" fillId="0" borderId="9" xfId="0" applyFont="1" applyBorder="1" applyAlignment="1">
      <alignment horizontal="left" vertical="center" wrapText="1" indent="1"/>
    </xf>
    <xf numFmtId="0" fontId="13" fillId="0" borderId="10" xfId="0" applyFont="1" applyBorder="1" applyAlignment="1">
      <alignment horizontal="left" vertical="center" wrapText="1" indent="1"/>
    </xf>
    <xf numFmtId="165" fontId="0" fillId="0" borderId="3" xfId="0" applyNumberFormat="1" applyFont="1" applyFill="1" applyBorder="1" applyAlignment="1">
      <alignment horizontal="right" indent="2"/>
    </xf>
    <xf numFmtId="165" fontId="0" fillId="0" borderId="2" xfId="0" applyNumberFormat="1" applyFont="1" applyFill="1" applyBorder="1" applyAlignment="1">
      <alignment horizontal="right" indent="2"/>
    </xf>
    <xf numFmtId="0" fontId="16" fillId="2" borderId="3" xfId="0" applyFont="1" applyFill="1" applyBorder="1" applyAlignment="1">
      <alignment horizontal="left" vertical="center" indent="1"/>
    </xf>
    <xf numFmtId="0" fontId="16" fillId="2" borderId="2" xfId="0" applyFont="1" applyFill="1" applyBorder="1" applyAlignment="1">
      <alignment horizontal="left" vertical="center" indent="1"/>
    </xf>
    <xf numFmtId="0" fontId="16" fillId="2" borderId="4" xfId="0" applyFont="1" applyFill="1" applyBorder="1" applyAlignment="1">
      <alignment horizontal="left" vertical="center" indent="1"/>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xf numFmtId="0" fontId="16" fillId="2" borderId="7" xfId="0" applyFont="1" applyFill="1" applyBorder="1" applyAlignment="1">
      <alignment horizontal="left" vertical="center" indent="1"/>
    </xf>
    <xf numFmtId="0" fontId="11" fillId="0" borderId="5" xfId="0" applyFont="1" applyBorder="1" applyAlignment="1">
      <alignment horizontal="left" vertical="top" wrapText="1" indent="1"/>
    </xf>
    <xf numFmtId="0" fontId="11" fillId="0" borderId="6" xfId="0" applyFont="1" applyBorder="1" applyAlignment="1">
      <alignment horizontal="left" vertical="top" wrapText="1" indent="1"/>
    </xf>
    <xf numFmtId="0" fontId="11" fillId="0" borderId="7" xfId="0" applyFont="1" applyBorder="1" applyAlignment="1">
      <alignment horizontal="left" vertical="top" wrapText="1" indent="1"/>
    </xf>
    <xf numFmtId="0" fontId="11" fillId="0" borderId="8" xfId="0" applyFont="1" applyBorder="1" applyAlignment="1">
      <alignment horizontal="left" vertical="top" wrapText="1" indent="1"/>
    </xf>
    <xf numFmtId="0" fontId="11" fillId="0" borderId="9" xfId="0" applyFont="1" applyBorder="1" applyAlignment="1">
      <alignment horizontal="left" vertical="top" wrapText="1" indent="1"/>
    </xf>
    <xf numFmtId="0" fontId="11" fillId="0" borderId="10" xfId="0" applyFont="1" applyBorder="1" applyAlignment="1">
      <alignment horizontal="left" vertical="top" wrapText="1" indent="1"/>
    </xf>
    <xf numFmtId="0" fontId="11" fillId="0" borderId="8" xfId="0" applyFont="1" applyBorder="1" applyAlignment="1">
      <alignment horizontal="left" vertical="justify" wrapText="1" indent="1"/>
    </xf>
    <xf numFmtId="0" fontId="11" fillId="0" borderId="9" xfId="0" applyFont="1" applyBorder="1" applyAlignment="1">
      <alignment horizontal="left" vertical="justify" indent="1"/>
    </xf>
    <xf numFmtId="0" fontId="11" fillId="0" borderId="10" xfId="0" applyFont="1" applyBorder="1" applyAlignment="1">
      <alignment horizontal="left" vertical="justify" indent="1"/>
    </xf>
    <xf numFmtId="0" fontId="0" fillId="0" borderId="4" xfId="0" applyFont="1" applyBorder="1" applyAlignment="1">
      <alignment horizontal="left" wrapText="1" indent="1"/>
    </xf>
    <xf numFmtId="0" fontId="0" fillId="0" borderId="0" xfId="0" applyFont="1" applyBorder="1" applyAlignment="1">
      <alignment vertical="top" wrapText="1"/>
    </xf>
    <xf numFmtId="0" fontId="0" fillId="0" borderId="0" xfId="0" applyBorder="1" applyAlignment="1">
      <alignment vertical="top" wrapText="1"/>
    </xf>
    <xf numFmtId="0" fontId="8" fillId="4" borderId="3" xfId="2" applyFont="1" applyFill="1" applyBorder="1" applyAlignment="1"/>
    <xf numFmtId="0" fontId="8" fillId="4" borderId="4" xfId="2" applyFont="1" applyFill="1" applyBorder="1" applyAlignment="1"/>
    <xf numFmtId="3" fontId="2" fillId="0" borderId="1" xfId="2" applyNumberFormat="1" applyFont="1" applyBorder="1" applyAlignment="1">
      <alignment horizontal="center" wrapText="1"/>
    </xf>
    <xf numFmtId="0" fontId="4" fillId="0" borderId="1" xfId="2" applyFont="1" applyBorder="1" applyAlignment="1">
      <alignment horizontal="center" wrapText="1"/>
    </xf>
    <xf numFmtId="43" fontId="8" fillId="4" borderId="3" xfId="3" applyFont="1" applyFill="1" applyBorder="1" applyAlignment="1">
      <alignment horizontal="left" vertical="top" wrapText="1"/>
    </xf>
    <xf numFmtId="43" fontId="8" fillId="4" borderId="2" xfId="3" applyFont="1" applyFill="1" applyBorder="1" applyAlignment="1">
      <alignment horizontal="left" vertical="top" wrapText="1"/>
    </xf>
    <xf numFmtId="0" fontId="8" fillId="4" borderId="2" xfId="2" applyFont="1" applyFill="1" applyBorder="1" applyAlignment="1">
      <alignment horizontal="left" vertical="top" wrapText="1"/>
    </xf>
    <xf numFmtId="0" fontId="7" fillId="4" borderId="2" xfId="2" applyFont="1" applyFill="1" applyBorder="1" applyAlignment="1">
      <alignment horizontal="left" wrapText="1"/>
    </xf>
    <xf numFmtId="0" fontId="7" fillId="4" borderId="4" xfId="2" applyFont="1" applyFill="1" applyBorder="1" applyAlignment="1">
      <alignment horizontal="left" wrapText="1"/>
    </xf>
    <xf numFmtId="1" fontId="4" fillId="0" borderId="15" xfId="3" applyNumberFormat="1" applyFont="1" applyBorder="1" applyAlignment="1">
      <alignment horizontal="center" wrapText="1"/>
    </xf>
    <xf numFmtId="1" fontId="4" fillId="0" borderId="13" xfId="3" applyNumberFormat="1" applyFont="1" applyBorder="1" applyAlignment="1">
      <alignment horizontal="center" wrapText="1"/>
    </xf>
    <xf numFmtId="43" fontId="4" fillId="0" borderId="15" xfId="3" applyFont="1" applyBorder="1" applyAlignment="1">
      <alignment horizontal="center" wrapText="1"/>
    </xf>
    <xf numFmtId="43" fontId="4" fillId="0" borderId="13" xfId="3" applyFont="1" applyBorder="1" applyAlignment="1">
      <alignment horizontal="center" wrapText="1"/>
    </xf>
    <xf numFmtId="3" fontId="4" fillId="0" borderId="15" xfId="3" applyNumberFormat="1" applyFont="1" applyBorder="1" applyAlignment="1">
      <alignment horizontal="center" wrapText="1"/>
    </xf>
    <xf numFmtId="3" fontId="4" fillId="0" borderId="13" xfId="3" applyNumberFormat="1" applyFont="1" applyBorder="1" applyAlignment="1">
      <alignment horizontal="center" wrapText="1"/>
    </xf>
    <xf numFmtId="0" fontId="4" fillId="0" borderId="15" xfId="2" applyBorder="1" applyAlignment="1">
      <alignment horizontal="left" wrapText="1"/>
    </xf>
    <xf numFmtId="0" fontId="4" fillId="0" borderId="13" xfId="2" applyBorder="1" applyAlignment="1">
      <alignment horizontal="left" wrapText="1"/>
    </xf>
    <xf numFmtId="2" fontId="0" fillId="0" borderId="40" xfId="1" applyNumberFormat="1" applyFont="1" applyBorder="1" applyAlignment="1">
      <alignment horizontal="center" vertical="top" wrapText="1"/>
    </xf>
    <xf numFmtId="0" fontId="0" fillId="0" borderId="41" xfId="0" applyBorder="1" applyAlignment="1">
      <alignment horizontal="center" wrapText="1"/>
    </xf>
    <xf numFmtId="0" fontId="0" fillId="0" borderId="42" xfId="0" applyBorder="1" applyAlignment="1">
      <alignment horizontal="center" wrapText="1"/>
    </xf>
    <xf numFmtId="43" fontId="4" fillId="0" borderId="0" xfId="3" applyFont="1" applyFill="1" applyBorder="1" applyAlignment="1">
      <alignment wrapText="1"/>
    </xf>
    <xf numFmtId="0" fontId="4" fillId="0" borderId="0" xfId="2" applyAlignment="1"/>
    <xf numFmtId="43" fontId="3" fillId="0" borderId="5" xfId="3" applyFont="1" applyFill="1" applyBorder="1" applyAlignment="1">
      <alignment wrapText="1"/>
    </xf>
    <xf numFmtId="43" fontId="3" fillId="0" borderId="6" xfId="3" applyFont="1" applyFill="1" applyBorder="1" applyAlignment="1">
      <alignment wrapText="1"/>
    </xf>
    <xf numFmtId="0" fontId="4" fillId="0" borderId="6" xfId="2" applyFill="1" applyBorder="1" applyAlignment="1">
      <alignment wrapText="1"/>
    </xf>
    <xf numFmtId="1" fontId="1" fillId="0" borderId="0" xfId="1" applyNumberFormat="1" applyBorder="1" applyAlignment="1">
      <alignment horizontal="center" vertical="center" wrapText="1"/>
    </xf>
    <xf numFmtId="0" fontId="4" fillId="0" borderId="0" xfId="2" applyBorder="1" applyAlignment="1">
      <alignment horizontal="center" vertical="center" wrapText="1"/>
    </xf>
    <xf numFmtId="43" fontId="6" fillId="0" borderId="3" xfId="3" applyFont="1" applyBorder="1" applyAlignment="1">
      <alignment horizontal="center" vertical="top" wrapText="1"/>
    </xf>
    <xf numFmtId="43" fontId="6" fillId="0" borderId="2" xfId="3" applyFont="1" applyBorder="1" applyAlignment="1">
      <alignment horizontal="center" vertical="top" wrapText="1"/>
    </xf>
    <xf numFmtId="0" fontId="6" fillId="0" borderId="2" xfId="2" applyFont="1" applyBorder="1" applyAlignment="1">
      <alignment horizontal="center" vertical="top" wrapText="1"/>
    </xf>
    <xf numFmtId="0" fontId="4" fillId="0" borderId="4" xfId="2" applyBorder="1" applyAlignment="1">
      <alignment horizontal="center" wrapText="1"/>
    </xf>
    <xf numFmtId="43" fontId="3" fillId="0" borderId="16" xfId="3" applyFont="1" applyFill="1" applyBorder="1" applyAlignment="1"/>
    <xf numFmtId="0" fontId="4" fillId="0" borderId="16" xfId="2" applyBorder="1" applyAlignment="1"/>
    <xf numFmtId="0" fontId="4" fillId="0" borderId="0" xfId="2" applyBorder="1" applyAlignment="1"/>
    <xf numFmtId="0" fontId="3" fillId="0" borderId="1" xfId="1" applyFont="1" applyBorder="1" applyAlignment="1">
      <alignment horizontal="center" wrapText="1"/>
    </xf>
    <xf numFmtId="0" fontId="4" fillId="0" borderId="1" xfId="2" applyBorder="1" applyAlignment="1">
      <alignment horizontal="center" wrapText="1"/>
    </xf>
    <xf numFmtId="0" fontId="4" fillId="0" borderId="15" xfId="2" applyFill="1" applyBorder="1" applyAlignment="1">
      <alignment horizontal="left" wrapText="1"/>
    </xf>
    <xf numFmtId="0" fontId="4" fillId="0" borderId="14" xfId="2" applyBorder="1" applyAlignment="1">
      <alignment horizontal="left" wrapText="1"/>
    </xf>
    <xf numFmtId="0" fontId="23" fillId="8" borderId="24" xfId="0" applyFont="1" applyFill="1" applyBorder="1" applyAlignment="1">
      <alignment horizontal="left"/>
    </xf>
    <xf numFmtId="0" fontId="23" fillId="8" borderId="2" xfId="0" applyFont="1" applyFill="1" applyBorder="1" applyAlignment="1">
      <alignment horizontal="left"/>
    </xf>
    <xf numFmtId="0" fontId="23" fillId="8" borderId="23" xfId="0" applyFont="1" applyFill="1" applyBorder="1" applyAlignment="1">
      <alignment horizontal="left"/>
    </xf>
    <xf numFmtId="0" fontId="0" fillId="9" borderId="3" xfId="0" applyFill="1" applyBorder="1" applyAlignment="1">
      <alignment horizontal="left"/>
    </xf>
    <xf numFmtId="0" fontId="0" fillId="9" borderId="2" xfId="0" applyFill="1" applyBorder="1" applyAlignment="1">
      <alignment horizontal="left"/>
    </xf>
    <xf numFmtId="0" fontId="0" fillId="0" borderId="0" xfId="0" applyAlignment="1">
      <alignment horizontal="left"/>
    </xf>
    <xf numFmtId="0" fontId="0" fillId="0" borderId="0" xfId="0" applyAlignment="1">
      <alignment wrapText="1"/>
    </xf>
    <xf numFmtId="0" fontId="34" fillId="0" borderId="0" xfId="0" applyFont="1" applyAlignment="1">
      <alignment horizontal="left"/>
    </xf>
    <xf numFmtId="0" fontId="36" fillId="12" borderId="33" xfId="0" applyFont="1" applyFill="1" applyBorder="1" applyAlignment="1">
      <alignment horizontal="left" vertical="center" wrapText="1" readingOrder="1"/>
    </xf>
    <xf numFmtId="0" fontId="36" fillId="12" borderId="34" xfId="0" applyFont="1" applyFill="1" applyBorder="1" applyAlignment="1">
      <alignment horizontal="left" vertical="center" wrapText="1" readingOrder="1"/>
    </xf>
    <xf numFmtId="0" fontId="36" fillId="12" borderId="35" xfId="0" applyFont="1" applyFill="1" applyBorder="1" applyAlignment="1">
      <alignment horizontal="left" vertical="center" wrapText="1" readingOrder="1"/>
    </xf>
    <xf numFmtId="0" fontId="36" fillId="12" borderId="36" xfId="0" applyFont="1" applyFill="1" applyBorder="1" applyAlignment="1">
      <alignment horizontal="left" vertical="center" wrapText="1" readingOrder="1"/>
    </xf>
    <xf numFmtId="0" fontId="36" fillId="12" borderId="37" xfId="0" applyFont="1" applyFill="1" applyBorder="1" applyAlignment="1">
      <alignment horizontal="left" vertical="center" wrapText="1" readingOrder="1"/>
    </xf>
    <xf numFmtId="0" fontId="36" fillId="12" borderId="38" xfId="0" applyFont="1" applyFill="1" applyBorder="1" applyAlignment="1">
      <alignment horizontal="left" vertical="center" wrapText="1" readingOrder="1"/>
    </xf>
  </cellXfs>
  <cellStyles count="6">
    <cellStyle name="Comma 2" xfId="3"/>
    <cellStyle name="Currency" xfId="4" builtinId="4"/>
    <cellStyle name="Normal" xfId="0" builtinId="0"/>
    <cellStyle name="Normal 2" xfId="1"/>
    <cellStyle name="Normal 3" xfId="2"/>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8659</xdr:colOff>
      <xdr:row>0</xdr:row>
      <xdr:rowOff>31946</xdr:rowOff>
    </xdr:from>
    <xdr:to>
      <xdr:col>10</xdr:col>
      <xdr:colOff>0</xdr:colOff>
      <xdr:row>1</xdr:row>
      <xdr:rowOff>565149</xdr:rowOff>
    </xdr:to>
    <xdr:sp macro="" textlink="">
      <xdr:nvSpPr>
        <xdr:cNvPr id="18" name="TextBox 8">
          <a:extLst>
            <a:ext uri="{FF2B5EF4-FFF2-40B4-BE49-F238E27FC236}">
              <a16:creationId xmlns:a16="http://schemas.microsoft.com/office/drawing/2014/main" id="{00000000-0008-0000-0000-000012000000}"/>
            </a:ext>
          </a:extLst>
        </xdr:cNvPr>
        <xdr:cNvSpPr txBox="1"/>
      </xdr:nvSpPr>
      <xdr:spPr>
        <a:xfrm>
          <a:off x="421409" y="31946"/>
          <a:ext cx="13161241" cy="742753"/>
        </a:xfrm>
        <a:prstGeom prst="rect">
          <a:avLst/>
        </a:prstGeom>
        <a:blipFill>
          <a:blip xmlns:r="http://schemas.openxmlformats.org/officeDocument/2006/relationships" r:embed="rId1"/>
          <a:tile tx="0" ty="0" sx="100000" sy="100000" flip="none" algn="tl"/>
        </a:blipFill>
        <a:ln w="28575" cap="flat" cmpd="sng" algn="ctr">
          <a:solidFill>
            <a:sysClr val="windowText" lastClr="000000"/>
          </a:solidFill>
          <a:prstDash val="solid"/>
          <a:miter lim="800000"/>
        </a:ln>
        <a:effectLst>
          <a:innerShdw blurRad="63500" dist="50800" dir="8100000">
            <a:prstClr val="black">
              <a:alpha val="50000"/>
            </a:prstClr>
          </a:innerShdw>
        </a:effectLst>
      </xdr:spPr>
      <xdr:style>
        <a:lnRef idx="1">
          <a:schemeClr val="accent6"/>
        </a:lnRef>
        <a:fillRef idx="2">
          <a:schemeClr val="accent6"/>
        </a:fillRef>
        <a:effectRef idx="1">
          <a:schemeClr val="accent6"/>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t>City of Paso</a:t>
          </a:r>
          <a:r>
            <a:rPr lang="en-US" sz="3000" b="1" baseline="0"/>
            <a:t> Robles: Spring Street Green Lite Project</a:t>
          </a:r>
          <a:endParaRPr lang="en-US" sz="3000" b="1"/>
        </a:p>
      </xdr:txBody>
    </xdr:sp>
    <xdr:clientData/>
  </xdr:twoCellAnchor>
  <xdr:twoCellAnchor editAs="oneCell">
    <xdr:from>
      <xdr:col>1</xdr:col>
      <xdr:colOff>12700</xdr:colOff>
      <xdr:row>19</xdr:row>
      <xdr:rowOff>208643</xdr:rowOff>
    </xdr:from>
    <xdr:to>
      <xdr:col>5</xdr:col>
      <xdr:colOff>682862</xdr:colOff>
      <xdr:row>20</xdr:row>
      <xdr:rowOff>1556</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8203293"/>
          <a:ext cx="6592170" cy="494300"/>
        </a:xfrm>
        <a:prstGeom prst="rect">
          <a:avLst/>
        </a:prstGeom>
      </xdr:spPr>
    </xdr:pic>
    <xdr:clientData/>
  </xdr:twoCellAnchor>
  <xdr:twoCellAnchor editAs="oneCell">
    <xdr:from>
      <xdr:col>4</xdr:col>
      <xdr:colOff>1674224</xdr:colOff>
      <xdr:row>19</xdr:row>
      <xdr:rowOff>213725</xdr:rowOff>
    </xdr:from>
    <xdr:to>
      <xdr:col>8</xdr:col>
      <xdr:colOff>1328227</xdr:colOff>
      <xdr:row>20</xdr:row>
      <xdr:rowOff>2514</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6769" y="8001134"/>
          <a:ext cx="6530888" cy="498836"/>
        </a:xfrm>
        <a:prstGeom prst="rect">
          <a:avLst/>
        </a:prstGeom>
      </xdr:spPr>
    </xdr:pic>
    <xdr:clientData/>
  </xdr:twoCellAnchor>
  <xdr:twoCellAnchor editAs="oneCell">
    <xdr:from>
      <xdr:col>6</xdr:col>
      <xdr:colOff>119907</xdr:colOff>
      <xdr:row>19</xdr:row>
      <xdr:rowOff>212004</xdr:rowOff>
    </xdr:from>
    <xdr:to>
      <xdr:col>9</xdr:col>
      <xdr:colOff>2050647</xdr:colOff>
      <xdr:row>20</xdr:row>
      <xdr:rowOff>2860</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3998" y="8274580"/>
          <a:ext cx="6231422" cy="493205"/>
        </a:xfrm>
        <a:prstGeom prst="rect">
          <a:avLst/>
        </a:prstGeom>
      </xdr:spPr>
    </xdr:pic>
    <xdr:clientData/>
  </xdr:twoCellAnchor>
  <xdr:twoCellAnchor editAs="oneCell">
    <xdr:from>
      <xdr:col>1</xdr:col>
      <xdr:colOff>0</xdr:colOff>
      <xdr:row>5</xdr:row>
      <xdr:rowOff>0</xdr:rowOff>
    </xdr:from>
    <xdr:to>
      <xdr:col>1</xdr:col>
      <xdr:colOff>304800</xdr:colOff>
      <xdr:row>5</xdr:row>
      <xdr:rowOff>304800</xdr:rowOff>
    </xdr:to>
    <xdr:sp macro="" textlink="">
      <xdr:nvSpPr>
        <xdr:cNvPr id="1026" name="AutoShape 2" descr="Displaying IMG_0855.jpg">
          <a:extLst>
            <a:ext uri="{FF2B5EF4-FFF2-40B4-BE49-F238E27FC236}">
              <a16:creationId xmlns:a16="http://schemas.microsoft.com/office/drawing/2014/main" id="{B2CF6BCC-D25A-4490-B80C-48285221ABEC}"/>
            </a:ext>
          </a:extLst>
        </xdr:cNvPr>
        <xdr:cNvSpPr>
          <a:spLocks noChangeAspect="1" noChangeArrowheads="1"/>
        </xdr:cNvSpPr>
      </xdr:nvSpPr>
      <xdr:spPr bwMode="auto">
        <a:xfrm>
          <a:off x="685800" y="266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971743</xdr:colOff>
      <xdr:row>17</xdr:row>
      <xdr:rowOff>28864</xdr:rowOff>
    </xdr:from>
    <xdr:to>
      <xdr:col>1</xdr:col>
      <xdr:colOff>2309178</xdr:colOff>
      <xdr:row>18</xdr:row>
      <xdr:rowOff>279016</xdr:rowOff>
    </xdr:to>
    <xdr:grpSp>
      <xdr:nvGrpSpPr>
        <xdr:cNvPr id="38" name="Group 37">
          <a:extLst>
            <a:ext uri="{FF2B5EF4-FFF2-40B4-BE49-F238E27FC236}">
              <a16:creationId xmlns:a16="http://schemas.microsoft.com/office/drawing/2014/main" id="{75905D21-A9F5-49AF-87E4-DF59D5A3E2D9}"/>
            </a:ext>
          </a:extLst>
        </xdr:cNvPr>
        <xdr:cNvGrpSpPr/>
      </xdr:nvGrpSpPr>
      <xdr:grpSpPr>
        <a:xfrm>
          <a:off x="1385455" y="7879773"/>
          <a:ext cx="1337435" cy="596516"/>
          <a:chOff x="3020301" y="7602160"/>
          <a:chExt cx="1848456" cy="816127"/>
        </a:xfrm>
      </xdr:grpSpPr>
      <xdr:pic>
        <xdr:nvPicPr>
          <xdr:cNvPr id="39" name="Picture 38">
            <a:extLst>
              <a:ext uri="{FF2B5EF4-FFF2-40B4-BE49-F238E27FC236}">
                <a16:creationId xmlns:a16="http://schemas.microsoft.com/office/drawing/2014/main" id="{8276E4D1-6B3D-465E-B369-94F8978CD1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652" y="7649182"/>
            <a:ext cx="677105" cy="766416"/>
          </a:xfrm>
          <a:prstGeom prst="rect">
            <a:avLst/>
          </a:prstGeom>
          <a:ln w="3175">
            <a:noFill/>
          </a:ln>
          <a:effectLst/>
        </xdr:spPr>
      </xdr:pic>
      <xdr:pic>
        <xdr:nvPicPr>
          <xdr:cNvPr id="41" name="Picture 40">
            <a:extLst>
              <a:ext uri="{FF2B5EF4-FFF2-40B4-BE49-F238E27FC236}">
                <a16:creationId xmlns:a16="http://schemas.microsoft.com/office/drawing/2014/main" id="{2EC8C63B-3605-4F69-89B0-6691ADD91F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20301" y="7602160"/>
            <a:ext cx="767593" cy="816127"/>
          </a:xfrm>
          <a:prstGeom prst="rect">
            <a:avLst/>
          </a:prstGeom>
        </xdr:spPr>
      </xdr:pic>
    </xdr:grpSp>
    <xdr:clientData/>
  </xdr:twoCellAnchor>
  <xdr:twoCellAnchor>
    <xdr:from>
      <xdr:col>1</xdr:col>
      <xdr:colOff>5296</xdr:colOff>
      <xdr:row>2</xdr:row>
      <xdr:rowOff>0</xdr:rowOff>
    </xdr:from>
    <xdr:to>
      <xdr:col>5</xdr:col>
      <xdr:colOff>931334</xdr:colOff>
      <xdr:row>2</xdr:row>
      <xdr:rowOff>0</xdr:rowOff>
    </xdr:to>
    <xdr:cxnSp macro="">
      <xdr:nvCxnSpPr>
        <xdr:cNvPr id="47" name="Straight Connector 46">
          <a:extLst>
            <a:ext uri="{FF2B5EF4-FFF2-40B4-BE49-F238E27FC236}">
              <a16:creationId xmlns:a16="http://schemas.microsoft.com/office/drawing/2014/main" id="{F29A5606-8262-4925-A1D4-509D6121D75D}"/>
            </a:ext>
          </a:extLst>
        </xdr:cNvPr>
        <xdr:cNvCxnSpPr/>
      </xdr:nvCxnSpPr>
      <xdr:spPr>
        <a:xfrm flipH="1">
          <a:off x="412754" y="793750"/>
          <a:ext cx="738716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1296388</xdr:colOff>
      <xdr:row>4</xdr:row>
      <xdr:rowOff>1259065</xdr:rowOff>
    </xdr:from>
    <xdr:to>
      <xdr:col>4</xdr:col>
      <xdr:colOff>1632191</xdr:colOff>
      <xdr:row>4</xdr:row>
      <xdr:rowOff>1520433</xdr:rowOff>
    </xdr:to>
    <xdr:grpSp>
      <xdr:nvGrpSpPr>
        <xdr:cNvPr id="50" name="Group 49">
          <a:extLst>
            <a:ext uri="{FF2B5EF4-FFF2-40B4-BE49-F238E27FC236}">
              <a16:creationId xmlns:a16="http://schemas.microsoft.com/office/drawing/2014/main" id="{BABC7805-42AE-4EB9-AF76-5EE73C96E480}"/>
            </a:ext>
          </a:extLst>
        </xdr:cNvPr>
        <xdr:cNvGrpSpPr/>
      </xdr:nvGrpSpPr>
      <xdr:grpSpPr>
        <a:xfrm>
          <a:off x="6049267" y="2740732"/>
          <a:ext cx="59578" cy="261368"/>
          <a:chOff x="6191622" y="2756706"/>
          <a:chExt cx="282364" cy="256031"/>
        </a:xfrm>
      </xdr:grpSpPr>
      <xdr:sp macro="" textlink="">
        <xdr:nvSpPr>
          <xdr:cNvPr id="8" name="TextBox 7">
            <a:extLst>
              <a:ext uri="{FF2B5EF4-FFF2-40B4-BE49-F238E27FC236}">
                <a16:creationId xmlns:a16="http://schemas.microsoft.com/office/drawing/2014/main" id="{2E1BA0F5-D2E9-48F8-9F29-CE25930929C6}"/>
              </a:ext>
            </a:extLst>
          </xdr:cNvPr>
          <xdr:cNvSpPr txBox="1"/>
        </xdr:nvSpPr>
        <xdr:spPr>
          <a:xfrm flipH="1">
            <a:off x="6191622" y="2789759"/>
            <a:ext cx="282364" cy="2229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baseline="0">
                <a:solidFill>
                  <a:schemeClr val="bg1"/>
                </a:solidFill>
                <a:latin typeface="Cambria" panose="02040503050406030204" pitchFamily="18" charset="0"/>
              </a:rPr>
              <a:t>N</a:t>
            </a:r>
          </a:p>
        </xdr:txBody>
      </xdr:sp>
      <xdr:pic>
        <xdr:nvPicPr>
          <xdr:cNvPr id="7" name="Picture 6">
            <a:extLst>
              <a:ext uri="{FF2B5EF4-FFF2-40B4-BE49-F238E27FC236}">
                <a16:creationId xmlns:a16="http://schemas.microsoft.com/office/drawing/2014/main" id="{2993C532-E939-4A12-B06C-5C4386B74B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971403">
            <a:off x="6276547" y="2756706"/>
            <a:ext cx="98828" cy="98828"/>
          </a:xfrm>
          <a:prstGeom prst="rect">
            <a:avLst/>
          </a:prstGeom>
        </xdr:spPr>
      </xdr:pic>
    </xdr:grpSp>
    <xdr:clientData/>
  </xdr:twoCellAnchor>
  <xdr:oneCellAnchor>
    <xdr:from>
      <xdr:col>4</xdr:col>
      <xdr:colOff>865556</xdr:colOff>
      <xdr:row>10</xdr:row>
      <xdr:rowOff>683991</xdr:rowOff>
    </xdr:from>
    <xdr:ext cx="1366464" cy="186269"/>
    <xdr:sp macro="" textlink="">
      <xdr:nvSpPr>
        <xdr:cNvPr id="46" name="TextBox 45">
          <a:extLst>
            <a:ext uri="{FF2B5EF4-FFF2-40B4-BE49-F238E27FC236}">
              <a16:creationId xmlns:a16="http://schemas.microsoft.com/office/drawing/2014/main" id="{A09586A1-880C-4327-AAEC-5A2793385E8A}"/>
            </a:ext>
          </a:extLst>
        </xdr:cNvPr>
        <xdr:cNvSpPr txBox="1"/>
      </xdr:nvSpPr>
      <xdr:spPr>
        <a:xfrm>
          <a:off x="5907456" y="5116291"/>
          <a:ext cx="1366464" cy="186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 b="1">
              <a:solidFill>
                <a:schemeClr val="bg1"/>
              </a:solidFill>
            </a:rPr>
            <a:t>Photo Courtesy of Urban Rain Design</a:t>
          </a:r>
        </a:p>
      </xdr:txBody>
    </xdr:sp>
    <xdr:clientData/>
  </xdr:oneCellAnchor>
  <xdr:twoCellAnchor>
    <xdr:from>
      <xdr:col>23</xdr:col>
      <xdr:colOff>426538</xdr:colOff>
      <xdr:row>6</xdr:row>
      <xdr:rowOff>27367</xdr:rowOff>
    </xdr:from>
    <xdr:to>
      <xdr:col>24</xdr:col>
      <xdr:colOff>154555</xdr:colOff>
      <xdr:row>6</xdr:row>
      <xdr:rowOff>288735</xdr:rowOff>
    </xdr:to>
    <xdr:grpSp>
      <xdr:nvGrpSpPr>
        <xdr:cNvPr id="59" name="Group 58">
          <a:extLst>
            <a:ext uri="{FF2B5EF4-FFF2-40B4-BE49-F238E27FC236}">
              <a16:creationId xmlns:a16="http://schemas.microsoft.com/office/drawing/2014/main" id="{BB5729DE-47A6-41AE-95B3-442ECF3ABB25}"/>
            </a:ext>
          </a:extLst>
        </xdr:cNvPr>
        <xdr:cNvGrpSpPr/>
      </xdr:nvGrpSpPr>
      <xdr:grpSpPr>
        <a:xfrm>
          <a:off x="22584190" y="3673806"/>
          <a:ext cx="334153" cy="261368"/>
          <a:chOff x="6191622" y="2756706"/>
          <a:chExt cx="282364" cy="256031"/>
        </a:xfrm>
      </xdr:grpSpPr>
      <xdr:sp macro="" textlink="">
        <xdr:nvSpPr>
          <xdr:cNvPr id="60" name="TextBox 59">
            <a:extLst>
              <a:ext uri="{FF2B5EF4-FFF2-40B4-BE49-F238E27FC236}">
                <a16:creationId xmlns:a16="http://schemas.microsoft.com/office/drawing/2014/main" id="{3DF8D770-FC21-4D87-8E36-477D670F570A}"/>
              </a:ext>
            </a:extLst>
          </xdr:cNvPr>
          <xdr:cNvSpPr txBox="1"/>
        </xdr:nvSpPr>
        <xdr:spPr>
          <a:xfrm flipH="1">
            <a:off x="6191622" y="2789759"/>
            <a:ext cx="282364" cy="2229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baseline="0">
                <a:solidFill>
                  <a:schemeClr val="bg1"/>
                </a:solidFill>
                <a:latin typeface="Cambria" panose="02040503050406030204" pitchFamily="18" charset="0"/>
              </a:rPr>
              <a:t>N</a:t>
            </a:r>
          </a:p>
        </xdr:txBody>
      </xdr:sp>
      <xdr:pic>
        <xdr:nvPicPr>
          <xdr:cNvPr id="62" name="Picture 61">
            <a:extLst>
              <a:ext uri="{FF2B5EF4-FFF2-40B4-BE49-F238E27FC236}">
                <a16:creationId xmlns:a16="http://schemas.microsoft.com/office/drawing/2014/main" id="{5D9BF972-82B8-41A4-AA77-5D081F5B2B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971403">
            <a:off x="6276547" y="2756706"/>
            <a:ext cx="98828" cy="98828"/>
          </a:xfrm>
          <a:prstGeom prst="rect">
            <a:avLst/>
          </a:prstGeom>
        </xdr:spPr>
      </xdr:pic>
    </xdr:grpSp>
    <xdr:clientData/>
  </xdr:twoCellAnchor>
  <xdr:oneCellAnchor>
    <xdr:from>
      <xdr:col>1</xdr:col>
      <xdr:colOff>2554576</xdr:colOff>
      <xdr:row>10</xdr:row>
      <xdr:rowOff>461763</xdr:rowOff>
    </xdr:from>
    <xdr:ext cx="1564403" cy="311496"/>
    <xdr:sp macro="" textlink="">
      <xdr:nvSpPr>
        <xdr:cNvPr id="63" name="TextBox 62">
          <a:extLst>
            <a:ext uri="{FF2B5EF4-FFF2-40B4-BE49-F238E27FC236}">
              <a16:creationId xmlns:a16="http://schemas.microsoft.com/office/drawing/2014/main" id="{FE29BAF4-CAAE-460E-BE1B-38E7B9861B7A}"/>
            </a:ext>
          </a:extLst>
        </xdr:cNvPr>
        <xdr:cNvSpPr txBox="1"/>
      </xdr:nvSpPr>
      <xdr:spPr>
        <a:xfrm>
          <a:off x="2968288" y="4906763"/>
          <a:ext cx="156440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solidFill>
                <a:schemeClr val="bg1"/>
              </a:solidFill>
            </a:rPr>
            <a:t>Potential</a:t>
          </a:r>
          <a:r>
            <a:rPr lang="en-US" sz="1400" b="1" baseline="0">
              <a:solidFill>
                <a:schemeClr val="bg1"/>
              </a:solidFill>
            </a:rPr>
            <a:t> SCM Site</a:t>
          </a:r>
          <a:endParaRPr lang="en-US" sz="1400" b="1">
            <a:solidFill>
              <a:schemeClr val="bg1"/>
            </a:solidFill>
          </a:endParaRPr>
        </a:p>
      </xdr:txBody>
    </xdr:sp>
    <xdr:clientData/>
  </xdr:oneCellAnchor>
  <xdr:oneCellAnchor>
    <xdr:from>
      <xdr:col>4</xdr:col>
      <xdr:colOff>116390</xdr:colOff>
      <xdr:row>10</xdr:row>
      <xdr:rowOff>346787</xdr:rowOff>
    </xdr:from>
    <xdr:ext cx="2281602" cy="519121"/>
    <xdr:sp macro="" textlink="">
      <xdr:nvSpPr>
        <xdr:cNvPr id="64" name="TextBox 63">
          <a:extLst>
            <a:ext uri="{FF2B5EF4-FFF2-40B4-BE49-F238E27FC236}">
              <a16:creationId xmlns:a16="http://schemas.microsoft.com/office/drawing/2014/main" id="{8FD6F8C2-8606-428F-B064-6F147C23E6D8}"/>
            </a:ext>
          </a:extLst>
        </xdr:cNvPr>
        <xdr:cNvSpPr txBox="1"/>
      </xdr:nvSpPr>
      <xdr:spPr>
        <a:xfrm>
          <a:off x="4869269" y="4791787"/>
          <a:ext cx="2281602" cy="519121"/>
        </a:xfrm>
        <a:prstGeom prst="rect">
          <a:avLst/>
        </a:prstGeom>
        <a:noFill/>
        <a:effectLst>
          <a:softEdge rad="393700"/>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chemeClr val="bg1"/>
              </a:solidFill>
            </a:rPr>
            <a:t>Example of SCM opportunity</a:t>
          </a:r>
        </a:p>
        <a:p>
          <a:r>
            <a:rPr lang="en-US" sz="1000" b="1">
              <a:solidFill>
                <a:schemeClr val="bg1"/>
              </a:solidFill>
            </a:rPr>
            <a:t>photo courtesy of Urban</a:t>
          </a:r>
          <a:r>
            <a:rPr lang="en-US" sz="1000" b="1" baseline="0">
              <a:solidFill>
                <a:schemeClr val="bg1"/>
              </a:solidFill>
            </a:rPr>
            <a:t> Rain Design</a:t>
          </a:r>
          <a:endParaRPr lang="en-US" sz="1000" b="1">
            <a:solidFill>
              <a:schemeClr val="bg1"/>
            </a:solidFill>
          </a:endParaRPr>
        </a:p>
      </xdr:txBody>
    </xdr:sp>
    <xdr:clientData/>
  </xdr:oneCellAnchor>
  <xdr:twoCellAnchor>
    <xdr:from>
      <xdr:col>1</xdr:col>
      <xdr:colOff>3969</xdr:colOff>
      <xdr:row>2</xdr:row>
      <xdr:rowOff>18298</xdr:rowOff>
    </xdr:from>
    <xdr:to>
      <xdr:col>1</xdr:col>
      <xdr:colOff>5037</xdr:colOff>
      <xdr:row>11</xdr:row>
      <xdr:rowOff>0</xdr:rowOff>
    </xdr:to>
    <xdr:cxnSp macro="">
      <xdr:nvCxnSpPr>
        <xdr:cNvPr id="68" name="Straight Connector 67">
          <a:extLst>
            <a:ext uri="{FF2B5EF4-FFF2-40B4-BE49-F238E27FC236}">
              <a16:creationId xmlns:a16="http://schemas.microsoft.com/office/drawing/2014/main" id="{CC30F5D3-9F43-42FA-8BD1-F36A9C7DF182}"/>
            </a:ext>
          </a:extLst>
        </xdr:cNvPr>
        <xdr:cNvCxnSpPr/>
      </xdr:nvCxnSpPr>
      <xdr:spPr>
        <a:xfrm flipH="1">
          <a:off x="436563" y="808079"/>
          <a:ext cx="1068" cy="44624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19243</xdr:colOff>
      <xdr:row>2</xdr:row>
      <xdr:rowOff>3561</xdr:rowOff>
    </xdr:from>
    <xdr:to>
      <xdr:col>5</xdr:col>
      <xdr:colOff>1909263</xdr:colOff>
      <xdr:row>6</xdr:row>
      <xdr:rowOff>19242</xdr:rowOff>
    </xdr:to>
    <xdr:pic>
      <xdr:nvPicPr>
        <xdr:cNvPr id="32" name="Picture 3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2955" y="792500"/>
          <a:ext cx="7585778" cy="2873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721589</xdr:colOff>
      <xdr:row>6</xdr:row>
      <xdr:rowOff>1</xdr:rowOff>
    </xdr:from>
    <xdr:to>
      <xdr:col>5</xdr:col>
      <xdr:colOff>779317</xdr:colOff>
      <xdr:row>10</xdr:row>
      <xdr:rowOff>856288</xdr:rowOff>
    </xdr:to>
    <xdr:pic>
      <xdr:nvPicPr>
        <xdr:cNvPr id="4" name="Picture 3"/>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8694" b="4450"/>
        <a:stretch/>
      </xdr:blipFill>
      <xdr:spPr>
        <a:xfrm>
          <a:off x="4012044" y="3646440"/>
          <a:ext cx="2876743" cy="1895378"/>
        </a:xfrm>
        <a:prstGeom prst="rect">
          <a:avLst/>
        </a:prstGeom>
      </xdr:spPr>
    </xdr:pic>
    <xdr:clientData/>
  </xdr:twoCellAnchor>
  <xdr:twoCellAnchor editAs="oneCell">
    <xdr:from>
      <xdr:col>1</xdr:col>
      <xdr:colOff>144319</xdr:colOff>
      <xdr:row>5</xdr:row>
      <xdr:rowOff>336742</xdr:rowOff>
    </xdr:from>
    <xdr:to>
      <xdr:col>1</xdr:col>
      <xdr:colOff>2783759</xdr:colOff>
      <xdr:row>10</xdr:row>
      <xdr:rowOff>846667</xdr:rowOff>
    </xdr:to>
    <xdr:pic>
      <xdr:nvPicPr>
        <xdr:cNvPr id="5" name="Picture 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4365"/>
        <a:stretch/>
      </xdr:blipFill>
      <xdr:spPr>
        <a:xfrm>
          <a:off x="558031" y="3636818"/>
          <a:ext cx="2639440" cy="1895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xdr:col>
      <xdr:colOff>403188</xdr:colOff>
      <xdr:row>33</xdr:row>
      <xdr:rowOff>10584</xdr:rowOff>
    </xdr:to>
    <xdr:pic>
      <xdr:nvPicPr>
        <xdr:cNvPr id="2" name="Picture 1"/>
        <xdr:cNvPicPr>
          <a:picLocks noChangeAspect="1"/>
        </xdr:cNvPicPr>
      </xdr:nvPicPr>
      <xdr:blipFill>
        <a:blip xmlns:r="http://schemas.openxmlformats.org/officeDocument/2006/relationships" r:embed="rId1"/>
        <a:stretch>
          <a:fillRect/>
        </a:stretch>
      </xdr:blipFill>
      <xdr:spPr>
        <a:xfrm>
          <a:off x="592667" y="1227667"/>
          <a:ext cx="6319271" cy="561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584200</xdr:colOff>
      <xdr:row>23</xdr:row>
      <xdr:rowOff>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851400" cy="4089400"/>
        </a:xfrm>
        <a:prstGeom prst="rect">
          <a:avLst/>
        </a:prstGeom>
      </xdr:spPr>
    </xdr:pic>
    <xdr:clientData/>
  </xdr:twoCellAnchor>
  <xdr:twoCellAnchor editAs="oneCell">
    <xdr:from>
      <xdr:col>0</xdr:col>
      <xdr:colOff>0</xdr:colOff>
      <xdr:row>59</xdr:row>
      <xdr:rowOff>152400</xdr:rowOff>
    </xdr:from>
    <xdr:to>
      <xdr:col>12</xdr:col>
      <xdr:colOff>171450</xdr:colOff>
      <xdr:row>78</xdr:row>
      <xdr:rowOff>152961</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642600"/>
          <a:ext cx="7486650" cy="3378761"/>
        </a:xfrm>
        <a:prstGeom prst="rect">
          <a:avLst/>
        </a:prstGeom>
      </xdr:spPr>
    </xdr:pic>
    <xdr:clientData/>
  </xdr:twoCellAnchor>
  <xdr:twoCellAnchor editAs="oneCell">
    <xdr:from>
      <xdr:col>9</xdr:col>
      <xdr:colOff>398318</xdr:colOff>
      <xdr:row>24</xdr:row>
      <xdr:rowOff>60613</xdr:rowOff>
    </xdr:from>
    <xdr:to>
      <xdr:col>18</xdr:col>
      <xdr:colOff>514476</xdr:colOff>
      <xdr:row>66</xdr:row>
      <xdr:rowOff>49969</xdr:rowOff>
    </xdr:to>
    <xdr:pic>
      <xdr:nvPicPr>
        <xdr:cNvPr id="9" name="Picture 8"/>
        <xdr:cNvPicPr>
          <a:picLocks noChangeAspect="1"/>
        </xdr:cNvPicPr>
      </xdr:nvPicPr>
      <xdr:blipFill>
        <a:blip xmlns:r="http://schemas.openxmlformats.org/officeDocument/2006/relationships" r:embed="rId3"/>
        <a:stretch>
          <a:fillRect/>
        </a:stretch>
      </xdr:blipFill>
      <xdr:spPr>
        <a:xfrm>
          <a:off x="5853545" y="4632613"/>
          <a:ext cx="5571386" cy="91073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klingen\Desktop\SCM%20Sizing%20Calculator_Final_2014-02-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SBUH Model"/>
      <sheetName val="SCS,SBUH Equations"/>
      <sheetName val="Lookups, Constants"/>
    </sheetNames>
    <sheetDataSet>
      <sheetData sheetId="0"/>
      <sheetData sheetId="1"/>
      <sheetData sheetId="2"/>
      <sheetData sheetId="3">
        <row r="4">
          <cell r="A4" t="str">
            <v>Self-Treating</v>
          </cell>
        </row>
        <row r="5">
          <cell r="A5" t="str">
            <v>Self-Retaining</v>
          </cell>
        </row>
        <row r="6">
          <cell r="A6" t="str">
            <v>Drains to SCM</v>
          </cell>
        </row>
        <row r="7">
          <cell r="A7" t="str">
            <v>Drains to Self-Retaining</v>
          </cell>
        </row>
        <row r="10">
          <cell r="A10" t="str">
            <v>Bioretention</v>
          </cell>
        </row>
        <row r="11">
          <cell r="A11" t="str">
            <v>Direct Infiltration</v>
          </cell>
        </row>
        <row r="14">
          <cell r="A14" t="str">
            <v>Roof</v>
          </cell>
        </row>
        <row r="15">
          <cell r="A15" t="str">
            <v>Concrete or asphalt</v>
          </cell>
        </row>
        <row r="16">
          <cell r="A16" t="str">
            <v>Grouted unit pavers</v>
          </cell>
        </row>
        <row r="17">
          <cell r="A17" t="str">
            <v>Pervious concrete</v>
          </cell>
        </row>
        <row r="18">
          <cell r="A18" t="str">
            <v>Porous asphalt</v>
          </cell>
        </row>
        <row r="19">
          <cell r="A19" t="str">
            <v>Unit pavers set in sand</v>
          </cell>
        </row>
        <row r="20">
          <cell r="A20" t="str">
            <v>Open/porous pavers</v>
          </cell>
        </row>
        <row r="21">
          <cell r="A21" t="str">
            <v>Crushed aggregate</v>
          </cell>
        </row>
        <row r="22">
          <cell r="A22" t="str">
            <v>Turfblock</v>
          </cell>
        </row>
        <row r="23">
          <cell r="A23" t="str">
            <v>Landscape</v>
          </cell>
        </row>
        <row r="34">
          <cell r="A34" t="str">
            <v>Tier 2 - Treatment</v>
          </cell>
        </row>
        <row r="35">
          <cell r="A35" t="str">
            <v>Tier 3 - Retention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55"/>
  <sheetViews>
    <sheetView tabSelected="1" topLeftCell="C10" zoomScale="99" zoomScaleNormal="99" zoomScaleSheetLayoutView="50" workbookViewId="0">
      <selection activeCell="K5" sqref="K5"/>
    </sheetView>
  </sheetViews>
  <sheetFormatPr defaultRowHeight="15" x14ac:dyDescent="0.25"/>
  <cols>
    <col min="1" max="1" width="6.140625" customWidth="1"/>
    <col min="2" max="2" width="43.140625" customWidth="1"/>
    <col min="3" max="3" width="22" customWidth="1"/>
    <col min="4" max="4" width="0.85546875" hidden="1" customWidth="1"/>
    <col min="5" max="5" width="20.28515625" customWidth="1"/>
    <col min="6" max="6" width="28.7109375" customWidth="1"/>
    <col min="7" max="7" width="21.5703125" style="73" customWidth="1"/>
    <col min="8" max="9" width="21.5703125" customWidth="1"/>
    <col min="10" max="10" width="31" style="86" customWidth="1"/>
    <col min="15" max="20" width="8.85546875" customWidth="1"/>
  </cols>
  <sheetData>
    <row r="1" spans="1:12" ht="16.5" customHeight="1" x14ac:dyDescent="0.25">
      <c r="J1" s="1"/>
      <c r="K1" s="1"/>
    </row>
    <row r="2" spans="1:12" ht="45.75" customHeight="1" x14ac:dyDescent="0.55000000000000004">
      <c r="B2" s="246"/>
      <c r="C2" s="247"/>
      <c r="D2" s="247"/>
      <c r="E2" s="247"/>
      <c r="F2" s="247"/>
      <c r="G2" s="247"/>
      <c r="H2" s="247"/>
      <c r="I2" s="247"/>
      <c r="J2" s="248"/>
    </row>
    <row r="3" spans="1:12" ht="27" customHeight="1" x14ac:dyDescent="0.25">
      <c r="B3" s="87"/>
      <c r="C3" s="1"/>
      <c r="D3" s="1"/>
      <c r="E3" s="1"/>
      <c r="F3" s="1"/>
      <c r="G3" s="263" t="s">
        <v>83</v>
      </c>
      <c r="H3" s="264"/>
      <c r="I3" s="264"/>
      <c r="J3" s="265"/>
    </row>
    <row r="4" spans="1:12" ht="27" customHeight="1" x14ac:dyDescent="0.25">
      <c r="B4" s="87"/>
      <c r="C4" s="1"/>
      <c r="D4" s="1"/>
      <c r="E4" s="1"/>
      <c r="F4" s="1"/>
      <c r="G4" s="256" t="s">
        <v>195</v>
      </c>
      <c r="H4" s="257"/>
      <c r="I4" s="257"/>
      <c r="J4" s="258"/>
    </row>
    <row r="5" spans="1:12" ht="143.25" customHeight="1" x14ac:dyDescent="0.25">
      <c r="B5" s="88"/>
      <c r="C5" s="94"/>
      <c r="D5" s="94"/>
      <c r="E5" s="94"/>
      <c r="F5" s="103"/>
      <c r="G5" s="259"/>
      <c r="H5" s="259"/>
      <c r="I5" s="259"/>
      <c r="J5" s="260"/>
      <c r="K5" s="91"/>
    </row>
    <row r="6" spans="1:12" ht="27" customHeight="1" x14ac:dyDescent="0.5">
      <c r="A6" s="104"/>
      <c r="B6" s="236"/>
      <c r="C6" s="236"/>
      <c r="D6" s="236"/>
      <c r="E6" s="97"/>
      <c r="F6" s="1"/>
      <c r="G6" s="266" t="s">
        <v>0</v>
      </c>
      <c r="H6" s="267"/>
      <c r="I6" s="267"/>
      <c r="J6" s="268"/>
      <c r="K6" s="92"/>
      <c r="L6" s="1"/>
    </row>
    <row r="7" spans="1:12" ht="27" customHeight="1" x14ac:dyDescent="0.5">
      <c r="A7" s="104"/>
      <c r="B7" s="236"/>
      <c r="C7" s="236"/>
      <c r="D7" s="236"/>
      <c r="E7" s="95"/>
      <c r="F7" s="223"/>
      <c r="G7" s="189" t="s">
        <v>66</v>
      </c>
      <c r="H7" s="238" t="s">
        <v>170</v>
      </c>
      <c r="I7" s="238"/>
      <c r="J7" s="190" t="s">
        <v>169</v>
      </c>
      <c r="K7" s="1"/>
    </row>
    <row r="8" spans="1:12" ht="27" customHeight="1" x14ac:dyDescent="0.5">
      <c r="A8" s="104"/>
      <c r="B8" s="236"/>
      <c r="C8" s="236"/>
      <c r="D8" s="236"/>
      <c r="E8" s="95"/>
      <c r="F8" s="224"/>
      <c r="G8" s="106" t="s">
        <v>2</v>
      </c>
      <c r="H8" s="239">
        <v>45</v>
      </c>
      <c r="I8" s="240"/>
      <c r="J8" s="239">
        <v>53110</v>
      </c>
    </row>
    <row r="9" spans="1:12" s="1" customFormat="1" ht="33.75" hidden="1" customHeight="1" x14ac:dyDescent="0.5">
      <c r="A9" s="104"/>
      <c r="B9" s="236"/>
      <c r="C9" s="236"/>
      <c r="D9" s="236"/>
      <c r="E9" s="96"/>
      <c r="F9" s="254"/>
      <c r="G9" s="255"/>
      <c r="H9" s="240"/>
      <c r="I9" s="240"/>
      <c r="J9" s="239"/>
    </row>
    <row r="10" spans="1:12" s="1" customFormat="1" ht="27.6" customHeight="1" x14ac:dyDescent="0.5">
      <c r="A10" s="104"/>
      <c r="B10" s="236"/>
      <c r="C10" s="236"/>
      <c r="D10" s="236"/>
      <c r="E10" s="95"/>
      <c r="F10" s="225"/>
      <c r="G10" s="269" t="s">
        <v>155</v>
      </c>
      <c r="H10" s="270"/>
      <c r="I10" s="270"/>
      <c r="J10" s="271"/>
    </row>
    <row r="11" spans="1:12" ht="68.25" customHeight="1" x14ac:dyDescent="0.5">
      <c r="A11" s="104"/>
      <c r="B11" s="237"/>
      <c r="C11" s="237"/>
      <c r="D11" s="237"/>
      <c r="E11" s="89"/>
      <c r="F11" s="90"/>
      <c r="G11" s="272"/>
      <c r="H11" s="273"/>
      <c r="I11" s="273"/>
      <c r="J11" s="274"/>
    </row>
    <row r="12" spans="1:12" ht="27" customHeight="1" x14ac:dyDescent="0.25">
      <c r="B12" s="231" t="s">
        <v>164</v>
      </c>
      <c r="C12" s="231"/>
      <c r="D12" s="231"/>
      <c r="E12" s="252" t="s">
        <v>166</v>
      </c>
      <c r="F12" s="252"/>
      <c r="G12" s="252" t="s">
        <v>3</v>
      </c>
      <c r="H12" s="252"/>
      <c r="I12" s="253"/>
      <c r="J12" s="253"/>
    </row>
    <row r="13" spans="1:12" ht="32.25" customHeight="1" x14ac:dyDescent="0.25">
      <c r="A13" s="105"/>
      <c r="B13" s="231"/>
      <c r="C13" s="231"/>
      <c r="D13" s="231"/>
      <c r="E13" s="188" t="s">
        <v>194</v>
      </c>
      <c r="F13" s="219">
        <v>60000</v>
      </c>
      <c r="G13" s="250" t="s">
        <v>4</v>
      </c>
      <c r="H13" s="233"/>
      <c r="I13" s="250" t="s">
        <v>168</v>
      </c>
      <c r="J13" s="250"/>
    </row>
    <row r="14" spans="1:12" ht="34.5" customHeight="1" x14ac:dyDescent="0.25">
      <c r="B14" s="185" t="s">
        <v>124</v>
      </c>
      <c r="C14" s="234">
        <v>1420150</v>
      </c>
      <c r="D14" s="235"/>
      <c r="E14" s="241" t="s">
        <v>167</v>
      </c>
      <c r="F14" s="243">
        <v>1.1000000000000001</v>
      </c>
      <c r="G14" s="250" t="s">
        <v>70</v>
      </c>
      <c r="H14" s="233"/>
      <c r="I14" s="249" t="s">
        <v>127</v>
      </c>
      <c r="J14" s="249"/>
    </row>
    <row r="15" spans="1:12" ht="31.5" customHeight="1" x14ac:dyDescent="0.25">
      <c r="B15" s="186" t="s">
        <v>125</v>
      </c>
      <c r="C15" s="234">
        <v>1775600</v>
      </c>
      <c r="D15" s="235"/>
      <c r="E15" s="242"/>
      <c r="F15" s="244"/>
      <c r="G15" s="250" t="s">
        <v>69</v>
      </c>
      <c r="H15" s="233"/>
      <c r="I15" s="249" t="s">
        <v>82</v>
      </c>
      <c r="J15" s="249"/>
    </row>
    <row r="16" spans="1:12" ht="27" customHeight="1" x14ac:dyDescent="0.25">
      <c r="B16" s="187" t="s">
        <v>126</v>
      </c>
      <c r="C16" s="261">
        <v>32.5</v>
      </c>
      <c r="D16" s="262"/>
      <c r="E16" s="242"/>
      <c r="F16" s="245"/>
      <c r="G16" s="232" t="s">
        <v>67</v>
      </c>
      <c r="H16" s="233"/>
      <c r="I16" s="251"/>
      <c r="J16" s="251"/>
    </row>
    <row r="17" spans="1:21" ht="27" customHeight="1" x14ac:dyDescent="0.25">
      <c r="B17" s="191" t="s">
        <v>165</v>
      </c>
      <c r="C17" s="192"/>
      <c r="D17" s="98"/>
      <c r="E17" s="226"/>
      <c r="F17" s="227"/>
      <c r="G17" s="278" t="s">
        <v>68</v>
      </c>
      <c r="H17" s="233"/>
      <c r="I17" s="249" t="s">
        <v>128</v>
      </c>
      <c r="J17" s="249"/>
      <c r="K17" s="70"/>
      <c r="L17" s="70"/>
      <c r="M17" s="1"/>
    </row>
    <row r="18" spans="1:21" ht="27" customHeight="1" x14ac:dyDescent="0.25">
      <c r="B18" s="99"/>
      <c r="C18" s="100"/>
      <c r="D18" s="100"/>
      <c r="E18" s="228"/>
      <c r="F18" s="229"/>
      <c r="G18" s="278" t="s">
        <v>86</v>
      </c>
      <c r="H18" s="233"/>
      <c r="I18" s="251">
        <v>0.9</v>
      </c>
      <c r="J18" s="251"/>
      <c r="K18" s="1"/>
      <c r="L18" s="1"/>
      <c r="M18" s="72"/>
    </row>
    <row r="19" spans="1:21" ht="27" customHeight="1" x14ac:dyDescent="0.25">
      <c r="B19" s="101"/>
      <c r="C19" s="102"/>
      <c r="D19" s="102"/>
      <c r="E19" s="88"/>
      <c r="F19" s="230"/>
      <c r="G19" s="221"/>
      <c r="H19" s="220"/>
      <c r="I19" s="220"/>
      <c r="J19" s="222"/>
      <c r="K19" s="74"/>
      <c r="L19" s="279"/>
      <c r="M19" s="280"/>
    </row>
    <row r="20" spans="1:21" ht="55.5" customHeight="1" x14ac:dyDescent="0.25">
      <c r="B20" s="275" t="s">
        <v>84</v>
      </c>
      <c r="C20" s="276"/>
      <c r="D20" s="276"/>
      <c r="E20" s="276"/>
      <c r="F20" s="276"/>
      <c r="G20" s="276"/>
      <c r="H20" s="276"/>
      <c r="I20" s="276"/>
      <c r="J20" s="277"/>
      <c r="U20" s="1"/>
    </row>
    <row r="21" spans="1:21" x14ac:dyDescent="0.25">
      <c r="A21" s="1"/>
      <c r="J21" s="1"/>
    </row>
    <row r="22" spans="1:21" x14ac:dyDescent="0.25">
      <c r="J22" s="1"/>
    </row>
    <row r="23" spans="1:21" x14ac:dyDescent="0.25">
      <c r="J23" s="1"/>
    </row>
    <row r="24" spans="1:21" ht="16.899999999999999" customHeight="1" x14ac:dyDescent="0.25">
      <c r="J24" s="1"/>
    </row>
    <row r="25" spans="1:21" x14ac:dyDescent="0.25">
      <c r="J25" s="1"/>
    </row>
    <row r="26" spans="1:21" x14ac:dyDescent="0.25">
      <c r="J26" s="1"/>
    </row>
    <row r="27" spans="1:21" ht="14.45" customHeight="1" x14ac:dyDescent="0.25">
      <c r="J27" s="1"/>
    </row>
    <row r="28" spans="1:21" x14ac:dyDescent="0.25">
      <c r="J28" s="1"/>
    </row>
    <row r="29" spans="1:21" x14ac:dyDescent="0.25">
      <c r="J29" s="1"/>
    </row>
    <row r="30" spans="1:21" x14ac:dyDescent="0.25">
      <c r="J30" s="1"/>
    </row>
    <row r="31" spans="1:21" x14ac:dyDescent="0.25">
      <c r="J31" s="1"/>
    </row>
    <row r="32" spans="1:21" x14ac:dyDescent="0.25">
      <c r="J32" s="1"/>
    </row>
    <row r="33" spans="10:10" x14ac:dyDescent="0.25">
      <c r="J33" s="1"/>
    </row>
    <row r="34" spans="10:10" x14ac:dyDescent="0.25">
      <c r="J34" s="1"/>
    </row>
    <row r="35" spans="10:10" x14ac:dyDescent="0.25">
      <c r="J35" s="1"/>
    </row>
    <row r="36" spans="10:10" x14ac:dyDescent="0.25">
      <c r="J36" s="1"/>
    </row>
    <row r="37" spans="10:10" x14ac:dyDescent="0.25">
      <c r="J37" s="1"/>
    </row>
    <row r="38" spans="10:10" x14ac:dyDescent="0.25">
      <c r="J38" s="1"/>
    </row>
    <row r="39" spans="10:10" x14ac:dyDescent="0.25">
      <c r="J39" s="1"/>
    </row>
    <row r="40" spans="10:10" x14ac:dyDescent="0.25">
      <c r="J40" s="1"/>
    </row>
    <row r="41" spans="10:10" x14ac:dyDescent="0.25">
      <c r="J41" s="1"/>
    </row>
    <row r="42" spans="10:10" x14ac:dyDescent="0.25">
      <c r="J42" s="1"/>
    </row>
    <row r="43" spans="10:10" x14ac:dyDescent="0.25">
      <c r="J43" s="1"/>
    </row>
    <row r="44" spans="10:10" x14ac:dyDescent="0.25">
      <c r="J44" s="1"/>
    </row>
    <row r="45" spans="10:10" x14ac:dyDescent="0.25">
      <c r="J45" s="1"/>
    </row>
    <row r="46" spans="10:10" x14ac:dyDescent="0.25">
      <c r="J46" s="1"/>
    </row>
    <row r="47" spans="10:10" x14ac:dyDescent="0.25">
      <c r="J47" s="1"/>
    </row>
    <row r="48" spans="10:10" x14ac:dyDescent="0.25">
      <c r="J48" s="1"/>
    </row>
    <row r="49" spans="10:10" x14ac:dyDescent="0.25">
      <c r="J49" s="1"/>
    </row>
    <row r="50" spans="10:10" x14ac:dyDescent="0.25">
      <c r="J50" s="1"/>
    </row>
    <row r="51" spans="10:10" x14ac:dyDescent="0.25">
      <c r="J51" s="1"/>
    </row>
    <row r="52" spans="10:10" x14ac:dyDescent="0.25">
      <c r="J52" s="1"/>
    </row>
    <row r="53" spans="10:10" x14ac:dyDescent="0.25">
      <c r="J53" s="1"/>
    </row>
    <row r="54" spans="10:10" x14ac:dyDescent="0.25">
      <c r="J54" s="1"/>
    </row>
    <row r="55" spans="10:10" x14ac:dyDescent="0.25">
      <c r="J55" s="1"/>
    </row>
  </sheetData>
  <mergeCells count="32">
    <mergeCell ref="B20:J20"/>
    <mergeCell ref="G17:H17"/>
    <mergeCell ref="L19:M19"/>
    <mergeCell ref="G18:H18"/>
    <mergeCell ref="G15:H15"/>
    <mergeCell ref="I15:J15"/>
    <mergeCell ref="I18:J18"/>
    <mergeCell ref="B2:J2"/>
    <mergeCell ref="I17:J17"/>
    <mergeCell ref="G13:H13"/>
    <mergeCell ref="I13:J13"/>
    <mergeCell ref="G14:H14"/>
    <mergeCell ref="I14:J14"/>
    <mergeCell ref="I16:J16"/>
    <mergeCell ref="E12:F12"/>
    <mergeCell ref="G12:J12"/>
    <mergeCell ref="J8:J9"/>
    <mergeCell ref="F9:G9"/>
    <mergeCell ref="G4:J5"/>
    <mergeCell ref="C16:D16"/>
    <mergeCell ref="G3:J3"/>
    <mergeCell ref="G6:J6"/>
    <mergeCell ref="G10:J11"/>
    <mergeCell ref="B12:D13"/>
    <mergeCell ref="G16:H16"/>
    <mergeCell ref="C14:D14"/>
    <mergeCell ref="C15:D15"/>
    <mergeCell ref="B6:D11"/>
    <mergeCell ref="H7:I7"/>
    <mergeCell ref="H8:I9"/>
    <mergeCell ref="E14:E16"/>
    <mergeCell ref="F14:F16"/>
  </mergeCells>
  <pageMargins left="0.25" right="0.25" top="0.75" bottom="0.75" header="0.3" footer="0.3"/>
  <pageSetup paperSize="3"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5:T36"/>
  <sheetViews>
    <sheetView topLeftCell="A4" zoomScale="80" zoomScaleNormal="80" workbookViewId="0">
      <selection activeCell="C17" sqref="C17"/>
    </sheetView>
  </sheetViews>
  <sheetFormatPr defaultColWidth="8.85546875" defaultRowHeight="12.75" x14ac:dyDescent="0.2"/>
  <cols>
    <col min="1" max="1" width="8.85546875" style="10"/>
    <col min="2" max="2" width="4.85546875" style="10" customWidth="1"/>
    <col min="3" max="3" width="28.140625" style="9" customWidth="1"/>
    <col min="4" max="4" width="26.85546875" style="9" customWidth="1"/>
    <col min="5" max="5" width="12.28515625" style="9" customWidth="1"/>
    <col min="6" max="6" width="16.140625" style="9" customWidth="1"/>
    <col min="7" max="7" width="8.5703125" style="10" customWidth="1"/>
    <col min="8" max="8" width="140.140625" style="9" customWidth="1"/>
    <col min="9" max="14" width="0" style="10" hidden="1" customWidth="1"/>
    <col min="15" max="18" width="9.140625" style="10" hidden="1" customWidth="1"/>
    <col min="19" max="19" width="24.28515625" style="10" customWidth="1"/>
    <col min="20" max="20" width="8.85546875" style="10"/>
    <col min="21" max="21" width="26.140625" style="10" customWidth="1"/>
    <col min="22" max="16384" width="8.85546875" style="10"/>
  </cols>
  <sheetData>
    <row r="5" spans="3:20" ht="27" x14ac:dyDescent="0.35">
      <c r="C5" s="77" t="s">
        <v>71</v>
      </c>
    </row>
    <row r="8" spans="3:20" ht="27" x14ac:dyDescent="0.2">
      <c r="C8" s="281" t="s">
        <v>3</v>
      </c>
      <c r="D8" s="282"/>
      <c r="E8" s="67"/>
      <c r="F8" s="67"/>
      <c r="H8" s="78" t="s">
        <v>62</v>
      </c>
      <c r="I8" s="64"/>
      <c r="J8" s="64"/>
      <c r="K8" s="64"/>
      <c r="L8" s="64"/>
      <c r="M8" s="64"/>
      <c r="N8" s="64"/>
      <c r="O8" s="64"/>
      <c r="P8" s="64"/>
      <c r="Q8" s="64"/>
      <c r="T8" s="66"/>
    </row>
    <row r="9" spans="3:20" ht="38.25" customHeight="1" x14ac:dyDescent="0.2">
      <c r="C9" s="18" t="s">
        <v>4</v>
      </c>
      <c r="D9" s="18"/>
      <c r="E9" s="17"/>
      <c r="F9" s="17"/>
      <c r="H9" s="20" t="s">
        <v>57</v>
      </c>
      <c r="I9" s="64"/>
      <c r="J9" s="64"/>
      <c r="K9" s="64"/>
      <c r="L9" s="64"/>
      <c r="M9" s="64"/>
      <c r="N9" s="64"/>
      <c r="O9" s="64"/>
      <c r="P9" s="64"/>
      <c r="Q9" s="64"/>
    </row>
    <row r="10" spans="3:20" ht="31.5" customHeight="1" x14ac:dyDescent="0.2">
      <c r="C10" s="18" t="s">
        <v>56</v>
      </c>
      <c r="D10" s="18"/>
      <c r="E10" s="17"/>
      <c r="F10" s="17"/>
      <c r="H10" s="20" t="s">
        <v>55</v>
      </c>
      <c r="I10" s="64"/>
      <c r="J10" s="64"/>
      <c r="K10" s="64"/>
      <c r="L10" s="64"/>
      <c r="M10" s="64"/>
      <c r="N10" s="64"/>
      <c r="O10" s="64"/>
      <c r="P10" s="64"/>
      <c r="Q10" s="64"/>
    </row>
    <row r="11" spans="3:20" ht="25.5" customHeight="1" x14ac:dyDescent="0.2">
      <c r="C11" s="18" t="s">
        <v>54</v>
      </c>
      <c r="D11" s="18"/>
      <c r="E11" s="17"/>
      <c r="F11" s="17"/>
      <c r="H11" s="20" t="s">
        <v>53</v>
      </c>
      <c r="I11" s="64"/>
      <c r="J11" s="64"/>
      <c r="K11" s="64"/>
      <c r="L11" s="64"/>
      <c r="M11" s="64"/>
      <c r="N11" s="64"/>
      <c r="O11" s="64"/>
      <c r="P11" s="64"/>
      <c r="Q11" s="64"/>
    </row>
    <row r="12" spans="3:20" ht="27" customHeight="1" x14ac:dyDescent="0.2">
      <c r="C12" s="18" t="s">
        <v>52</v>
      </c>
      <c r="D12" s="18"/>
      <c r="E12" s="17"/>
      <c r="F12" s="17"/>
      <c r="H12" s="20" t="s">
        <v>51</v>
      </c>
      <c r="I12" s="64"/>
      <c r="J12" s="64"/>
      <c r="K12" s="64"/>
      <c r="L12" s="64"/>
      <c r="M12" s="64"/>
      <c r="N12" s="64"/>
      <c r="O12" s="64"/>
      <c r="P12" s="64"/>
      <c r="Q12" s="64"/>
    </row>
    <row r="13" spans="3:20" ht="27" customHeight="1" x14ac:dyDescent="0.2">
      <c r="C13" s="18" t="s">
        <v>5</v>
      </c>
      <c r="D13" s="18"/>
      <c r="E13" s="17"/>
      <c r="F13" s="65"/>
      <c r="H13" s="20" t="s">
        <v>50</v>
      </c>
      <c r="I13" s="64"/>
      <c r="J13" s="64"/>
      <c r="K13" s="64"/>
      <c r="L13" s="64"/>
      <c r="M13" s="64"/>
      <c r="N13" s="64"/>
      <c r="O13" s="64"/>
      <c r="P13" s="64"/>
      <c r="Q13" s="64"/>
    </row>
    <row r="14" spans="3:20" ht="51" customHeight="1" x14ac:dyDescent="0.2">
      <c r="C14" s="18" t="s">
        <v>49</v>
      </c>
      <c r="D14" s="18"/>
      <c r="E14" s="17"/>
      <c r="F14" s="17"/>
      <c r="H14" s="19" t="s">
        <v>72</v>
      </c>
      <c r="I14" s="64"/>
      <c r="J14" s="64"/>
      <c r="K14" s="64"/>
      <c r="L14" s="64"/>
      <c r="M14" s="64"/>
      <c r="N14" s="64"/>
      <c r="O14" s="64"/>
      <c r="P14" s="64"/>
      <c r="Q14" s="64"/>
    </row>
    <row r="15" spans="3:20" ht="50.25" customHeight="1" x14ac:dyDescent="0.2">
      <c r="C15" s="18" t="s">
        <v>6</v>
      </c>
      <c r="D15" s="18"/>
      <c r="E15" s="17"/>
      <c r="F15" s="17"/>
      <c r="H15" s="20" t="s">
        <v>48</v>
      </c>
      <c r="I15" s="64"/>
      <c r="J15" s="64"/>
      <c r="K15" s="64"/>
      <c r="L15" s="64"/>
      <c r="M15" s="64"/>
      <c r="N15" s="64"/>
      <c r="O15" s="64"/>
      <c r="P15" s="64"/>
      <c r="Q15" s="64"/>
    </row>
    <row r="16" spans="3:20" ht="25.5" hidden="1" x14ac:dyDescent="0.2">
      <c r="C16" s="18" t="s">
        <v>47</v>
      </c>
      <c r="D16" s="18" t="s">
        <v>7</v>
      </c>
      <c r="E16" s="17"/>
      <c r="F16" s="17"/>
      <c r="H16" s="20"/>
      <c r="I16" s="64"/>
      <c r="J16" s="64"/>
      <c r="K16" s="64"/>
      <c r="L16" s="64"/>
      <c r="M16" s="64"/>
      <c r="N16" s="64"/>
      <c r="O16" s="64"/>
      <c r="P16" s="64"/>
      <c r="Q16" s="64"/>
      <c r="T16" s="10" t="s">
        <v>46</v>
      </c>
    </row>
    <row r="17" spans="3:17" ht="34.5" customHeight="1" x14ac:dyDescent="0.2">
      <c r="C17" s="18" t="s">
        <v>8</v>
      </c>
      <c r="D17" s="18"/>
      <c r="E17" s="17"/>
      <c r="F17" s="17"/>
      <c r="H17" s="20" t="s">
        <v>73</v>
      </c>
      <c r="I17" s="64"/>
      <c r="J17" s="64"/>
      <c r="K17" s="64"/>
      <c r="L17" s="64"/>
      <c r="M17" s="64"/>
      <c r="N17" s="64"/>
      <c r="O17" s="64"/>
      <c r="P17" s="64"/>
      <c r="Q17" s="64"/>
    </row>
    <row r="18" spans="3:17" hidden="1" x14ac:dyDescent="0.2">
      <c r="C18" s="18"/>
      <c r="D18" s="18"/>
      <c r="E18" s="17"/>
      <c r="F18" s="17"/>
      <c r="H18" s="16"/>
      <c r="I18" s="64"/>
      <c r="J18" s="64"/>
      <c r="K18" s="64"/>
      <c r="L18" s="64"/>
      <c r="M18" s="64"/>
      <c r="N18" s="64"/>
      <c r="O18" s="64"/>
      <c r="P18" s="64"/>
      <c r="Q18" s="64"/>
    </row>
    <row r="19" spans="3:17" hidden="1" x14ac:dyDescent="0.2">
      <c r="C19" s="18"/>
      <c r="D19" s="18"/>
      <c r="E19" s="17"/>
      <c r="F19" s="17"/>
      <c r="H19" s="16"/>
      <c r="I19" s="64"/>
      <c r="J19" s="64"/>
      <c r="K19" s="64"/>
      <c r="L19" s="64"/>
      <c r="M19" s="64"/>
      <c r="N19" s="64"/>
      <c r="O19" s="64"/>
      <c r="P19" s="64"/>
      <c r="Q19" s="64"/>
    </row>
    <row r="20" spans="3:17" hidden="1" x14ac:dyDescent="0.2">
      <c r="C20" s="18"/>
      <c r="D20" s="18"/>
      <c r="E20" s="17"/>
      <c r="F20" s="17"/>
      <c r="H20" s="16"/>
      <c r="I20" s="64"/>
      <c r="J20" s="64"/>
      <c r="K20" s="64"/>
      <c r="L20" s="64"/>
      <c r="M20" s="64"/>
      <c r="N20" s="64"/>
      <c r="O20" s="64"/>
      <c r="P20" s="64"/>
      <c r="Q20" s="64"/>
    </row>
    <row r="21" spans="3:17" hidden="1" x14ac:dyDescent="0.2">
      <c r="C21" s="18"/>
      <c r="D21" s="18"/>
      <c r="E21" s="17"/>
      <c r="F21" s="17"/>
      <c r="H21" s="16"/>
      <c r="I21" s="64"/>
      <c r="J21" s="64"/>
      <c r="K21" s="64"/>
      <c r="L21" s="64"/>
      <c r="M21" s="64"/>
      <c r="N21" s="64"/>
      <c r="O21" s="64"/>
      <c r="P21" s="64"/>
      <c r="Q21" s="64"/>
    </row>
    <row r="22" spans="3:17" hidden="1" x14ac:dyDescent="0.2">
      <c r="C22" s="18"/>
      <c r="D22" s="18"/>
      <c r="E22" s="17"/>
      <c r="F22" s="17"/>
      <c r="H22" s="16"/>
      <c r="I22" s="64"/>
      <c r="J22" s="64"/>
      <c r="K22" s="64"/>
      <c r="L22" s="64"/>
      <c r="M22" s="64"/>
      <c r="N22" s="64"/>
      <c r="O22" s="64"/>
      <c r="P22" s="64"/>
      <c r="Q22" s="64"/>
    </row>
    <row r="23" spans="3:17" hidden="1" x14ac:dyDescent="0.2">
      <c r="C23" s="18"/>
      <c r="D23" s="18"/>
      <c r="E23" s="17"/>
      <c r="F23" s="17"/>
      <c r="H23" s="16"/>
      <c r="I23" s="64"/>
      <c r="J23" s="64"/>
      <c r="K23" s="64"/>
      <c r="L23" s="64"/>
      <c r="M23" s="64"/>
      <c r="N23" s="64"/>
      <c r="O23" s="64"/>
      <c r="P23" s="64"/>
      <c r="Q23" s="64"/>
    </row>
    <row r="24" spans="3:17" hidden="1" x14ac:dyDescent="0.2">
      <c r="C24" s="18"/>
      <c r="D24" s="18"/>
      <c r="E24" s="17"/>
      <c r="F24" s="17"/>
      <c r="H24" s="16"/>
      <c r="I24" s="64"/>
      <c r="J24" s="64"/>
      <c r="K24" s="64"/>
      <c r="L24" s="64"/>
      <c r="M24" s="64"/>
      <c r="N24" s="64"/>
      <c r="O24" s="64"/>
      <c r="P24" s="64"/>
      <c r="Q24" s="64"/>
    </row>
    <row r="25" spans="3:17" hidden="1" x14ac:dyDescent="0.2">
      <c r="C25" s="18"/>
      <c r="D25" s="18"/>
      <c r="E25" s="17"/>
      <c r="F25" s="17"/>
      <c r="H25" s="16"/>
      <c r="I25" s="64"/>
      <c r="J25" s="64"/>
      <c r="K25" s="64"/>
      <c r="L25" s="64"/>
      <c r="M25" s="64"/>
      <c r="N25" s="64"/>
      <c r="O25" s="64"/>
      <c r="P25" s="64"/>
      <c r="Q25" s="64"/>
    </row>
    <row r="26" spans="3:17" x14ac:dyDescent="0.2">
      <c r="H26" s="16"/>
      <c r="I26" s="64"/>
      <c r="J26" s="64"/>
      <c r="K26" s="64"/>
      <c r="L26" s="64"/>
      <c r="M26" s="64"/>
      <c r="N26" s="64"/>
      <c r="O26" s="64"/>
      <c r="P26" s="64"/>
      <c r="Q26" s="64"/>
    </row>
    <row r="27" spans="3:17" x14ac:dyDescent="0.2">
      <c r="H27" s="16"/>
      <c r="I27" s="64"/>
      <c r="J27" s="64"/>
      <c r="K27" s="64"/>
      <c r="L27" s="64"/>
      <c r="M27" s="64"/>
      <c r="N27" s="64"/>
      <c r="O27" s="64"/>
      <c r="P27" s="64"/>
      <c r="Q27" s="64"/>
    </row>
    <row r="28" spans="3:17" x14ac:dyDescent="0.2">
      <c r="H28" s="16"/>
      <c r="I28" s="64"/>
      <c r="J28" s="64"/>
      <c r="K28" s="64"/>
      <c r="L28" s="64"/>
      <c r="M28" s="64"/>
      <c r="N28" s="64"/>
      <c r="O28" s="64"/>
      <c r="P28" s="64"/>
      <c r="Q28" s="64"/>
    </row>
    <row r="29" spans="3:17" x14ac:dyDescent="0.2">
      <c r="H29" s="16"/>
      <c r="I29" s="64"/>
      <c r="J29" s="64"/>
      <c r="K29" s="64"/>
      <c r="L29" s="64"/>
      <c r="M29" s="64"/>
      <c r="N29" s="64"/>
      <c r="O29" s="64"/>
      <c r="P29" s="64"/>
      <c r="Q29" s="64"/>
    </row>
    <row r="30" spans="3:17" x14ac:dyDescent="0.2">
      <c r="H30" s="16"/>
      <c r="I30" s="64"/>
      <c r="J30" s="64"/>
      <c r="K30" s="64"/>
      <c r="L30" s="64"/>
      <c r="M30" s="64"/>
      <c r="N30" s="64"/>
      <c r="O30" s="64"/>
      <c r="P30" s="64"/>
      <c r="Q30" s="64"/>
    </row>
    <row r="31" spans="3:17" x14ac:dyDescent="0.2">
      <c r="H31" s="16"/>
      <c r="I31" s="64"/>
      <c r="J31" s="64"/>
      <c r="K31" s="64"/>
      <c r="L31" s="64"/>
      <c r="M31" s="64"/>
      <c r="N31" s="64"/>
      <c r="O31" s="64"/>
      <c r="P31" s="64"/>
      <c r="Q31" s="64"/>
    </row>
    <row r="32" spans="3:17" x14ac:dyDescent="0.2">
      <c r="H32" s="16"/>
      <c r="I32" s="64"/>
      <c r="J32" s="64"/>
      <c r="K32" s="64"/>
      <c r="L32" s="64"/>
      <c r="M32" s="64"/>
      <c r="N32" s="64"/>
      <c r="O32" s="64"/>
      <c r="P32" s="64"/>
      <c r="Q32" s="64"/>
    </row>
    <row r="33" spans="8:17" x14ac:dyDescent="0.2">
      <c r="H33" s="16"/>
      <c r="I33" s="64"/>
      <c r="J33" s="64"/>
      <c r="K33" s="64"/>
      <c r="L33" s="64"/>
      <c r="M33" s="64"/>
      <c r="N33" s="64"/>
      <c r="O33" s="64"/>
      <c r="P33" s="64"/>
      <c r="Q33" s="64"/>
    </row>
    <row r="34" spans="8:17" x14ac:dyDescent="0.2">
      <c r="H34" s="16"/>
      <c r="I34" s="64"/>
      <c r="J34" s="64"/>
      <c r="K34" s="64"/>
      <c r="L34" s="64"/>
      <c r="M34" s="64"/>
      <c r="N34" s="64"/>
      <c r="O34" s="64"/>
      <c r="P34" s="64"/>
      <c r="Q34" s="64"/>
    </row>
    <row r="35" spans="8:17" x14ac:dyDescent="0.2">
      <c r="H35" s="16"/>
      <c r="I35" s="64"/>
      <c r="J35" s="64"/>
      <c r="K35" s="64"/>
      <c r="L35" s="64"/>
      <c r="M35" s="64"/>
      <c r="N35" s="64"/>
      <c r="O35" s="64"/>
      <c r="P35" s="64"/>
      <c r="Q35" s="64"/>
    </row>
    <row r="36" spans="8:17" x14ac:dyDescent="0.2">
      <c r="H36" s="16"/>
      <c r="I36" s="64"/>
      <c r="J36" s="64"/>
      <c r="K36" s="64"/>
      <c r="L36" s="64"/>
      <c r="M36" s="64"/>
      <c r="N36" s="64"/>
      <c r="O36" s="64"/>
      <c r="P36" s="64"/>
      <c r="Q36" s="64"/>
    </row>
  </sheetData>
  <mergeCells count="1">
    <mergeCell ref="C8:D8"/>
  </mergeCells>
  <pageMargins left="0.75" right="0.75" top="1" bottom="1" header="0.5" footer="0.5"/>
  <pageSetup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3:N11"/>
  <sheetViews>
    <sheetView zoomScaleNormal="100" workbookViewId="0">
      <selection activeCell="E10" sqref="E10"/>
    </sheetView>
  </sheetViews>
  <sheetFormatPr defaultColWidth="9.140625" defaultRowHeight="15" x14ac:dyDescent="0.25"/>
  <cols>
    <col min="1" max="1" width="9.140625" style="2"/>
    <col min="2" max="2" width="3.28515625" style="2" customWidth="1"/>
    <col min="3" max="3" width="12" style="2" customWidth="1"/>
    <col min="4" max="4" width="10.5703125" style="3" hidden="1" customWidth="1"/>
    <col min="5" max="5" width="18" style="3" customWidth="1"/>
    <col min="6" max="6" width="12.7109375" style="22" customWidth="1"/>
    <col min="7" max="7" width="15.7109375" style="23" hidden="1" customWidth="1"/>
    <col min="8" max="8" width="12.140625" style="22" customWidth="1"/>
    <col min="9" max="9" width="34.7109375" style="2" customWidth="1"/>
    <col min="10" max="10" width="14.140625" style="21" hidden="1" customWidth="1"/>
    <col min="11" max="11" width="18.85546875" style="4" hidden="1" customWidth="1"/>
    <col min="12" max="13" width="9.140625" style="2"/>
    <col min="14" max="14" width="15.5703125" style="2" customWidth="1"/>
    <col min="15" max="16384" width="9.140625" style="2"/>
  </cols>
  <sheetData>
    <row r="3" spans="3:14" ht="12.6" customHeight="1" x14ac:dyDescent="0.25"/>
    <row r="4" spans="3:14" hidden="1" x14ac:dyDescent="0.25"/>
    <row r="5" spans="3:14" ht="21.75" customHeight="1" x14ac:dyDescent="0.25">
      <c r="C5" s="285" t="s">
        <v>0</v>
      </c>
      <c r="D5" s="286"/>
      <c r="E5" s="286"/>
      <c r="F5" s="287"/>
      <c r="G5" s="288"/>
      <c r="H5" s="288"/>
      <c r="I5" s="289"/>
      <c r="J5" s="43"/>
      <c r="K5" s="283" t="s">
        <v>32</v>
      </c>
    </row>
    <row r="6" spans="3:14" ht="79.5" customHeight="1" x14ac:dyDescent="0.25">
      <c r="C6" s="42" t="s">
        <v>31</v>
      </c>
      <c r="D6" s="41" t="s">
        <v>30</v>
      </c>
      <c r="E6" s="41" t="s">
        <v>29</v>
      </c>
      <c r="F6" s="40" t="s">
        <v>64</v>
      </c>
      <c r="G6" s="40"/>
      <c r="H6" s="40" t="s">
        <v>63</v>
      </c>
      <c r="I6" s="40" t="s">
        <v>28</v>
      </c>
      <c r="J6" s="39" t="s">
        <v>27</v>
      </c>
      <c r="K6" s="284"/>
    </row>
    <row r="7" spans="3:14" ht="46.5" customHeight="1" x14ac:dyDescent="0.25">
      <c r="C7" s="290">
        <v>1</v>
      </c>
      <c r="D7" s="38" t="s">
        <v>26</v>
      </c>
      <c r="E7" s="292" t="s">
        <v>2</v>
      </c>
      <c r="F7" s="294"/>
      <c r="G7" s="36" t="s">
        <v>26</v>
      </c>
      <c r="H7" s="294"/>
      <c r="I7" s="296" t="s">
        <v>85</v>
      </c>
      <c r="J7" s="35" t="s">
        <v>26</v>
      </c>
      <c r="K7" s="34" t="s">
        <v>25</v>
      </c>
      <c r="N7" s="20" t="s">
        <v>20</v>
      </c>
    </row>
    <row r="8" spans="3:14" ht="0.75" customHeight="1" x14ac:dyDescent="0.25">
      <c r="C8" s="291"/>
      <c r="D8" s="38"/>
      <c r="E8" s="293"/>
      <c r="F8" s="295"/>
      <c r="G8" s="36"/>
      <c r="H8" s="295"/>
      <c r="I8" s="297"/>
      <c r="J8" s="35"/>
      <c r="K8" s="34" t="s">
        <v>24</v>
      </c>
    </row>
    <row r="9" spans="3:14" ht="35.25" customHeight="1" x14ac:dyDescent="0.25">
      <c r="C9" s="33"/>
      <c r="D9" s="32"/>
      <c r="E9" s="32"/>
      <c r="F9" s="32"/>
      <c r="G9" s="32"/>
      <c r="H9" s="32"/>
      <c r="I9" s="32"/>
      <c r="J9" s="25"/>
      <c r="K9" s="24"/>
    </row>
    <row r="10" spans="3:14" ht="204" x14ac:dyDescent="0.25">
      <c r="C10" s="31" t="s">
        <v>75</v>
      </c>
      <c r="D10" s="30"/>
      <c r="E10" s="29" t="s">
        <v>74</v>
      </c>
      <c r="F10" s="28" t="s">
        <v>23</v>
      </c>
      <c r="G10" s="27"/>
      <c r="H10" s="26" t="s">
        <v>22</v>
      </c>
      <c r="I10" s="17" t="s">
        <v>21</v>
      </c>
      <c r="J10" s="25"/>
      <c r="K10" s="24"/>
    </row>
    <row r="11" spans="3:14" x14ac:dyDescent="0.25">
      <c r="C11" s="5"/>
    </row>
  </sheetData>
  <mergeCells count="7">
    <mergeCell ref="K5:K6"/>
    <mergeCell ref="C5:I5"/>
    <mergeCell ref="C7:C8"/>
    <mergeCell ref="E7:E8"/>
    <mergeCell ref="F7:F8"/>
    <mergeCell ref="H7:H8"/>
    <mergeCell ref="I7:I8"/>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S77"/>
  <sheetViews>
    <sheetView topLeftCell="A18" zoomScale="90" zoomScaleNormal="90" workbookViewId="0">
      <selection activeCell="B35" sqref="B35"/>
    </sheetView>
  </sheetViews>
  <sheetFormatPr defaultColWidth="8.85546875" defaultRowHeight="12.75" x14ac:dyDescent="0.2"/>
  <cols>
    <col min="1" max="1" width="8.85546875" style="10"/>
    <col min="2" max="2" width="88.7109375" style="10" customWidth="1"/>
    <col min="3" max="3" width="8.85546875" style="10"/>
    <col min="4" max="6" width="8.85546875" style="10" customWidth="1"/>
    <col min="7" max="9" width="8.85546875" style="10"/>
    <col min="10" max="10" width="8.85546875" style="10" customWidth="1"/>
    <col min="11" max="12" width="8.85546875" style="10"/>
    <col min="13" max="13" width="52.28515625" style="9" customWidth="1"/>
    <col min="14" max="15" width="8.85546875" style="10"/>
    <col min="16" max="16" width="90.140625" style="10" customWidth="1"/>
    <col min="17" max="17" width="8.85546875" style="10"/>
    <col min="18" max="18" width="18.5703125" style="10" customWidth="1"/>
    <col min="19" max="19" width="46.140625" style="10" customWidth="1"/>
    <col min="20" max="16384" width="8.85546875" style="10"/>
  </cols>
  <sheetData>
    <row r="2" spans="12:19" ht="16.5" hidden="1" customHeight="1" x14ac:dyDescent="0.2"/>
    <row r="3" spans="12:19" hidden="1" x14ac:dyDescent="0.2"/>
    <row r="4" spans="12:19" hidden="1" x14ac:dyDescent="0.2"/>
    <row r="5" spans="12:19" ht="44.25" customHeight="1" x14ac:dyDescent="0.2">
      <c r="P5" s="79" t="s">
        <v>196</v>
      </c>
    </row>
    <row r="6" spans="12:19" ht="15" customHeight="1" x14ac:dyDescent="0.2">
      <c r="O6" s="69"/>
      <c r="P6" s="6" t="s">
        <v>61</v>
      </c>
    </row>
    <row r="7" spans="12:19" x14ac:dyDescent="0.2">
      <c r="O7" s="69"/>
      <c r="P7" s="6" t="s">
        <v>60</v>
      </c>
    </row>
    <row r="8" spans="12:19" x14ac:dyDescent="0.2">
      <c r="M8" s="79" t="s">
        <v>163</v>
      </c>
      <c r="O8" s="69"/>
      <c r="P8" s="6" t="s">
        <v>76</v>
      </c>
    </row>
    <row r="9" spans="12:19" ht="25.5" x14ac:dyDescent="0.2">
      <c r="L9" s="10">
        <v>1</v>
      </c>
      <c r="M9" s="9" t="s">
        <v>156</v>
      </c>
      <c r="O9" s="69"/>
      <c r="P9" s="6" t="s">
        <v>59</v>
      </c>
    </row>
    <row r="10" spans="12:19" x14ac:dyDescent="0.2">
      <c r="M10" s="9">
        <v>10730</v>
      </c>
      <c r="P10" s="6"/>
    </row>
    <row r="11" spans="12:19" x14ac:dyDescent="0.2">
      <c r="P11" s="6"/>
    </row>
    <row r="12" spans="12:19" ht="51" x14ac:dyDescent="0.2">
      <c r="P12" s="18" t="s">
        <v>79</v>
      </c>
    </row>
    <row r="13" spans="12:19" x14ac:dyDescent="0.2">
      <c r="P13" s="80" t="s">
        <v>58</v>
      </c>
      <c r="R13" s="68"/>
      <c r="S13" s="27"/>
    </row>
    <row r="14" spans="12:19" x14ac:dyDescent="0.2">
      <c r="P14" s="80" t="s">
        <v>77</v>
      </c>
    </row>
    <row r="15" spans="12:19" ht="51" x14ac:dyDescent="0.2">
      <c r="P15" s="18" t="s">
        <v>78</v>
      </c>
    </row>
    <row r="16" spans="12:19" ht="38.25" x14ac:dyDescent="0.2">
      <c r="P16" s="8" t="s">
        <v>197</v>
      </c>
    </row>
    <row r="17" spans="12:16" x14ac:dyDescent="0.2">
      <c r="P17" s="81"/>
    </row>
    <row r="18" spans="12:16" x14ac:dyDescent="0.2">
      <c r="P18" s="81"/>
    </row>
    <row r="19" spans="12:16" x14ac:dyDescent="0.2">
      <c r="P19" s="81"/>
    </row>
    <row r="20" spans="12:16" ht="25.5" x14ac:dyDescent="0.2">
      <c r="L20" s="10">
        <v>2</v>
      </c>
      <c r="M20" s="9" t="s">
        <v>157</v>
      </c>
      <c r="P20" s="81"/>
    </row>
    <row r="21" spans="12:16" x14ac:dyDescent="0.2">
      <c r="M21" s="9">
        <v>10585</v>
      </c>
      <c r="P21" s="81"/>
    </row>
    <row r="22" spans="12:16" x14ac:dyDescent="0.2">
      <c r="P22" s="81"/>
    </row>
    <row r="23" spans="12:16" x14ac:dyDescent="0.2">
      <c r="P23" s="81"/>
    </row>
    <row r="24" spans="12:16" x14ac:dyDescent="0.2">
      <c r="P24" s="81"/>
    </row>
    <row r="25" spans="12:16" x14ac:dyDescent="0.2">
      <c r="P25" s="81"/>
    </row>
    <row r="26" spans="12:16" x14ac:dyDescent="0.2">
      <c r="P26" s="81"/>
    </row>
    <row r="27" spans="12:16" x14ac:dyDescent="0.2">
      <c r="P27" s="81"/>
    </row>
    <row r="28" spans="12:16" x14ac:dyDescent="0.2">
      <c r="P28" s="81"/>
    </row>
    <row r="29" spans="12:16" x14ac:dyDescent="0.2">
      <c r="P29" s="81"/>
    </row>
    <row r="30" spans="12:16" x14ac:dyDescent="0.2">
      <c r="P30" s="81"/>
    </row>
    <row r="31" spans="12:16" x14ac:dyDescent="0.2">
      <c r="P31" s="81"/>
    </row>
    <row r="32" spans="12:16" x14ac:dyDescent="0.2">
      <c r="P32" s="81"/>
    </row>
    <row r="33" spans="2:16" x14ac:dyDescent="0.2">
      <c r="P33" s="81"/>
    </row>
    <row r="34" spans="2:16" ht="25.5" x14ac:dyDescent="0.2">
      <c r="L34" s="10">
        <v>3</v>
      </c>
      <c r="M34" s="9" t="s">
        <v>159</v>
      </c>
      <c r="P34" s="81"/>
    </row>
    <row r="35" spans="2:16" ht="300" x14ac:dyDescent="0.2">
      <c r="B35" s="209" t="s">
        <v>198</v>
      </c>
      <c r="M35" s="9">
        <v>7130</v>
      </c>
    </row>
    <row r="46" spans="2:16" ht="25.5" x14ac:dyDescent="0.2">
      <c r="L46" s="10">
        <v>4</v>
      </c>
      <c r="M46" s="9" t="s">
        <v>160</v>
      </c>
    </row>
    <row r="47" spans="2:16" x14ac:dyDescent="0.2">
      <c r="M47" s="9">
        <v>9310</v>
      </c>
    </row>
    <row r="59" spans="12:13" ht="25.5" x14ac:dyDescent="0.2">
      <c r="L59" s="10">
        <v>5</v>
      </c>
      <c r="M59" s="9" t="s">
        <v>161</v>
      </c>
    </row>
    <row r="60" spans="12:13" x14ac:dyDescent="0.2">
      <c r="M60" s="9">
        <v>8380</v>
      </c>
    </row>
    <row r="71" spans="12:13" ht="25.5" x14ac:dyDescent="0.2">
      <c r="L71" s="10">
        <v>6</v>
      </c>
      <c r="M71" s="9" t="s">
        <v>162</v>
      </c>
    </row>
    <row r="72" spans="12:13" x14ac:dyDescent="0.2">
      <c r="M72" s="9">
        <v>6975</v>
      </c>
    </row>
    <row r="76" spans="12:13" x14ac:dyDescent="0.2">
      <c r="L76" s="10">
        <v>7</v>
      </c>
      <c r="M76" s="9" t="s">
        <v>171</v>
      </c>
    </row>
    <row r="77" spans="12:13" x14ac:dyDescent="0.2">
      <c r="M77" s="9">
        <v>53110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6:O25"/>
  <sheetViews>
    <sheetView topLeftCell="A3" zoomScaleNormal="100" workbookViewId="0">
      <selection activeCell="K19" sqref="K19"/>
    </sheetView>
  </sheetViews>
  <sheetFormatPr defaultColWidth="9.140625" defaultRowHeight="15" x14ac:dyDescent="0.25"/>
  <cols>
    <col min="1" max="2" width="9.140625" style="2"/>
    <col min="3" max="4" width="15.42578125" style="2" customWidth="1"/>
    <col min="5" max="5" width="11.7109375" style="2" customWidth="1"/>
    <col min="6" max="6" width="30.28515625" style="2" customWidth="1"/>
    <col min="7" max="7" width="20.7109375" style="44" customWidth="1"/>
    <col min="8" max="8" width="16.5703125" style="22" customWidth="1"/>
    <col min="9" max="9" width="22" style="22" customWidth="1"/>
    <col min="10" max="10" width="27.5703125" style="22" customWidth="1"/>
    <col min="11" max="11" width="55.28515625" style="2" customWidth="1"/>
    <col min="12" max="16384" width="9.140625" style="2"/>
  </cols>
  <sheetData>
    <row r="6" spans="3:11" ht="47.25" customHeight="1" x14ac:dyDescent="0.25">
      <c r="C6" s="308" t="s">
        <v>181</v>
      </c>
      <c r="D6" s="309"/>
      <c r="E6" s="309"/>
      <c r="F6" s="309"/>
      <c r="G6" s="309"/>
      <c r="H6" s="310"/>
      <c r="I6" s="311"/>
      <c r="J6" s="107"/>
    </row>
    <row r="7" spans="3:11" ht="15.75" thickBot="1" x14ac:dyDescent="0.3">
      <c r="C7" s="312" t="s">
        <v>45</v>
      </c>
      <c r="D7" s="312"/>
      <c r="E7" s="313"/>
      <c r="F7" s="313"/>
      <c r="G7" s="313"/>
      <c r="H7" s="313"/>
      <c r="I7" s="313"/>
      <c r="J7" s="211"/>
    </row>
    <row r="8" spans="3:11" ht="54" thickTop="1" x14ac:dyDescent="0.25">
      <c r="C8" s="63" t="s">
        <v>40</v>
      </c>
      <c r="D8" s="63" t="s">
        <v>65</v>
      </c>
      <c r="E8" s="62" t="s">
        <v>182</v>
      </c>
      <c r="F8" s="62" t="s">
        <v>183</v>
      </c>
      <c r="G8" s="61" t="s">
        <v>44</v>
      </c>
      <c r="H8" s="61" t="s">
        <v>180</v>
      </c>
      <c r="I8" s="60" t="s">
        <v>185</v>
      </c>
      <c r="J8" s="93" t="s">
        <v>184</v>
      </c>
    </row>
    <row r="9" spans="3:11" x14ac:dyDescent="0.25">
      <c r="C9" s="63"/>
      <c r="D9" s="63"/>
      <c r="E9" s="62" t="s">
        <v>25</v>
      </c>
      <c r="F9" s="62" t="s">
        <v>25</v>
      </c>
      <c r="G9" s="61" t="s">
        <v>25</v>
      </c>
      <c r="H9" s="61" t="s">
        <v>43</v>
      </c>
      <c r="I9" s="60" t="s">
        <v>42</v>
      </c>
      <c r="J9" s="107"/>
    </row>
    <row r="10" spans="3:11" x14ac:dyDescent="0.25">
      <c r="C10" s="7">
        <v>1</v>
      </c>
      <c r="D10" s="7">
        <v>1</v>
      </c>
      <c r="E10" s="59">
        <v>1809000</v>
      </c>
      <c r="F10" s="59">
        <v>750000</v>
      </c>
      <c r="G10" s="51">
        <v>53110</v>
      </c>
      <c r="H10" s="58">
        <v>0.9</v>
      </c>
      <c r="I10" s="50">
        <f>(H10*$G$17)*(F10+G10)</f>
        <v>59992.317000000003</v>
      </c>
      <c r="J10" s="212">
        <f>F10/E10</f>
        <v>0.41459369817578773</v>
      </c>
    </row>
    <row r="11" spans="3:11" hidden="1" x14ac:dyDescent="0.25">
      <c r="C11" s="7"/>
      <c r="D11" s="7"/>
      <c r="E11" s="59"/>
      <c r="F11" s="59"/>
      <c r="G11" s="51"/>
      <c r="H11" s="58"/>
      <c r="I11" s="50"/>
    </row>
    <row r="12" spans="3:11" ht="14.45" customHeight="1" x14ac:dyDescent="0.25">
      <c r="C12" s="303" t="s">
        <v>41</v>
      </c>
      <c r="D12" s="304"/>
      <c r="E12" s="305"/>
      <c r="F12" s="305"/>
      <c r="G12" s="305"/>
      <c r="H12" s="305"/>
      <c r="I12" s="305"/>
      <c r="J12" s="57"/>
    </row>
    <row r="13" spans="3:11" ht="51.75" x14ac:dyDescent="0.25">
      <c r="C13" s="56" t="s">
        <v>186</v>
      </c>
      <c r="D13" s="56" t="s">
        <v>65</v>
      </c>
      <c r="E13" s="55" t="s">
        <v>39</v>
      </c>
      <c r="F13" s="54" t="s">
        <v>38</v>
      </c>
      <c r="G13" s="53" t="s">
        <v>37</v>
      </c>
      <c r="H13" s="50" t="s">
        <v>36</v>
      </c>
      <c r="I13" s="71" t="s">
        <v>35</v>
      </c>
      <c r="J13" s="52"/>
      <c r="K13" s="75" t="s">
        <v>80</v>
      </c>
    </row>
    <row r="14" spans="3:11" x14ac:dyDescent="0.25">
      <c r="C14" s="7">
        <v>1</v>
      </c>
      <c r="D14" s="7">
        <v>1</v>
      </c>
      <c r="E14" s="37">
        <f>F10</f>
        <v>750000</v>
      </c>
      <c r="F14" s="37">
        <f>G10</f>
        <v>53110</v>
      </c>
      <c r="G14" s="51">
        <v>15.17</v>
      </c>
      <c r="H14" s="50">
        <f>(G14*G17)*(F14+E14)*0.8</f>
        <v>808963.06568</v>
      </c>
      <c r="I14" s="50">
        <f>H14*G18</f>
        <v>6051043.7312864</v>
      </c>
      <c r="J14" s="306"/>
      <c r="K14" s="4"/>
    </row>
    <row r="15" spans="3:11" hidden="1" x14ac:dyDescent="0.25">
      <c r="C15" s="7"/>
      <c r="D15" s="7"/>
      <c r="E15" s="37"/>
      <c r="F15" s="37"/>
      <c r="G15" s="51"/>
      <c r="H15" s="50"/>
      <c r="I15" s="50"/>
      <c r="J15" s="307"/>
      <c r="K15" s="4"/>
    </row>
    <row r="16" spans="3:11" x14ac:dyDescent="0.25">
      <c r="C16" s="82"/>
      <c r="D16" s="82"/>
      <c r="E16" s="83"/>
      <c r="F16" s="83"/>
      <c r="G16" s="85"/>
      <c r="H16" s="84"/>
      <c r="I16" s="84"/>
      <c r="J16" s="76"/>
      <c r="K16" s="4"/>
    </row>
    <row r="17" spans="3:15" x14ac:dyDescent="0.25">
      <c r="C17" s="301" t="s">
        <v>34</v>
      </c>
      <c r="D17" s="301"/>
      <c r="E17" s="314"/>
      <c r="F17" s="49"/>
      <c r="G17" s="46">
        <v>8.3000000000000004E-2</v>
      </c>
      <c r="H17" s="48"/>
      <c r="I17" s="45"/>
      <c r="O17" s="5"/>
    </row>
    <row r="18" spans="3:15" x14ac:dyDescent="0.25">
      <c r="C18" s="301" t="s">
        <v>33</v>
      </c>
      <c r="D18" s="301"/>
      <c r="E18" s="302"/>
      <c r="F18" s="47"/>
      <c r="G18" s="46">
        <v>7.48</v>
      </c>
      <c r="H18" s="45"/>
      <c r="I18" s="45"/>
    </row>
    <row r="21" spans="3:15" ht="15.75" thickBot="1" x14ac:dyDescent="0.3">
      <c r="C21" s="210" t="s">
        <v>187</v>
      </c>
      <c r="G21" s="298" t="s">
        <v>193</v>
      </c>
      <c r="H21" s="299"/>
      <c r="I21" s="299"/>
      <c r="J21" s="300"/>
    </row>
    <row r="22" spans="3:15" ht="60.75" thickTop="1" x14ac:dyDescent="0.25">
      <c r="C22" s="213">
        <f>I10/G10</f>
        <v>1.12958608548296</v>
      </c>
      <c r="G22" s="217" t="s">
        <v>192</v>
      </c>
      <c r="H22" s="218" t="s">
        <v>188</v>
      </c>
      <c r="I22" s="218" t="s">
        <v>189</v>
      </c>
      <c r="J22" s="218" t="s">
        <v>190</v>
      </c>
    </row>
    <row r="23" spans="3:15" x14ac:dyDescent="0.25">
      <c r="F23" s="108"/>
      <c r="G23" s="216">
        <v>10000</v>
      </c>
      <c r="H23" s="107">
        <f>H10*G17*G23</f>
        <v>747</v>
      </c>
      <c r="I23" s="107">
        <f>H23/C22</f>
        <v>661.30418000024895</v>
      </c>
      <c r="J23" s="215">
        <f>45*I23</f>
        <v>29758.688100011204</v>
      </c>
    </row>
    <row r="25" spans="3:15" ht="75" x14ac:dyDescent="0.25">
      <c r="J25" s="214" t="s">
        <v>191</v>
      </c>
    </row>
  </sheetData>
  <mergeCells count="7">
    <mergeCell ref="G21:J21"/>
    <mergeCell ref="C18:E18"/>
    <mergeCell ref="C12:I12"/>
    <mergeCell ref="J14:J15"/>
    <mergeCell ref="C6:I6"/>
    <mergeCell ref="C7:I7"/>
    <mergeCell ref="C17:E1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2:Y95"/>
  <sheetViews>
    <sheetView topLeftCell="N65" zoomScaleNormal="100" workbookViewId="0">
      <selection activeCell="W79" sqref="W79:W80"/>
    </sheetView>
  </sheetViews>
  <sheetFormatPr defaultColWidth="9.140625" defaultRowHeight="15" x14ac:dyDescent="0.25"/>
  <cols>
    <col min="1" max="4" width="9.140625" style="2"/>
    <col min="5" max="6" width="12.7109375" style="2" customWidth="1"/>
    <col min="7" max="7" width="11.42578125" style="2" customWidth="1"/>
    <col min="8" max="8" width="51.85546875" style="2" customWidth="1"/>
    <col min="9" max="9" width="13.7109375" style="2" customWidth="1"/>
    <col min="10" max="10" width="11.5703125" style="2" customWidth="1"/>
    <col min="11" max="11" width="13.140625" style="2" customWidth="1"/>
    <col min="12" max="12" width="11.7109375" style="2" customWidth="1"/>
    <col min="13" max="13" width="0" style="2" hidden="1" customWidth="1"/>
    <col min="14" max="14" width="54.7109375" style="2" customWidth="1"/>
    <col min="15" max="15" width="21.140625" style="2" customWidth="1"/>
    <col min="16" max="16" width="31.42578125" style="2" customWidth="1"/>
    <col min="17" max="17" width="23.85546875" style="2" customWidth="1"/>
    <col min="18" max="18" width="15.140625" style="4" customWidth="1"/>
    <col min="19" max="19" width="15.7109375" style="2" customWidth="1"/>
    <col min="20" max="20" width="15" style="3" customWidth="1"/>
    <col min="21" max="22" width="9.140625" style="2"/>
    <col min="23" max="23" width="36.42578125" style="3" customWidth="1"/>
    <col min="24" max="24" width="27.42578125" style="2" customWidth="1"/>
    <col min="25" max="16384" width="9.140625" style="2"/>
  </cols>
  <sheetData>
    <row r="2" spans="5:25" ht="41.25" customHeight="1" x14ac:dyDescent="0.25">
      <c r="E2" s="315" t="s">
        <v>19</v>
      </c>
      <c r="F2" s="316"/>
      <c r="G2" s="316"/>
      <c r="H2" s="15" t="s">
        <v>1</v>
      </c>
      <c r="J2" s="315" t="s">
        <v>18</v>
      </c>
      <c r="K2" s="316"/>
      <c r="L2" s="316"/>
      <c r="M2" s="13"/>
      <c r="N2" s="15" t="s">
        <v>1</v>
      </c>
    </row>
    <row r="3" spans="5:25" ht="60" x14ac:dyDescent="0.25">
      <c r="E3" s="6" t="s">
        <v>12</v>
      </c>
      <c r="F3" s="6" t="s">
        <v>17</v>
      </c>
      <c r="G3" s="6" t="s">
        <v>16</v>
      </c>
      <c r="H3" s="317" t="s">
        <v>81</v>
      </c>
      <c r="I3" s="10"/>
      <c r="J3" s="6" t="s">
        <v>15</v>
      </c>
      <c r="K3" s="13"/>
      <c r="L3" s="11">
        <v>15</v>
      </c>
      <c r="M3" s="8"/>
      <c r="N3" s="14" t="s">
        <v>14</v>
      </c>
    </row>
    <row r="4" spans="5:25" x14ac:dyDescent="0.25">
      <c r="E4" s="6" t="s">
        <v>11</v>
      </c>
      <c r="F4" s="11">
        <v>5</v>
      </c>
      <c r="G4" s="11">
        <v>20</v>
      </c>
      <c r="H4" s="318"/>
      <c r="I4" s="10"/>
      <c r="J4" s="6" t="s">
        <v>13</v>
      </c>
      <c r="K4" s="13"/>
      <c r="L4" s="11">
        <v>10</v>
      </c>
      <c r="M4" s="8"/>
      <c r="N4" s="13"/>
    </row>
    <row r="5" spans="5:25" ht="18.75" customHeight="1" x14ac:dyDescent="0.25">
      <c r="E5" s="6" t="s">
        <v>10</v>
      </c>
      <c r="F5" s="11">
        <v>30</v>
      </c>
      <c r="G5" s="11">
        <v>50</v>
      </c>
      <c r="H5" s="318"/>
      <c r="I5" s="10"/>
      <c r="J5" s="10"/>
      <c r="K5" s="10"/>
      <c r="L5" s="12"/>
      <c r="M5" s="9"/>
    </row>
    <row r="6" spans="5:25" ht="108.75" customHeight="1" thickBot="1" x14ac:dyDescent="0.3">
      <c r="E6" s="6" t="s">
        <v>9</v>
      </c>
      <c r="F6" s="11">
        <v>50</v>
      </c>
      <c r="G6" s="11">
        <v>150</v>
      </c>
      <c r="H6" s="297"/>
      <c r="I6" s="10"/>
      <c r="J6" s="10"/>
      <c r="K6" s="10"/>
      <c r="L6" s="10"/>
      <c r="M6" s="9"/>
    </row>
    <row r="7" spans="5:25" ht="18.75" thickBot="1" x14ac:dyDescent="0.3">
      <c r="N7" s="138" t="s">
        <v>129</v>
      </c>
      <c r="O7" s="139"/>
      <c r="P7" s="140"/>
      <c r="Q7" s="141"/>
      <c r="R7" s="141"/>
      <c r="S7" s="142"/>
      <c r="T7"/>
      <c r="U7"/>
      <c r="V7"/>
      <c r="W7" s="73"/>
      <c r="X7"/>
      <c r="Y7"/>
    </row>
    <row r="8" spans="5:25" ht="15.75" thickBot="1" x14ac:dyDescent="0.3">
      <c r="N8" s="143" t="s">
        <v>130</v>
      </c>
      <c r="O8" s="144"/>
      <c r="P8" s="145"/>
      <c r="Q8" s="146"/>
      <c r="R8" s="146"/>
      <c r="S8" s="147"/>
      <c r="T8"/>
      <c r="U8"/>
      <c r="V8"/>
      <c r="W8" s="73"/>
      <c r="X8"/>
      <c r="Y8"/>
    </row>
    <row r="9" spans="5:25" ht="30" x14ac:dyDescent="0.25">
      <c r="E9" s="319" t="s">
        <v>87</v>
      </c>
      <c r="F9" s="320"/>
      <c r="G9" s="320"/>
      <c r="H9" s="320"/>
      <c r="I9" s="320"/>
      <c r="J9" s="321"/>
      <c r="N9" s="322" t="s">
        <v>131</v>
      </c>
      <c r="O9" s="323"/>
      <c r="P9" s="323"/>
      <c r="Q9" s="148"/>
      <c r="R9" s="148"/>
      <c r="S9" s="149"/>
      <c r="T9"/>
      <c r="U9"/>
      <c r="V9"/>
      <c r="W9" s="73" t="s">
        <v>156</v>
      </c>
      <c r="X9"/>
      <c r="Y9"/>
    </row>
    <row r="10" spans="5:25" x14ac:dyDescent="0.25">
      <c r="E10" s="109" t="s">
        <v>88</v>
      </c>
      <c r="F10" s="110" t="s">
        <v>89</v>
      </c>
      <c r="G10" s="111" t="s">
        <v>90</v>
      </c>
      <c r="H10" s="112" t="s">
        <v>91</v>
      </c>
      <c r="I10" s="113" t="s">
        <v>92</v>
      </c>
      <c r="J10" s="114" t="s">
        <v>93</v>
      </c>
      <c r="N10" s="150" t="s">
        <v>132</v>
      </c>
      <c r="O10" s="151" t="s">
        <v>133</v>
      </c>
      <c r="P10" s="152" t="s">
        <v>134</v>
      </c>
      <c r="Q10" s="153" t="s">
        <v>135</v>
      </c>
      <c r="R10" s="154" t="s">
        <v>136</v>
      </c>
      <c r="S10" s="155"/>
      <c r="T10"/>
      <c r="U10"/>
      <c r="V10"/>
      <c r="W10" s="184">
        <f>SUM(P11:P16)</f>
        <v>10730</v>
      </c>
      <c r="X10"/>
      <c r="Y10"/>
    </row>
    <row r="11" spans="5:25" x14ac:dyDescent="0.25">
      <c r="E11" s="109"/>
      <c r="F11" s="115" t="s">
        <v>94</v>
      </c>
      <c r="G11" s="111"/>
      <c r="H11" s="112"/>
      <c r="I11" s="113"/>
      <c r="J11" s="116"/>
      <c r="N11" s="156">
        <v>1</v>
      </c>
      <c r="O11" s="157" t="s">
        <v>137</v>
      </c>
      <c r="P11" s="158">
        <v>3220</v>
      </c>
      <c r="Q11" s="159">
        <v>30</v>
      </c>
      <c r="R11" s="160">
        <f t="shared" ref="R11:R17" si="0">SUM(P11*Q11)</f>
        <v>96600</v>
      </c>
      <c r="S11" s="155"/>
      <c r="T11"/>
      <c r="U11"/>
      <c r="V11"/>
      <c r="W11" s="73"/>
      <c r="X11"/>
      <c r="Y11"/>
    </row>
    <row r="12" spans="5:25" x14ac:dyDescent="0.25">
      <c r="E12" s="109">
        <v>1</v>
      </c>
      <c r="F12" s="117" t="s">
        <v>95</v>
      </c>
      <c r="G12" s="111">
        <v>1</v>
      </c>
      <c r="H12" s="112" t="s">
        <v>96</v>
      </c>
      <c r="I12" s="113">
        <v>1825</v>
      </c>
      <c r="J12" s="116">
        <f>G12*I12</f>
        <v>1825</v>
      </c>
      <c r="N12" s="156">
        <v>2</v>
      </c>
      <c r="O12" s="157" t="s">
        <v>137</v>
      </c>
      <c r="P12" s="158">
        <v>785</v>
      </c>
      <c r="Q12" s="159">
        <v>30</v>
      </c>
      <c r="R12" s="160">
        <f t="shared" si="0"/>
        <v>23550</v>
      </c>
      <c r="S12" s="155"/>
      <c r="T12"/>
      <c r="U12"/>
      <c r="V12"/>
      <c r="W12" s="73"/>
      <c r="X12"/>
      <c r="Y12"/>
    </row>
    <row r="13" spans="5:25" x14ac:dyDescent="0.25">
      <c r="E13" s="109">
        <v>2</v>
      </c>
      <c r="F13" s="117" t="s">
        <v>97</v>
      </c>
      <c r="G13" s="111">
        <v>120</v>
      </c>
      <c r="H13" s="112" t="s">
        <v>98</v>
      </c>
      <c r="I13" s="113">
        <v>5</v>
      </c>
      <c r="J13" s="116">
        <f>G13*I13</f>
        <v>600</v>
      </c>
      <c r="N13" s="156">
        <v>3</v>
      </c>
      <c r="O13" s="137" t="s">
        <v>138</v>
      </c>
      <c r="P13" s="158">
        <v>405</v>
      </c>
      <c r="Q13" s="159">
        <v>30</v>
      </c>
      <c r="R13" s="160">
        <f t="shared" si="0"/>
        <v>12150</v>
      </c>
      <c r="S13" s="155"/>
      <c r="T13"/>
      <c r="U13"/>
      <c r="V13"/>
      <c r="W13" s="73"/>
      <c r="X13"/>
      <c r="Y13"/>
    </row>
    <row r="14" spans="5:25" ht="45.75" x14ac:dyDescent="0.25">
      <c r="E14" s="109">
        <v>3</v>
      </c>
      <c r="F14" s="117" t="s">
        <v>99</v>
      </c>
      <c r="G14" s="111">
        <v>20</v>
      </c>
      <c r="H14" s="112" t="s">
        <v>100</v>
      </c>
      <c r="I14" s="113">
        <v>40</v>
      </c>
      <c r="J14" s="116">
        <f>G14*I14</f>
        <v>800</v>
      </c>
      <c r="N14" s="156">
        <v>4</v>
      </c>
      <c r="O14" s="157" t="s">
        <v>137</v>
      </c>
      <c r="P14" s="158">
        <v>735</v>
      </c>
      <c r="Q14" s="159">
        <v>30</v>
      </c>
      <c r="R14" s="160">
        <f t="shared" si="0"/>
        <v>22050</v>
      </c>
      <c r="S14" s="155"/>
      <c r="T14"/>
      <c r="U14"/>
      <c r="V14"/>
      <c r="W14" s="73"/>
      <c r="X14"/>
      <c r="Y14"/>
    </row>
    <row r="15" spans="5:25" ht="45.75" x14ac:dyDescent="0.25">
      <c r="E15" s="109">
        <v>4</v>
      </c>
      <c r="F15" s="117" t="s">
        <v>101</v>
      </c>
      <c r="G15" s="111">
        <v>60</v>
      </c>
      <c r="H15" s="112" t="s">
        <v>100</v>
      </c>
      <c r="I15" s="113">
        <v>30</v>
      </c>
      <c r="J15" s="116">
        <f>G15*I15</f>
        <v>1800</v>
      </c>
      <c r="N15" s="156">
        <v>5</v>
      </c>
      <c r="O15" s="157" t="s">
        <v>137</v>
      </c>
      <c r="P15" s="158">
        <v>2385</v>
      </c>
      <c r="Q15" s="159">
        <v>35</v>
      </c>
      <c r="R15" s="160">
        <f t="shared" si="0"/>
        <v>83475</v>
      </c>
      <c r="S15" s="155"/>
      <c r="T15"/>
      <c r="U15"/>
      <c r="V15"/>
      <c r="W15" s="73"/>
      <c r="X15"/>
      <c r="Y15"/>
    </row>
    <row r="16" spans="5:25" ht="23.25" x14ac:dyDescent="0.25">
      <c r="E16" s="109">
        <v>5</v>
      </c>
      <c r="F16" s="117" t="s">
        <v>102</v>
      </c>
      <c r="G16" s="111">
        <v>1</v>
      </c>
      <c r="H16" s="112" t="s">
        <v>96</v>
      </c>
      <c r="I16" s="113">
        <v>400</v>
      </c>
      <c r="J16" s="116">
        <f>G16*I16</f>
        <v>400</v>
      </c>
      <c r="N16" s="156">
        <v>6</v>
      </c>
      <c r="O16" s="157" t="s">
        <v>137</v>
      </c>
      <c r="P16" s="158">
        <v>3200</v>
      </c>
      <c r="Q16" s="159">
        <v>30</v>
      </c>
      <c r="R16" s="160">
        <f t="shared" si="0"/>
        <v>96000</v>
      </c>
      <c r="S16" s="155"/>
      <c r="T16"/>
      <c r="U16"/>
      <c r="V16"/>
      <c r="W16" s="73"/>
      <c r="X16"/>
      <c r="Y16"/>
    </row>
    <row r="17" spans="5:25" ht="15.75" thickBot="1" x14ac:dyDescent="0.3">
      <c r="E17" s="118"/>
      <c r="F17" s="110" t="s">
        <v>103</v>
      </c>
      <c r="G17" s="111"/>
      <c r="H17" s="112"/>
      <c r="I17" s="113"/>
      <c r="J17" s="116"/>
      <c r="N17" s="161">
        <v>7</v>
      </c>
      <c r="O17" s="162" t="s">
        <v>139</v>
      </c>
      <c r="P17" s="163">
        <v>660</v>
      </c>
      <c r="Q17" s="164">
        <v>20</v>
      </c>
      <c r="R17" s="160">
        <f t="shared" si="0"/>
        <v>13200</v>
      </c>
      <c r="S17" s="155"/>
      <c r="T17"/>
      <c r="U17"/>
      <c r="V17"/>
      <c r="W17" s="73"/>
      <c r="X17"/>
      <c r="Y17"/>
    </row>
    <row r="18" spans="5:25" ht="15.75" thickBot="1" x14ac:dyDescent="0.3">
      <c r="E18" s="118"/>
      <c r="F18" s="115" t="s">
        <v>104</v>
      </c>
      <c r="G18" s="111"/>
      <c r="H18" s="112"/>
      <c r="I18" s="113"/>
      <c r="J18" s="116"/>
      <c r="N18" s="144"/>
      <c r="O18" s="144"/>
      <c r="P18" s="165">
        <f>SUM(P11:P17)</f>
        <v>11390</v>
      </c>
      <c r="Q18" s="166" t="s">
        <v>136</v>
      </c>
      <c r="R18" s="167">
        <f>SUM(R11:R17)</f>
        <v>347025</v>
      </c>
      <c r="S18" s="168">
        <f>SUM(R11,R12,R14,R15,R16)</f>
        <v>321675</v>
      </c>
      <c r="T18" t="s">
        <v>140</v>
      </c>
      <c r="U18"/>
      <c r="V18"/>
      <c r="W18" s="73"/>
      <c r="X18"/>
      <c r="Y18"/>
    </row>
    <row r="19" spans="5:25" ht="33.75" x14ac:dyDescent="0.25">
      <c r="E19" s="118">
        <v>6</v>
      </c>
      <c r="F19" s="119" t="s">
        <v>105</v>
      </c>
      <c r="G19" s="111">
        <v>270</v>
      </c>
      <c r="H19" s="112" t="s">
        <v>98</v>
      </c>
      <c r="I19" s="113">
        <v>25</v>
      </c>
      <c r="J19" s="116">
        <f>G19*I19</f>
        <v>6750</v>
      </c>
      <c r="N19" s="144"/>
      <c r="O19" s="144"/>
      <c r="P19" s="145"/>
      <c r="Q19" s="146"/>
      <c r="R19" s="146"/>
      <c r="S19" s="146"/>
      <c r="T19"/>
      <c r="U19"/>
      <c r="V19"/>
      <c r="W19" s="73"/>
      <c r="X19"/>
      <c r="Y19"/>
    </row>
    <row r="20" spans="5:25" ht="30" x14ac:dyDescent="0.25">
      <c r="E20" s="120">
        <v>7</v>
      </c>
      <c r="F20" s="117" t="s">
        <v>106</v>
      </c>
      <c r="G20" s="111">
        <v>120</v>
      </c>
      <c r="H20" s="112" t="s">
        <v>107</v>
      </c>
      <c r="I20" s="113">
        <v>3</v>
      </c>
      <c r="J20" s="116">
        <f>G20*I20</f>
        <v>360</v>
      </c>
      <c r="N20" s="322" t="s">
        <v>158</v>
      </c>
      <c r="O20" s="323"/>
      <c r="P20" s="323"/>
      <c r="Q20" s="148"/>
      <c r="R20" s="148"/>
      <c r="S20" s="169"/>
      <c r="T20"/>
      <c r="U20"/>
      <c r="V20"/>
      <c r="W20" s="73" t="s">
        <v>157</v>
      </c>
      <c r="X20"/>
      <c r="Y20"/>
    </row>
    <row r="21" spans="5:25" ht="23.25" x14ac:dyDescent="0.25">
      <c r="E21" s="120">
        <v>8</v>
      </c>
      <c r="F21" s="117" t="s">
        <v>108</v>
      </c>
      <c r="G21" s="111">
        <v>1000</v>
      </c>
      <c r="H21" s="112" t="s">
        <v>107</v>
      </c>
      <c r="I21" s="113">
        <v>0.35</v>
      </c>
      <c r="J21" s="116">
        <f>G21*I21</f>
        <v>350</v>
      </c>
      <c r="N21" s="150" t="s">
        <v>132</v>
      </c>
      <c r="O21" s="151" t="s">
        <v>133</v>
      </c>
      <c r="P21" s="152" t="s">
        <v>134</v>
      </c>
      <c r="Q21" s="153" t="s">
        <v>135</v>
      </c>
      <c r="R21" s="154" t="s">
        <v>136</v>
      </c>
      <c r="S21" s="155"/>
      <c r="T21"/>
      <c r="U21"/>
      <c r="V21"/>
      <c r="W21" s="184">
        <f>SUM(P22:P30)</f>
        <v>10585</v>
      </c>
      <c r="X21"/>
      <c r="Y21"/>
    </row>
    <row r="22" spans="5:25" ht="23.25" x14ac:dyDescent="0.25">
      <c r="E22" s="120">
        <v>9</v>
      </c>
      <c r="F22" s="117" t="s">
        <v>109</v>
      </c>
      <c r="G22" s="111">
        <v>1</v>
      </c>
      <c r="H22" s="112" t="s">
        <v>96</v>
      </c>
      <c r="I22" s="113">
        <v>400</v>
      </c>
      <c r="J22" s="116">
        <f t="shared" ref="J22:J30" si="1">G22*I22</f>
        <v>400</v>
      </c>
      <c r="N22" s="150">
        <v>8</v>
      </c>
      <c r="O22" s="170" t="s">
        <v>137</v>
      </c>
      <c r="P22" s="152">
        <v>955</v>
      </c>
      <c r="Q22" s="153">
        <v>30</v>
      </c>
      <c r="R22" s="154">
        <f t="shared" ref="R22:R31" si="2">SUM(P22*Q22)</f>
        <v>28650</v>
      </c>
      <c r="S22" s="155"/>
      <c r="T22"/>
      <c r="U22"/>
      <c r="V22"/>
      <c r="W22" s="73"/>
      <c r="X22"/>
      <c r="Y22"/>
    </row>
    <row r="23" spans="5:25" ht="23.25" x14ac:dyDescent="0.25">
      <c r="E23" s="120">
        <v>10</v>
      </c>
      <c r="F23" s="117" t="s">
        <v>110</v>
      </c>
      <c r="G23" s="111">
        <v>55</v>
      </c>
      <c r="H23" s="112" t="s">
        <v>100</v>
      </c>
      <c r="I23" s="113">
        <v>80</v>
      </c>
      <c r="J23" s="116">
        <f t="shared" si="1"/>
        <v>4400</v>
      </c>
      <c r="N23" s="156">
        <v>9</v>
      </c>
      <c r="O23" s="137" t="s">
        <v>138</v>
      </c>
      <c r="P23" s="158">
        <v>1030</v>
      </c>
      <c r="Q23" s="159">
        <v>30</v>
      </c>
      <c r="R23" s="160">
        <f t="shared" si="2"/>
        <v>30900</v>
      </c>
      <c r="S23" s="155"/>
      <c r="T23"/>
      <c r="U23"/>
      <c r="V23"/>
      <c r="W23" s="73"/>
      <c r="X23"/>
      <c r="Y23"/>
    </row>
    <row r="24" spans="5:25" ht="23.25" x14ac:dyDescent="0.25">
      <c r="E24" s="120">
        <v>11</v>
      </c>
      <c r="F24" s="117" t="s">
        <v>111</v>
      </c>
      <c r="G24" s="111">
        <v>1000</v>
      </c>
      <c r="H24" s="112" t="s">
        <v>100</v>
      </c>
      <c r="I24" s="113">
        <v>0.5</v>
      </c>
      <c r="J24" s="116">
        <f>G24*I24</f>
        <v>500</v>
      </c>
      <c r="N24" s="156">
        <v>10</v>
      </c>
      <c r="O24" s="157" t="s">
        <v>137</v>
      </c>
      <c r="P24" s="158">
        <v>760</v>
      </c>
      <c r="Q24" s="159">
        <v>30</v>
      </c>
      <c r="R24" s="160">
        <f t="shared" si="2"/>
        <v>22800</v>
      </c>
      <c r="S24" s="155"/>
      <c r="T24"/>
      <c r="U24"/>
      <c r="V24"/>
      <c r="W24" s="73"/>
      <c r="X24"/>
      <c r="Y24"/>
    </row>
    <row r="25" spans="5:25" x14ac:dyDescent="0.25">
      <c r="E25" s="120">
        <v>12</v>
      </c>
      <c r="F25" s="117" t="s">
        <v>112</v>
      </c>
      <c r="G25" s="111">
        <v>1000</v>
      </c>
      <c r="H25" s="112" t="s">
        <v>107</v>
      </c>
      <c r="I25" s="113">
        <v>4</v>
      </c>
      <c r="J25" s="116">
        <f t="shared" si="1"/>
        <v>4000</v>
      </c>
      <c r="N25" s="156">
        <v>11</v>
      </c>
      <c r="O25" s="137" t="s">
        <v>138</v>
      </c>
      <c r="P25" s="158">
        <v>1350</v>
      </c>
      <c r="Q25" s="159">
        <v>30</v>
      </c>
      <c r="R25" s="160">
        <f t="shared" si="2"/>
        <v>40500</v>
      </c>
      <c r="S25" s="155"/>
      <c r="T25"/>
      <c r="U25"/>
      <c r="V25"/>
      <c r="W25" s="73"/>
      <c r="X25"/>
      <c r="Y25"/>
    </row>
    <row r="26" spans="5:25" ht="33.75" x14ac:dyDescent="0.25">
      <c r="E26" s="120">
        <v>13</v>
      </c>
      <c r="F26" s="119" t="s">
        <v>113</v>
      </c>
      <c r="G26" s="111">
        <v>250</v>
      </c>
      <c r="H26" s="112" t="s">
        <v>114</v>
      </c>
      <c r="I26" s="113">
        <v>12</v>
      </c>
      <c r="J26" s="116">
        <f t="shared" si="1"/>
        <v>3000</v>
      </c>
      <c r="N26" s="156">
        <v>12</v>
      </c>
      <c r="O26" s="137" t="s">
        <v>138</v>
      </c>
      <c r="P26" s="158">
        <v>850</v>
      </c>
      <c r="Q26" s="159">
        <v>30</v>
      </c>
      <c r="R26" s="160">
        <f t="shared" si="2"/>
        <v>25500</v>
      </c>
      <c r="S26" s="155"/>
      <c r="T26"/>
      <c r="U26"/>
      <c r="V26"/>
      <c r="W26" s="73"/>
      <c r="X26"/>
      <c r="Y26"/>
    </row>
    <row r="27" spans="5:25" ht="22.5" x14ac:dyDescent="0.25">
      <c r="E27" s="120">
        <v>14</v>
      </c>
      <c r="F27" s="119" t="s">
        <v>115</v>
      </c>
      <c r="G27" s="111">
        <v>4</v>
      </c>
      <c r="H27" s="112" t="s">
        <v>114</v>
      </c>
      <c r="I27" s="113">
        <v>500</v>
      </c>
      <c r="J27" s="116">
        <f>G27*I27</f>
        <v>2000</v>
      </c>
      <c r="N27" s="156">
        <v>13</v>
      </c>
      <c r="O27" s="157" t="s">
        <v>137</v>
      </c>
      <c r="P27" s="158">
        <v>1170</v>
      </c>
      <c r="Q27" s="159">
        <v>30</v>
      </c>
      <c r="R27" s="160">
        <f t="shared" si="2"/>
        <v>35100</v>
      </c>
      <c r="S27" s="155"/>
      <c r="T27"/>
      <c r="U27"/>
      <c r="V27"/>
      <c r="W27" s="73"/>
      <c r="X27"/>
      <c r="Y27"/>
    </row>
    <row r="28" spans="5:25" ht="45" x14ac:dyDescent="0.25">
      <c r="E28" s="120">
        <v>14</v>
      </c>
      <c r="F28" s="119" t="s">
        <v>116</v>
      </c>
      <c r="G28" s="111">
        <v>1</v>
      </c>
      <c r="H28" s="112" t="s">
        <v>114</v>
      </c>
      <c r="I28" s="113">
        <v>1500</v>
      </c>
      <c r="J28" s="116">
        <f>G28*I28</f>
        <v>1500</v>
      </c>
      <c r="N28" s="156">
        <v>14</v>
      </c>
      <c r="O28" s="157" t="s">
        <v>137</v>
      </c>
      <c r="P28" s="158">
        <v>1760</v>
      </c>
      <c r="Q28" s="159">
        <v>35</v>
      </c>
      <c r="R28" s="160">
        <f t="shared" si="2"/>
        <v>61600</v>
      </c>
      <c r="S28" s="155"/>
      <c r="T28"/>
      <c r="U28"/>
      <c r="V28"/>
      <c r="W28" s="73"/>
      <c r="X28"/>
      <c r="Y28"/>
    </row>
    <row r="29" spans="5:25" x14ac:dyDescent="0.25">
      <c r="E29" s="120">
        <v>15</v>
      </c>
      <c r="F29" s="119" t="s">
        <v>117</v>
      </c>
      <c r="G29" s="111">
        <v>1</v>
      </c>
      <c r="H29" s="112" t="s">
        <v>114</v>
      </c>
      <c r="I29" s="113">
        <v>1000</v>
      </c>
      <c r="J29" s="116">
        <f>G29*I29</f>
        <v>1000</v>
      </c>
      <c r="N29" s="156">
        <v>15</v>
      </c>
      <c r="O29" s="157" t="s">
        <v>137</v>
      </c>
      <c r="P29" s="158">
        <v>2110</v>
      </c>
      <c r="Q29" s="159">
        <v>35</v>
      </c>
      <c r="R29" s="160">
        <f t="shared" si="2"/>
        <v>73850</v>
      </c>
      <c r="S29" s="155"/>
      <c r="T29"/>
      <c r="U29"/>
      <c r="V29"/>
      <c r="W29" s="73"/>
      <c r="X29"/>
      <c r="Y29"/>
    </row>
    <row r="30" spans="5:25" x14ac:dyDescent="0.25">
      <c r="E30" s="120">
        <v>16</v>
      </c>
      <c r="F30" s="119" t="s">
        <v>118</v>
      </c>
      <c r="G30" s="111">
        <v>6</v>
      </c>
      <c r="H30" s="112" t="s">
        <v>100</v>
      </c>
      <c r="I30" s="113">
        <v>40</v>
      </c>
      <c r="J30" s="116">
        <f t="shared" si="1"/>
        <v>240</v>
      </c>
      <c r="N30" s="156">
        <v>16</v>
      </c>
      <c r="O30" s="157" t="s">
        <v>137</v>
      </c>
      <c r="P30" s="158">
        <v>600</v>
      </c>
      <c r="Q30" s="159">
        <v>30</v>
      </c>
      <c r="R30" s="160">
        <f t="shared" si="2"/>
        <v>18000</v>
      </c>
      <c r="S30" s="155"/>
      <c r="T30"/>
      <c r="U30"/>
      <c r="V30"/>
      <c r="W30" s="73"/>
      <c r="X30"/>
      <c r="Y30"/>
    </row>
    <row r="31" spans="5:25" ht="15.75" thickBot="1" x14ac:dyDescent="0.3">
      <c r="E31" s="121"/>
      <c r="F31" s="122"/>
      <c r="G31" s="123"/>
      <c r="H31" s="124"/>
      <c r="I31" s="125" t="s">
        <v>119</v>
      </c>
      <c r="J31" s="116">
        <f>SUM(J12:J30)</f>
        <v>29925</v>
      </c>
      <c r="K31" s="134">
        <f>J31-J27-J14</f>
        <v>27125</v>
      </c>
      <c r="L31" s="135" t="s">
        <v>123</v>
      </c>
      <c r="N31" s="161">
        <v>17</v>
      </c>
      <c r="O31" s="162" t="s">
        <v>139</v>
      </c>
      <c r="P31" s="163">
        <v>640</v>
      </c>
      <c r="Q31" s="164">
        <v>20</v>
      </c>
      <c r="R31" s="160">
        <f t="shared" si="2"/>
        <v>12800</v>
      </c>
      <c r="S31" s="155"/>
      <c r="T31"/>
      <c r="U31"/>
      <c r="V31"/>
      <c r="W31" s="73"/>
      <c r="X31"/>
      <c r="Y31"/>
    </row>
    <row r="32" spans="5:25" ht="15.75" thickBot="1" x14ac:dyDescent="0.3">
      <c r="E32" s="126"/>
      <c r="F32" s="127"/>
      <c r="G32" s="128"/>
      <c r="H32" s="129"/>
      <c r="I32" s="130" t="s">
        <v>120</v>
      </c>
      <c r="J32" s="131">
        <f>J31/1000</f>
        <v>29.925000000000001</v>
      </c>
      <c r="K32" s="136">
        <f>K31/1000</f>
        <v>27.125</v>
      </c>
      <c r="N32" s="144"/>
      <c r="O32" s="144"/>
      <c r="P32" s="165">
        <f>SUM(P22:P31)</f>
        <v>11225</v>
      </c>
      <c r="Q32" s="166" t="s">
        <v>136</v>
      </c>
      <c r="R32" s="171">
        <f>SUM(R22:R31)</f>
        <v>349700</v>
      </c>
      <c r="S32" s="167">
        <f>SUM(R22,R24,R27,R28,R29,R30)</f>
        <v>240000</v>
      </c>
      <c r="T32" t="s">
        <v>140</v>
      </c>
      <c r="U32"/>
      <c r="V32"/>
      <c r="W32" s="73"/>
      <c r="X32"/>
      <c r="Y32"/>
    </row>
    <row r="33" spans="5:25" x14ac:dyDescent="0.25">
      <c r="E33" s="132" t="s">
        <v>121</v>
      </c>
      <c r="F33" s="133"/>
      <c r="G33" s="133"/>
      <c r="H33" s="133"/>
      <c r="I33" s="133"/>
      <c r="J33" s="133"/>
      <c r="N33" s="144"/>
      <c r="O33" s="144"/>
      <c r="P33" s="145"/>
      <c r="Q33" s="146"/>
      <c r="R33" s="146"/>
      <c r="S33" s="146"/>
      <c r="T33"/>
      <c r="U33"/>
      <c r="V33"/>
      <c r="W33" s="73"/>
      <c r="X33"/>
      <c r="Y33"/>
    </row>
    <row r="34" spans="5:25" ht="30" x14ac:dyDescent="0.25">
      <c r="E34" s="132" t="s">
        <v>122</v>
      </c>
      <c r="F34" s="133"/>
      <c r="G34" s="133"/>
      <c r="H34" s="133"/>
      <c r="I34" s="133"/>
      <c r="J34" s="133"/>
      <c r="N34" s="322" t="s">
        <v>141</v>
      </c>
      <c r="O34" s="323"/>
      <c r="P34" s="323"/>
      <c r="Q34" s="148"/>
      <c r="R34" s="148"/>
      <c r="S34" s="169"/>
      <c r="T34"/>
      <c r="U34"/>
      <c r="V34"/>
      <c r="W34" s="73" t="s">
        <v>159</v>
      </c>
      <c r="X34"/>
      <c r="Y34"/>
    </row>
    <row r="35" spans="5:25" x14ac:dyDescent="0.25">
      <c r="N35" s="150" t="s">
        <v>132</v>
      </c>
      <c r="O35" s="151" t="s">
        <v>133</v>
      </c>
      <c r="P35" s="152" t="s">
        <v>134</v>
      </c>
      <c r="Q35" s="153" t="s">
        <v>135</v>
      </c>
      <c r="R35" s="154" t="s">
        <v>136</v>
      </c>
      <c r="S35" s="155"/>
      <c r="T35"/>
      <c r="U35"/>
      <c r="V35"/>
      <c r="W35" s="184">
        <f>SUM(P36:P42)</f>
        <v>7130</v>
      </c>
      <c r="X35"/>
      <c r="Y35"/>
    </row>
    <row r="36" spans="5:25" x14ac:dyDescent="0.25">
      <c r="N36" s="150">
        <v>18</v>
      </c>
      <c r="O36" s="170" t="s">
        <v>137</v>
      </c>
      <c r="P36" s="152">
        <v>1270</v>
      </c>
      <c r="Q36" s="153">
        <v>30</v>
      </c>
      <c r="R36" s="154">
        <f t="shared" ref="R36:R43" si="3">SUM(P36*Q36)</f>
        <v>38100</v>
      </c>
      <c r="S36" s="155"/>
      <c r="T36"/>
      <c r="U36"/>
      <c r="V36"/>
      <c r="W36" s="73"/>
      <c r="X36"/>
      <c r="Y36"/>
    </row>
    <row r="37" spans="5:25" x14ac:dyDescent="0.25">
      <c r="N37" s="156">
        <v>19</v>
      </c>
      <c r="O37" s="137" t="s">
        <v>138</v>
      </c>
      <c r="P37" s="158">
        <v>910</v>
      </c>
      <c r="Q37" s="159">
        <v>30</v>
      </c>
      <c r="R37" s="160">
        <f t="shared" si="3"/>
        <v>27300</v>
      </c>
      <c r="S37" s="155"/>
      <c r="T37"/>
      <c r="U37"/>
      <c r="V37"/>
      <c r="W37" s="73"/>
      <c r="X37"/>
      <c r="Y37"/>
    </row>
    <row r="38" spans="5:25" x14ac:dyDescent="0.25">
      <c r="N38" s="172">
        <v>20</v>
      </c>
      <c r="O38" s="157" t="s">
        <v>137</v>
      </c>
      <c r="P38" s="158">
        <v>865</v>
      </c>
      <c r="Q38" s="159">
        <v>35</v>
      </c>
      <c r="R38" s="160">
        <f t="shared" si="3"/>
        <v>30275</v>
      </c>
      <c r="S38" s="155"/>
      <c r="T38"/>
      <c r="U38"/>
      <c r="V38"/>
      <c r="W38" s="73"/>
      <c r="X38"/>
      <c r="Y38"/>
    </row>
    <row r="39" spans="5:25" x14ac:dyDescent="0.25">
      <c r="N39" s="172">
        <v>21</v>
      </c>
      <c r="O39" s="157" t="s">
        <v>137</v>
      </c>
      <c r="P39" s="158">
        <v>660</v>
      </c>
      <c r="Q39" s="159">
        <v>30</v>
      </c>
      <c r="R39" s="160">
        <f t="shared" si="3"/>
        <v>19800</v>
      </c>
      <c r="S39" s="155"/>
      <c r="T39"/>
      <c r="U39"/>
      <c r="V39"/>
      <c r="W39" s="73"/>
      <c r="X39"/>
      <c r="Y39"/>
    </row>
    <row r="40" spans="5:25" x14ac:dyDescent="0.25">
      <c r="N40" s="156">
        <v>22</v>
      </c>
      <c r="O40" s="137" t="s">
        <v>138</v>
      </c>
      <c r="P40" s="158">
        <v>390</v>
      </c>
      <c r="Q40" s="159">
        <v>30</v>
      </c>
      <c r="R40" s="160">
        <f t="shared" si="3"/>
        <v>11700</v>
      </c>
      <c r="S40" s="155"/>
      <c r="T40"/>
      <c r="U40"/>
      <c r="V40"/>
      <c r="W40" s="73"/>
      <c r="X40"/>
      <c r="Y40"/>
    </row>
    <row r="41" spans="5:25" x14ac:dyDescent="0.25">
      <c r="N41" s="156">
        <v>23</v>
      </c>
      <c r="O41" s="157" t="s">
        <v>137</v>
      </c>
      <c r="P41" s="158">
        <v>770</v>
      </c>
      <c r="Q41" s="159">
        <v>35</v>
      </c>
      <c r="R41" s="160">
        <f t="shared" si="3"/>
        <v>26950</v>
      </c>
      <c r="S41" s="155"/>
      <c r="T41"/>
      <c r="U41"/>
      <c r="V41"/>
      <c r="W41" s="73"/>
      <c r="X41"/>
      <c r="Y41"/>
    </row>
    <row r="42" spans="5:25" x14ac:dyDescent="0.25">
      <c r="N42" s="156">
        <v>24</v>
      </c>
      <c r="O42" s="157" t="s">
        <v>137</v>
      </c>
      <c r="P42" s="158">
        <v>2265</v>
      </c>
      <c r="Q42" s="159">
        <v>35</v>
      </c>
      <c r="R42" s="160">
        <f t="shared" si="3"/>
        <v>79275</v>
      </c>
      <c r="S42" s="155"/>
      <c r="T42"/>
      <c r="U42"/>
      <c r="V42"/>
      <c r="W42" s="73"/>
      <c r="X42"/>
      <c r="Y42"/>
    </row>
    <row r="43" spans="5:25" ht="15.75" thickBot="1" x14ac:dyDescent="0.3">
      <c r="N43" s="161">
        <v>25</v>
      </c>
      <c r="O43" s="162" t="s">
        <v>139</v>
      </c>
      <c r="P43" s="163">
        <v>570</v>
      </c>
      <c r="Q43" s="164">
        <v>20</v>
      </c>
      <c r="R43" s="160">
        <f t="shared" si="3"/>
        <v>11400</v>
      </c>
      <c r="S43" s="155"/>
      <c r="T43"/>
      <c r="U43"/>
      <c r="V43"/>
      <c r="W43" s="73"/>
      <c r="X43"/>
      <c r="Y43"/>
    </row>
    <row r="44" spans="5:25" ht="15.75" thickBot="1" x14ac:dyDescent="0.3">
      <c r="N44" s="144"/>
      <c r="O44" s="144"/>
      <c r="P44" s="165">
        <f>SUM(P36:P43)</f>
        <v>7700</v>
      </c>
      <c r="Q44" s="166" t="s">
        <v>136</v>
      </c>
      <c r="R44" s="167">
        <f>SUM(R36:R43)</f>
        <v>244800</v>
      </c>
      <c r="S44" s="167">
        <f>SUM(R38,R36,R39,R41,R42)</f>
        <v>194400</v>
      </c>
      <c r="T44" t="s">
        <v>140</v>
      </c>
      <c r="U44"/>
      <c r="V44"/>
      <c r="W44" s="73"/>
      <c r="X44"/>
      <c r="Y44"/>
    </row>
    <row r="45" spans="5:25" x14ac:dyDescent="0.25">
      <c r="N45" s="144"/>
      <c r="O45" s="144"/>
      <c r="P45" s="145"/>
      <c r="Q45" s="146"/>
      <c r="R45" s="146"/>
      <c r="S45" s="146"/>
      <c r="T45"/>
      <c r="U45"/>
      <c r="V45"/>
      <c r="W45" s="73"/>
      <c r="X45"/>
      <c r="Y45"/>
    </row>
    <row r="46" spans="5:25" ht="30" x14ac:dyDescent="0.25">
      <c r="N46" s="322" t="s">
        <v>142</v>
      </c>
      <c r="O46" s="323"/>
      <c r="P46" s="323"/>
      <c r="Q46" s="148"/>
      <c r="R46" s="148"/>
      <c r="S46" s="169"/>
      <c r="T46"/>
      <c r="U46"/>
      <c r="V46"/>
      <c r="W46" s="73" t="s">
        <v>160</v>
      </c>
      <c r="X46"/>
      <c r="Y46"/>
    </row>
    <row r="47" spans="5:25" x14ac:dyDescent="0.25">
      <c r="N47" s="150" t="s">
        <v>132</v>
      </c>
      <c r="O47" s="151" t="s">
        <v>133</v>
      </c>
      <c r="P47" s="152" t="s">
        <v>134</v>
      </c>
      <c r="Q47" s="153" t="s">
        <v>135</v>
      </c>
      <c r="R47" s="154" t="s">
        <v>136</v>
      </c>
      <c r="S47" s="155"/>
      <c r="T47"/>
      <c r="U47"/>
      <c r="V47"/>
      <c r="W47" s="184">
        <f>SUM(P48:P55)</f>
        <v>9310</v>
      </c>
      <c r="X47"/>
      <c r="Y47"/>
    </row>
    <row r="48" spans="5:25" x14ac:dyDescent="0.25">
      <c r="N48" s="150">
        <v>26</v>
      </c>
      <c r="O48" s="173" t="s">
        <v>138</v>
      </c>
      <c r="P48" s="152">
        <v>475</v>
      </c>
      <c r="Q48" s="153">
        <v>30</v>
      </c>
      <c r="R48" s="154">
        <f>SUM(P48*Q48)</f>
        <v>14250</v>
      </c>
      <c r="S48" s="155"/>
      <c r="T48"/>
      <c r="U48"/>
      <c r="V48"/>
      <c r="W48" s="73"/>
      <c r="X48"/>
      <c r="Y48"/>
    </row>
    <row r="49" spans="14:25" x14ac:dyDescent="0.25">
      <c r="N49" s="156">
        <v>27</v>
      </c>
      <c r="O49" s="157" t="s">
        <v>137</v>
      </c>
      <c r="P49" s="158">
        <v>825</v>
      </c>
      <c r="Q49" s="159">
        <v>35</v>
      </c>
      <c r="R49" s="160">
        <f>SUM(P49*Q49)</f>
        <v>28875</v>
      </c>
      <c r="S49" s="155"/>
      <c r="T49"/>
      <c r="U49"/>
      <c r="V49"/>
      <c r="W49" s="73"/>
      <c r="X49"/>
      <c r="Y49"/>
    </row>
    <row r="50" spans="14:25" x14ac:dyDescent="0.25">
      <c r="N50" s="156">
        <v>28</v>
      </c>
      <c r="O50" s="174" t="s">
        <v>138</v>
      </c>
      <c r="P50" s="158">
        <v>1025</v>
      </c>
      <c r="Q50" s="159">
        <v>30</v>
      </c>
      <c r="R50" s="160">
        <f t="shared" ref="R50:R51" si="4">SUM(P50*Q50)</f>
        <v>30750</v>
      </c>
      <c r="S50" s="155"/>
      <c r="T50"/>
      <c r="U50"/>
      <c r="V50"/>
      <c r="W50" s="73"/>
      <c r="X50"/>
      <c r="Y50"/>
    </row>
    <row r="51" spans="14:25" x14ac:dyDescent="0.25">
      <c r="N51" s="156">
        <v>29</v>
      </c>
      <c r="O51" s="157" t="s">
        <v>137</v>
      </c>
      <c r="P51" s="158">
        <v>785</v>
      </c>
      <c r="Q51" s="159">
        <v>35</v>
      </c>
      <c r="R51" s="160">
        <f t="shared" si="4"/>
        <v>27475</v>
      </c>
      <c r="S51" s="155"/>
      <c r="T51"/>
      <c r="U51"/>
      <c r="V51"/>
      <c r="W51" s="73"/>
      <c r="X51"/>
      <c r="Y51"/>
    </row>
    <row r="52" spans="14:25" x14ac:dyDescent="0.25">
      <c r="N52" s="156">
        <v>30</v>
      </c>
      <c r="O52" s="174" t="s">
        <v>138</v>
      </c>
      <c r="P52" s="158">
        <v>940</v>
      </c>
      <c r="Q52" s="159">
        <v>30</v>
      </c>
      <c r="R52" s="160">
        <f>SUM(P52*Q52)</f>
        <v>28200</v>
      </c>
      <c r="S52" s="155"/>
      <c r="T52"/>
      <c r="U52"/>
      <c r="V52"/>
      <c r="W52" s="73"/>
      <c r="X52"/>
      <c r="Y52"/>
    </row>
    <row r="53" spans="14:25" x14ac:dyDescent="0.25">
      <c r="N53" s="172">
        <v>31</v>
      </c>
      <c r="O53" s="157" t="s">
        <v>137</v>
      </c>
      <c r="P53" s="158">
        <v>2160</v>
      </c>
      <c r="Q53" s="159">
        <v>35</v>
      </c>
      <c r="R53" s="160">
        <f>SUM(P53*Q53)</f>
        <v>75600</v>
      </c>
      <c r="S53" s="155"/>
      <c r="T53"/>
      <c r="U53"/>
      <c r="V53"/>
      <c r="W53" s="73"/>
      <c r="X53"/>
      <c r="Y53"/>
    </row>
    <row r="54" spans="14:25" x14ac:dyDescent="0.25">
      <c r="N54" s="156">
        <v>32</v>
      </c>
      <c r="O54" s="157" t="s">
        <v>137</v>
      </c>
      <c r="P54" s="158">
        <v>2555</v>
      </c>
      <c r="Q54" s="159">
        <v>35</v>
      </c>
      <c r="R54" s="160">
        <f>SUM(P54*Q54)</f>
        <v>89425</v>
      </c>
      <c r="S54" s="155"/>
      <c r="T54"/>
      <c r="U54"/>
      <c r="V54"/>
      <c r="W54" s="73"/>
      <c r="X54"/>
      <c r="Y54"/>
    </row>
    <row r="55" spans="14:25" x14ac:dyDescent="0.25">
      <c r="N55" s="156">
        <v>33</v>
      </c>
      <c r="O55" s="157" t="s">
        <v>137</v>
      </c>
      <c r="P55" s="158">
        <v>545</v>
      </c>
      <c r="Q55" s="159">
        <v>30</v>
      </c>
      <c r="R55" s="160">
        <f>SUM(P55*Q55)</f>
        <v>16350</v>
      </c>
      <c r="S55" s="155"/>
      <c r="T55"/>
      <c r="U55"/>
      <c r="V55"/>
      <c r="W55" s="73"/>
      <c r="X55"/>
      <c r="Y55"/>
    </row>
    <row r="56" spans="14:25" ht="15.75" thickBot="1" x14ac:dyDescent="0.3">
      <c r="N56" s="161">
        <v>34</v>
      </c>
      <c r="O56" s="162" t="s">
        <v>139</v>
      </c>
      <c r="P56" s="163">
        <v>700</v>
      </c>
      <c r="Q56" s="164">
        <v>20</v>
      </c>
      <c r="R56" s="160">
        <f>SUM(P56*Q56)</f>
        <v>14000</v>
      </c>
      <c r="S56" s="155"/>
      <c r="T56"/>
      <c r="U56"/>
      <c r="V56"/>
      <c r="W56" s="73"/>
      <c r="X56"/>
      <c r="Y56"/>
    </row>
    <row r="57" spans="14:25" ht="15.75" thickBot="1" x14ac:dyDescent="0.3">
      <c r="N57" s="144"/>
      <c r="O57" s="144"/>
      <c r="P57" s="165">
        <f>SUM(P48:P56)</f>
        <v>10010</v>
      </c>
      <c r="Q57" s="166" t="s">
        <v>136</v>
      </c>
      <c r="R57" s="167">
        <f>SUM(R48:R56)</f>
        <v>324925</v>
      </c>
      <c r="S57" s="167">
        <f>SUM(R51,R49,R53,R54,R55)</f>
        <v>237725</v>
      </c>
      <c r="T57" t="s">
        <v>140</v>
      </c>
      <c r="U57"/>
      <c r="V57"/>
      <c r="W57" s="73"/>
      <c r="X57"/>
      <c r="Y57"/>
    </row>
    <row r="58" spans="14:25" x14ac:dyDescent="0.25">
      <c r="N58" s="144"/>
      <c r="O58" s="144"/>
      <c r="P58" s="145"/>
      <c r="Q58" s="146"/>
      <c r="R58" s="146"/>
      <c r="S58" s="146"/>
      <c r="T58"/>
      <c r="U58"/>
      <c r="V58"/>
      <c r="W58" s="73"/>
      <c r="X58"/>
      <c r="Y58"/>
    </row>
    <row r="59" spans="14:25" ht="30" x14ac:dyDescent="0.25">
      <c r="N59" s="322" t="s">
        <v>143</v>
      </c>
      <c r="O59" s="323"/>
      <c r="P59" s="323"/>
      <c r="Q59" s="148"/>
      <c r="R59" s="148"/>
      <c r="S59" s="169"/>
      <c r="T59"/>
      <c r="U59"/>
      <c r="V59"/>
      <c r="W59" s="73" t="s">
        <v>161</v>
      </c>
      <c r="X59"/>
      <c r="Y59"/>
    </row>
    <row r="60" spans="14:25" x14ac:dyDescent="0.25">
      <c r="N60" s="150" t="s">
        <v>132</v>
      </c>
      <c r="O60" s="151" t="s">
        <v>133</v>
      </c>
      <c r="P60" s="152" t="s">
        <v>134</v>
      </c>
      <c r="Q60" s="153" t="s">
        <v>135</v>
      </c>
      <c r="R60" s="154" t="s">
        <v>136</v>
      </c>
      <c r="S60" s="155"/>
      <c r="T60"/>
      <c r="U60"/>
      <c r="V60"/>
      <c r="W60" s="184">
        <f>SUM(P61:P68)</f>
        <v>8380</v>
      </c>
      <c r="X60"/>
      <c r="Y60"/>
    </row>
    <row r="61" spans="14:25" x14ac:dyDescent="0.25">
      <c r="N61" s="175">
        <v>35</v>
      </c>
      <c r="O61" s="151" t="s">
        <v>138</v>
      </c>
      <c r="P61" s="152">
        <v>875</v>
      </c>
      <c r="Q61" s="153">
        <v>30</v>
      </c>
      <c r="R61" s="154">
        <f t="shared" ref="R61:R68" si="5">SUM(P61*Q61)</f>
        <v>26250</v>
      </c>
      <c r="S61" s="155"/>
      <c r="T61"/>
      <c r="U61"/>
      <c r="V61"/>
      <c r="W61" s="73"/>
      <c r="X61"/>
      <c r="Y61"/>
    </row>
    <row r="62" spans="14:25" x14ac:dyDescent="0.25">
      <c r="N62" s="172">
        <v>36</v>
      </c>
      <c r="O62" s="174" t="s">
        <v>137</v>
      </c>
      <c r="P62" s="158">
        <v>1495</v>
      </c>
      <c r="Q62" s="159">
        <v>35</v>
      </c>
      <c r="R62" s="160">
        <f t="shared" si="5"/>
        <v>52325</v>
      </c>
      <c r="S62" s="155"/>
      <c r="T62"/>
      <c r="U62"/>
      <c r="V62"/>
      <c r="W62" s="73"/>
      <c r="X62"/>
      <c r="Y62"/>
    </row>
    <row r="63" spans="14:25" x14ac:dyDescent="0.25">
      <c r="N63" s="156">
        <v>37</v>
      </c>
      <c r="O63" s="174" t="s">
        <v>138</v>
      </c>
      <c r="P63" s="158">
        <v>900</v>
      </c>
      <c r="Q63" s="159">
        <v>30</v>
      </c>
      <c r="R63" s="160">
        <f t="shared" si="5"/>
        <v>27000</v>
      </c>
      <c r="S63" s="155"/>
      <c r="T63"/>
      <c r="U63"/>
      <c r="V63"/>
      <c r="W63" s="73"/>
      <c r="X63"/>
      <c r="Y63"/>
    </row>
    <row r="64" spans="14:25" x14ac:dyDescent="0.25">
      <c r="N64" s="156">
        <v>38</v>
      </c>
      <c r="O64" s="157" t="s">
        <v>137</v>
      </c>
      <c r="P64" s="158">
        <v>670</v>
      </c>
      <c r="Q64" s="159">
        <v>30</v>
      </c>
      <c r="R64" s="160">
        <f t="shared" si="5"/>
        <v>20100</v>
      </c>
      <c r="S64" s="155"/>
      <c r="T64"/>
      <c r="U64"/>
      <c r="V64"/>
      <c r="W64" s="73"/>
      <c r="X64"/>
      <c r="Y64"/>
    </row>
    <row r="65" spans="14:25" x14ac:dyDescent="0.25">
      <c r="N65" s="156">
        <v>39</v>
      </c>
      <c r="O65" s="157" t="s">
        <v>137</v>
      </c>
      <c r="P65" s="158">
        <v>1095</v>
      </c>
      <c r="Q65" s="159">
        <v>30</v>
      </c>
      <c r="R65" s="160">
        <f t="shared" si="5"/>
        <v>32850</v>
      </c>
      <c r="S65" s="155"/>
      <c r="T65"/>
      <c r="U65"/>
      <c r="V65"/>
      <c r="W65" s="73"/>
      <c r="X65"/>
      <c r="Y65"/>
    </row>
    <row r="66" spans="14:25" x14ac:dyDescent="0.25">
      <c r="N66" s="156">
        <v>40</v>
      </c>
      <c r="O66" s="157" t="s">
        <v>137</v>
      </c>
      <c r="P66" s="158">
        <v>1060</v>
      </c>
      <c r="Q66" s="159">
        <v>35</v>
      </c>
      <c r="R66" s="160">
        <f t="shared" si="5"/>
        <v>37100</v>
      </c>
      <c r="S66" s="155"/>
      <c r="T66"/>
      <c r="U66"/>
      <c r="V66"/>
      <c r="W66" s="73"/>
      <c r="X66"/>
      <c r="Y66"/>
    </row>
    <row r="67" spans="14:25" x14ac:dyDescent="0.25">
      <c r="N67" s="156">
        <v>41</v>
      </c>
      <c r="O67" s="157" t="s">
        <v>137</v>
      </c>
      <c r="P67" s="158">
        <v>1700</v>
      </c>
      <c r="Q67" s="159">
        <v>35</v>
      </c>
      <c r="R67" s="160">
        <f t="shared" si="5"/>
        <v>59500</v>
      </c>
      <c r="S67" s="155"/>
      <c r="T67"/>
      <c r="U67"/>
      <c r="V67"/>
      <c r="W67" s="73"/>
      <c r="X67"/>
      <c r="Y67"/>
    </row>
    <row r="68" spans="14:25" ht="15.75" thickBot="1" x14ac:dyDescent="0.3">
      <c r="N68" s="161">
        <v>42</v>
      </c>
      <c r="O68" s="176" t="s">
        <v>137</v>
      </c>
      <c r="P68" s="163">
        <v>585</v>
      </c>
      <c r="Q68" s="164">
        <v>30</v>
      </c>
      <c r="R68" s="160">
        <f t="shared" si="5"/>
        <v>17550</v>
      </c>
      <c r="S68" s="155"/>
      <c r="T68"/>
      <c r="U68"/>
      <c r="V68"/>
      <c r="W68" s="73"/>
      <c r="X68"/>
      <c r="Y68"/>
    </row>
    <row r="69" spans="14:25" ht="15.75" thickBot="1" x14ac:dyDescent="0.3">
      <c r="N69" s="144"/>
      <c r="O69" s="144"/>
      <c r="P69" s="165">
        <f>SUM(P61:P68)</f>
        <v>8380</v>
      </c>
      <c r="Q69" s="166" t="s">
        <v>136</v>
      </c>
      <c r="R69" s="167">
        <f>SUM(R61:R68)</f>
        <v>272675</v>
      </c>
      <c r="S69" s="167">
        <f>SUM(R65,R64,R66,R67,R68,R62)</f>
        <v>219425</v>
      </c>
      <c r="T69" t="s">
        <v>140</v>
      </c>
      <c r="U69"/>
      <c r="V69"/>
      <c r="W69" s="73"/>
      <c r="X69"/>
      <c r="Y69"/>
    </row>
    <row r="70" spans="14:25" x14ac:dyDescent="0.25">
      <c r="N70" s="144"/>
      <c r="O70" s="144"/>
      <c r="P70" s="145"/>
      <c r="Q70" s="146"/>
      <c r="R70" s="146"/>
      <c r="S70" s="146"/>
      <c r="T70"/>
      <c r="U70"/>
      <c r="V70"/>
      <c r="W70" s="73"/>
      <c r="X70"/>
      <c r="Y70"/>
    </row>
    <row r="71" spans="14:25" ht="30" x14ac:dyDescent="0.25">
      <c r="N71" s="322" t="s">
        <v>144</v>
      </c>
      <c r="O71" s="323"/>
      <c r="P71" s="323"/>
      <c r="Q71" s="148"/>
      <c r="R71" s="148"/>
      <c r="S71" s="169"/>
      <c r="T71"/>
      <c r="U71"/>
      <c r="V71"/>
      <c r="W71" s="73" t="s">
        <v>162</v>
      </c>
      <c r="X71"/>
      <c r="Y71"/>
    </row>
    <row r="72" spans="14:25" x14ac:dyDescent="0.25">
      <c r="N72" s="150" t="s">
        <v>132</v>
      </c>
      <c r="O72" s="151" t="s">
        <v>133</v>
      </c>
      <c r="P72" s="152" t="s">
        <v>134</v>
      </c>
      <c r="Q72" s="153" t="s">
        <v>135</v>
      </c>
      <c r="R72" s="154" t="s">
        <v>136</v>
      </c>
      <c r="S72" s="155"/>
      <c r="T72"/>
      <c r="U72"/>
      <c r="V72"/>
      <c r="W72" s="184">
        <f>SUM(P73:P79)</f>
        <v>6975</v>
      </c>
      <c r="X72"/>
      <c r="Y72"/>
    </row>
    <row r="73" spans="14:25" x14ac:dyDescent="0.25">
      <c r="N73" s="150">
        <v>43</v>
      </c>
      <c r="O73" s="151" t="s">
        <v>138</v>
      </c>
      <c r="P73" s="152">
        <v>330</v>
      </c>
      <c r="Q73" s="153">
        <v>30</v>
      </c>
      <c r="R73" s="154">
        <f t="shared" ref="R73:R79" si="6">SUM(P73*Q73)</f>
        <v>9900</v>
      </c>
      <c r="S73" s="155"/>
      <c r="T73"/>
      <c r="U73"/>
      <c r="V73"/>
      <c r="W73" s="73"/>
      <c r="X73"/>
      <c r="Y73"/>
    </row>
    <row r="74" spans="14:25" x14ac:dyDescent="0.25">
      <c r="N74" s="156">
        <v>44</v>
      </c>
      <c r="O74" s="157" t="s">
        <v>137</v>
      </c>
      <c r="P74" s="158">
        <v>1120</v>
      </c>
      <c r="Q74" s="159">
        <v>35</v>
      </c>
      <c r="R74" s="160">
        <f t="shared" si="6"/>
        <v>39200</v>
      </c>
      <c r="S74" s="155"/>
      <c r="T74"/>
      <c r="U74"/>
      <c r="V74"/>
      <c r="W74" s="73"/>
      <c r="X74"/>
      <c r="Y74"/>
    </row>
    <row r="75" spans="14:25" x14ac:dyDescent="0.25">
      <c r="N75" s="156">
        <v>45</v>
      </c>
      <c r="O75" s="174" t="s">
        <v>138</v>
      </c>
      <c r="P75" s="158">
        <v>655</v>
      </c>
      <c r="Q75" s="159">
        <v>30</v>
      </c>
      <c r="R75" s="160">
        <f t="shared" si="6"/>
        <v>19650</v>
      </c>
      <c r="S75" s="155"/>
      <c r="T75"/>
      <c r="U75"/>
      <c r="V75"/>
      <c r="W75" s="73"/>
      <c r="X75"/>
      <c r="Y75"/>
    </row>
    <row r="76" spans="14:25" x14ac:dyDescent="0.25">
      <c r="N76" s="156">
        <v>46</v>
      </c>
      <c r="O76" s="157" t="s">
        <v>137</v>
      </c>
      <c r="P76" s="158">
        <v>510</v>
      </c>
      <c r="Q76" s="159">
        <v>35</v>
      </c>
      <c r="R76" s="160">
        <f t="shared" si="6"/>
        <v>17850</v>
      </c>
      <c r="S76" s="155"/>
      <c r="T76"/>
      <c r="U76"/>
      <c r="V76"/>
      <c r="W76" s="73"/>
      <c r="X76"/>
      <c r="Y76"/>
    </row>
    <row r="77" spans="14:25" x14ac:dyDescent="0.25">
      <c r="N77" s="172">
        <v>47</v>
      </c>
      <c r="O77" s="157" t="s">
        <v>137</v>
      </c>
      <c r="P77" s="158">
        <v>1865</v>
      </c>
      <c r="Q77" s="159">
        <v>35</v>
      </c>
      <c r="R77" s="160">
        <f t="shared" si="6"/>
        <v>65275</v>
      </c>
      <c r="S77" s="155"/>
      <c r="T77"/>
      <c r="U77"/>
      <c r="V77"/>
      <c r="W77" s="73"/>
      <c r="X77"/>
      <c r="Y77"/>
    </row>
    <row r="78" spans="14:25" x14ac:dyDescent="0.25">
      <c r="N78" s="156">
        <v>48</v>
      </c>
      <c r="O78" s="157" t="s">
        <v>137</v>
      </c>
      <c r="P78" s="158">
        <v>1950</v>
      </c>
      <c r="Q78" s="159">
        <v>35</v>
      </c>
      <c r="R78" s="160">
        <f t="shared" si="6"/>
        <v>68250</v>
      </c>
      <c r="S78" s="155"/>
      <c r="T78"/>
      <c r="U78"/>
      <c r="V78"/>
      <c r="W78" s="73"/>
      <c r="X78"/>
      <c r="Y78"/>
    </row>
    <row r="79" spans="14:25" ht="15.75" thickBot="1" x14ac:dyDescent="0.3">
      <c r="N79" s="161">
        <v>49</v>
      </c>
      <c r="O79" s="176" t="s">
        <v>137</v>
      </c>
      <c r="P79" s="163">
        <v>545</v>
      </c>
      <c r="Q79" s="164">
        <v>30</v>
      </c>
      <c r="R79" s="160">
        <f t="shared" si="6"/>
        <v>16350</v>
      </c>
      <c r="S79" s="155"/>
      <c r="T79"/>
      <c r="U79"/>
      <c r="V79"/>
      <c r="W79" s="193" t="s">
        <v>171</v>
      </c>
      <c r="X79"/>
      <c r="Y79"/>
    </row>
    <row r="80" spans="14:25" ht="15.75" thickBot="1" x14ac:dyDescent="0.3">
      <c r="N80" s="144"/>
      <c r="O80" s="144"/>
      <c r="P80" s="165">
        <f>SUM(P73:P79)</f>
        <v>6975</v>
      </c>
      <c r="Q80" s="166" t="s">
        <v>136</v>
      </c>
      <c r="R80" s="167">
        <f>SUM(R73:R79)</f>
        <v>236475</v>
      </c>
      <c r="S80" s="167">
        <f>SUM(R74,R79,R76,R77,R78)</f>
        <v>206925</v>
      </c>
      <c r="T80" t="s">
        <v>140</v>
      </c>
      <c r="U80"/>
      <c r="V80"/>
      <c r="W80" s="194">
        <f>SUM(W10+W21+W35+W47+W60+W72)</f>
        <v>53110</v>
      </c>
      <c r="X80"/>
      <c r="Y80"/>
    </row>
    <row r="81" spans="14:25" x14ac:dyDescent="0.25">
      <c r="N81" s="144"/>
      <c r="O81" s="144"/>
      <c r="P81" s="145"/>
      <c r="Q81" s="146"/>
      <c r="R81" s="146"/>
      <c r="S81" s="147"/>
      <c r="T81"/>
      <c r="U81"/>
      <c r="V81"/>
      <c r="W81" s="73"/>
      <c r="X81"/>
      <c r="Y81"/>
    </row>
    <row r="82" spans="14:25" x14ac:dyDescent="0.25">
      <c r="N82" s="144"/>
      <c r="O82" s="144"/>
      <c r="P82" s="177">
        <f>SUM(P80,P69,P57,P32,P18,P44)</f>
        <v>55680</v>
      </c>
      <c r="Q82" s="146" t="s">
        <v>145</v>
      </c>
      <c r="R82" s="178">
        <f>SUM(R80,R69,R57,R32,R18,R44)</f>
        <v>1775600</v>
      </c>
      <c r="S82" s="178">
        <f>SUM(S80,S69,S57,S32,S18,S44)</f>
        <v>1420150</v>
      </c>
      <c r="T82" t="s">
        <v>140</v>
      </c>
      <c r="U82"/>
      <c r="V82"/>
      <c r="W82" s="73"/>
      <c r="X82"/>
      <c r="Y82"/>
    </row>
    <row r="83" spans="14:25" x14ac:dyDescent="0.25">
      <c r="N83" s="144"/>
      <c r="O83" s="144"/>
      <c r="P83" s="145"/>
      <c r="Q83" s="146"/>
      <c r="R83" s="146"/>
      <c r="S83" s="147"/>
      <c r="T83"/>
      <c r="U83"/>
      <c r="V83"/>
      <c r="W83" s="73"/>
      <c r="X83"/>
      <c r="Y83"/>
    </row>
    <row r="84" spans="14:25" x14ac:dyDescent="0.25">
      <c r="N84" s="325" t="s">
        <v>146</v>
      </c>
      <c r="O84" s="325"/>
      <c r="P84" s="325"/>
      <c r="Q84" s="325"/>
      <c r="R84" s="325"/>
      <c r="S84" s="325"/>
      <c r="T84" s="325"/>
      <c r="U84" s="325"/>
      <c r="V84" s="325"/>
      <c r="W84" s="325"/>
      <c r="X84" s="325"/>
      <c r="Y84" s="325"/>
    </row>
    <row r="85" spans="14:25" x14ac:dyDescent="0.25">
      <c r="N85" s="144"/>
      <c r="O85" s="144"/>
      <c r="P85" s="145"/>
      <c r="Q85" s="146"/>
      <c r="R85" s="146"/>
      <c r="S85" s="147"/>
      <c r="T85"/>
      <c r="U85"/>
      <c r="V85"/>
      <c r="W85" s="73"/>
      <c r="X85"/>
      <c r="Y85"/>
    </row>
    <row r="86" spans="14:25" x14ac:dyDescent="0.25">
      <c r="N86" s="179" t="s">
        <v>147</v>
      </c>
      <c r="O86" s="144"/>
      <c r="P86" s="145"/>
      <c r="Q86" s="146"/>
      <c r="R86" s="146"/>
      <c r="S86" s="147"/>
      <c r="T86"/>
      <c r="U86"/>
      <c r="V86"/>
      <c r="W86" s="73"/>
      <c r="X86"/>
      <c r="Y86"/>
    </row>
    <row r="87" spans="14:25" x14ac:dyDescent="0.25">
      <c r="N87" s="180" t="s">
        <v>137</v>
      </c>
      <c r="O87" s="324" t="s">
        <v>148</v>
      </c>
      <c r="P87" s="324"/>
      <c r="Q87" s="324"/>
      <c r="R87" s="146"/>
      <c r="S87" s="147"/>
      <c r="T87"/>
      <c r="U87"/>
      <c r="V87"/>
      <c r="W87" s="73"/>
      <c r="X87"/>
      <c r="Y87"/>
    </row>
    <row r="88" spans="14:25" x14ac:dyDescent="0.25">
      <c r="N88" s="144" t="s">
        <v>138</v>
      </c>
      <c r="O88" s="324" t="s">
        <v>149</v>
      </c>
      <c r="P88" s="324"/>
      <c r="Q88" s="324"/>
      <c r="R88" s="146"/>
      <c r="S88" s="147"/>
      <c r="T88"/>
      <c r="U88"/>
      <c r="V88"/>
      <c r="W88" s="73"/>
      <c r="X88"/>
      <c r="Y88"/>
    </row>
    <row r="89" spans="14:25" x14ac:dyDescent="0.25">
      <c r="N89" s="181" t="s">
        <v>139</v>
      </c>
      <c r="O89" s="324" t="s">
        <v>150</v>
      </c>
      <c r="P89" s="324"/>
      <c r="Q89" s="324"/>
      <c r="R89" s="146"/>
      <c r="S89" s="147"/>
      <c r="T89"/>
      <c r="U89"/>
      <c r="V89"/>
      <c r="W89" s="73"/>
      <c r="X89"/>
      <c r="Y89"/>
    </row>
    <row r="90" spans="14:25" x14ac:dyDescent="0.25">
      <c r="N90" s="144"/>
      <c r="O90" s="144"/>
      <c r="P90" s="145"/>
      <c r="Q90" s="146"/>
      <c r="R90" s="146"/>
      <c r="S90" s="147"/>
      <c r="T90"/>
      <c r="U90"/>
      <c r="V90"/>
      <c r="W90" s="73"/>
      <c r="X90"/>
      <c r="Y90"/>
    </row>
    <row r="91" spans="14:25" x14ac:dyDescent="0.25">
      <c r="N91" s="326" t="s">
        <v>151</v>
      </c>
      <c r="O91" s="326"/>
      <c r="P91" s="145"/>
      <c r="Q91" s="146"/>
      <c r="R91" s="146"/>
      <c r="S91" s="147"/>
      <c r="T91"/>
      <c r="U91"/>
      <c r="V91"/>
      <c r="W91" s="73"/>
      <c r="X91"/>
      <c r="Y91"/>
    </row>
    <row r="92" spans="14:25" x14ac:dyDescent="0.25">
      <c r="N92" s="182">
        <v>20</v>
      </c>
      <c r="O92" s="324" t="s">
        <v>152</v>
      </c>
      <c r="P92" s="324"/>
      <c r="Q92" s="324"/>
      <c r="R92" s="146"/>
      <c r="S92" s="147"/>
      <c r="T92"/>
      <c r="U92"/>
      <c r="V92"/>
      <c r="W92" s="73"/>
      <c r="X92"/>
      <c r="Y92"/>
    </row>
    <row r="93" spans="14:25" x14ac:dyDescent="0.25">
      <c r="N93" s="183">
        <v>30</v>
      </c>
      <c r="O93" s="324" t="s">
        <v>153</v>
      </c>
      <c r="P93" s="324"/>
      <c r="Q93" s="324"/>
      <c r="R93" s="146"/>
      <c r="S93" s="147"/>
      <c r="T93"/>
      <c r="U93"/>
      <c r="V93"/>
      <c r="W93" s="73"/>
      <c r="X93"/>
      <c r="Y93"/>
    </row>
    <row r="94" spans="14:25" x14ac:dyDescent="0.25">
      <c r="N94" s="182">
        <v>35</v>
      </c>
      <c r="O94" s="324" t="s">
        <v>154</v>
      </c>
      <c r="P94" s="324"/>
      <c r="Q94" s="324"/>
      <c r="R94" s="324"/>
      <c r="S94" s="324"/>
      <c r="T94" s="324"/>
      <c r="U94"/>
      <c r="V94"/>
      <c r="W94" s="73"/>
      <c r="X94"/>
      <c r="Y94"/>
    </row>
    <row r="95" spans="14:25" x14ac:dyDescent="0.25">
      <c r="N95" s="144"/>
      <c r="O95" s="144"/>
      <c r="P95" s="145"/>
      <c r="Q95" s="146"/>
      <c r="R95" s="146"/>
      <c r="S95" s="147"/>
      <c r="T95"/>
      <c r="U95"/>
      <c r="V95"/>
      <c r="W95" s="73"/>
      <c r="X95"/>
      <c r="Y95"/>
    </row>
  </sheetData>
  <mergeCells count="18">
    <mergeCell ref="O92:Q92"/>
    <mergeCell ref="O93:Q93"/>
    <mergeCell ref="O94:T94"/>
    <mergeCell ref="N84:Y84"/>
    <mergeCell ref="O87:Q87"/>
    <mergeCell ref="O88:Q88"/>
    <mergeCell ref="O89:Q89"/>
    <mergeCell ref="N91:O91"/>
    <mergeCell ref="N20:P20"/>
    <mergeCell ref="N34:P34"/>
    <mergeCell ref="N46:P46"/>
    <mergeCell ref="N59:P59"/>
    <mergeCell ref="N71:P71"/>
    <mergeCell ref="E2:G2"/>
    <mergeCell ref="J2:L2"/>
    <mergeCell ref="H3:H6"/>
    <mergeCell ref="E9:J9"/>
    <mergeCell ref="N9:P9"/>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C29:I42"/>
  <sheetViews>
    <sheetView topLeftCell="A24" zoomScale="110" zoomScaleNormal="110" workbookViewId="0">
      <selection activeCell="U35" sqref="U35"/>
    </sheetView>
  </sheetViews>
  <sheetFormatPr defaultRowHeight="15" x14ac:dyDescent="0.25"/>
  <sheetData>
    <row r="29" spans="3:9" ht="15.75" thickBot="1" x14ac:dyDescent="0.3"/>
    <row r="30" spans="3:9" ht="45.75" thickBot="1" x14ac:dyDescent="0.3">
      <c r="C30" s="195" t="s">
        <v>172</v>
      </c>
      <c r="D30" s="195" t="s">
        <v>173</v>
      </c>
      <c r="E30" s="195" t="s">
        <v>174</v>
      </c>
      <c r="F30" s="195" t="s">
        <v>175</v>
      </c>
      <c r="G30" s="195" t="s">
        <v>176</v>
      </c>
      <c r="I30" s="208" t="s">
        <v>179</v>
      </c>
    </row>
    <row r="31" spans="3:9" ht="16.5" thickTop="1" thickBot="1" x14ac:dyDescent="0.3">
      <c r="C31" s="196">
        <v>1</v>
      </c>
      <c r="D31" s="198">
        <v>357578</v>
      </c>
      <c r="E31" s="199">
        <v>0.55000000000000004</v>
      </c>
      <c r="F31" s="198">
        <v>23407</v>
      </c>
      <c r="G31" s="198">
        <v>173261</v>
      </c>
      <c r="I31" s="197">
        <f>SUM(G31:G40)</f>
        <v>1809049</v>
      </c>
    </row>
    <row r="32" spans="3:9" ht="15.75" thickBot="1" x14ac:dyDescent="0.3">
      <c r="C32" s="200">
        <v>2</v>
      </c>
      <c r="D32" s="201">
        <v>1043421</v>
      </c>
      <c r="E32" s="202">
        <v>0.55000000000000004</v>
      </c>
      <c r="F32" s="203">
        <v>34894</v>
      </c>
      <c r="G32" s="203">
        <v>538988</v>
      </c>
    </row>
    <row r="33" spans="3:7" ht="15.75" thickBot="1" x14ac:dyDescent="0.3">
      <c r="C33" s="204">
        <v>3</v>
      </c>
      <c r="D33" s="205">
        <v>553714</v>
      </c>
      <c r="E33" s="206">
        <v>0.5</v>
      </c>
      <c r="F33" s="204">
        <v>0</v>
      </c>
      <c r="G33" s="205">
        <v>276857</v>
      </c>
    </row>
    <row r="34" spans="3:7" ht="15.75" thickBot="1" x14ac:dyDescent="0.3">
      <c r="C34" s="200">
        <v>4</v>
      </c>
      <c r="D34" s="201">
        <v>354426</v>
      </c>
      <c r="E34" s="207">
        <v>0.5</v>
      </c>
      <c r="F34" s="200">
        <v>0</v>
      </c>
      <c r="G34" s="201">
        <v>177213</v>
      </c>
    </row>
    <row r="35" spans="3:7" ht="15.75" thickBot="1" x14ac:dyDescent="0.3">
      <c r="C35" s="204">
        <v>5</v>
      </c>
      <c r="D35" s="205">
        <v>1856987</v>
      </c>
      <c r="E35" s="206">
        <v>0.5</v>
      </c>
      <c r="F35" s="205">
        <v>441803</v>
      </c>
      <c r="G35" s="205">
        <v>486691</v>
      </c>
    </row>
    <row r="36" spans="3:7" ht="15.75" thickBot="1" x14ac:dyDescent="0.3">
      <c r="C36" s="204">
        <v>6</v>
      </c>
      <c r="D36" s="205">
        <v>35975</v>
      </c>
      <c r="E36" s="206">
        <v>0.9</v>
      </c>
      <c r="F36" s="204">
        <v>0</v>
      </c>
      <c r="G36" s="205">
        <v>32378</v>
      </c>
    </row>
    <row r="37" spans="3:7" ht="15.75" thickBot="1" x14ac:dyDescent="0.3">
      <c r="C37" s="200">
        <v>7</v>
      </c>
      <c r="D37" s="201">
        <v>32156</v>
      </c>
      <c r="E37" s="207">
        <v>0.9</v>
      </c>
      <c r="F37" s="200">
        <v>0</v>
      </c>
      <c r="G37" s="201">
        <v>28940</v>
      </c>
    </row>
    <row r="38" spans="3:7" ht="15.75" thickBot="1" x14ac:dyDescent="0.3">
      <c r="C38" s="204">
        <v>8</v>
      </c>
      <c r="D38" s="205">
        <v>30682</v>
      </c>
      <c r="E38" s="206">
        <v>0.9</v>
      </c>
      <c r="F38" s="204">
        <v>0</v>
      </c>
      <c r="G38" s="205">
        <v>27614</v>
      </c>
    </row>
    <row r="39" spans="3:7" ht="15.75" thickBot="1" x14ac:dyDescent="0.3">
      <c r="C39" s="200">
        <v>9</v>
      </c>
      <c r="D39" s="201">
        <v>59563</v>
      </c>
      <c r="E39" s="207">
        <v>0.9</v>
      </c>
      <c r="F39" s="200">
        <v>0</v>
      </c>
      <c r="G39" s="201">
        <v>53607</v>
      </c>
    </row>
    <row r="40" spans="3:7" ht="15.75" thickBot="1" x14ac:dyDescent="0.3">
      <c r="C40" s="200">
        <v>10</v>
      </c>
      <c r="D40" s="201">
        <v>15000</v>
      </c>
      <c r="E40" s="207">
        <v>0.9</v>
      </c>
      <c r="F40" s="200">
        <v>0</v>
      </c>
      <c r="G40" s="201">
        <v>13500</v>
      </c>
    </row>
    <row r="41" spans="3:7" ht="56.25" customHeight="1" x14ac:dyDescent="0.25">
      <c r="C41" s="327" t="s">
        <v>177</v>
      </c>
      <c r="D41" s="328"/>
      <c r="E41" s="328"/>
      <c r="F41" s="328"/>
      <c r="G41" s="329"/>
    </row>
    <row r="42" spans="3:7" ht="22.5" customHeight="1" thickBot="1" x14ac:dyDescent="0.3">
      <c r="C42" s="330" t="s">
        <v>178</v>
      </c>
      <c r="D42" s="331"/>
      <c r="E42" s="331"/>
      <c r="F42" s="331"/>
      <c r="G42" s="332"/>
    </row>
  </sheetData>
  <mergeCells count="2">
    <mergeCell ref="C41:G41"/>
    <mergeCell ref="C42:G4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Template</vt:lpstr>
      <vt:lpstr>Site Description</vt:lpstr>
      <vt:lpstr>Design Summary</vt:lpstr>
      <vt:lpstr>Sizing Calculations</vt:lpstr>
      <vt:lpstr>Volume Performance</vt:lpstr>
      <vt:lpstr>Cost Estimate</vt:lpstr>
      <vt:lpstr>Photos</vt:lpstr>
      <vt:lpstr>Template!Print_Area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Klingenberg, Liya</dc:creator>
  <cp:lastModifiedBy>Inglis, Darla@Waterboards</cp:lastModifiedBy>
  <cp:lastPrinted>2017-09-19T21:12:49Z</cp:lastPrinted>
  <dcterms:created xsi:type="dcterms:W3CDTF">2017-01-18T17:38:19Z</dcterms:created>
  <dcterms:modified xsi:type="dcterms:W3CDTF">2017-09-27T21:16:53Z</dcterms:modified>
</cp:coreProperties>
</file>