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true" firstSheet="0" minimized="false" showHorizontalScroll="true" showSheetTabs="true" showVerticalScroll="true" tabRatio="600" visibility="visible"/>
  </bookViews>
  <sheets>
    <sheet name="Balance Sheet" sheetId="1" r:id="rId4"/>
    <sheet name="Profit And Loss" sheetId="2" r:id="rId5"/>
    <sheet name="Ratios" sheetId="3" r:id="rId6"/>
    <sheet name="CFS" sheetId="4" r:id="rId7"/>
    <sheet name="Worksheet" sheetId="5" r:id="rId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<sst xmlns="http://schemas.openxmlformats.org/spreadsheetml/2006/main" uniqueCount="135">
  <si>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Particulars</t>
  </si>
  <si>
    <t>Source</t>
  </si>
  <si>
    <t>[Attach](Form AOC-4(XBRL)-26122020_ARBL_16.pdf)UPGRAD_EDUCATION_PRIVATE_LIMITED_2019-20_Financial Statement.xml</t>
  </si>
  <si>
    <t>[Attach](Form AOC-4(XBRL)-07082019_ARBL_14.pdf)UPGRAD_EDUCATION_PRIVATE_LIMITED_2018-19_Financial Statement.xml</t>
  </si>
  <si>
    <t>[Attach](Form AOC-4(XBRL)-26102017_ARBL_10.pdf)FY 2016-17.xml</t>
  </si>
  <si>
    <t>I. EQUITY AND LIABILITIES</t>
  </si>
  <si>
    <t>Shareholder's Fund (A)</t>
  </si>
  <si>
    <t xml:space="preserve">    Share Capital</t>
  </si>
  <si>
    <t xml:space="preserve">    Reserves and Surplus</t>
  </si>
  <si>
    <t>Total Shareholder's Fund</t>
  </si>
  <si>
    <t>Non-current liabilities (B)</t>
  </si>
  <si>
    <t xml:space="preserve">    Long term borrowings</t>
  </si>
  <si>
    <t xml:space="preserve">    Deferred tax liabilities (net)</t>
  </si>
  <si>
    <t xml:space="preserve">    Other long term liabilities</t>
  </si>
  <si>
    <t xml:space="preserve">    Long term provisions</t>
  </si>
  <si>
    <t>Total Non Current Liabilities</t>
  </si>
  <si>
    <t>Current liabilities (C)</t>
  </si>
  <si>
    <t xml:space="preserve">    Short term borrowings</t>
  </si>
  <si>
    <t xml:space="preserve">    Trade payables</t>
  </si>
  <si>
    <t xml:space="preserve">    Other current liabilities</t>
  </si>
  <si>
    <t xml:space="preserve">    Short term provisions</t>
  </si>
  <si>
    <t>Total Current Liabilities</t>
  </si>
  <si>
    <t>Total Equity and Liabilities (A+B+C)</t>
  </si>
  <si>
    <t>II. ASSETS</t>
  </si>
  <si>
    <t>Non-current assets (D)</t>
  </si>
  <si>
    <t xml:space="preserve">    Fixed assets</t>
  </si>
  <si>
    <t>-</t>
  </si>
  <si>
    <t xml:space="preserve">    Tangible assets</t>
  </si>
  <si>
    <t xml:space="preserve">    Intangible assets</t>
  </si>
  <si>
    <t xml:space="preserve">    Capital work-in-progress</t>
  </si>
  <si>
    <t xml:space="preserve">    Intangible assets under development</t>
  </si>
  <si>
    <t xml:space="preserve">    Non-current Investments</t>
  </si>
  <si>
    <t xml:space="preserve">    Deferred tax assets (net)</t>
  </si>
  <si>
    <t xml:space="preserve">    Long term loans and advances</t>
  </si>
  <si>
    <t xml:space="preserve">    Other non-current assets</t>
  </si>
  <si>
    <t>Total Non-Current Assets</t>
  </si>
  <si>
    <t>Current assets (E)</t>
  </si>
  <si>
    <t xml:space="preserve">    Current investment</t>
  </si>
  <si>
    <t xml:space="preserve">    Inventories</t>
  </si>
  <si>
    <t xml:space="preserve">    Trade receivables</t>
  </si>
  <si>
    <t xml:space="preserve">    Cash and cash equivalents</t>
  </si>
  <si>
    <t xml:space="preserve">    Short term loans and advances</t>
  </si>
  <si>
    <t xml:space="preserve">    Other current assets</t>
  </si>
  <si>
    <t>Total Current Assets</t>
  </si>
  <si>
    <t>Total Assets (D+E)</t>
  </si>
  <si>
    <t># Standalone Financials have been provided.</t>
  </si>
  <si>
    <t>DownloadMCA</t>
  </si>
  <si>
    <t>contact@downloadmca.com</t>
  </si>
  <si>
    <t>© 2021 - Veratech Intelligence Private Limited</t>
  </si>
  <si>
    <t>Revenue from operations</t>
  </si>
  <si>
    <t xml:space="preserve">    Domestic Turnover</t>
  </si>
  <si>
    <t xml:space="preserve">        Sales of goods manufactured</t>
  </si>
  <si>
    <t xml:space="preserve">        Sales of goods traded</t>
  </si>
  <si>
    <t xml:space="preserve">        Sales or supply of services</t>
  </si>
  <si>
    <t xml:space="preserve">    Export turnover</t>
  </si>
  <si>
    <t>Total Revenue From Operations</t>
  </si>
  <si>
    <t>Other income</t>
  </si>
  <si>
    <t>Total Revenue (A)</t>
  </si>
  <si>
    <t>Expenses</t>
  </si>
  <si>
    <t xml:space="preserve">    Cost of material consumed</t>
  </si>
  <si>
    <t xml:space="preserve">    Purchases of stock in trade</t>
  </si>
  <si>
    <t xml:space="preserve">    Changes in inventories of:</t>
  </si>
  <si>
    <t xml:space="preserve">        Finished Goods</t>
  </si>
  <si>
    <t xml:space="preserve">        Work in progress</t>
  </si>
  <si>
    <t xml:space="preserve">        Stock in trade</t>
  </si>
  <si>
    <t xml:space="preserve">    Total (Changes in Inventory)</t>
  </si>
  <si>
    <t xml:space="preserve">    Employee benefit Expense</t>
  </si>
  <si>
    <t xml:space="preserve">    Other expenses</t>
  </si>
  <si>
    <t>Total expenses (B)</t>
  </si>
  <si>
    <t>Earning Before Interest Tax Depreciation and Amortisation (A-B)</t>
  </si>
  <si>
    <t xml:space="preserve">    Finance cost (C)</t>
  </si>
  <si>
    <t xml:space="preserve">    Depreciation and Amortisation (D)</t>
  </si>
  <si>
    <t xml:space="preserve">    Exceptional items (E)</t>
  </si>
  <si>
    <t>Profit before extraordinary items and tax (A-B-C-D-E)</t>
  </si>
  <si>
    <t xml:space="preserve">    Extraordinary items (F)</t>
  </si>
  <si>
    <t>Profit before tax (A-B-C-D-E-F)</t>
  </si>
  <si>
    <t>Tax Expense</t>
  </si>
  <si>
    <t xml:space="preserve">    Current tax</t>
  </si>
  <si>
    <t xml:space="preserve">    Deferred tax</t>
  </si>
  <si>
    <t>Total Tax Expense (G)</t>
  </si>
  <si>
    <t>Profit after tax / (Loss) - (A-B-C-D-E-F-G)</t>
  </si>
  <si>
    <t>Earnings per equity share before extraordinary items</t>
  </si>
  <si>
    <t xml:space="preserve">    Basic</t>
  </si>
  <si>
    <t xml:space="preserve">    Diluted</t>
  </si>
  <si>
    <t>Earnings per equity share after extraordinary items</t>
  </si>
  <si>
    <t>GROWTH (%)</t>
  </si>
  <si>
    <t>REVENUE</t>
  </si>
  <si>
    <t>EXPENSES</t>
  </si>
  <si>
    <t>OPERATING PROFITS</t>
  </si>
  <si>
    <t>NET PROFITS</t>
  </si>
  <si>
    <t>Margin Ratios</t>
  </si>
  <si>
    <t xml:space="preserve">    Operating Margin (%)</t>
  </si>
  <si>
    <t xml:space="preserve">    Net Profit Margin (%)</t>
  </si>
  <si>
    <t>Return Ratios</t>
  </si>
  <si>
    <t xml:space="preserve">    Return on Assets (%)</t>
  </si>
  <si>
    <t xml:space="preserve">    Return on Equity (%)</t>
  </si>
  <si>
    <t>Liquidity Ratios</t>
  </si>
  <si>
    <t xml:space="preserve">    Current Ratio (X)</t>
  </si>
  <si>
    <t xml:space="preserve">    Quick Ratio (X)</t>
  </si>
  <si>
    <t>Leverage Ratios</t>
  </si>
  <si>
    <t xml:space="preserve">    Debt-to-Equity (X)</t>
  </si>
  <si>
    <t xml:space="preserve">    Interest Coverage (%)</t>
  </si>
  <si>
    <t>Operating Ratios</t>
  </si>
  <si>
    <t xml:space="preserve">    Inventory Turnover (X)</t>
  </si>
  <si>
    <t>NA</t>
  </si>
  <si>
    <t xml:space="preserve">    Accounts Receivable Turnover (X)</t>
  </si>
  <si>
    <t xml:space="preserve">    Accounts Payable Turnover</t>
  </si>
  <si>
    <t xml:space="preserve">    Inventory Days on Hand (#)</t>
  </si>
  <si>
    <t xml:space="preserve">    Accounts Receivable Days on Hand (#)</t>
  </si>
  <si>
    <t xml:space="preserve">    Accounts Payable Days (#)</t>
  </si>
  <si>
    <t xml:space="preserve">    Total Asset Turnover (X)</t>
  </si>
  <si>
    <t>EBITDA</t>
  </si>
  <si>
    <t>Changes in Working Capital</t>
  </si>
  <si>
    <t xml:space="preserve">    Changes in Inventories</t>
  </si>
  <si>
    <t xml:space="preserve">    Changes in Trade Receivable</t>
  </si>
  <si>
    <t xml:space="preserve">    Changes in Short-term loans &amp; advances</t>
  </si>
  <si>
    <t xml:space="preserve">    Changes in Other current assets</t>
  </si>
  <si>
    <t xml:space="preserve">    Changes in Trade payables</t>
  </si>
  <si>
    <t xml:space="preserve">    Changes in Other current liabilities</t>
  </si>
  <si>
    <t xml:space="preserve">    Changes in Short-term provisions</t>
  </si>
  <si>
    <t>Net Changes in Working Capital</t>
  </si>
  <si>
    <t>Net Cash Flow from Operation</t>
  </si>
  <si>
    <t>Tax</t>
  </si>
  <si>
    <t>Cash Flow from Investments</t>
  </si>
  <si>
    <t xml:space="preserve">    Invesments in Capex</t>
  </si>
  <si>
    <t xml:space="preserve">    Changes in Share Capital &amp; Reserves</t>
  </si>
  <si>
    <t xml:space="preserve">    Changes in Long-term Asset/(Liabilities)</t>
  </si>
  <si>
    <t>Total Cash Flow from Investments</t>
  </si>
  <si>
    <t>Cash Flow from Financing</t>
  </si>
  <si>
    <t xml:space="preserve">    Changes in Loan</t>
  </si>
  <si>
    <t xml:space="preserve">    Finance Charges</t>
  </si>
  <si>
    <t>Total Cash Flow from Financing</t>
  </si>
  <si>
    <t>Net Cash Flow</t>
  </si>
  <si>
    <t>Opening Cash Balance</t>
  </si>
  <si>
    <t>Closing Cash Balance</t>
  </si>
</sst>
</file>

<file path=xl/styles.xml><?xml version="1.0" encoding="utf-8"?>
<styleSheet xmlns="http://schemas.openxmlformats.org/spreadsheetml/2006/main" xml:space="preserve">
  <numFmts count="1">
    <numFmt numFmtId="164" formatCode="_(&quot;&quot;* #,##0.00_);_(&quot;&quot;* \(#,##0.00\);_(&quot;&quot;* &quot;-&quot;??_);_(@_)"/>
  </numFmts>
  <fonts count="5">
    <font>
      <b val="0"/>
      <i val="0"/>
      <strike val="0"/>
      <u val="none"/>
      <sz val="10"/>
      <color rgb="FF000000"/>
      <name val="Nunito Sans"/>
    </font>
    <font>
      <b val="1"/>
      <i val="0"/>
      <strike val="0"/>
      <u val="none"/>
      <sz val="11"/>
      <color rgb="FFFFFFFF"/>
      <name val="Nunito Sans"/>
    </font>
    <font>
      <b val="0"/>
      <i val="0"/>
      <strike val="0"/>
      <u val="none"/>
      <sz val="10"/>
      <color rgb="FF838383"/>
      <name val="Nunito Sans"/>
    </font>
    <font>
      <b val="1"/>
      <i val="0"/>
      <strike val="0"/>
      <u val="none"/>
      <sz val="10"/>
      <color rgb="FF000000"/>
      <name val="Nunito Sans"/>
    </font>
    <font>
      <b val="1"/>
      <i val="0"/>
      <strike val="0"/>
      <u val="none"/>
      <sz val="10"/>
      <color rgb="FF838383"/>
      <name val="Nunito Sans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26c45"/>
        <bgColor rgb="FF000000"/>
      </patternFill>
    </fill>
    <fill>
      <patternFill patternType="solid">
        <fgColor rgb="FF04cc8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fefef"/>
        <bgColor rgb="FF000000"/>
      </patternFill>
    </fill>
  </fills>
  <borders count="5">
    <border/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4" borderId="2" applyFont="1" applyNumberFormat="0" applyFill="1" applyBorder="1" applyAlignment="0">
      <alignment horizontal="general" vertical="bottom" textRotation="0" wrapText="false" shrinkToFit="false"/>
    </xf>
    <xf xfId="0" fontId="2" numFmtId="164" fillId="5" borderId="0" applyFont="1" applyNumberFormat="1" applyFill="1" applyBorder="0" applyAlignment="0">
      <alignment horizontal="general" vertical="bottom" textRotation="0" wrapText="false" shrinkToFit="false"/>
    </xf>
    <xf xfId="0" fontId="4" numFmtId="164" fillId="5" borderId="3" applyFont="1" applyNumberFormat="1" applyFill="1" applyBorder="1" applyAlignment="0">
      <alignment horizontal="general" vertical="bottom" textRotation="0" wrapText="false" shrinkToFit="false"/>
    </xf>
    <xf xfId="0" fontId="2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164" fillId="4" borderId="3" applyFont="1" applyNumberFormat="1" applyFill="1" applyBorder="1" applyAlignment="0">
      <alignment horizontal="general" vertical="bottom" textRotation="0" wrapText="false" shrinkToFit="false"/>
    </xf>
    <xf xfId="0" fontId="4" numFmtId="164" fillId="5" borderId="4" applyFont="1" applyNumberFormat="1" applyFill="1" applyBorder="1" applyAlignment="0">
      <alignment horizontal="general" vertical="bottom" textRotation="0" wrapText="false" shrinkToFit="false"/>
    </xf>
    <xf xfId="0" fontId="4" numFmtId="164" fillId="5" borderId="0" applyFont="1" applyNumberFormat="1" applyFill="1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0">
      <alignment horizontal="general" vertical="bottom" textRotation="0" wrapText="false" shrinkToFit="false"/>
    </xf>
    <xf xfId="0" fontId="2" numFmtId="0" fillId="4" borderId="3" applyFont="1" applyNumberFormat="0" applyFill="1" applyBorder="1" applyAlignment="0">
      <alignment horizontal="general" vertical="bottom" textRotation="0" wrapText="false" shrinkToFit="false"/>
    </xf>
    <xf xfId="0" fontId="2" numFmtId="0" fillId="5" borderId="4" applyFont="1" applyNumberFormat="0" applyFill="1" applyBorder="1" applyAlignment="0">
      <alignment horizontal="general" vertical="bottom" textRotation="0" wrapText="false" shrinkToFit="false"/>
    </xf>
    <xf xfId="0" fontId="2" numFmtId="164" fillId="5" borderId="3" applyFont="1" applyNumberFormat="1" applyFill="1" applyBorder="1" applyAlignment="0">
      <alignment horizontal="general" vertical="bottom" textRotation="0" wrapText="false" shrinkToFit="false"/>
    </xf>
    <xf xfId="0" fontId="2" numFmtId="164" fillId="4" borderId="3" applyFont="1" applyNumberFormat="1" applyFill="1" applyBorder="1" applyAlignment="0">
      <alignment horizontal="general" vertical="bottom" textRotation="0" wrapText="false" shrinkToFit="false"/>
    </xf>
    <xf xfId="0" fontId="2" numFmtId="164" fillId="5" borderId="4" applyFont="1" applyNumberFormat="1" applyFill="1" applyBorder="1" applyAlignment="0">
      <alignment horizontal="general" vertical="bottom" textRotation="0" wrapText="false" shrinkToFit="false"/>
    </xf>
    <xf xfId="0" fontId="2" numFmtId="0" fillId="4" borderId="2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ownloadmca.com/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ownloadmca.com/" TargetMode="External"/></Relationships>
</file>

<file path=xl/worksheets/_rels/sheet3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ownloadmca.com/" TargetMode="External"/></Relationships>
</file>

<file path=xl/worksheets/_rels/sheet4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ownloadmca.com/" TargetMode="External"/></Relationships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8"/>
  <sheetViews>
    <sheetView tabSelected="0" workbookViewId="0" showGridLines="true" showRowColHeaders="1">
      <selection activeCell="B3" sqref="B3:F41"/>
    </sheetView>
  </sheetViews>
  <sheetFormatPr defaultRowHeight="14.4" outlineLevelRow="0" outlineLevelCol="0"/>
  <cols>
    <col min="1" max="1" width="40" customWidth="true" style="0"/>
    <col min="2" max="2" width="30" customWidth="true" style="0"/>
    <col min="3" max="3" width="30" customWidth="true" style="0"/>
    <col min="4" max="4" width="30" customWidth="true" style="0"/>
    <col min="5" max="5" width="30" customWidth="true" style="0"/>
    <col min="6" max="6" width="30" customWidth="true" style="0"/>
  </cols>
  <sheetData>
    <row r="1" spans="1:8">
      <c r="A1" s="1" t="s">
        <v>0</v>
      </c>
      <c r="B1" s="2">
        <v>2020</v>
      </c>
      <c r="C1" s="1">
        <v>2019</v>
      </c>
      <c r="D1" s="2">
        <v>2018</v>
      </c>
      <c r="E1" s="1">
        <v>2017</v>
      </c>
      <c r="F1" s="2">
        <v>2016</v>
      </c>
      <c r="G1" s="4"/>
      <c r="H1" s="4"/>
    </row>
    <row r="2" spans="1:8">
      <c r="A2" s="6" t="s">
        <v>1</v>
      </c>
      <c r="B2" s="7" t="s">
        <v>2</v>
      </c>
      <c r="C2" s="6" t="s">
        <v>3</v>
      </c>
      <c r="D2" s="7" t="s">
        <v>3</v>
      </c>
      <c r="E2" s="6" t="s">
        <v>4</v>
      </c>
      <c r="F2" s="7" t="s">
        <v>4</v>
      </c>
    </row>
    <row r="3" spans="1:8">
      <c r="A3" s="5" t="s">
        <v>5</v>
      </c>
      <c r="B3" s="9"/>
      <c r="C3" s="11"/>
      <c r="D3" s="9"/>
      <c r="E3" s="11"/>
      <c r="F3" s="9"/>
    </row>
    <row r="4" spans="1:8">
      <c r="A4" s="5" t="s">
        <v>6</v>
      </c>
      <c r="B4" s="9"/>
      <c r="C4" s="11"/>
      <c r="D4" s="9"/>
      <c r="E4" s="11"/>
      <c r="F4" s="9"/>
    </row>
    <row r="5" spans="1:8">
      <c r="A5" s="3" t="s">
        <v>7</v>
      </c>
      <c r="B5" s="9">
        <v>710000000</v>
      </c>
      <c r="C5" s="11">
        <v>710000000</v>
      </c>
      <c r="D5" s="9">
        <v>660000000</v>
      </c>
      <c r="E5" s="11">
        <v>310000000</v>
      </c>
      <c r="F5" s="9">
        <v>115000000</v>
      </c>
    </row>
    <row r="6" spans="1:8">
      <c r="A6" s="3" t="s">
        <v>8</v>
      </c>
      <c r="B6" s="9">
        <v>-1826210000</v>
      </c>
      <c r="C6" s="11">
        <v>-1037298114</v>
      </c>
      <c r="D6" s="9">
        <v>-603718372</v>
      </c>
      <c r="E6" s="11">
        <v>-292932735</v>
      </c>
      <c r="F6" s="9">
        <v>-104891810</v>
      </c>
    </row>
    <row r="7" spans="1:8">
      <c r="A7" s="8" t="s">
        <v>9</v>
      </c>
      <c r="B7" s="10">
        <f>B5+B6</f>
        <v>-1116210000</v>
      </c>
      <c r="C7" s="12">
        <f>C5+C6</f>
        <v>-327298114</v>
      </c>
      <c r="D7" s="10">
        <f>D5+D6</f>
        <v>56281628</v>
      </c>
      <c r="E7" s="12">
        <f>E5+E6</f>
        <v>17067265</v>
      </c>
      <c r="F7" s="13">
        <f>F5+F6</f>
        <v>10108190</v>
      </c>
      <c r="G7" s="4"/>
      <c r="H7" s="4"/>
    </row>
    <row r="8" spans="1:8">
      <c r="A8" s="5" t="s">
        <v>10</v>
      </c>
      <c r="B8" s="9"/>
      <c r="C8" s="11"/>
      <c r="D8" s="9"/>
      <c r="E8" s="11"/>
      <c r="F8" s="9"/>
    </row>
    <row r="9" spans="1:8">
      <c r="A9" s="3" t="s">
        <v>11</v>
      </c>
      <c r="B9" s="9">
        <v>85000000</v>
      </c>
      <c r="C9" s="11">
        <v>400000000</v>
      </c>
      <c r="D9" s="9">
        <v>0</v>
      </c>
      <c r="E9" s="11">
        <v>5000000</v>
      </c>
      <c r="F9" s="9">
        <v>5000000</v>
      </c>
    </row>
    <row r="10" spans="1:8">
      <c r="A10" s="3" t="s">
        <v>12</v>
      </c>
      <c r="B10" s="9">
        <v>0</v>
      </c>
      <c r="C10" s="11">
        <v>0</v>
      </c>
      <c r="D10" s="9">
        <v>0</v>
      </c>
      <c r="E10" s="11">
        <v>0</v>
      </c>
      <c r="F10" s="9">
        <v>0</v>
      </c>
    </row>
    <row r="11" spans="1:8">
      <c r="A11" s="3" t="s">
        <v>13</v>
      </c>
      <c r="B11" s="9">
        <v>0</v>
      </c>
      <c r="C11" s="11">
        <v>0</v>
      </c>
      <c r="D11" s="9">
        <v>0</v>
      </c>
      <c r="E11" s="11">
        <v>0</v>
      </c>
      <c r="F11" s="9">
        <v>0</v>
      </c>
    </row>
    <row r="12" spans="1:8">
      <c r="A12" s="3" t="s">
        <v>14</v>
      </c>
      <c r="B12" s="9">
        <v>19490000</v>
      </c>
      <c r="C12" s="11">
        <v>11116354</v>
      </c>
      <c r="D12" s="9">
        <v>4915761</v>
      </c>
      <c r="E12" s="11">
        <v>2567167</v>
      </c>
      <c r="F12" s="9">
        <v>557599</v>
      </c>
    </row>
    <row r="13" spans="1:8">
      <c r="A13" s="8" t="s">
        <v>15</v>
      </c>
      <c r="B13" s="10">
        <v>104490000</v>
      </c>
      <c r="C13" s="12">
        <v>411116354</v>
      </c>
      <c r="D13" s="10">
        <v>4915761</v>
      </c>
      <c r="E13" s="12">
        <v>7567167</v>
      </c>
      <c r="F13" s="13">
        <v>5557599</v>
      </c>
      <c r="G13" s="4"/>
      <c r="H13" s="4"/>
    </row>
    <row r="14" spans="1:8">
      <c r="A14" s="5" t="s">
        <v>16</v>
      </c>
      <c r="B14" s="9"/>
      <c r="C14" s="11"/>
      <c r="D14" s="9"/>
      <c r="E14" s="11"/>
      <c r="F14" s="9"/>
    </row>
    <row r="15" spans="1:8">
      <c r="A15" s="3" t="s">
        <v>17</v>
      </c>
      <c r="B15" s="9">
        <v>914830000</v>
      </c>
      <c r="C15" s="11">
        <v>30000000</v>
      </c>
      <c r="D15" s="9">
        <v>0</v>
      </c>
      <c r="E15" s="11">
        <v>0</v>
      </c>
      <c r="F15" s="9">
        <v>0</v>
      </c>
    </row>
    <row r="16" spans="1:8">
      <c r="A16" s="3" t="s">
        <v>18</v>
      </c>
      <c r="B16" s="9">
        <v>343760000</v>
      </c>
      <c r="C16" s="11">
        <v>54165740</v>
      </c>
      <c r="D16" s="9">
        <v>82919540</v>
      </c>
      <c r="E16" s="11">
        <v>12435803</v>
      </c>
      <c r="F16" s="9">
        <v>9080014</v>
      </c>
    </row>
    <row r="17" spans="1:8">
      <c r="A17" s="3" t="s">
        <v>19</v>
      </c>
      <c r="B17" s="9">
        <v>133400000</v>
      </c>
      <c r="C17" s="11">
        <v>26295410</v>
      </c>
      <c r="D17" s="9">
        <v>34116776</v>
      </c>
      <c r="E17" s="11">
        <v>9916230</v>
      </c>
      <c r="F17" s="9">
        <v>3767461</v>
      </c>
    </row>
    <row r="18" spans="1:8">
      <c r="A18" s="3" t="s">
        <v>20</v>
      </c>
      <c r="B18" s="9">
        <v>291830000</v>
      </c>
      <c r="C18" s="11">
        <v>89395612</v>
      </c>
      <c r="D18" s="9">
        <v>22432461</v>
      </c>
      <c r="E18" s="11">
        <v>9240059</v>
      </c>
      <c r="F18" s="9">
        <v>4146349</v>
      </c>
    </row>
    <row r="19" spans="1:8">
      <c r="A19" s="8" t="s">
        <v>21</v>
      </c>
      <c r="B19" s="10">
        <v>1683820000</v>
      </c>
      <c r="C19" s="12">
        <v>199856762</v>
      </c>
      <c r="D19" s="10">
        <v>139468777</v>
      </c>
      <c r="E19" s="12">
        <v>31592092</v>
      </c>
      <c r="F19" s="13">
        <v>16993824</v>
      </c>
      <c r="G19" s="4"/>
      <c r="H19" s="4"/>
    </row>
    <row r="20" spans="1:8">
      <c r="A20" s="8" t="s">
        <v>22</v>
      </c>
      <c r="B20" s="10">
        <v>672100000</v>
      </c>
      <c r="C20" s="12">
        <v>283675002</v>
      </c>
      <c r="D20" s="10">
        <v>200666166</v>
      </c>
      <c r="E20" s="12">
        <v>56226524</v>
      </c>
      <c r="F20" s="13">
        <v>32659613</v>
      </c>
      <c r="G20" s="4"/>
      <c r="H20" s="4"/>
    </row>
    <row r="21" spans="1:8">
      <c r="A21" s="5" t="s">
        <v>23</v>
      </c>
      <c r="B21" s="9"/>
      <c r="C21" s="11"/>
      <c r="D21" s="9"/>
      <c r="E21" s="11"/>
      <c r="F21" s="9"/>
    </row>
    <row r="22" spans="1:8">
      <c r="A22" s="5" t="s">
        <v>24</v>
      </c>
      <c r="B22" s="9"/>
      <c r="C22" s="11"/>
      <c r="D22" s="9"/>
      <c r="E22" s="11"/>
      <c r="F22" s="9"/>
    </row>
    <row r="23" spans="1:8">
      <c r="A23" s="3" t="s">
        <v>25</v>
      </c>
      <c r="B23" s="9" t="s">
        <v>26</v>
      </c>
      <c r="C23" s="11" t="s">
        <v>26</v>
      </c>
      <c r="D23" s="9" t="s">
        <v>26</v>
      </c>
      <c r="E23" s="11" t="s">
        <v>26</v>
      </c>
      <c r="F23" s="9" t="s">
        <v>26</v>
      </c>
    </row>
    <row r="24" spans="1:8">
      <c r="A24" s="3" t="s">
        <v>27</v>
      </c>
      <c r="B24" s="9">
        <v>85910000</v>
      </c>
      <c r="C24" s="11">
        <v>31275837</v>
      </c>
      <c r="D24" s="9">
        <v>36654368</v>
      </c>
      <c r="E24" s="11">
        <v>16672495</v>
      </c>
      <c r="F24" s="9">
        <v>14981778</v>
      </c>
    </row>
    <row r="25" spans="1:8">
      <c r="A25" s="3" t="s">
        <v>28</v>
      </c>
      <c r="B25" s="9">
        <v>4630000</v>
      </c>
      <c r="C25" s="11">
        <v>3889118</v>
      </c>
      <c r="D25" s="9">
        <v>764134</v>
      </c>
      <c r="E25" s="11">
        <v>1009998</v>
      </c>
      <c r="F25" s="9">
        <v>1699997</v>
      </c>
    </row>
    <row r="26" spans="1:8">
      <c r="A26" s="3" t="s">
        <v>29</v>
      </c>
      <c r="B26" s="9">
        <v>0</v>
      </c>
      <c r="C26" s="11">
        <v>0</v>
      </c>
      <c r="D26" s="9">
        <v>0</v>
      </c>
      <c r="E26" s="11">
        <v>0</v>
      </c>
      <c r="F26" s="9">
        <v>0</v>
      </c>
    </row>
    <row r="27" spans="1:8">
      <c r="A27" s="3" t="s">
        <v>30</v>
      </c>
      <c r="B27" s="9">
        <v>0</v>
      </c>
      <c r="C27" s="11">
        <v>0</v>
      </c>
      <c r="D27" s="9">
        <v>0</v>
      </c>
      <c r="E27" s="11">
        <v>0</v>
      </c>
      <c r="F27" s="9">
        <v>0</v>
      </c>
    </row>
    <row r="28" spans="1:8">
      <c r="A28" s="3" t="s">
        <v>31</v>
      </c>
      <c r="B28" s="9">
        <v>10000</v>
      </c>
      <c r="C28" s="11">
        <v>10000</v>
      </c>
      <c r="D28" s="9">
        <v>10000</v>
      </c>
      <c r="E28" s="11">
        <v>10000</v>
      </c>
      <c r="F28" s="9">
        <v>10000</v>
      </c>
    </row>
    <row r="29" spans="1:8">
      <c r="A29" s="3" t="s">
        <v>32</v>
      </c>
      <c r="B29" s="9">
        <v>0</v>
      </c>
      <c r="C29" s="11">
        <v>0</v>
      </c>
      <c r="D29" s="9">
        <v>0</v>
      </c>
      <c r="E29" s="11">
        <v>0</v>
      </c>
      <c r="F29" s="9">
        <v>0</v>
      </c>
    </row>
    <row r="30" spans="1:8">
      <c r="A30" s="3" t="s">
        <v>33</v>
      </c>
      <c r="B30" s="9">
        <v>22670000</v>
      </c>
      <c r="C30" s="11">
        <v>11148900</v>
      </c>
      <c r="D30" s="9">
        <v>13428468</v>
      </c>
      <c r="E30" s="11">
        <v>5726650</v>
      </c>
      <c r="F30" s="9">
        <v>4656500</v>
      </c>
    </row>
    <row r="31" spans="1:8">
      <c r="A31" s="3" t="s">
        <v>34</v>
      </c>
      <c r="B31" s="9">
        <v>0</v>
      </c>
      <c r="C31" s="11">
        <v>0</v>
      </c>
      <c r="D31" s="9">
        <v>0</v>
      </c>
      <c r="E31" s="11">
        <v>0</v>
      </c>
      <c r="F31" s="9">
        <v>0</v>
      </c>
    </row>
    <row r="32" spans="1:8">
      <c r="A32" s="8" t="s">
        <v>35</v>
      </c>
      <c r="B32" s="10">
        <v>113540000</v>
      </c>
      <c r="C32" s="12">
        <v>46323855</v>
      </c>
      <c r="D32" s="10">
        <v>50856970</v>
      </c>
      <c r="E32" s="12">
        <v>23419143</v>
      </c>
      <c r="F32" s="13">
        <v>21348275</v>
      </c>
      <c r="G32" s="4"/>
      <c r="H32" s="4"/>
    </row>
    <row r="33" spans="1:8">
      <c r="A33" s="5" t="s">
        <v>36</v>
      </c>
      <c r="B33" s="9"/>
      <c r="C33" s="11"/>
      <c r="D33" s="9"/>
      <c r="E33" s="11"/>
      <c r="F33" s="9"/>
    </row>
    <row r="34" spans="1:8">
      <c r="A34" s="3" t="s">
        <v>37</v>
      </c>
      <c r="B34" s="9">
        <v>0</v>
      </c>
      <c r="C34" s="11">
        <v>0</v>
      </c>
      <c r="D34" s="9">
        <v>0</v>
      </c>
      <c r="E34" s="11">
        <v>0</v>
      </c>
      <c r="F34" s="9">
        <v>0</v>
      </c>
    </row>
    <row r="35" spans="1:8">
      <c r="A35" s="3" t="s">
        <v>38</v>
      </c>
      <c r="B35" s="9">
        <v>0</v>
      </c>
      <c r="C35" s="11">
        <v>0</v>
      </c>
      <c r="D35" s="9">
        <v>0</v>
      </c>
      <c r="E35" s="11">
        <v>0</v>
      </c>
      <c r="F35" s="9">
        <v>0</v>
      </c>
    </row>
    <row r="36" spans="1:8">
      <c r="A36" s="3" t="s">
        <v>39</v>
      </c>
      <c r="B36" s="9">
        <v>193830000</v>
      </c>
      <c r="C36" s="11">
        <v>128753902</v>
      </c>
      <c r="D36" s="9">
        <v>72450910</v>
      </c>
      <c r="E36" s="11">
        <v>8563180</v>
      </c>
      <c r="F36" s="9">
        <v>0</v>
      </c>
    </row>
    <row r="37" spans="1:8">
      <c r="A37" s="3" t="s">
        <v>40</v>
      </c>
      <c r="B37" s="9">
        <v>113160000</v>
      </c>
      <c r="C37" s="11">
        <v>17300518</v>
      </c>
      <c r="D37" s="9">
        <v>18098720</v>
      </c>
      <c r="E37" s="11">
        <v>9743661</v>
      </c>
      <c r="F37" s="9">
        <v>5401899</v>
      </c>
    </row>
    <row r="38" spans="1:8">
      <c r="A38" s="3" t="s">
        <v>41</v>
      </c>
      <c r="B38" s="9">
        <v>224780000</v>
      </c>
      <c r="C38" s="11">
        <v>75380688</v>
      </c>
      <c r="D38" s="9">
        <v>38713528</v>
      </c>
      <c r="E38" s="11">
        <v>14468575</v>
      </c>
      <c r="F38" s="9">
        <v>5909439</v>
      </c>
    </row>
    <row r="39" spans="1:8">
      <c r="A39" s="3" t="s">
        <v>42</v>
      </c>
      <c r="B39" s="9">
        <v>26790000</v>
      </c>
      <c r="C39" s="11">
        <v>15916039</v>
      </c>
      <c r="D39" s="9">
        <v>20546038</v>
      </c>
      <c r="E39" s="11">
        <v>31965</v>
      </c>
      <c r="F39" s="9">
        <v>0</v>
      </c>
    </row>
    <row r="40" spans="1:8">
      <c r="A40" s="8" t="s">
        <v>43</v>
      </c>
      <c r="B40" s="10">
        <v>558560000</v>
      </c>
      <c r="C40" s="12">
        <v>237351147</v>
      </c>
      <c r="D40" s="10">
        <v>149809196</v>
      </c>
      <c r="E40" s="12">
        <v>32807381</v>
      </c>
      <c r="F40" s="13">
        <v>11311338</v>
      </c>
      <c r="G40" s="4"/>
      <c r="H40" s="4"/>
    </row>
    <row r="41" spans="1:8">
      <c r="A41" s="8" t="s">
        <v>44</v>
      </c>
      <c r="B41" s="10">
        <v>672100000</v>
      </c>
      <c r="C41" s="12">
        <v>283675002</v>
      </c>
      <c r="D41" s="10">
        <v>200666166</v>
      </c>
      <c r="E41" s="12">
        <v>56226524</v>
      </c>
      <c r="F41" s="13">
        <v>32659613</v>
      </c>
      <c r="G41" s="4"/>
      <c r="H41" s="4"/>
    </row>
    <row r="43" spans="1:8">
      <c r="A43" t="s">
        <v>45</v>
      </c>
    </row>
    <row r="45" spans="1:8">
      <c r="A45" t="s">
        <v>46</v>
      </c>
    </row>
    <row r="46" spans="1:8">
      <c r="A46" t="str">
        <f>HYPERLINK("https://downloadmca.com/","downloadmca.com")</f>
        <v>downloadmca.com</v>
      </c>
    </row>
    <row r="47" spans="1:8">
      <c r="A47" t="s">
        <v>47</v>
      </c>
    </row>
    <row r="48" spans="1:8">
      <c r="B48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6" r:id="rId_hyperlink_1" tooltip="downloadmca.com" display="downloadmca.com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7"/>
  <sheetViews>
    <sheetView tabSelected="0" workbookViewId="0" showGridLines="true" showRowColHeaders="1">
      <selection activeCell="B3" sqref="B3:F57"/>
    </sheetView>
  </sheetViews>
  <sheetFormatPr defaultRowHeight="14.4" outlineLevelRow="0" outlineLevelCol="0"/>
  <cols>
    <col min="1" max="1" width="50" customWidth="true" style="0"/>
    <col min="2" max="2" width="20" customWidth="true" style="0"/>
    <col min="3" max="3" width="20" customWidth="true" style="0"/>
    <col min="4" max="4" width="20" customWidth="true" style="0"/>
    <col min="5" max="5" width="20" customWidth="true" style="0"/>
    <col min="6" max="6" width="20" customWidth="true" style="0"/>
  </cols>
  <sheetData>
    <row r="1" spans="1:8">
      <c r="A1" s="1" t="s">
        <v>0</v>
      </c>
      <c r="B1" s="2">
        <v>2020</v>
      </c>
      <c r="C1" s="1">
        <v>2019</v>
      </c>
      <c r="D1" s="2">
        <v>2018</v>
      </c>
      <c r="E1" s="1">
        <v>2017</v>
      </c>
      <c r="F1" s="2">
        <v>2016</v>
      </c>
      <c r="G1" s="4"/>
      <c r="H1" s="4"/>
    </row>
    <row r="2" spans="1:8">
      <c r="A2" s="6" t="s">
        <v>1</v>
      </c>
      <c r="B2" s="7" t="s">
        <v>2</v>
      </c>
      <c r="C2" s="6" t="s">
        <v>3</v>
      </c>
      <c r="D2" s="7" t="s">
        <v>3</v>
      </c>
      <c r="E2" s="6" t="s">
        <v>4</v>
      </c>
      <c r="F2" s="7" t="s">
        <v>4</v>
      </c>
    </row>
    <row r="3" spans="1:8">
      <c r="A3" s="5" t="s">
        <v>49</v>
      </c>
      <c r="B3" s="9"/>
      <c r="C3" s="11"/>
      <c r="D3" s="9"/>
      <c r="E3" s="11"/>
      <c r="F3" s="9"/>
    </row>
    <row r="4" spans="1:8">
      <c r="A4" s="5" t="s">
        <v>50</v>
      </c>
      <c r="B4" s="9"/>
      <c r="C4" s="11"/>
      <c r="D4" s="9"/>
      <c r="E4" s="11"/>
      <c r="F4" s="9"/>
    </row>
    <row r="5" spans="1:8">
      <c r="A5" s="3" t="s">
        <v>51</v>
      </c>
      <c r="B5" s="9">
        <v>0</v>
      </c>
      <c r="C5" s="11">
        <v>0</v>
      </c>
      <c r="D5" s="9">
        <v>0</v>
      </c>
      <c r="E5" s="11">
        <v>0</v>
      </c>
      <c r="F5" s="9">
        <v>0</v>
      </c>
    </row>
    <row r="6" spans="1:8">
      <c r="A6" s="3" t="s">
        <v>52</v>
      </c>
      <c r="B6" s="9"/>
      <c r="C6" s="11"/>
      <c r="D6" s="9"/>
      <c r="E6" s="11"/>
      <c r="F6" s="9"/>
    </row>
    <row r="7" spans="1:8">
      <c r="A7" s="3" t="s">
        <v>53</v>
      </c>
      <c r="B7" s="9">
        <v>1623400000</v>
      </c>
      <c r="C7" s="11">
        <v>851396921</v>
      </c>
      <c r="D7" s="9">
        <v>361139573</v>
      </c>
      <c r="E7" s="11">
        <v>137561303</v>
      </c>
      <c r="F7" s="9">
        <v>5544607</v>
      </c>
    </row>
    <row r="8" spans="1:8">
      <c r="A8" s="5" t="s">
        <v>54</v>
      </c>
      <c r="B8" s="9"/>
      <c r="C8" s="11"/>
      <c r="D8" s="9"/>
      <c r="E8" s="11"/>
      <c r="F8" s="9"/>
    </row>
    <row r="9" spans="1:8">
      <c r="A9" s="3" t="s">
        <v>51</v>
      </c>
      <c r="B9" s="9"/>
      <c r="C9" s="11"/>
      <c r="D9" s="9"/>
      <c r="E9" s="11"/>
      <c r="F9" s="9"/>
    </row>
    <row r="10" spans="1:8">
      <c r="A10" s="3" t="s">
        <v>52</v>
      </c>
      <c r="B10" s="9"/>
      <c r="C10" s="11"/>
      <c r="D10" s="9"/>
      <c r="E10" s="11"/>
      <c r="F10" s="9"/>
    </row>
    <row r="11" spans="1:8">
      <c r="A11" s="3" t="s">
        <v>53</v>
      </c>
      <c r="B11" s="9"/>
      <c r="C11" s="11"/>
      <c r="D11" s="9"/>
      <c r="E11" s="11"/>
      <c r="F11" s="9"/>
    </row>
    <row r="12" spans="1:8">
      <c r="A12" s="5" t="s">
        <v>55</v>
      </c>
      <c r="B12" s="14">
        <v>1623400000</v>
      </c>
      <c r="C12" s="16">
        <v>851396921</v>
      </c>
      <c r="D12" s="14">
        <v>361139573</v>
      </c>
      <c r="E12" s="16">
        <v>137561303</v>
      </c>
      <c r="F12" s="14">
        <v>5544607</v>
      </c>
      <c r="G12" s="4"/>
      <c r="H12" s="4"/>
    </row>
    <row r="13" spans="1:8">
      <c r="A13" s="5" t="s">
        <v>56</v>
      </c>
      <c r="B13" s="9">
        <v>2260000</v>
      </c>
      <c r="C13" s="11">
        <v>793593</v>
      </c>
      <c r="D13" s="9">
        <v>3324103</v>
      </c>
      <c r="E13" s="11">
        <v>996540</v>
      </c>
      <c r="F13" s="9">
        <v>2195030</v>
      </c>
    </row>
    <row r="14" spans="1:8">
      <c r="A14" s="8" t="s">
        <v>57</v>
      </c>
      <c r="B14" s="10">
        <v>1625660000</v>
      </c>
      <c r="C14" s="12">
        <v>852190514</v>
      </c>
      <c r="D14" s="10">
        <v>364463676</v>
      </c>
      <c r="E14" s="12">
        <v>138557843</v>
      </c>
      <c r="F14" s="13">
        <v>7739637</v>
      </c>
      <c r="G14" s="4"/>
      <c r="H14" s="4"/>
    </row>
    <row r="15" spans="1:8">
      <c r="A15" s="5" t="s">
        <v>58</v>
      </c>
      <c r="B15" s="9"/>
      <c r="C15" s="11"/>
      <c r="D15" s="9"/>
      <c r="E15" s="11"/>
      <c r="F15" s="9"/>
    </row>
    <row r="16" spans="1:8">
      <c r="A16" s="3" t="s">
        <v>59</v>
      </c>
      <c r="B16" s="9">
        <v>322160000</v>
      </c>
      <c r="C16" s="11">
        <v>204570164</v>
      </c>
      <c r="D16" s="9">
        <v>76080287</v>
      </c>
      <c r="E16" s="11">
        <v>30086083</v>
      </c>
      <c r="F16" s="9">
        <v>11216863</v>
      </c>
    </row>
    <row r="17" spans="1:8">
      <c r="A17" s="3" t="s">
        <v>60</v>
      </c>
      <c r="B17" s="9">
        <v>0</v>
      </c>
      <c r="C17" s="11">
        <v>0</v>
      </c>
      <c r="D17" s="9">
        <v>0</v>
      </c>
      <c r="E17" s="11">
        <v>0</v>
      </c>
      <c r="F17" s="9">
        <v>0</v>
      </c>
    </row>
    <row r="18" spans="1:8">
      <c r="A18" s="3" t="s">
        <v>61</v>
      </c>
      <c r="B18" s="9"/>
      <c r="C18" s="11"/>
      <c r="D18" s="9"/>
      <c r="E18" s="11"/>
      <c r="F18" s="9"/>
    </row>
    <row r="19" spans="1:8">
      <c r="A19" s="3" t="s">
        <v>62</v>
      </c>
      <c r="B19" s="9"/>
      <c r="C19" s="11"/>
      <c r="D19" s="9"/>
      <c r="E19" s="11"/>
      <c r="F19" s="9"/>
    </row>
    <row r="20" spans="1:8">
      <c r="A20" s="3" t="s">
        <v>63</v>
      </c>
      <c r="B20" s="9"/>
      <c r="C20" s="11"/>
      <c r="D20" s="9"/>
      <c r="E20" s="11"/>
      <c r="F20" s="9"/>
    </row>
    <row r="21" spans="1:8">
      <c r="A21" s="3" t="s">
        <v>64</v>
      </c>
      <c r="B21" s="9"/>
      <c r="C21" s="11"/>
      <c r="D21" s="9"/>
      <c r="E21" s="11"/>
      <c r="F21" s="9"/>
    </row>
    <row r="22" spans="1:8">
      <c r="A22" s="3" t="s">
        <v>65</v>
      </c>
      <c r="B22" s="9">
        <v>0</v>
      </c>
      <c r="C22" s="11">
        <v>0</v>
      </c>
      <c r="D22" s="9">
        <v>0</v>
      </c>
      <c r="E22" s="11">
        <v>0</v>
      </c>
      <c r="F22" s="9">
        <v>0</v>
      </c>
    </row>
    <row r="23" spans="1:8">
      <c r="A23" s="3" t="s">
        <v>66</v>
      </c>
      <c r="B23" s="9">
        <v>899000000</v>
      </c>
      <c r="C23" s="11">
        <v>475531299</v>
      </c>
      <c r="D23" s="9">
        <v>299337368</v>
      </c>
      <c r="E23" s="11">
        <v>188626458</v>
      </c>
      <c r="F23" s="9">
        <v>58913477</v>
      </c>
    </row>
    <row r="24" spans="1:8">
      <c r="A24" s="3" t="s">
        <v>67</v>
      </c>
      <c r="B24" s="9">
        <v>1145670000</v>
      </c>
      <c r="C24" s="11">
        <v>576191378</v>
      </c>
      <c r="D24" s="9">
        <v>289400815</v>
      </c>
      <c r="E24" s="11">
        <v>101642962</v>
      </c>
      <c r="F24" s="9">
        <v>34586375</v>
      </c>
    </row>
    <row r="25" spans="1:8">
      <c r="A25" s="8" t="s">
        <v>68</v>
      </c>
      <c r="B25" s="10">
        <v>2366830000</v>
      </c>
      <c r="C25" s="12">
        <v>1256292841</v>
      </c>
      <c r="D25" s="10">
        <v>664818470</v>
      </c>
      <c r="E25" s="12">
        <v>320355503</v>
      </c>
      <c r="F25" s="13">
        <v>104716715</v>
      </c>
      <c r="G25" s="4"/>
      <c r="H25" s="4"/>
    </row>
    <row r="26" spans="1:8">
      <c r="A26" s="8" t="s">
        <v>69</v>
      </c>
      <c r="B26" s="10">
        <f>B12+B13-B25</f>
        <v>-741170000</v>
      </c>
      <c r="C26" s="12">
        <f>C12+C13-C25</f>
        <v>-404102327</v>
      </c>
      <c r="D26" s="10">
        <f>D12+D13-D25</f>
        <v>-300354794</v>
      </c>
      <c r="E26" s="12">
        <f>E12+E13-E25</f>
        <v>-181797660</v>
      </c>
      <c r="F26" s="13">
        <f>F12+F13-F25</f>
        <v>-96977078</v>
      </c>
      <c r="G26" s="4"/>
      <c r="H26" s="4"/>
    </row>
    <row r="27" spans="1:8">
      <c r="A27" s="3" t="s">
        <v>70</v>
      </c>
      <c r="B27" s="9">
        <v>25080000</v>
      </c>
      <c r="C27" s="11">
        <v>14242634</v>
      </c>
      <c r="D27" s="9">
        <v>18233</v>
      </c>
      <c r="E27" s="11">
        <v>51495</v>
      </c>
      <c r="F27" s="9">
        <v>10910</v>
      </c>
    </row>
    <row r="28" spans="1:8">
      <c r="A28" s="3" t="s">
        <v>71</v>
      </c>
      <c r="B28" s="9">
        <v>22670000</v>
      </c>
      <c r="C28" s="11">
        <v>15234782</v>
      </c>
      <c r="D28" s="9">
        <v>10412610</v>
      </c>
      <c r="E28" s="11">
        <v>6191770</v>
      </c>
      <c r="F28" s="9">
        <v>3241385</v>
      </c>
    </row>
    <row r="29" spans="1:8">
      <c r="A29" s="3" t="s">
        <v>72</v>
      </c>
      <c r="B29" s="9">
        <v>0</v>
      </c>
      <c r="C29" s="11">
        <v>0</v>
      </c>
      <c r="D29" s="9">
        <v>0</v>
      </c>
      <c r="E29" s="11">
        <v>0</v>
      </c>
      <c r="F29" s="9">
        <v>0</v>
      </c>
    </row>
    <row r="30" spans="1:8">
      <c r="A30" s="3" t="s">
        <v>73</v>
      </c>
      <c r="B30" s="9">
        <f>B14-B25-B27-B28-B29</f>
        <v>-788920000</v>
      </c>
      <c r="C30" s="11">
        <f>C14-C25-C27-C28-C29</f>
        <v>-433579743</v>
      </c>
      <c r="D30" s="9">
        <f>D14-D25-D27-D28-D29</f>
        <v>-310785637</v>
      </c>
      <c r="E30" s="11">
        <f>E14-E25-E27-E28-E29</f>
        <v>-188040925</v>
      </c>
      <c r="F30" s="9">
        <f>F14-F25-F27-F28-F29</f>
        <v>-100229373</v>
      </c>
    </row>
    <row r="31" spans="1:8">
      <c r="A31" s="3" t="s">
        <v>74</v>
      </c>
      <c r="B31" s="9"/>
      <c r="C31" s="11"/>
      <c r="D31" s="9"/>
      <c r="E31" s="11"/>
      <c r="F31" s="9"/>
    </row>
    <row r="32" spans="1:8">
      <c r="A32" s="5" t="s">
        <v>75</v>
      </c>
      <c r="B32" s="14">
        <f>B14-B25-B27-B28-B29-B31</f>
        <v>-788920000</v>
      </c>
      <c r="C32" s="16">
        <f>C14-C25-C27-C28-C29-C31</f>
        <v>-433579743</v>
      </c>
      <c r="D32" s="14">
        <f>D14-D25-D27-D28-D29-D31</f>
        <v>-310785637</v>
      </c>
      <c r="E32" s="16">
        <f>E14-E25-E27-E28-E29-E31</f>
        <v>-188040925</v>
      </c>
      <c r="F32" s="14">
        <f>F14-F25-F27-F28-F29-F31</f>
        <v>-100229373</v>
      </c>
      <c r="G32" s="4"/>
      <c r="H32" s="4"/>
    </row>
    <row r="33" spans="1:8">
      <c r="A33" s="3" t="s">
        <v>76</v>
      </c>
      <c r="B33" s="9"/>
      <c r="C33" s="11"/>
      <c r="D33" s="9"/>
      <c r="E33" s="11"/>
      <c r="F33" s="9"/>
    </row>
    <row r="34" spans="1:8">
      <c r="A34" s="3" t="s">
        <v>77</v>
      </c>
      <c r="B34" s="9">
        <v>0</v>
      </c>
      <c r="C34" s="11">
        <v>0</v>
      </c>
      <c r="D34" s="9">
        <v>0</v>
      </c>
      <c r="E34" s="11">
        <v>0</v>
      </c>
      <c r="F34" s="9">
        <v>0</v>
      </c>
    </row>
    <row r="35" spans="1:8">
      <c r="A35" s="3" t="s">
        <v>78</v>
      </c>
      <c r="B35" s="9">
        <v>0</v>
      </c>
      <c r="C35" s="11">
        <v>0</v>
      </c>
      <c r="D35" s="9">
        <v>0</v>
      </c>
      <c r="E35" s="11">
        <v>0</v>
      </c>
      <c r="F35" s="9">
        <v>0</v>
      </c>
    </row>
    <row r="36" spans="1:8">
      <c r="A36" s="5" t="s">
        <v>79</v>
      </c>
      <c r="B36" s="9">
        <v>0</v>
      </c>
      <c r="C36" s="11">
        <v>0</v>
      </c>
      <c r="D36" s="9">
        <v>0</v>
      </c>
      <c r="E36" s="11">
        <v>0</v>
      </c>
      <c r="F36" s="9">
        <v>0</v>
      </c>
    </row>
    <row r="37" spans="1:8">
      <c r="A37" s="8" t="s">
        <v>80</v>
      </c>
      <c r="B37" s="10">
        <f>B14-B25-B27-B28-B29-B31-B36</f>
        <v>-788920000</v>
      </c>
      <c r="C37" s="12">
        <f>C14-C25-C27-C28-C29-C31-C36</f>
        <v>-433579743</v>
      </c>
      <c r="D37" s="10">
        <f>D14-D25-D27-D28-D29-D31-D36</f>
        <v>-310785637</v>
      </c>
      <c r="E37" s="12">
        <f>E14-E25-E27-E28-E29-E31-E36</f>
        <v>-188040925</v>
      </c>
      <c r="F37" s="13">
        <f>F14-F25-F27-F28-F29-F31-F36</f>
        <v>-100229373</v>
      </c>
      <c r="G37" s="4"/>
      <c r="H37" s="4"/>
    </row>
    <row r="38" spans="1:8">
      <c r="A38" s="3" t="s">
        <v>81</v>
      </c>
      <c r="B38" s="9"/>
      <c r="C38" s="11"/>
      <c r="D38" s="9"/>
      <c r="E38" s="11"/>
      <c r="F38" s="9"/>
    </row>
    <row r="39" spans="1:8">
      <c r="A39" s="3" t="s">
        <v>82</v>
      </c>
      <c r="B39" s="9">
        <v>0</v>
      </c>
      <c r="C39" s="11">
        <v>0</v>
      </c>
      <c r="D39" s="9">
        <v>0</v>
      </c>
      <c r="E39" s="11">
        <v>0</v>
      </c>
      <c r="F39" s="9">
        <v>0</v>
      </c>
    </row>
    <row r="40" spans="1:8">
      <c r="A40" s="3" t="s">
        <v>83</v>
      </c>
      <c r="B40" s="9">
        <v>0</v>
      </c>
      <c r="C40" s="11">
        <v>0</v>
      </c>
      <c r="D40" s="9">
        <v>0</v>
      </c>
      <c r="E40" s="11">
        <v>0</v>
      </c>
      <c r="F40" s="9">
        <v>0</v>
      </c>
    </row>
    <row r="41" spans="1:8">
      <c r="A41" s="3" t="s">
        <v>84</v>
      </c>
      <c r="B41" s="9"/>
      <c r="C41" s="11"/>
      <c r="D41" s="9"/>
      <c r="E41" s="11"/>
      <c r="F41" s="9"/>
    </row>
    <row r="42" spans="1:8">
      <c r="A42" s="3" t="s">
        <v>82</v>
      </c>
      <c r="B42" s="9">
        <v>-788.92</v>
      </c>
      <c r="C42" s="11">
        <v>-433.58</v>
      </c>
      <c r="D42" s="9">
        <v>-310.79</v>
      </c>
      <c r="E42" s="11">
        <v>-188.04</v>
      </c>
      <c r="F42" s="9">
        <v>-100.23</v>
      </c>
    </row>
    <row r="43" spans="1:8">
      <c r="A43" s="3" t="s">
        <v>83</v>
      </c>
      <c r="B43" s="9">
        <v>-788.92</v>
      </c>
      <c r="C43" s="11">
        <v>-433.58</v>
      </c>
      <c r="D43" s="9">
        <v>-310.79</v>
      </c>
      <c r="E43" s="11">
        <v>-188.04</v>
      </c>
      <c r="F43" s="9">
        <v>-100.23</v>
      </c>
    </row>
    <row r="44" spans="1:8">
      <c r="A44" s="3"/>
      <c r="B44" s="9"/>
      <c r="C44" s="11"/>
      <c r="D44" s="9"/>
      <c r="E44" s="11"/>
      <c r="F44" s="9"/>
    </row>
    <row r="45" spans="1:8">
      <c r="A45" s="5" t="s">
        <v>85</v>
      </c>
      <c r="B45" s="9"/>
      <c r="C45" s="11"/>
      <c r="D45" s="9"/>
      <c r="E45" s="11"/>
      <c r="F45" s="9"/>
    </row>
    <row r="46" spans="1:8">
      <c r="A46" s="3" t="s">
        <v>86</v>
      </c>
      <c r="B46" s="9">
        <f>((B14-C14)/C14) * 100</f>
        <v>90.762508299875</v>
      </c>
      <c r="C46" s="11">
        <f>((C14-D14)/D14) * 100</f>
        <v>133.82042439807</v>
      </c>
      <c r="D46" s="9">
        <f>((D14-E14)/E14) * 100</f>
        <v>163.04081249302</v>
      </c>
      <c r="E46" s="11">
        <f>((E14-F14)/F14) * 100</f>
        <v>1690.2369710621</v>
      </c>
      <c r="F46" s="9"/>
    </row>
    <row r="47" spans="1:8">
      <c r="A47" s="3" t="s">
        <v>87</v>
      </c>
      <c r="B47" s="9">
        <f>((B25-C25)/C25) * 100</f>
        <v>88.397953308085</v>
      </c>
      <c r="C47" s="11">
        <f>((C25-D25)/D25) * 100</f>
        <v>88.967800638872</v>
      </c>
      <c r="D47" s="9">
        <f>((D25-E25)/E25) * 100</f>
        <v>107.52522237772</v>
      </c>
      <c r="E47" s="11">
        <f>((E25-F25)/F25) * 100</f>
        <v>205.92585242958</v>
      </c>
      <c r="F47" s="9"/>
    </row>
    <row r="48" spans="1:8">
      <c r="A48" s="3" t="s">
        <v>88</v>
      </c>
      <c r="B48" s="9">
        <f>((B32-C32)/C32) * 100</f>
        <v>81.954995069961</v>
      </c>
      <c r="C48" s="11">
        <f>((C32-D32)/D32) * 100</f>
        <v>39.510869030283</v>
      </c>
      <c r="D48" s="9">
        <f>((D32-E32)/E32) * 100</f>
        <v>65.275530845214</v>
      </c>
      <c r="E48" s="11">
        <f>((E32-F32)/F32) * 100</f>
        <v>87.610596945468</v>
      </c>
      <c r="F48" s="9"/>
    </row>
    <row r="49" spans="1:8">
      <c r="A49" s="3" t="s">
        <v>89</v>
      </c>
      <c r="B49" s="9">
        <f>((B37-C37)/C37) * 100</f>
        <v>81.954995069961</v>
      </c>
      <c r="C49" s="11">
        <f>((C37-D37)/D37) * 100</f>
        <v>39.510869030283</v>
      </c>
      <c r="D49" s="9">
        <f>((D37-E37)/E37) * 100</f>
        <v>65.275530845214</v>
      </c>
      <c r="E49" s="11">
        <f>((E37-F37)/F37) * 100</f>
        <v>87.610596945468</v>
      </c>
      <c r="F49" s="9"/>
    </row>
    <row r="50" spans="1:8">
      <c r="B50" s="15"/>
      <c r="C50" s="15"/>
      <c r="D50" s="15"/>
      <c r="E50" s="15"/>
      <c r="F50" s="15"/>
    </row>
    <row r="51" spans="1:8">
      <c r="A51" t="s">
        <v>45</v>
      </c>
      <c r="B51" s="15"/>
      <c r="C51" s="15"/>
      <c r="D51" s="15"/>
      <c r="E51" s="15"/>
      <c r="F51" s="15"/>
    </row>
    <row r="52" spans="1:8">
      <c r="B52" s="15"/>
      <c r="C52" s="15"/>
      <c r="D52" s="15"/>
      <c r="E52" s="15"/>
      <c r="F52" s="15"/>
    </row>
    <row r="53" spans="1:8">
      <c r="A53" s="4" t="s">
        <v>46</v>
      </c>
      <c r="B53" s="15"/>
      <c r="C53" s="15"/>
      <c r="D53" s="15"/>
      <c r="E53" s="15"/>
      <c r="F53" s="15"/>
    </row>
    <row r="54" spans="1:8">
      <c r="A54" t="str">
        <f>HYPERLINK("https://downloadmca.com/","downloadmca.com")</f>
        <v>downloadmca.com</v>
      </c>
      <c r="B54" s="15"/>
      <c r="C54" s="15"/>
      <c r="D54" s="15"/>
      <c r="E54" s="15"/>
      <c r="F54" s="15"/>
    </row>
    <row r="55" spans="1:8">
      <c r="A55" t="s">
        <v>47</v>
      </c>
      <c r="B55" s="15"/>
      <c r="C55" s="15"/>
      <c r="D55" s="15"/>
      <c r="E55" s="15"/>
      <c r="F55" s="15"/>
    </row>
    <row r="56" spans="1:8">
      <c r="B56" s="15" t="s">
        <v>48</v>
      </c>
      <c r="C56" s="15"/>
      <c r="D56" s="15"/>
      <c r="E56" s="15"/>
      <c r="F56" s="15"/>
    </row>
    <row r="57" spans="1:8">
      <c r="B57" s="15"/>
      <c r="C57" s="15"/>
      <c r="D57" s="15"/>
      <c r="E57" s="15"/>
      <c r="F57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54" r:id="rId_hyperlink_1" tooltip="downloadmca.com" display="downloadmca.com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0" workbookViewId="0" showGridLines="true" showRowColHeaders="1">
      <selection activeCell="B3" sqref="B3:F21"/>
    </sheetView>
  </sheetViews>
  <sheetFormatPr defaultRowHeight="14.4" outlineLevelRow="0" outlineLevelCol="0"/>
  <cols>
    <col min="1" max="1" width="50" customWidth="true" style="0"/>
    <col min="2" max="2" width="20" customWidth="true" style="0"/>
    <col min="3" max="3" width="20" customWidth="true" style="0"/>
    <col min="4" max="4" width="20" customWidth="true" style="0"/>
    <col min="5" max="5" width="20" customWidth="true" style="0"/>
    <col min="6" max="6" width="20" customWidth="true" style="0"/>
  </cols>
  <sheetData>
    <row r="1" spans="1:8">
      <c r="A1" s="1" t="s">
        <v>0</v>
      </c>
      <c r="B1" s="2">
        <v>2020</v>
      </c>
      <c r="C1" s="1">
        <v>2019</v>
      </c>
      <c r="D1" s="2">
        <v>2018</v>
      </c>
      <c r="E1" s="1">
        <v>2017</v>
      </c>
      <c r="F1" s="2">
        <v>2016</v>
      </c>
      <c r="G1" s="4"/>
      <c r="H1" s="4"/>
    </row>
    <row r="2" spans="1:8">
      <c r="A2" s="8" t="s">
        <v>90</v>
      </c>
      <c r="B2" s="17"/>
      <c r="C2" s="18"/>
      <c r="D2" s="17"/>
      <c r="E2" s="18"/>
      <c r="F2" s="19"/>
    </row>
    <row r="3" spans="1:8">
      <c r="A3" s="3" t="s">
        <v>91</v>
      </c>
      <c r="B3" s="9">
        <f>(('Profit And Loss'!B27+'Profit And Loss'!B28+'Profit And Loss'!B32)/'Profit And Loss'!B12)*100</f>
        <v>-45.65541456203</v>
      </c>
      <c r="C3" s="11">
        <f>(('Profit And Loss'!C27+'Profit And Loss'!C28+'Profit And Loss'!C32)/'Profit And Loss'!C12)*100</f>
        <v>-47.463447075351</v>
      </c>
      <c r="D3" s="9">
        <f>(('Profit And Loss'!D27+'Profit And Loss'!D28+'Profit And Loss'!D32)/'Profit And Loss'!D12)*100</f>
        <v>-83.168618577283</v>
      </c>
      <c r="E3" s="11">
        <f>(('Profit And Loss'!E27+'Profit And Loss'!E28+'Profit And Loss'!E32)/'Profit And Loss'!E12)*100</f>
        <v>-132.15755887395</v>
      </c>
      <c r="F3" s="9">
        <f>(('Profit And Loss'!F27+'Profit And Loss'!F28+'Profit And Loss'!F32)/'Profit And Loss'!F12)*100</f>
        <v>-1749.0342958482</v>
      </c>
    </row>
    <row r="4" spans="1:8">
      <c r="A4" s="3" t="s">
        <v>92</v>
      </c>
      <c r="B4" s="9">
        <f>(('Profit And Loss'!B37)/'Profit And Loss'!B14)*100</f>
        <v>-48.529212750514</v>
      </c>
      <c r="C4" s="11">
        <f>(('Profit And Loss'!C37)/'Profit And Loss'!C14)*100</f>
        <v>-50.87826441119</v>
      </c>
      <c r="D4" s="9">
        <f>(('Profit And Loss'!D37)/'Profit And Loss'!D14)*100</f>
        <v>-85.272046973482</v>
      </c>
      <c r="E4" s="11">
        <f>(('Profit And Loss'!E37)/'Profit And Loss'!E14)*100</f>
        <v>-135.71294192275</v>
      </c>
      <c r="F4" s="9">
        <f>(('Profit And Loss'!F37)/'Profit And Loss'!F14)*100</f>
        <v>-1295.0138746817</v>
      </c>
    </row>
    <row r="5" spans="1:8">
      <c r="A5" s="8" t="s">
        <v>93</v>
      </c>
      <c r="B5" s="20"/>
      <c r="C5" s="21"/>
      <c r="D5" s="20"/>
      <c r="E5" s="21"/>
      <c r="F5" s="22"/>
    </row>
    <row r="6" spans="1:8">
      <c r="A6" s="3" t="s">
        <v>94</v>
      </c>
      <c r="B6" s="9">
        <f>(('Profit And Loss'!B37)/'Balance Sheet'!B41)*100</f>
        <v>-117.38134206219</v>
      </c>
      <c r="C6" s="11">
        <f>(('Profit And Loss'!C37)/'Balance Sheet'!C41)*100</f>
        <v>-152.84383182978</v>
      </c>
      <c r="D6" s="9">
        <f>(('Profit And Loss'!D37)/'Balance Sheet'!D41)*100</f>
        <v>-154.8769497096</v>
      </c>
      <c r="E6" s="11">
        <f>(('Profit And Loss'!E37)/'Balance Sheet'!E41)*100</f>
        <v>-334.43455441066</v>
      </c>
      <c r="F6" s="9">
        <f>(('Profit And Loss'!F37)/'Balance Sheet'!F41)*100</f>
        <v>-306.8908777333</v>
      </c>
    </row>
    <row r="7" spans="1:8">
      <c r="A7" s="3" t="s">
        <v>95</v>
      </c>
      <c r="B7" s="9">
        <f>(('Profit And Loss'!B37)/'Balance Sheet'!B7)*100</f>
        <v>70.678456562833</v>
      </c>
      <c r="C7" s="11">
        <f>(('Profit And Loss'!C37)/'Balance Sheet'!C7)*100</f>
        <v>132.47242329053</v>
      </c>
      <c r="D7" s="9">
        <f>(('Profit And Loss'!D37)/'Balance Sheet'!D7)*100</f>
        <v>-552.1973120607</v>
      </c>
      <c r="E7" s="11">
        <f>(('Profit And Loss'!E37)/'Balance Sheet'!E7)*100</f>
        <v>-1101.763668637</v>
      </c>
      <c r="F7" s="9">
        <f>(('Profit And Loss'!F37)/'Balance Sheet'!F7)*100</f>
        <v>-991.5659776874</v>
      </c>
    </row>
    <row r="8" spans="1:8">
      <c r="A8" s="8" t="s">
        <v>96</v>
      </c>
      <c r="B8" s="20"/>
      <c r="C8" s="21"/>
      <c r="D8" s="20"/>
      <c r="E8" s="21"/>
      <c r="F8" s="22"/>
    </row>
    <row r="9" spans="1:8">
      <c r="A9" s="3" t="s">
        <v>97</v>
      </c>
      <c r="B9" s="9">
        <f>(('Balance Sheet'!B40)/'Balance Sheet'!B19)</f>
        <v>0.33172191801974</v>
      </c>
      <c r="C9" s="11">
        <f>(('Balance Sheet'!C40)/'Balance Sheet'!C19)</f>
        <v>1.1876062867465</v>
      </c>
      <c r="D9" s="9">
        <f>(('Balance Sheet'!D40)/'Balance Sheet'!D19)</f>
        <v>1.074141461784</v>
      </c>
      <c r="E9" s="11">
        <f>(('Balance Sheet'!E40)/'Balance Sheet'!E19)</f>
        <v>1.0384681394319</v>
      </c>
      <c r="F9" s="9">
        <f>(('Balance Sheet'!F40)/'Balance Sheet'!F19)</f>
        <v>0.6656146374118</v>
      </c>
    </row>
    <row r="10" spans="1:8">
      <c r="A10" s="3" t="s">
        <v>98</v>
      </c>
      <c r="B10" s="9">
        <f>((('Balance Sheet'!B40)-('Balance Sheet'!B35))/'Balance Sheet'!B19)</f>
        <v>0.33172191801974</v>
      </c>
      <c r="C10" s="11">
        <f>((('Balance Sheet'!C40)-('Balance Sheet'!C35))/'Balance Sheet'!C19)</f>
        <v>1.1876062867465</v>
      </c>
      <c r="D10" s="9">
        <f>((('Balance Sheet'!D40)-('Balance Sheet'!D35))/'Balance Sheet'!D19)</f>
        <v>1.074141461784</v>
      </c>
      <c r="E10" s="11">
        <f>((('Balance Sheet'!E40)-('Balance Sheet'!E35))/'Balance Sheet'!E19)</f>
        <v>1.0384681394319</v>
      </c>
      <c r="F10" s="9">
        <f>((('Balance Sheet'!F40)-('Balance Sheet'!F35))/'Balance Sheet'!F19)</f>
        <v>0.6656146374118</v>
      </c>
    </row>
    <row r="11" spans="1:8">
      <c r="A11" s="8" t="s">
        <v>99</v>
      </c>
      <c r="B11" s="20"/>
      <c r="C11" s="21"/>
      <c r="D11" s="20"/>
      <c r="E11" s="21"/>
      <c r="F11" s="22"/>
    </row>
    <row r="12" spans="1:8">
      <c r="A12" s="3" t="s">
        <v>100</v>
      </c>
      <c r="B12" s="9">
        <f>((('Balance Sheet'!B9)+('Balance Sheet'!B15))/'Balance Sheet'!B7)</f>
        <v>-0.89573646536046</v>
      </c>
      <c r="C12" s="11">
        <f>((('Balance Sheet'!C9)+('Balance Sheet'!C15))/'Balance Sheet'!C7)</f>
        <v>-1.3137869777031</v>
      </c>
      <c r="D12" s="9">
        <f>((('Balance Sheet'!D9)+('Balance Sheet'!D15))/'Balance Sheet'!D7)</f>
        <v>0</v>
      </c>
      <c r="E12" s="11">
        <f>((('Balance Sheet'!E9)+('Balance Sheet'!E15))/'Balance Sheet'!E7)</f>
        <v>0.29295847928769</v>
      </c>
      <c r="F12" s="9">
        <f>((('Balance Sheet'!F9)+('Balance Sheet'!F15))/'Balance Sheet'!F7)</f>
        <v>0.49464839897153</v>
      </c>
    </row>
    <row r="13" spans="1:8">
      <c r="A13" s="3" t="s">
        <v>101</v>
      </c>
      <c r="B13" s="9">
        <f>(('Profit And Loss'!B32+'Profit And Loss'!B27+'Profit And Loss'!B28)/'Profit And Loss'!B27)*100</f>
        <v>-2955.2232854864</v>
      </c>
      <c r="C13" s="11">
        <f>(('Profit And Loss'!C32+'Profit And Loss'!C27+'Profit And Loss'!C28)/'Profit And Loss'!C27)*100</f>
        <v>-2837.2724244687</v>
      </c>
      <c r="D13" s="9">
        <f>(('Profit And Loss'!D32+'Profit And Loss'!D27+'Profit And Loss'!D28)/'Profit And Loss'!D27)*100</f>
        <v>-1647314.1775901</v>
      </c>
      <c r="E13" s="11">
        <f>(('Profit And Loss'!E32+'Profit And Loss'!E27+'Profit And Loss'!E28)/'Profit And Loss'!E27)*100</f>
        <v>-353039.4407224</v>
      </c>
      <c r="F13" s="9">
        <f>(('Profit And Loss'!F32+'Profit And Loss'!F27+'Profit And Loss'!F28)/'Profit And Loss'!F27)*100</f>
        <v>-888882.47479377</v>
      </c>
    </row>
    <row r="14" spans="1:8">
      <c r="A14" s="8" t="s">
        <v>102</v>
      </c>
      <c r="B14" s="20"/>
      <c r="C14" s="21"/>
      <c r="D14" s="20"/>
      <c r="E14" s="21"/>
      <c r="F14" s="22"/>
    </row>
    <row r="15" spans="1:8">
      <c r="A15" s="3" t="s">
        <v>103</v>
      </c>
      <c r="B15" s="9" t="s">
        <v>104</v>
      </c>
      <c r="C15" s="11" t="s">
        <v>104</v>
      </c>
      <c r="D15" s="9" t="s">
        <v>104</v>
      </c>
      <c r="E15" s="11" t="s">
        <v>104</v>
      </c>
      <c r="F15" s="9" t="s">
        <v>104</v>
      </c>
    </row>
    <row r="16" spans="1:8">
      <c r="A16" s="3" t="s">
        <v>105</v>
      </c>
      <c r="B16" s="9">
        <f>(('Profit And Loss'!B12)/'Balance Sheet'!B36)</f>
        <v>8.3753804880565</v>
      </c>
      <c r="C16" s="11">
        <f>(('Profit And Loss'!C12)/'Balance Sheet'!C36)</f>
        <v>6.6125912129638</v>
      </c>
      <c r="D16" s="9">
        <f>(('Profit And Loss'!D12)/'Balance Sheet'!D36)</f>
        <v>4.9846105866717</v>
      </c>
      <c r="E16" s="11">
        <f>(('Profit And Loss'!E12)/'Balance Sheet'!E36)</f>
        <v>16.064277873407</v>
      </c>
      <c r="F16" s="9" t="s">
        <v>104</v>
      </c>
    </row>
    <row r="17" spans="1:8">
      <c r="A17" s="3" t="s">
        <v>106</v>
      </c>
      <c r="B17" s="9">
        <f>(('Profit And Loss'!B12)/'Balance Sheet'!B16)</f>
        <v>4.7224808005585</v>
      </c>
      <c r="C17" s="11">
        <f>(('Profit And Loss'!C12)/'Balance Sheet'!C16)</f>
        <v>15.718365908044</v>
      </c>
      <c r="D17" s="9">
        <f>(('Profit And Loss'!D12)/'Balance Sheet'!D16)</f>
        <v>4.3553012112706</v>
      </c>
      <c r="E17" s="11">
        <f>(('Profit And Loss'!E12)/'Balance Sheet'!E16)</f>
        <v>11.061714551123</v>
      </c>
      <c r="F17" s="9">
        <f>(('Profit And Loss'!F12)/'Balance Sheet'!F16)</f>
        <v>0.61063859593168</v>
      </c>
    </row>
    <row r="18" spans="1:8">
      <c r="A18" s="3" t="s">
        <v>107</v>
      </c>
      <c r="B18" s="9" t="e">
        <f>365/B15</f>
        <v>#VALUE!</v>
      </c>
      <c r="C18" s="11" t="e">
        <f>365/C15</f>
        <v>#VALUE!</v>
      </c>
      <c r="D18" s="9" t="e">
        <f>365/D15</f>
        <v>#VALUE!</v>
      </c>
      <c r="E18" s="11" t="e">
        <f>365/E15</f>
        <v>#VALUE!</v>
      </c>
      <c r="F18" s="9" t="e">
        <f>365/F15</f>
        <v>#VALUE!</v>
      </c>
    </row>
    <row r="19" spans="1:8">
      <c r="A19" s="3" t="s">
        <v>108</v>
      </c>
      <c r="B19" s="9">
        <f>365/B16</f>
        <v>43.580109646421</v>
      </c>
      <c r="C19" s="11">
        <f>365/C16</f>
        <v>55.19772631407</v>
      </c>
      <c r="D19" s="9">
        <f>365/D16</f>
        <v>73.225379125095</v>
      </c>
      <c r="E19" s="11">
        <f>365/E16</f>
        <v>22.721220516499</v>
      </c>
      <c r="F19" s="9" t="e">
        <f>365/F16</f>
        <v>#VALUE!</v>
      </c>
    </row>
    <row r="20" spans="1:8">
      <c r="A20" s="3" t="s">
        <v>109</v>
      </c>
      <c r="B20" s="9">
        <f>365/B17</f>
        <v>77.28988542565</v>
      </c>
      <c r="C20" s="11">
        <f>365/C17</f>
        <v>23.221243361767</v>
      </c>
      <c r="D20" s="9">
        <f>365/D17</f>
        <v>83.805914285666</v>
      </c>
      <c r="E20" s="11">
        <f>365/E17</f>
        <v>32.996693081629</v>
      </c>
      <c r="F20" s="9">
        <f>365/F17</f>
        <v>597.73489987658</v>
      </c>
    </row>
    <row r="21" spans="1:8">
      <c r="A21" s="3" t="s">
        <v>110</v>
      </c>
      <c r="B21" s="9">
        <f>(('Profit And Loss'!B12)/'Balance Sheet'!B41)</f>
        <v>2.4154143728612</v>
      </c>
      <c r="C21" s="11">
        <f>(('Profit And Loss'!C12)/'Balance Sheet'!C41)</f>
        <v>3.0013110601829</v>
      </c>
      <c r="D21" s="9">
        <f>(('Profit And Loss'!D12)/'Balance Sheet'!D41)</f>
        <v>1.7997033590605</v>
      </c>
      <c r="E21" s="11">
        <f>(('Profit And Loss'!E12)/'Balance Sheet'!E41)</f>
        <v>2.4465553481485</v>
      </c>
      <c r="F21" s="9">
        <f>(('Profit And Loss'!F12)/'Balance Sheet'!F41)</f>
        <v>0.16976952543804</v>
      </c>
    </row>
    <row r="23" spans="1:8">
      <c r="A23" t="s">
        <v>45</v>
      </c>
    </row>
    <row r="25" spans="1:8">
      <c r="A25" t="s">
        <v>46</v>
      </c>
    </row>
    <row r="26" spans="1:8">
      <c r="A26" t="str">
        <f>HYPERLINK("https://downloadmca.com/","downloadmca.com")</f>
        <v>downloadmca.com</v>
      </c>
    </row>
    <row r="27" spans="1:8">
      <c r="A27" t="s">
        <v>47</v>
      </c>
    </row>
    <row r="28" spans="1:8">
      <c r="B28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26" r:id="rId_hyperlink_1" tooltip="downloadmca.com" display="downloadmca.com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"/>
  <sheetViews>
    <sheetView tabSelected="1" workbookViewId="0" showGridLines="true" showRowColHeaders="1">
      <selection activeCell="B2" sqref="B2:F27"/>
    </sheetView>
  </sheetViews>
  <sheetFormatPr defaultRowHeight="14.4" outlineLevelRow="0" outlineLevelCol="0"/>
  <cols>
    <col min="1" max="1" width="50" customWidth="true" style="0"/>
    <col min="2" max="2" width="30" customWidth="true" style="0"/>
    <col min="3" max="3" width="30" customWidth="true" style="0"/>
    <col min="4" max="4" width="30" customWidth="true" style="0"/>
    <col min="5" max="5" width="30" customWidth="true" style="0"/>
    <col min="6" max="6" width="30" customWidth="true" style="0"/>
  </cols>
  <sheetData>
    <row r="1" spans="1:8">
      <c r="A1" s="1" t="s">
        <v>0</v>
      </c>
      <c r="B1" s="2">
        <v>2020</v>
      </c>
      <c r="C1" s="1">
        <v>2019</v>
      </c>
      <c r="D1" s="2">
        <v>2018</v>
      </c>
      <c r="E1" s="1">
        <v>2017</v>
      </c>
      <c r="F1" s="2">
        <v>2016</v>
      </c>
      <c r="G1" s="4"/>
      <c r="H1" s="4"/>
    </row>
    <row r="2" spans="1:8">
      <c r="A2" s="5" t="s">
        <v>111</v>
      </c>
      <c r="B2" s="9">
        <f>'Profit And Loss'!B26</f>
        <v>-741170000</v>
      </c>
      <c r="C2" s="11">
        <f>'Profit And Loss'!C26</f>
        <v>-404102327</v>
      </c>
      <c r="D2" s="9">
        <f>'Profit And Loss'!D26</f>
        <v>-300354794</v>
      </c>
      <c r="E2" s="11">
        <f>'Profit And Loss'!E26</f>
        <v>-181797660</v>
      </c>
      <c r="F2" s="9">
        <f>'Profit And Loss'!F26</f>
        <v>-96977078</v>
      </c>
    </row>
    <row r="3" spans="1:8">
      <c r="A3" s="5" t="s">
        <v>112</v>
      </c>
      <c r="B3" s="9"/>
      <c r="C3" s="11"/>
      <c r="D3" s="9"/>
      <c r="E3" s="11"/>
      <c r="F3" s="9"/>
    </row>
    <row r="4" spans="1:8">
      <c r="A4" s="3" t="s">
        <v>113</v>
      </c>
      <c r="B4" s="9">
        <f>(('Balance Sheet'!C35)-'Balance Sheet'!B35)</f>
        <v>0</v>
      </c>
      <c r="C4" s="11">
        <f>(('Balance Sheet'!D35)-'Balance Sheet'!C35)</f>
        <v>0</v>
      </c>
      <c r="D4" s="9">
        <f>(('Balance Sheet'!E35)-'Balance Sheet'!D35)</f>
        <v>0</v>
      </c>
      <c r="E4" s="11">
        <f>(('Balance Sheet'!F35)-'Balance Sheet'!E35)</f>
        <v>0</v>
      </c>
      <c r="F4" s="9">
        <f>(('Balance Sheet'!G35)-'Balance Sheet'!F35)</f>
        <v>0</v>
      </c>
    </row>
    <row r="5" spans="1:8">
      <c r="A5" s="3" t="s">
        <v>114</v>
      </c>
      <c r="B5" s="9">
        <f>(('Balance Sheet'!C36)-'Balance Sheet'!B36) </f>
        <v>-65076098</v>
      </c>
      <c r="C5" s="11">
        <f>(('Balance Sheet'!D36)-'Balance Sheet'!C36) </f>
        <v>-56302992</v>
      </c>
      <c r="D5" s="9">
        <f>(('Balance Sheet'!E36)-'Balance Sheet'!D36) </f>
        <v>-63887730</v>
      </c>
      <c r="E5" s="11">
        <f>(('Balance Sheet'!F36)-'Balance Sheet'!E36) </f>
        <v>-8563180</v>
      </c>
      <c r="F5" s="9">
        <f>(('Balance Sheet'!G36)-'Balance Sheet'!F36) </f>
        <v>0</v>
      </c>
    </row>
    <row r="6" spans="1:8">
      <c r="A6" s="3" t="s">
        <v>115</v>
      </c>
      <c r="B6" s="9">
        <f>(('Balance Sheet'!C38)-'Balance Sheet'!B38)</f>
        <v>-149399312</v>
      </c>
      <c r="C6" s="11">
        <f>(('Balance Sheet'!D38)-'Balance Sheet'!C38)</f>
        <v>-36667160</v>
      </c>
      <c r="D6" s="9">
        <f>(('Balance Sheet'!E38)-'Balance Sheet'!D38)</f>
        <v>-24244953</v>
      </c>
      <c r="E6" s="11">
        <f>(('Balance Sheet'!F38)-'Balance Sheet'!E38)</f>
        <v>-8559136</v>
      </c>
      <c r="F6" s="9">
        <f>(('Balance Sheet'!G38)-'Balance Sheet'!F38)</f>
        <v>-5909439</v>
      </c>
    </row>
    <row r="7" spans="1:8">
      <c r="A7" s="3" t="s">
        <v>116</v>
      </c>
      <c r="B7" s="9">
        <f>(('Balance Sheet'!C39)-'Balance Sheet'!B39)</f>
        <v>-10873961</v>
      </c>
      <c r="C7" s="11">
        <f>(('Balance Sheet'!D39)-'Balance Sheet'!C39)</f>
        <v>4629999</v>
      </c>
      <c r="D7" s="9">
        <f>(('Balance Sheet'!E39)-'Balance Sheet'!D39)</f>
        <v>-20514073</v>
      </c>
      <c r="E7" s="11">
        <f>(('Balance Sheet'!F39)-'Balance Sheet'!E39)</f>
        <v>-31965</v>
      </c>
      <c r="F7" s="9">
        <f>(('Balance Sheet'!G39)-'Balance Sheet'!F39)</f>
        <v>0</v>
      </c>
    </row>
    <row r="8" spans="1:8">
      <c r="A8" s="3" t="s">
        <v>117</v>
      </c>
      <c r="B8" s="9">
        <f>(('Balance Sheet'!B16)-'Balance Sheet'!C16)</f>
        <v>289594260</v>
      </c>
      <c r="C8" s="11">
        <f>(('Balance Sheet'!C16)-'Balance Sheet'!D16)</f>
        <v>-28753800</v>
      </c>
      <c r="D8" s="9">
        <f>(('Balance Sheet'!D16)-'Balance Sheet'!E16)</f>
        <v>70483737</v>
      </c>
      <c r="E8" s="11">
        <f>(('Balance Sheet'!E16)-'Balance Sheet'!F16)</f>
        <v>3355789</v>
      </c>
      <c r="F8" s="9">
        <f>(('Balance Sheet'!F16)-'Balance Sheet'!G16)</f>
        <v>9080014</v>
      </c>
    </row>
    <row r="9" spans="1:8">
      <c r="A9" s="3" t="s">
        <v>118</v>
      </c>
      <c r="B9" s="9">
        <f>(('Balance Sheet'!B17)-'Balance Sheet'!C17)</f>
        <v>107104590</v>
      </c>
      <c r="C9" s="11">
        <f>(('Balance Sheet'!C17)-'Balance Sheet'!D17)</f>
        <v>-7821366</v>
      </c>
      <c r="D9" s="9">
        <f>(('Balance Sheet'!D17)-'Balance Sheet'!E17)</f>
        <v>24200546</v>
      </c>
      <c r="E9" s="11">
        <f>(('Balance Sheet'!E17)-'Balance Sheet'!F17)</f>
        <v>6148769</v>
      </c>
      <c r="F9" s="9">
        <f>(('Balance Sheet'!F17)-'Balance Sheet'!G17)</f>
        <v>3767461</v>
      </c>
    </row>
    <row r="10" spans="1:8">
      <c r="A10" s="3" t="s">
        <v>119</v>
      </c>
      <c r="B10" s="9">
        <f>(('Balance Sheet'!B18)-'Balance Sheet'!C18)</f>
        <v>202434388</v>
      </c>
      <c r="C10" s="11">
        <f>(('Balance Sheet'!C18)-'Balance Sheet'!D18)</f>
        <v>66963151</v>
      </c>
      <c r="D10" s="9">
        <f>(('Balance Sheet'!D18)-'Balance Sheet'!E18)</f>
        <v>13192402</v>
      </c>
      <c r="E10" s="11">
        <f>(('Balance Sheet'!E18)-'Balance Sheet'!F18)</f>
        <v>5093710</v>
      </c>
      <c r="F10" s="9">
        <f>(('Balance Sheet'!F18)-'Balance Sheet'!G18)</f>
        <v>4146349</v>
      </c>
    </row>
    <row r="11" spans="1:8">
      <c r="A11" s="5" t="s">
        <v>120</v>
      </c>
      <c r="B11" s="9">
        <f>SUM(B4:B10)</f>
        <v>373783867</v>
      </c>
      <c r="C11" s="11">
        <f>SUM(C4:C10)</f>
        <v>-57952168</v>
      </c>
      <c r="D11" s="9">
        <f>SUM(D4:D10)</f>
        <v>-770071</v>
      </c>
      <c r="E11" s="11">
        <f>SUM(E4:E10)</f>
        <v>-2556013</v>
      </c>
      <c r="F11" s="9">
        <f>SUM(F4:F10)</f>
        <v>11084385</v>
      </c>
    </row>
    <row r="12" spans="1:8">
      <c r="A12" s="8" t="s">
        <v>121</v>
      </c>
      <c r="B12" s="10">
        <f>B2+B11</f>
        <v>-367386133</v>
      </c>
      <c r="C12" s="12">
        <f>C2+C11</f>
        <v>-462054495</v>
      </c>
      <c r="D12" s="10">
        <f>D2+D11</f>
        <v>-301124865</v>
      </c>
      <c r="E12" s="12">
        <f>E2+E11</f>
        <v>-184353673</v>
      </c>
      <c r="F12" s="13">
        <f>F2+F11</f>
        <v>-85892693</v>
      </c>
      <c r="G12" s="4"/>
      <c r="H12" s="4"/>
    </row>
    <row r="13" spans="1:8">
      <c r="A13" s="23" t="s">
        <v>122</v>
      </c>
      <c r="B13" s="20">
        <f>-1*'Profit And Loss'!B36</f>
        <v>0</v>
      </c>
      <c r="C13" s="21">
        <f>-1*'Profit And Loss'!C36</f>
        <v>0</v>
      </c>
      <c r="D13" s="20">
        <f>-1*'Profit And Loss'!D36</f>
        <v>0</v>
      </c>
      <c r="E13" s="21">
        <f>-1*'Profit And Loss'!E36</f>
        <v>0</v>
      </c>
      <c r="F13" s="22">
        <f>-1*'Profit And Loss'!F36</f>
        <v>0</v>
      </c>
    </row>
    <row r="14" spans="1:8">
      <c r="A14" s="5" t="s">
        <v>123</v>
      </c>
      <c r="B14" s="9"/>
      <c r="C14" s="11"/>
      <c r="D14" s="9"/>
      <c r="E14" s="11"/>
      <c r="F14" s="9"/>
    </row>
    <row r="15" spans="1:8">
      <c r="A15" s="3" t="s">
        <v>124</v>
      </c>
      <c r="B15" s="9">
        <f>(('Balance Sheet'!C24+'Balance Sheet'!C25)-('Balance Sheet'!B24+'Balance Sheet'!B25+'Profit And Loss'!B28))</f>
        <v>-78045045</v>
      </c>
      <c r="C15" s="11">
        <f>(('Balance Sheet'!D24+'Balance Sheet'!D25)-('Balance Sheet'!C24+'Balance Sheet'!C25+'Profit And Loss'!C28))</f>
        <v>-12981235</v>
      </c>
      <c r="D15" s="9">
        <f>(('Balance Sheet'!E24+'Balance Sheet'!E25)-('Balance Sheet'!D24+'Balance Sheet'!D25+'Profit And Loss'!D28))</f>
        <v>-30148619</v>
      </c>
      <c r="E15" s="11">
        <f>(('Balance Sheet'!F24+'Balance Sheet'!F25)-('Balance Sheet'!E24+'Balance Sheet'!E25+'Profit And Loss'!E28))</f>
        <v>-7192488</v>
      </c>
      <c r="F15" s="9">
        <f>(('Balance Sheet'!G24+'Balance Sheet'!G25)-('Balance Sheet'!F24+'Balance Sheet'!F25+'Profit And Loss'!F28))</f>
        <v>-19923160</v>
      </c>
    </row>
    <row r="16" spans="1:8">
      <c r="A16" s="3" t="s">
        <v>125</v>
      </c>
      <c r="B16" s="9">
        <f>(('Balance Sheet'!B7)-('Balance Sheet'!C7))</f>
        <v>-788911886</v>
      </c>
      <c r="C16" s="11">
        <f>(('Balance Sheet'!C7)-('Balance Sheet'!D7))</f>
        <v>-383579742</v>
      </c>
      <c r="D16" s="9">
        <f>(('Balance Sheet'!D7)-('Balance Sheet'!E7))</f>
        <v>39214363</v>
      </c>
      <c r="E16" s="11">
        <f>(('Balance Sheet'!E7)-('Balance Sheet'!F7))</f>
        <v>6959075</v>
      </c>
      <c r="F16" s="9">
        <f>(('Balance Sheet'!F7)-('Balance Sheet'!G7))</f>
        <v>10108190</v>
      </c>
    </row>
    <row r="17" spans="1:8">
      <c r="A17" s="3" t="s">
        <v>126</v>
      </c>
      <c r="B17" s="9">
        <f>('Balance Sheet'!C10+'Balance Sheet'!C11+'Balance Sheet'!C12+'Balance Sheet'!C29+'Balance Sheet'!C30+'Balance Sheet'!C31)-('Balance Sheet'!B10+'Balance Sheet'!B11+'Balance Sheet'!B12+'Balance Sheet'!B29+'Balance Sheet'!B30+'Balance Sheet'!B31)</f>
        <v>-19894746</v>
      </c>
      <c r="C17" s="11">
        <f>('Balance Sheet'!D10+'Balance Sheet'!D11+'Balance Sheet'!D12+'Balance Sheet'!D29+'Balance Sheet'!D30+'Balance Sheet'!D31)-('Balance Sheet'!C10+'Balance Sheet'!C11+'Balance Sheet'!C12+'Balance Sheet'!C29+'Balance Sheet'!C30+'Balance Sheet'!C31)</f>
        <v>-3921025</v>
      </c>
      <c r="D17" s="9">
        <f>('Balance Sheet'!E10+'Balance Sheet'!E11+'Balance Sheet'!E12+'Balance Sheet'!E29+'Balance Sheet'!E30+'Balance Sheet'!E31)-('Balance Sheet'!D10+'Balance Sheet'!D11+'Balance Sheet'!D12+'Balance Sheet'!D29+'Balance Sheet'!D30+'Balance Sheet'!D31)</f>
        <v>-10050412</v>
      </c>
      <c r="E17" s="11">
        <f>('Balance Sheet'!F10+'Balance Sheet'!F11+'Balance Sheet'!F12+'Balance Sheet'!F29+'Balance Sheet'!F30+'Balance Sheet'!F31)-('Balance Sheet'!E10+'Balance Sheet'!E11+'Balance Sheet'!E12+'Balance Sheet'!E29+'Balance Sheet'!E30+'Balance Sheet'!E31)</f>
        <v>-3079718</v>
      </c>
      <c r="F17" s="9">
        <f>('Balance Sheet'!G10+'Balance Sheet'!G11+'Balance Sheet'!G12+'Balance Sheet'!G29+'Balance Sheet'!G30+'Balance Sheet'!G31)-('Balance Sheet'!F10+'Balance Sheet'!F11+'Balance Sheet'!F12+'Balance Sheet'!F29+'Balance Sheet'!F30+'Balance Sheet'!F31)</f>
        <v>-5214099</v>
      </c>
    </row>
    <row r="18" spans="1:8">
      <c r="A18" s="8" t="s">
        <v>127</v>
      </c>
      <c r="B18" s="10">
        <f>SUM(B15:B17)</f>
        <v>-886851677</v>
      </c>
      <c r="C18" s="12">
        <f>SUM(C15:C17)</f>
        <v>-400482002</v>
      </c>
      <c r="D18" s="10">
        <f>SUM(D15:D17)</f>
        <v>-984668</v>
      </c>
      <c r="E18" s="12">
        <f>SUM(E15:E17)</f>
        <v>-3313131</v>
      </c>
      <c r="F18" s="13">
        <f>SUM(F15:F17)</f>
        <v>-15029069</v>
      </c>
      <c r="G18" s="4"/>
      <c r="H18" s="4"/>
    </row>
    <row r="19" spans="1:8">
      <c r="A19" s="5" t="s">
        <v>128</v>
      </c>
      <c r="B19" s="9"/>
      <c r="C19" s="11"/>
      <c r="D19" s="9"/>
      <c r="E19" s="11"/>
      <c r="F19" s="9"/>
    </row>
    <row r="20" spans="1:8">
      <c r="A20" s="3" t="s">
        <v>129</v>
      </c>
      <c r="B20" s="9">
        <f>('Balance Sheet'!B30+'Balance Sheet'!B38)-('Balance Sheet'!C30+'Balance Sheet'!C38)</f>
        <v>160920412</v>
      </c>
      <c r="C20" s="11">
        <f>('Balance Sheet'!C30+'Balance Sheet'!C38)-('Balance Sheet'!D30+'Balance Sheet'!D38)</f>
        <v>34387592</v>
      </c>
      <c r="D20" s="9">
        <f>('Balance Sheet'!D30+'Balance Sheet'!D38)-('Balance Sheet'!E30+'Balance Sheet'!E38)</f>
        <v>31946771</v>
      </c>
      <c r="E20" s="11">
        <f>('Balance Sheet'!E30+'Balance Sheet'!E38)-('Balance Sheet'!F30+'Balance Sheet'!F38)</f>
        <v>9629286</v>
      </c>
      <c r="F20" s="9">
        <f>('Balance Sheet'!F30+'Balance Sheet'!F38)-('Balance Sheet'!G30+'Balance Sheet'!G38)</f>
        <v>10565939</v>
      </c>
    </row>
    <row r="21" spans="1:8">
      <c r="A21" s="3" t="s">
        <v>130</v>
      </c>
      <c r="B21" s="9">
        <f>-1*'Profit And Loss'!B27</f>
        <v>-25080000</v>
      </c>
      <c r="C21" s="11">
        <f>-1*'Profit And Loss'!C27</f>
        <v>-14242634</v>
      </c>
      <c r="D21" s="9">
        <f>-1*'Profit And Loss'!D27</f>
        <v>-18233</v>
      </c>
      <c r="E21" s="11">
        <f>-1*'Profit And Loss'!E27</f>
        <v>-51495</v>
      </c>
      <c r="F21" s="9">
        <f>-1*'Profit And Loss'!F27</f>
        <v>-10910</v>
      </c>
    </row>
    <row r="22" spans="1:8">
      <c r="A22" s="8" t="s">
        <v>131</v>
      </c>
      <c r="B22" s="10">
        <f>B20+B21</f>
        <v>135840412</v>
      </c>
      <c r="C22" s="12">
        <f>C20+C21</f>
        <v>20144958</v>
      </c>
      <c r="D22" s="10">
        <f>D20+D21</f>
        <v>31928538</v>
      </c>
      <c r="E22" s="12">
        <f>E20+E21</f>
        <v>9577791</v>
      </c>
      <c r="F22" s="13">
        <f>F20+F21</f>
        <v>10555029</v>
      </c>
      <c r="G22" s="4"/>
      <c r="H22" s="4"/>
    </row>
    <row r="23" spans="1:8">
      <c r="A23" s="5" t="s">
        <v>132</v>
      </c>
      <c r="B23" s="9">
        <f>B12+B13+B18+B22</f>
        <v>-1118397398</v>
      </c>
      <c r="C23" s="11">
        <f>C12+C13+C18+C22</f>
        <v>-842391539</v>
      </c>
      <c r="D23" s="9">
        <f>D12+D13+D18+D22</f>
        <v>-270180995</v>
      </c>
      <c r="E23" s="11">
        <f>E12+E13+E18+E22</f>
        <v>-178089013</v>
      </c>
      <c r="F23" s="9">
        <f>F12+F13+F18+F22</f>
        <v>-90366733</v>
      </c>
    </row>
    <row r="24" spans="1:8">
      <c r="A24" s="3" t="s">
        <v>133</v>
      </c>
      <c r="B24" s="9">
        <f>'Balance Sheet'!C37</f>
        <v>17300518</v>
      </c>
      <c r="C24" s="11">
        <f>'Balance Sheet'!D37</f>
        <v>18098720</v>
      </c>
      <c r="D24" s="9">
        <f>'Balance Sheet'!E37</f>
        <v>9743661</v>
      </c>
      <c r="E24" s="11">
        <f>'Balance Sheet'!F37</f>
        <v>5401899</v>
      </c>
      <c r="F24" s="9">
        <f>'Balance Sheet'!G37</f>
        <v>0</v>
      </c>
    </row>
    <row r="25" spans="1:8">
      <c r="A25" s="8" t="s">
        <v>134</v>
      </c>
      <c r="B25" s="10">
        <f>B23+B24</f>
        <v>-1101096880</v>
      </c>
      <c r="C25" s="12">
        <f>C23+C24</f>
        <v>-824292819</v>
      </c>
      <c r="D25" s="10">
        <f>D23+D24</f>
        <v>-260437334</v>
      </c>
      <c r="E25" s="12">
        <f>E23+E24</f>
        <v>-172687114</v>
      </c>
      <c r="F25" s="13">
        <f>F23+F24</f>
        <v>-90366733</v>
      </c>
      <c r="G25" s="4"/>
      <c r="H25" s="4"/>
    </row>
    <row r="26" spans="1:8">
      <c r="B26" s="15"/>
      <c r="C26" s="15"/>
      <c r="D26" s="15"/>
      <c r="E26" s="15"/>
      <c r="F26" s="15"/>
    </row>
    <row r="27" spans="1:8">
      <c r="A27" t="s">
        <v>45</v>
      </c>
      <c r="B27" s="15"/>
      <c r="C27" s="15"/>
      <c r="D27" s="15"/>
      <c r="E27" s="15"/>
      <c r="F27" s="15"/>
    </row>
    <row r="29" spans="1:8">
      <c r="A29" t="s">
        <v>46</v>
      </c>
    </row>
    <row r="30" spans="1:8">
      <c r="A30" t="str">
        <f>HYPERLINK("https://downloadmca.com/","downloadmca.com")</f>
        <v>downloadmca.com</v>
      </c>
    </row>
    <row r="31" spans="1:8">
      <c r="A31" t="s">
        <v>47</v>
      </c>
    </row>
    <row r="32" spans="1:8">
      <c r="B32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30" r:id="rId_hyperlink_1" tooltip="downloadmca.com" display="downloadmca.com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Profit And Loss</vt:lpstr>
      <vt:lpstr>Ratios</vt:lpstr>
      <vt:lpstr>CFS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2021-08-16T09:59:02+00:00</dcterms:created>
  <dcterms:modified xsi:type="dcterms:W3CDTF">2021-08-16T09:59:02+00:00</dcterms:modified>
  <dc:title>Untitled Spreadsheet</dc:title>
  <dc:description/>
  <dc:subject/>
  <cp:keywords/>
  <cp:category/>
</cp:coreProperties>
</file>