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rwincarr.sharepoint.com/Shared Documents/dBSea/Noise Modelling/"/>
    </mc:Choice>
  </mc:AlternateContent>
  <xr:revisionPtr revIDLastSave="35" documentId="8_{368F4786-4E34-4439-9D1F-BE919D5242B3}" xr6:coauthVersionLast="47" xr6:coauthVersionMax="47" xr10:uidLastSave="{B3F767E8-61DE-41B0-8B24-FC6C3BD2B40C}"/>
  <bookViews>
    <workbookView xWindow="-120" yWindow="-120" windowWidth="29040" windowHeight="15840" xr2:uid="{107BFFA8-7AEC-4520-91D8-70D00C38CC9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" l="1"/>
  <c r="B22" i="1" a="1"/>
  <c r="B22" i="1" s="1"/>
  <c r="B26" i="1" s="1" a="1"/>
  <c r="B26" i="1" s="1"/>
  <c r="AD27" i="1"/>
  <c r="AD37" i="1" s="1"/>
  <c r="AD20" i="1"/>
  <c r="AD30" i="1" s="1"/>
  <c r="AD40" i="1" s="1"/>
  <c r="AD19" i="1"/>
  <c r="AD29" i="1" s="1"/>
  <c r="AD39" i="1" s="1"/>
  <c r="AD18" i="1"/>
  <c r="AD28" i="1" s="1"/>
  <c r="AD38" i="1" s="1"/>
  <c r="AD17" i="1"/>
  <c r="AD16" i="1"/>
  <c r="AD26" i="1" s="1"/>
  <c r="AD36" i="1" s="1"/>
  <c r="AD15" i="1"/>
  <c r="AD25" i="1" s="1"/>
  <c r="AD35" i="1" s="1"/>
  <c r="AD14" i="1"/>
  <c r="AD24" i="1" s="1"/>
  <c r="AD34" i="1" s="1"/>
  <c r="AD13" i="1"/>
  <c r="AD23" i="1" s="1"/>
  <c r="AD33" i="1" s="1"/>
  <c r="AD12" i="1"/>
  <c r="AD22" i="1" s="1"/>
  <c r="AD32" i="1" s="1"/>
  <c r="AD42" i="1" s="1"/>
  <c r="AD11" i="1"/>
  <c r="AD21" i="1" s="1"/>
  <c r="AD31" i="1" s="1"/>
  <c r="AD41" i="1" s="1"/>
  <c r="B25" i="1" l="1"/>
  <c r="B28" i="1" s="1"/>
  <c r="AB1" i="1" a="1"/>
  <c r="AB1" i="1" s="1"/>
  <c r="B35" i="1" l="1"/>
  <c r="B29" i="1"/>
  <c r="B30" i="1" s="1"/>
  <c r="C26" i="1"/>
  <c r="C27" i="1"/>
  <c r="C25" i="1"/>
  <c r="B36" i="1" l="1"/>
  <c r="B31" i="1"/>
  <c r="B32" i="1" s="1"/>
  <c r="B34" i="1" l="1"/>
  <c r="B33" i="1"/>
  <c r="D12" i="1" l="1"/>
  <c r="E7" i="1"/>
  <c r="D13" i="1"/>
  <c r="E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<sst xmlns="http://schemas.openxmlformats.org/spreadsheetml/2006/main" count="46" uniqueCount="40">
  <si>
    <t>dBSea file size calculator</t>
  </si>
  <si>
    <t>Radials</t>
  </si>
  <si>
    <t>Rangepoints</t>
  </si>
  <si>
    <t>Lower freq</t>
  </si>
  <si>
    <t>Upper Freq</t>
  </si>
  <si>
    <t>Bandwidth</t>
  </si>
  <si>
    <t>Octave</t>
  </si>
  <si>
    <t>3rd octave</t>
  </si>
  <si>
    <t>Source positions</t>
  </si>
  <si>
    <t>Input</t>
  </si>
  <si>
    <t>Bands</t>
  </si>
  <si>
    <t>Derived &amp; constants</t>
  </si>
  <si>
    <t>Total values stored</t>
  </si>
  <si>
    <t>Bits per value (Single)</t>
  </si>
  <si>
    <t>Total bits</t>
  </si>
  <si>
    <t>Bytes</t>
  </si>
  <si>
    <t>MB</t>
  </si>
  <si>
    <t>GB</t>
  </si>
  <si>
    <t>KB</t>
  </si>
  <si>
    <t>X points</t>
  </si>
  <si>
    <t>Depth points</t>
  </si>
  <si>
    <t>Y points</t>
  </si>
  <si>
    <t>dBSea base model [MB]</t>
  </si>
  <si>
    <t>Solved (Yes/No)</t>
  </si>
  <si>
    <t>Yes</t>
  </si>
  <si>
    <t>No</t>
  </si>
  <si>
    <t>Remove results in sediment (Yes/No)</t>
  </si>
  <si>
    <t>Land %</t>
  </si>
  <si>
    <t>Bathymetry X points</t>
  </si>
  <si>
    <t>Bathymetry Y points</t>
  </si>
  <si>
    <t>Source values</t>
  </si>
  <si>
    <t>Results grid values</t>
  </si>
  <si>
    <t>Bathymetry values</t>
  </si>
  <si>
    <t>Adjustment [bits]</t>
  </si>
  <si>
    <t>Simple model [MB]</t>
  </si>
  <si>
    <t xml:space="preserve">&lt;-- dBSea does some compression </t>
  </si>
  <si>
    <t>This will vary more with solved results</t>
  </si>
  <si>
    <t>Pojected file size when open</t>
  </si>
  <si>
    <t xml:space="preserve">Compression ratio varies with the scenarion, but will probably be 3 - 10x </t>
  </si>
  <si>
    <t>UWA file size guess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</si>
</sst>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1" fontId="0" fillId="0" borderId="0" xfId="0" applyNumberFormat="1"/>
    <xf numFmtId="164" fontId="0" fillId="0" borderId="0" xfId="0" applyNumberFormat="1"/>
    <xf numFmtId="9" fontId="0" fillId="0" borderId="0" xfId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2" xfId="0" applyBorder="1" applyProtection="1">
      <protection locked="0"/>
    </xf>
    <xf numFmtId="0" fontId="0" fillId="0" borderId="4" xfId="0" applyBorder="1" applyProtection="1">
      <protection locked="0"/>
    </xf>
    <xf numFmtId="9" fontId="0" fillId="0" borderId="4" xfId="1" applyFont="1" applyBorder="1" applyProtection="1">
      <protection locked="0"/>
    </xf>
    <xf numFmtId="0" fontId="0" fillId="0" borderId="6" xfId="0" applyBorder="1" applyProtection="1"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What's</a:t>
            </a:r>
            <a:r>
              <a:rPr lang="en-GB" baseline="0"/>
              <a:t> taking up space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Sheet1!$A$25:$A$27</c:f>
              <c:strCache>
                <c:ptCount val="3"/>
                <c:pt idx="0">
                  <c:v>Source values</c:v>
                </c:pt>
                <c:pt idx="1">
                  <c:v>Results grid values</c:v>
                </c:pt>
                <c:pt idx="2">
                  <c:v>Bathymetry values</c:v>
                </c:pt>
              </c:strCache>
            </c:strRef>
          </c:cat>
          <c:val>
            <c:numRef>
              <c:f>Sheet1!$C$25:$C$27</c:f>
              <c:numCache>
                <c:formatCode>0%</c:formatCode>
                <c:ptCount val="3"/>
                <c:pt idx="0">
                  <c:v>0.55796477495107633</c:v>
                </c:pt>
                <c:pt idx="1">
                  <c:v>0.44086105675146769</c:v>
                </c:pt>
                <c:pt idx="2">
                  <c:v>1.1741682974559687E-3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C-4157-AEC5-9C1BA7A8A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3595712"/>
        <c:axId val="753593416"/>
      </c:barChart>
      <c:catAx>
        <c:axId val="75359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593416"/>
        <c:crosses val="autoZero"/>
        <c:auto val="1"/>
        <c:lblAlgn val="ctr"/>
        <c:lblOffset val="100"/>
        <c:noMultiLvlLbl val="0"/>
      </c:catAx>
      <c:valAx>
        <c:axId val="753593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59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528636</xdr:colOff>
      <xdr:row>3</xdr:row>
      <xdr:rowOff>90486</xdr:rowOff>
    </xdr:from>
    <xdr:to>
      <xdr:col>15</xdr:col>
      <xdr:colOff>133349</xdr:colOff>
      <xdr:row>22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F0E6666-0F72-4B48-A1FD-5152B9CE28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344F-D327-4AA0-BA5D-8C6FBE0B7564}">
  <dimension ref="A1:AE42"/>
  <sheetViews>
    <sheetView tabSelected="1" workbookViewId="0">
      <selection activeCell="D17" sqref="D17"/>
    </sheetView>
  </sheetViews>
  <sheetFormatPr defaultRowHeight="15" x14ac:dyDescent="0.25"/>
  <cols>
    <col min="1" max="1" width="34.85546875" bestFit="1" customWidth="1"/>
    <col min="2" max="3" width="12" bestFit="1" customWidth="1"/>
    <col min="4" max="4" width="27.140625" bestFit="1" customWidth="1"/>
    <col min="5" max="5" width="35.5703125" bestFit="1" customWidth="1"/>
    <col min="7" max="7" width="12" bestFit="1" customWidth="1"/>
  </cols>
  <sheetData>
    <row r="1" spans="1:31" x14ac:dyDescent="0.25">
      <c r="A1" t="s">
        <v>0</v>
      </c>
      <c r="AB1" cm="1">
        <f t="array" ref="AB1:AB42">_xlfn.SWITCH(B9,AC1,AE1:AE14,AC2,AD1:AD42)</f>
        <v>12.5</v>
      </c>
      <c r="AC1" t="s">
        <v>6</v>
      </c>
      <c r="AD1">
        <v>12.5</v>
      </c>
      <c r="AE1">
        <v>16</v>
      </c>
    </row>
    <row r="2" spans="1:31" x14ac:dyDescent="0.25">
      <c r="AB2">
        <v>16</v>
      </c>
      <c r="AC2" t="s">
        <v>7</v>
      </c>
      <c r="AD2">
        <v>16</v>
      </c>
      <c r="AE2">
        <v>31.5</v>
      </c>
    </row>
    <row r="3" spans="1:31" x14ac:dyDescent="0.25">
      <c r="AB3">
        <v>20</v>
      </c>
      <c r="AC3" t="s">
        <v>24</v>
      </c>
      <c r="AD3">
        <v>20</v>
      </c>
      <c r="AE3">
        <v>63</v>
      </c>
    </row>
    <row r="4" spans="1:31" x14ac:dyDescent="0.25">
      <c r="AB4">
        <v>25</v>
      </c>
      <c r="AC4" t="s">
        <v>25</v>
      </c>
      <c r="AD4">
        <v>25</v>
      </c>
      <c r="AE4">
        <v>125</v>
      </c>
    </row>
    <row r="5" spans="1:31" ht="15.75" thickBot="1" x14ac:dyDescent="0.3">
      <c r="A5" s="1" t="s">
        <v>9</v>
      </c>
      <c r="AB5">
        <v>31.5</v>
      </c>
      <c r="AD5">
        <v>31.5</v>
      </c>
      <c r="AE5">
        <v>250</v>
      </c>
    </row>
    <row r="6" spans="1:31" x14ac:dyDescent="0.25">
      <c r="A6" s="5" t="s">
        <v>8</v>
      </c>
      <c r="B6" s="11">
        <v>18</v>
      </c>
      <c r="D6" s="5" t="s">
        <v>37</v>
      </c>
      <c r="E6" s="6" t="s">
        <v>36</v>
      </c>
      <c r="AB6">
        <v>40</v>
      </c>
      <c r="AD6">
        <v>40</v>
      </c>
      <c r="AE6">
        <v>500</v>
      </c>
    </row>
    <row r="7" spans="1:31" x14ac:dyDescent="0.25">
      <c r="A7" s="7" t="s">
        <v>1</v>
      </c>
      <c r="B7" s="12">
        <v>36</v>
      </c>
      <c r="D7" s="7" t="s">
        <v>16</v>
      </c>
      <c r="E7" s="8" t="str">
        <f>ROUND(MIN(B35,B33),0)&amp;" to "&amp;ROUND(MAX(B33,B35),0)&amp;" MB"</f>
        <v>7215 to 7665 MB</v>
      </c>
      <c r="AB7">
        <v>50</v>
      </c>
      <c r="AD7">
        <v>50</v>
      </c>
      <c r="AE7">
        <v>1000</v>
      </c>
    </row>
    <row r="8" spans="1:31" ht="15.75" thickBot="1" x14ac:dyDescent="0.3">
      <c r="A8" s="7" t="s">
        <v>2</v>
      </c>
      <c r="B8" s="12">
        <v>1000</v>
      </c>
      <c r="D8" s="9" t="s">
        <v>17</v>
      </c>
      <c r="E8" s="10" t="str">
        <f>ROUND(MIN(B35,B33)/1024,1)&amp;" to "&amp;ROUND(MAX(B33,B35)/1024,1)&amp;" GB"</f>
        <v>7 to 7.5 GB</v>
      </c>
      <c r="AB8">
        <v>63</v>
      </c>
      <c r="AD8">
        <v>63</v>
      </c>
      <c r="AE8">
        <v>2000</v>
      </c>
    </row>
    <row r="9" spans="1:31" ht="15.75" thickBot="1" x14ac:dyDescent="0.3">
      <c r="A9" s="7" t="s">
        <v>5</v>
      </c>
      <c r="B9" s="12" t="s">
        <v>7</v>
      </c>
      <c r="AB9">
        <v>80</v>
      </c>
      <c r="AD9">
        <v>80</v>
      </c>
      <c r="AE9">
        <v>4000</v>
      </c>
    </row>
    <row r="10" spans="1:31" x14ac:dyDescent="0.25">
      <c r="A10" s="7" t="s">
        <v>3</v>
      </c>
      <c r="B10" s="12">
        <v>12.5</v>
      </c>
      <c r="D10" s="5" t="s">
        <v>38</v>
      </c>
      <c r="E10" s="6"/>
      <c r="AB10">
        <v>100</v>
      </c>
      <c r="AD10">
        <v>100</v>
      </c>
      <c r="AE10">
        <v>8000</v>
      </c>
    </row>
    <row r="11" spans="1:31" x14ac:dyDescent="0.25">
      <c r="A11" s="7" t="s">
        <v>4</v>
      </c>
      <c r="B11" s="12">
        <v>20000</v>
      </c>
      <c r="D11" s="7" t="s">
        <v>39</v>
      </c>
      <c r="E11" s="8"/>
      <c r="AB11">
        <v>125</v>
      </c>
      <c r="AD11">
        <f>AD1*10</f>
        <v>125</v>
      </c>
      <c r="AE11">
        <v>16000</v>
      </c>
    </row>
    <row r="12" spans="1:31" x14ac:dyDescent="0.25">
      <c r="A12" s="7" t="s">
        <v>20</v>
      </c>
      <c r="B12" s="12">
        <v>50</v>
      </c>
      <c r="D12" s="7" t="str">
        <f>ROUND(MIN(B35,B33)/10,0)&amp;" to "&amp;ROUND(MAX(B33,B35)/3,0)&amp;" MB"</f>
        <v>722 to 2555 MB</v>
      </c>
      <c r="E12" s="8"/>
      <c r="AB12">
        <v>160</v>
      </c>
      <c r="AD12">
        <f t="shared" ref="AD12:AD42" si="0">AD2*10</f>
        <v>160</v>
      </c>
      <c r="AE12">
        <v>32000</v>
      </c>
    </row>
    <row r="13" spans="1:31" ht="15.75" thickBot="1" x14ac:dyDescent="0.3">
      <c r="A13" s="7" t="s">
        <v>19</v>
      </c>
      <c r="B13" s="12">
        <v>800</v>
      </c>
      <c r="D13" s="9" t="str">
        <f>ROUND(MIN(B35,B33)/1024/10,1)&amp;" to "&amp;ROUND(MAX(B33,B35)/1024/3,1)&amp;" GB"</f>
        <v>0.7 to 2.5 GB</v>
      </c>
      <c r="E13" s="10"/>
      <c r="AB13">
        <v>200</v>
      </c>
      <c r="AD13">
        <f t="shared" si="0"/>
        <v>200</v>
      </c>
      <c r="AE13">
        <v>64000</v>
      </c>
    </row>
    <row r="14" spans="1:31" x14ac:dyDescent="0.25">
      <c r="A14" s="7" t="s">
        <v>21</v>
      </c>
      <c r="B14" s="12">
        <v>800</v>
      </c>
      <c r="AB14">
        <v>250</v>
      </c>
      <c r="AD14">
        <f t="shared" si="0"/>
        <v>250</v>
      </c>
      <c r="AE14">
        <v>128000</v>
      </c>
    </row>
    <row r="15" spans="1:31" x14ac:dyDescent="0.25">
      <c r="A15" s="7" t="s">
        <v>23</v>
      </c>
      <c r="B15" s="12" t="s">
        <v>24</v>
      </c>
      <c r="AB15">
        <v>315</v>
      </c>
      <c r="AD15">
        <f t="shared" si="0"/>
        <v>315</v>
      </c>
    </row>
    <row r="16" spans="1:31" x14ac:dyDescent="0.25">
      <c r="A16" s="7" t="s">
        <v>26</v>
      </c>
      <c r="B16" s="12" t="s">
        <v>24</v>
      </c>
      <c r="AB16">
        <v>400</v>
      </c>
      <c r="AD16">
        <f t="shared" si="0"/>
        <v>400</v>
      </c>
    </row>
    <row r="17" spans="1:30" x14ac:dyDescent="0.25">
      <c r="A17" s="7" t="s">
        <v>27</v>
      </c>
      <c r="B17" s="13">
        <v>0.2</v>
      </c>
      <c r="AB17">
        <v>500</v>
      </c>
      <c r="AD17">
        <f t="shared" si="0"/>
        <v>500</v>
      </c>
    </row>
    <row r="18" spans="1:30" x14ac:dyDescent="0.25">
      <c r="A18" s="7" t="s">
        <v>28</v>
      </c>
      <c r="B18" s="12">
        <v>1500</v>
      </c>
      <c r="AB18">
        <v>630</v>
      </c>
      <c r="AD18">
        <f t="shared" si="0"/>
        <v>630</v>
      </c>
    </row>
    <row r="19" spans="1:30" ht="15.75" thickBot="1" x14ac:dyDescent="0.3">
      <c r="A19" s="9" t="s">
        <v>29</v>
      </c>
      <c r="B19" s="14">
        <v>1500</v>
      </c>
      <c r="AB19">
        <v>800</v>
      </c>
      <c r="AD19">
        <f t="shared" si="0"/>
        <v>800</v>
      </c>
    </row>
    <row r="20" spans="1:30" x14ac:dyDescent="0.25">
      <c r="AB20">
        <v>1000</v>
      </c>
      <c r="AD20">
        <f t="shared" si="0"/>
        <v>1000</v>
      </c>
    </row>
    <row r="21" spans="1:30" x14ac:dyDescent="0.25">
      <c r="A21" s="1" t="s">
        <v>11</v>
      </c>
      <c r="E21" s="1"/>
      <c r="AB21">
        <v>1250</v>
      </c>
      <c r="AD21">
        <f t="shared" si="0"/>
        <v>1250</v>
      </c>
    </row>
    <row r="22" spans="1:30" x14ac:dyDescent="0.25">
      <c r="A22" t="s">
        <v>10</v>
      </c>
      <c r="B22" cm="1">
        <f t="array" ref="B22">_xlfn.SWITCH(B9,AC1,_xlfn.CEILING.MATH(LN(B11/B10)/LN(2)+1),AC2,_xlfn.CEILING.MATH(3*LN(B11/B10)/LN(2)+1))</f>
        <v>33</v>
      </c>
      <c r="AB22">
        <v>1600</v>
      </c>
      <c r="AD22">
        <f t="shared" si="0"/>
        <v>1600</v>
      </c>
    </row>
    <row r="23" spans="1:30" x14ac:dyDescent="0.25">
      <c r="A23" t="s">
        <v>13</v>
      </c>
      <c r="B23">
        <v>32</v>
      </c>
      <c r="AB23">
        <v>2000</v>
      </c>
      <c r="AD23">
        <f t="shared" si="0"/>
        <v>2000</v>
      </c>
    </row>
    <row r="24" spans="1:30" x14ac:dyDescent="0.25">
      <c r="A24" t="s">
        <v>22</v>
      </c>
      <c r="B24">
        <v>97</v>
      </c>
      <c r="C24" s="3"/>
      <c r="AB24">
        <v>2500</v>
      </c>
      <c r="AD24">
        <f t="shared" si="0"/>
        <v>2500</v>
      </c>
    </row>
    <row r="25" spans="1:30" x14ac:dyDescent="0.25">
      <c r="A25" t="s">
        <v>30</v>
      </c>
      <c r="B25">
        <f>PRODUCT(B6,B7,B8,B22,B12)</f>
        <v>1069200000</v>
      </c>
      <c r="C25" s="4">
        <f>B25/$B$28</f>
        <v>0.55796477495107633</v>
      </c>
      <c r="AB25">
        <v>3150</v>
      </c>
      <c r="AD25">
        <f t="shared" si="0"/>
        <v>3150</v>
      </c>
    </row>
    <row r="26" spans="1:30" x14ac:dyDescent="0.25">
      <c r="A26" t="s">
        <v>31</v>
      </c>
      <c r="B26" cm="1">
        <f t="array" ref="B26">_xlfn.SWITCH(B15,AC3,PRODUCT(B13,B14,B22,B12,_xlfn.SWITCH(B16,AC3,1-B17,AC4,1)),AC4,0)</f>
        <v>844800000</v>
      </c>
      <c r="C26" s="4">
        <f t="shared" ref="C26:C27" si="1">B26/$B$28</f>
        <v>0.44086105675146769</v>
      </c>
      <c r="AB26">
        <v>4000</v>
      </c>
      <c r="AD26">
        <f t="shared" si="0"/>
        <v>4000</v>
      </c>
    </row>
    <row r="27" spans="1:30" x14ac:dyDescent="0.25">
      <c r="A27" t="s">
        <v>32</v>
      </c>
      <c r="B27">
        <f>PRODUCT(B18,B19)</f>
        <v>2250000</v>
      </c>
      <c r="C27" s="4">
        <f t="shared" si="1"/>
        <v>1.1741682974559687E-3</v>
      </c>
      <c r="AB27">
        <v>5000</v>
      </c>
      <c r="AD27">
        <f t="shared" si="0"/>
        <v>5000</v>
      </c>
    </row>
    <row r="28" spans="1:30" x14ac:dyDescent="0.25">
      <c r="A28" t="s">
        <v>12</v>
      </c>
      <c r="B28">
        <f>SUM(B25:B27)</f>
        <v>1916250000</v>
      </c>
      <c r="AB28">
        <v>6300</v>
      </c>
      <c r="AD28">
        <f t="shared" si="0"/>
        <v>6300</v>
      </c>
    </row>
    <row r="29" spans="1:30" x14ac:dyDescent="0.25">
      <c r="A29" t="s">
        <v>33</v>
      </c>
      <c r="B29">
        <f>-B28*(0.0000001*1024^2*8)</f>
        <v>-1607467008</v>
      </c>
      <c r="C29" t="s">
        <v>35</v>
      </c>
      <c r="AB29">
        <v>8000</v>
      </c>
      <c r="AD29">
        <f t="shared" si="0"/>
        <v>8000</v>
      </c>
    </row>
    <row r="30" spans="1:30" x14ac:dyDescent="0.25">
      <c r="A30" t="s">
        <v>14</v>
      </c>
      <c r="B30">
        <f>B28*B23+B29</f>
        <v>59712532992</v>
      </c>
      <c r="AB30">
        <v>10000</v>
      </c>
      <c r="AD30">
        <f t="shared" si="0"/>
        <v>10000</v>
      </c>
    </row>
    <row r="31" spans="1:30" x14ac:dyDescent="0.25">
      <c r="A31" t="s">
        <v>15</v>
      </c>
      <c r="B31">
        <f>B30/8+B24*1024^2</f>
        <v>7565778496</v>
      </c>
      <c r="AB31">
        <v>12500</v>
      </c>
      <c r="AD31">
        <f t="shared" si="0"/>
        <v>12500</v>
      </c>
    </row>
    <row r="32" spans="1:30" x14ac:dyDescent="0.25">
      <c r="A32" t="s">
        <v>18</v>
      </c>
      <c r="B32" s="2">
        <f>B31/1024</f>
        <v>7388455.5625</v>
      </c>
      <c r="AB32">
        <v>16000</v>
      </c>
      <c r="AD32">
        <f t="shared" si="0"/>
        <v>16000</v>
      </c>
    </row>
    <row r="33" spans="1:30" x14ac:dyDescent="0.25">
      <c r="A33" t="s">
        <v>16</v>
      </c>
      <c r="B33" s="3">
        <f>B31/1024^2</f>
        <v>7215.2886352539063</v>
      </c>
      <c r="AB33">
        <v>20000</v>
      </c>
      <c r="AD33">
        <f>AD23*10</f>
        <v>20000</v>
      </c>
    </row>
    <row r="34" spans="1:30" x14ac:dyDescent="0.25">
      <c r="A34" t="s">
        <v>17</v>
      </c>
      <c r="B34" s="3">
        <f>B31/1024^3</f>
        <v>7.0461803078651428</v>
      </c>
      <c r="AB34">
        <v>25000</v>
      </c>
      <c r="AD34">
        <f t="shared" si="0"/>
        <v>25000</v>
      </c>
    </row>
    <row r="35" spans="1:30" x14ac:dyDescent="0.25">
      <c r="A35" t="s">
        <v>34</v>
      </c>
      <c r="B35">
        <f>B28*0.000004</f>
        <v>7665</v>
      </c>
      <c r="AB35">
        <v>31500</v>
      </c>
      <c r="AD35">
        <f t="shared" si="0"/>
        <v>31500</v>
      </c>
    </row>
    <row r="36" spans="1:30" x14ac:dyDescent="0.25">
      <c r="A36" t="s">
        <v>17</v>
      </c>
      <c r="B36">
        <f>B35/1024</f>
        <v>7.4853515625</v>
      </c>
      <c r="AB36">
        <v>40000</v>
      </c>
      <c r="AD36">
        <f t="shared" si="0"/>
        <v>40000</v>
      </c>
    </row>
    <row r="37" spans="1:30" x14ac:dyDescent="0.25">
      <c r="AB37">
        <v>50000</v>
      </c>
      <c r="AD37">
        <f t="shared" si="0"/>
        <v>50000</v>
      </c>
    </row>
    <row r="38" spans="1:30" x14ac:dyDescent="0.25">
      <c r="AB38">
        <v>63000</v>
      </c>
      <c r="AD38">
        <f t="shared" si="0"/>
        <v>63000</v>
      </c>
    </row>
    <row r="39" spans="1:30" x14ac:dyDescent="0.25">
      <c r="AB39">
        <v>80000</v>
      </c>
      <c r="AD39">
        <f t="shared" si="0"/>
        <v>80000</v>
      </c>
    </row>
    <row r="40" spans="1:30" x14ac:dyDescent="0.25">
      <c r="AB40">
        <v>100000</v>
      </c>
      <c r="AD40">
        <f t="shared" si="0"/>
        <v>100000</v>
      </c>
    </row>
    <row r="41" spans="1:30" x14ac:dyDescent="0.25">
      <c r="AB41">
        <v>125000</v>
      </c>
      <c r="AD41">
        <f t="shared" si="0"/>
        <v>125000</v>
      </c>
    </row>
    <row r="42" spans="1:30" x14ac:dyDescent="0.25">
      <c r="AB42">
        <v>160000</v>
      </c>
      <c r="AD42">
        <f t="shared" si="0"/>
        <v>160000</v>
      </c>
    </row>
  </sheetData>
  <sheetProtection algorithmName="SHA-512" hashValue="+T3Bz0O9zFb+1ajASL8Xcu6ChRd+Kr6kMHCfsMon7IGqPBacZDAmOCd4sRTQIfyGtQFYYh5CXM0DDSQDQ+qeMQ==" saltValue="kaOL/fDy+Ixq+2mGMm4DzA==" spinCount="100000" sheet="1" objects="1" scenarios="1"/>
  <dataValidations count="3">
    <dataValidation type="list" allowBlank="1" showInputMessage="1" showErrorMessage="1" sqref="B10:B11" xr:uid="{F70955C1-541B-4DBB-8A82-69D4DF5B1C29}">
      <formula1>$AB$1:$AB$42</formula1>
    </dataValidation>
    <dataValidation type="list" allowBlank="1" showInputMessage="1" showErrorMessage="1" sqref="B9" xr:uid="{984C0472-5377-4C58-9304-AE6421D13092}">
      <formula1>$AC$1:$AC$2</formula1>
    </dataValidation>
    <dataValidation type="list" allowBlank="1" showInputMessage="1" showErrorMessage="1" sqref="B15:B16" xr:uid="{EB092997-8CE0-4835-9595-D6C878E19FA8}">
      <formula1>$AC$3:$AC$4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d764a5c-f402-420a-b30b-996d7a297716" xsi:nil="true"/>
    <lcf76f155ced4ddcb4097134ff3c332f xmlns="b76d703d-749b-42db-bc9f-bd3ef71157f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2D90768240E948936E82D6A445CC9F" ma:contentTypeVersion="18" ma:contentTypeDescription="Create a new document." ma:contentTypeScope="" ma:versionID="4afbbfdd5edd49d636c7287d1707dc3d">
  <xsd:schema xmlns:xsd="http://www.w3.org/2001/XMLSchema" xmlns:xs="http://www.w3.org/2001/XMLSchema" xmlns:p="http://schemas.microsoft.com/office/2006/metadata/properties" xmlns:ns2="5d764a5c-f402-420a-b30b-996d7a297716" xmlns:ns3="b76d703d-749b-42db-bc9f-bd3ef71157ff" targetNamespace="http://schemas.microsoft.com/office/2006/metadata/properties" ma:root="true" ma:fieldsID="fbf21996d5404359bde6540b81dd43a4" ns2:_="" ns3:_="">
    <xsd:import namespace="5d764a5c-f402-420a-b30b-996d7a297716"/>
    <xsd:import namespace="b76d703d-749b-42db-bc9f-bd3ef71157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764a5c-f402-420a-b30b-996d7a29771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5" nillable="true" ma:displayName="Taxonomy Catch All Column" ma:hidden="true" ma:list="{a2329f48-b3e7-459d-a00c-74a60200dfdd}" ma:internalName="TaxCatchAll" ma:showField="CatchAllData" ma:web="5d764a5c-f402-420a-b30b-996d7a2977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6d703d-749b-42db-bc9f-bd3ef7115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e50d35dd-2438-418b-a006-fa58466b77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239FDE-F2D3-46AC-9B53-7665F918F81D}">
  <ds:schemaRefs>
    <ds:schemaRef ds:uri="b76d703d-749b-42db-bc9f-bd3ef71157ff"/>
    <ds:schemaRef ds:uri="http://purl.org/dc/terms/"/>
    <ds:schemaRef ds:uri="http://purl.org/dc/dcmitype/"/>
    <ds:schemaRef ds:uri="5d764a5c-f402-420a-b30b-996d7a297716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C533CD2-8A5E-4739-9371-7FB2B47D53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D241BF-408B-47E4-80B3-62CEE27BC1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764a5c-f402-420a-b30b-996d7a297716"/>
    <ds:schemaRef ds:uri="b76d703d-749b-42db-bc9f-bd3ef7115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</dc:creator>
  <cp:lastModifiedBy>Rasmus Sloth Pedersen</cp:lastModifiedBy>
  <dcterms:created xsi:type="dcterms:W3CDTF">2022-01-20T09:16:01Z</dcterms:created>
  <dcterms:modified xsi:type="dcterms:W3CDTF">2023-02-16T10:21:30Z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0x010100CF2D90768240E948936E82D6A445CC9F</vt:lpwstr>
  </property>
  <property fmtid="{D5CDD505-2E9C-101B-9397-08002B2CF9AE}" pid="3" name="MediaServiceImageTags">
    <vt:lpwstr/>
  </property>
</Properties>
</file>