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nrice/Library/CloudStorage/OneDrive-SustainableLivingInnovations,Inc/J RICE SPACE/CRAMRA/6. Budget/"/>
    </mc:Choice>
  </mc:AlternateContent>
  <xr:revisionPtr revIDLastSave="0" documentId="13_ncr:1_{69B39135-7990-EA4D-BB64-FADF86187084}" xr6:coauthVersionLast="47" xr6:coauthVersionMax="47" xr10:uidLastSave="{00000000-0000-0000-0000-000000000000}"/>
  <bookViews>
    <workbookView xWindow="2640" yWindow="1220" windowWidth="32780" windowHeight="20560" xr2:uid="{C96DCB32-C1A9-1941-BB3F-920EF8480AE2}"/>
  </bookViews>
  <sheets>
    <sheet name="Budget-2" sheetId="1" r:id="rId1"/>
  </sheet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9" i="1"/>
  <c r="H55" i="1" l="1"/>
  <c r="H62" i="1" s="1"/>
  <c r="P44" i="1"/>
  <c r="F45" i="1"/>
  <c r="G45" i="1"/>
  <c r="H45" i="1"/>
  <c r="I45" i="1"/>
  <c r="P43" i="1"/>
  <c r="P23" i="1"/>
  <c r="P24" i="1"/>
  <c r="P25" i="1"/>
  <c r="P26" i="1"/>
  <c r="P27" i="1"/>
  <c r="P28" i="1"/>
  <c r="P29" i="1"/>
  <c r="P31" i="1"/>
  <c r="P32" i="1"/>
  <c r="P33" i="1"/>
  <c r="P34" i="1"/>
  <c r="P35" i="1"/>
  <c r="P36" i="1"/>
  <c r="P37" i="1"/>
  <c r="P38" i="1"/>
  <c r="P39" i="1"/>
  <c r="P40" i="1"/>
  <c r="P41" i="1"/>
  <c r="P42" i="1"/>
  <c r="P17" i="1"/>
  <c r="P18" i="1"/>
  <c r="P19" i="1"/>
  <c r="P15" i="1"/>
  <c r="C8" i="1"/>
  <c r="C10" i="1" s="1"/>
  <c r="H57" i="1" l="1"/>
  <c r="H58" i="1"/>
  <c r="J22" i="1" l="1"/>
  <c r="K22" i="1"/>
  <c r="L22" i="1"/>
  <c r="M22" i="1"/>
  <c r="N22" i="1"/>
  <c r="O22" i="1"/>
  <c r="O30" i="1"/>
  <c r="O45" i="1" s="1"/>
  <c r="N30" i="1"/>
  <c r="N45" i="1" s="1"/>
  <c r="M30" i="1"/>
  <c r="M45" i="1" s="1"/>
  <c r="L30" i="1"/>
  <c r="L45" i="1" s="1"/>
  <c r="K30" i="1"/>
  <c r="K45" i="1" s="1"/>
  <c r="J30" i="1"/>
  <c r="J45" i="1" s="1"/>
  <c r="G22" i="1"/>
  <c r="H22" i="1"/>
  <c r="I22" i="1"/>
  <c r="H59" i="1"/>
  <c r="H13" i="1"/>
  <c r="I13" i="1" s="1"/>
  <c r="J13" i="1" s="1"/>
  <c r="K13" i="1" s="1"/>
  <c r="L13" i="1" s="1"/>
  <c r="M13" i="1" s="1"/>
  <c r="N13" i="1" s="1"/>
  <c r="O13" i="1" s="1"/>
  <c r="F22" i="1" l="1"/>
  <c r="F47" i="1" s="1"/>
  <c r="F50" i="1" s="1"/>
  <c r="P16" i="1"/>
  <c r="H47" i="1"/>
  <c r="H50" i="1" s="1"/>
  <c r="G47" i="1"/>
  <c r="G50" i="1" s="1"/>
  <c r="J47" i="1"/>
  <c r="J50" i="1" s="1"/>
  <c r="O47" i="1"/>
  <c r="O50" i="1" s="1"/>
  <c r="N47" i="1"/>
  <c r="N50" i="1" s="1"/>
  <c r="H60" i="1"/>
  <c r="L47" i="1"/>
  <c r="L50" i="1" s="1"/>
  <c r="K47" i="1"/>
  <c r="K50" i="1" s="1"/>
  <c r="M47" i="1"/>
  <c r="M50" i="1" s="1"/>
  <c r="I47" i="1"/>
  <c r="I50" i="1" s="1"/>
  <c r="D30" i="1"/>
  <c r="D45" i="1" s="1"/>
  <c r="E30" i="1"/>
  <c r="E45" i="1" s="1"/>
  <c r="P30" i="1" l="1"/>
  <c r="H56" i="1" s="1"/>
  <c r="D22" i="1"/>
  <c r="E22" i="1"/>
  <c r="G58" i="1" l="1"/>
  <c r="G59" i="1"/>
  <c r="G57" i="1"/>
  <c r="G55" i="1"/>
  <c r="G60" i="1"/>
  <c r="G56" i="1"/>
  <c r="P22" i="1"/>
  <c r="C51" i="1"/>
  <c r="D49" i="1" s="1"/>
  <c r="G62" i="1" l="1"/>
  <c r="E47" i="1"/>
  <c r="E50" i="1" s="1"/>
  <c r="D47" i="1" l="1"/>
  <c r="P45" i="1"/>
  <c r="J59" i="1" s="1"/>
  <c r="D50" i="1" l="1"/>
  <c r="D51" i="1" s="1"/>
  <c r="E49" i="1" s="1"/>
  <c r="E51" i="1" s="1"/>
  <c r="F49" i="1" s="1"/>
  <c r="F51" i="1" s="1"/>
  <c r="G49" i="1" s="1"/>
  <c r="G51" i="1" s="1"/>
  <c r="H49" i="1" s="1"/>
  <c r="H51" i="1" s="1"/>
  <c r="I49" i="1" s="1"/>
  <c r="I51" i="1" s="1"/>
  <c r="J49" i="1" s="1"/>
  <c r="J51" i="1" s="1"/>
  <c r="K49" i="1" s="1"/>
  <c r="K51" i="1" s="1"/>
  <c r="L49" i="1" s="1"/>
  <c r="L51" i="1" s="1"/>
  <c r="M49" i="1" s="1"/>
  <c r="M51" i="1" s="1"/>
  <c r="N49" i="1" s="1"/>
  <c r="N51" i="1" s="1"/>
  <c r="O49" i="1" s="1"/>
  <c r="O51" i="1" s="1"/>
  <c r="P47" i="1"/>
</calcChain>
</file>

<file path=xl/sharedStrings.xml><?xml version="1.0" encoding="utf-8"?>
<sst xmlns="http://schemas.openxmlformats.org/spreadsheetml/2006/main" count="59" uniqueCount="59">
  <si>
    <t>Operating Income</t>
  </si>
  <si>
    <t>Interest Income</t>
  </si>
  <si>
    <t>Lot Transfer Fees</t>
  </si>
  <si>
    <t>Other Income</t>
  </si>
  <si>
    <t>Reimbursement</t>
  </si>
  <si>
    <t>Internal Transfer</t>
  </si>
  <si>
    <t>Expense</t>
  </si>
  <si>
    <t>General - Document Storage</t>
  </si>
  <si>
    <t>General - HOA Registration/Filing</t>
  </si>
  <si>
    <t>General - Meeting Expenses</t>
  </si>
  <si>
    <t>General - Postage</t>
  </si>
  <si>
    <t>General - Supplies</t>
  </si>
  <si>
    <t>Legal - General Business and Advice</t>
  </si>
  <si>
    <t>Liability/D&amp;O Insurance</t>
  </si>
  <si>
    <t>Roads - Signage</t>
  </si>
  <si>
    <t>Roads - Snow Fencing</t>
  </si>
  <si>
    <t>Services - Accounting</t>
  </si>
  <si>
    <t>Services - Bookkeeping</t>
  </si>
  <si>
    <t>Services - EasyHOA</t>
  </si>
  <si>
    <t>Services - Tax Preparation and Filing</t>
  </si>
  <si>
    <t>Other Expense</t>
  </si>
  <si>
    <t>Bank Charges and Fees</t>
  </si>
  <si>
    <t>Credit Card Fees</t>
  </si>
  <si>
    <t>Savings Account</t>
  </si>
  <si>
    <t>Checking Account</t>
  </si>
  <si>
    <t>Total Cash</t>
  </si>
  <si>
    <t>Change in Chas Poistion</t>
  </si>
  <si>
    <t>Available Cash</t>
  </si>
  <si>
    <t>Total Revenue</t>
  </si>
  <si>
    <t>Total Expenses</t>
  </si>
  <si>
    <t>Net Income/(Loss)</t>
  </si>
  <si>
    <t>Less Reserve</t>
  </si>
  <si>
    <t>Ending Cash Position</t>
  </si>
  <si>
    <t>Starting Cash Position</t>
  </si>
  <si>
    <t>Legal</t>
  </si>
  <si>
    <t>Insurance</t>
  </si>
  <si>
    <t>General</t>
  </si>
  <si>
    <t>HOA Communications</t>
  </si>
  <si>
    <t>Accounting/Tax</t>
  </si>
  <si>
    <t>Roads - Maintenance (Grading and Repair)</t>
  </si>
  <si>
    <t>Roads - Culverts</t>
  </si>
  <si>
    <t>Legal - Liens and Foreclosures/Collections</t>
  </si>
  <si>
    <t>Current Year HOA Dues &amp; Assessment Income</t>
  </si>
  <si>
    <t>Previous Years HOA Dues Paid in Arrears (+Fees)</t>
  </si>
  <si>
    <t>Board Notes</t>
  </si>
  <si>
    <t>Assumes legal cost for bylaws changes without opposition</t>
  </si>
  <si>
    <t>2024 Tax Prep and Filing by Sangre Solutions</t>
  </si>
  <si>
    <t>Being Done by Board</t>
  </si>
  <si>
    <t>Being done by Easy HOA system</t>
  </si>
  <si>
    <t>Assumes 10 lot Sales</t>
  </si>
  <si>
    <t xml:space="preserve">Current Reserve is 40K, this would add anoither 5K to reserve based on comments from Members Meeting </t>
  </si>
  <si>
    <t>Assumes 82%  collection of members</t>
  </si>
  <si>
    <t>CRAMRA 12 Month Budget - 2026 Fiscal Year</t>
  </si>
  <si>
    <t>FY 2026 Budget Totals</t>
  </si>
  <si>
    <t>Road Maintenance/Reserve</t>
  </si>
  <si>
    <t>Reserve Increase Allocation (Roads)</t>
  </si>
  <si>
    <t>Goal of getting to full repair of 2 miles of road in Reserve ($55K)</t>
  </si>
  <si>
    <t>Cash Accounts 9.30.25</t>
  </si>
  <si>
    <t>Assume about 40% of past dues colllected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</si>
</sst>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20"/>
      <color theme="1"/>
      <name val="Aptos Narrow"/>
      <scheme val="minor"/>
    </font>
    <font>
      <b/>
      <sz val="12"/>
      <color rgb="FF0432FF"/>
      <name val="Aptos Narrow"/>
      <scheme val="minor"/>
    </font>
    <font>
      <sz val="12"/>
      <color rgb="FF0432FF"/>
      <name val="Aptos Narrow"/>
      <family val="2"/>
      <scheme val="minor"/>
    </font>
    <font>
      <sz val="12"/>
      <color rgb="FF0432FF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 style="thin">
        <color auto="1"/>
      </top>
      <bottom/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ashDotDot">
        <color indexed="64"/>
      </left>
      <right/>
      <top/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8" fillId="0" borderId="10" xfId="0" applyFont="1" applyBorder="1"/>
    <xf numFmtId="17" fontId="19" fillId="34" borderId="10" xfId="0" applyNumberFormat="1" applyFont="1" applyFill="1" applyBorder="1"/>
    <xf numFmtId="0" fontId="18" fillId="0" borderId="11" xfId="0" applyFont="1" applyBorder="1"/>
    <xf numFmtId="41" fontId="18" fillId="0" borderId="10" xfId="0" applyNumberFormat="1" applyFont="1" applyBorder="1"/>
    <xf numFmtId="41" fontId="18" fillId="0" borderId="11" xfId="0" applyNumberFormat="1" applyFont="1" applyBorder="1"/>
    <xf numFmtId="0" fontId="18" fillId="33" borderId="12" xfId="0" applyFont="1" applyFill="1" applyBorder="1"/>
    <xf numFmtId="0" fontId="0" fillId="33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 indent="1"/>
    </xf>
    <xf numFmtId="41" fontId="0" fillId="0" borderId="0" xfId="0" applyNumberFormat="1"/>
    <xf numFmtId="0" fontId="0" fillId="0" borderId="16" xfId="0" applyBorder="1"/>
    <xf numFmtId="0" fontId="18" fillId="0" borderId="17" xfId="0" applyFont="1" applyBorder="1"/>
    <xf numFmtId="0" fontId="18" fillId="0" borderId="15" xfId="0" applyFont="1" applyBorder="1"/>
    <xf numFmtId="0" fontId="0" fillId="0" borderId="15" xfId="0" applyBorder="1"/>
    <xf numFmtId="0" fontId="18" fillId="33" borderId="15" xfId="0" applyFont="1" applyFill="1" applyBorder="1"/>
    <xf numFmtId="0" fontId="0" fillId="0" borderId="19" xfId="0" applyBorder="1"/>
    <xf numFmtId="41" fontId="18" fillId="0" borderId="19" xfId="0" applyNumberFormat="1" applyFont="1" applyBorder="1"/>
    <xf numFmtId="41" fontId="18" fillId="0" borderId="18" xfId="0" applyNumberFormat="1" applyFont="1" applyBorder="1"/>
    <xf numFmtId="0" fontId="18" fillId="0" borderId="20" xfId="0" applyFont="1" applyBorder="1"/>
    <xf numFmtId="41" fontId="18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12" xfId="0" applyBorder="1"/>
    <xf numFmtId="9" fontId="0" fillId="0" borderId="13" xfId="1" applyFont="1" applyBorder="1"/>
    <xf numFmtId="41" fontId="0" fillId="0" borderId="13" xfId="0" applyNumberFormat="1" applyBorder="1"/>
    <xf numFmtId="9" fontId="0" fillId="0" borderId="0" xfId="1" applyFont="1" applyBorder="1"/>
    <xf numFmtId="9" fontId="18" fillId="0" borderId="10" xfId="0" applyNumberFormat="1" applyFont="1" applyBorder="1"/>
    <xf numFmtId="41" fontId="0" fillId="0" borderId="15" xfId="0" applyNumberFormat="1" applyBorder="1"/>
    <xf numFmtId="41" fontId="18" fillId="0" borderId="17" xfId="0" applyNumberFormat="1" applyFont="1" applyBorder="1"/>
    <xf numFmtId="41" fontId="18" fillId="0" borderId="15" xfId="0" applyNumberFormat="1" applyFont="1" applyBorder="1"/>
    <xf numFmtId="41" fontId="18" fillId="0" borderId="20" xfId="0" applyNumberFormat="1" applyFont="1" applyBorder="1"/>
    <xf numFmtId="0" fontId="19" fillId="34" borderId="19" xfId="0" applyFont="1" applyFill="1" applyBorder="1" applyAlignment="1">
      <alignment horizontal="center"/>
    </xf>
    <xf numFmtId="3" fontId="18" fillId="0" borderId="0" xfId="0" applyNumberFormat="1" applyFont="1"/>
    <xf numFmtId="3" fontId="0" fillId="0" borderId="0" xfId="0" applyNumberFormat="1"/>
    <xf numFmtId="0" fontId="0" fillId="33" borderId="0" xfId="0" applyFill="1"/>
    <xf numFmtId="17" fontId="19" fillId="34" borderId="0" xfId="0" applyNumberFormat="1" applyFont="1" applyFill="1"/>
    <xf numFmtId="41" fontId="18" fillId="0" borderId="0" xfId="0" applyNumberFormat="1" applyFont="1"/>
    <xf numFmtId="17" fontId="19" fillId="34" borderId="17" xfId="0" applyNumberFormat="1" applyFont="1" applyFill="1" applyBorder="1"/>
    <xf numFmtId="17" fontId="19" fillId="34" borderId="29" xfId="0" applyNumberFormat="1" applyFont="1" applyFill="1" applyBorder="1"/>
    <xf numFmtId="41" fontId="0" fillId="0" borderId="29" xfId="0" applyNumberFormat="1" applyBorder="1"/>
    <xf numFmtId="41" fontId="18" fillId="0" borderId="30" xfId="0" applyNumberFormat="1" applyFont="1" applyBorder="1"/>
    <xf numFmtId="41" fontId="18" fillId="0" borderId="29" xfId="0" applyNumberFormat="1" applyFont="1" applyBorder="1"/>
    <xf numFmtId="41" fontId="18" fillId="0" borderId="31" xfId="0" applyNumberFormat="1" applyFont="1" applyBorder="1"/>
    <xf numFmtId="0" fontId="0" fillId="0" borderId="32" xfId="0" applyBorder="1"/>
    <xf numFmtId="0" fontId="20" fillId="0" borderId="0" xfId="0" applyFont="1"/>
    <xf numFmtId="41" fontId="21" fillId="0" borderId="0" xfId="0" applyNumberFormat="1" applyFont="1"/>
    <xf numFmtId="0" fontId="22" fillId="0" borderId="15" xfId="0" applyFont="1" applyBorder="1"/>
    <xf numFmtId="0" fontId="22" fillId="0" borderId="0" xfId="0" applyFont="1"/>
    <xf numFmtId="0" fontId="22" fillId="0" borderId="29" xfId="0" applyFont="1" applyBorder="1"/>
    <xf numFmtId="41" fontId="22" fillId="0" borderId="15" xfId="0" applyNumberFormat="1" applyFont="1" applyBorder="1"/>
    <xf numFmtId="41" fontId="22" fillId="0" borderId="0" xfId="0" applyNumberFormat="1" applyFont="1"/>
    <xf numFmtId="41" fontId="22" fillId="0" borderId="29" xfId="0" applyNumberFormat="1" applyFont="1" applyBorder="1"/>
    <xf numFmtId="0" fontId="23" fillId="0" borderId="0" xfId="0" applyFont="1"/>
    <xf numFmtId="0" fontId="21" fillId="0" borderId="0" xfId="0" applyFont="1"/>
    <xf numFmtId="0" fontId="18" fillId="33" borderId="25" xfId="0" applyFont="1" applyFill="1" applyBorder="1" applyAlignment="1">
      <alignment horizontal="center"/>
    </xf>
    <xf numFmtId="0" fontId="18" fillId="33" borderId="26" xfId="0" applyFont="1" applyFill="1" applyBorder="1" applyAlignment="1">
      <alignment horizontal="center"/>
    </xf>
    <xf numFmtId="0" fontId="18" fillId="33" borderId="28" xfId="0" applyFont="1" applyFill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41" fontId="22" fillId="0" borderId="0" xfId="0" applyNumberFormat="1" applyFont="1" applyBorder="1"/>
    <xf numFmtId="41" fontId="22" fillId="0" borderId="33" xfId="0" applyNumberFormat="1" applyFont="1" applyBorder="1"/>
    <xf numFmtId="41" fontId="22" fillId="0" borderId="34" xfId="0" applyNumberFormat="1" applyFont="1" applyBorder="1"/>
    <xf numFmtId="41" fontId="22" fillId="0" borderId="35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0A-A54B-B002-092267BD2D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0A-A54B-B002-092267BD2D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0A-A54B-B002-092267BD2D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0A-A54B-B002-092267BD2D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0A-A54B-B002-092267BD2D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40A-A54B-B002-092267BD2D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'Budget-2'!$F$55:$F$61</c:f>
              <c:strCache>
                <c:ptCount val="6"/>
                <c:pt idx="0">
                  <c:v>Road Maintenance/Reserve</c:v>
                </c:pt>
                <c:pt idx="1">
                  <c:v>Legal</c:v>
                </c:pt>
                <c:pt idx="2">
                  <c:v>Accounting/Tax</c:v>
                </c:pt>
                <c:pt idx="3">
                  <c:v>HOA Communications</c:v>
                </c:pt>
                <c:pt idx="4">
                  <c:v>Insurance</c:v>
                </c:pt>
                <c:pt idx="5">
                  <c:v>General</c:v>
                </c:pt>
              </c:strCache>
            </c:strRef>
          </c:cat>
          <c:val>
            <c:numRef>
              <c:f>'Budget-2'!$G$55:$G$61</c:f>
              <c:numCache>
                <c:formatCode>0%</c:formatCode>
                <c:ptCount val="7"/>
                <c:pt idx="0">
                  <c:v>0.8014286126861575</c:v>
                </c:pt>
                <c:pt idx="1">
                  <c:v>6.9794083387082803E-2</c:v>
                </c:pt>
                <c:pt idx="2">
                  <c:v>3.7659924718657638E-2</c:v>
                </c:pt>
                <c:pt idx="3">
                  <c:v>4.3320465550603114E-2</c:v>
                </c:pt>
                <c:pt idx="4">
                  <c:v>3.0324325885422179E-2</c:v>
                </c:pt>
                <c:pt idx="5">
                  <c:v>1.7472587772076588E-2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5-0748-8F9F-662EF5E8796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40A-A54B-B002-092267BD2D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40A-A54B-B002-092267BD2D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40A-A54B-B002-092267BD2D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40A-A54B-B002-092267BD2D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940A-A54B-B002-092267BD2D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40A-A54B-B002-092267BD2DF8}"/>
              </c:ext>
            </c:extLst>
          </c:dPt>
          <c:cat>
            <c:strRef>
              <c:f>'Budget-2'!$F$55:$F$61</c:f>
              <c:strCache>
                <c:ptCount val="6"/>
                <c:pt idx="0">
                  <c:v>Road Maintenance/Reserve</c:v>
                </c:pt>
                <c:pt idx="1">
                  <c:v>Legal</c:v>
                </c:pt>
                <c:pt idx="2">
                  <c:v>Accounting/Tax</c:v>
                </c:pt>
                <c:pt idx="3">
                  <c:v>HOA Communications</c:v>
                </c:pt>
                <c:pt idx="4">
                  <c:v>Insurance</c:v>
                </c:pt>
                <c:pt idx="5">
                  <c:v>General</c:v>
                </c:pt>
              </c:strCache>
            </c:strRef>
          </c:cat>
          <c:val>
            <c:numRef>
              <c:f>'Budget-2'!$H$55:$H$60</c:f>
              <c:numCache>
                <c:formatCode>_(* #,##0_);_(* \(#,##0\);_(* "-"_);_(@_)</c:formatCode>
                <c:ptCount val="6"/>
                <c:pt idx="0">
                  <c:v>55500</c:v>
                </c:pt>
                <c:pt idx="1">
                  <c:v>4833.3333333333339</c:v>
                </c:pt>
                <c:pt idx="2">
                  <c:v>2608</c:v>
                </c:pt>
                <c:pt idx="3">
                  <c:v>3000</c:v>
                </c:pt>
                <c:pt idx="4">
                  <c:v>2100</c:v>
                </c:pt>
                <c:pt idx="5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5-0748-8F9F-662EF5E8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663433</xdr:colOff>
      <xdr:row>54</xdr:row>
      <xdr:rowOff>40565</xdr:rowOff>
    </xdr:from>
    <xdr:to>
      <xdr:col>15</xdr:col>
      <xdr:colOff>959135</xdr:colOff>
      <xdr:row>84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D3B6F4-2661-27B7-4BD1-E7A3BC1A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C8B4-D59B-8F45-B7E5-CEC18F144227}">
  <dimension ref="A3:R83"/>
  <sheetViews>
    <sheetView showGridLines="0" tabSelected="1" zoomScale="87" zoomScaleNormal="50" workbookViewId="0">
      <selection activeCell="J35" sqref="J35"/>
    </sheetView>
  </sheetViews>
  <sheetFormatPr baseColWidth="10" defaultRowHeight="16" x14ac:dyDescent="0.2"/>
  <cols>
    <col min="2" max="2" width="33.83203125" customWidth="1"/>
    <col min="3" max="3" width="17" customWidth="1"/>
    <col min="4" max="4" width="11.1640625" bestFit="1" customWidth="1"/>
    <col min="5" max="5" width="10.6640625" bestFit="1" customWidth="1"/>
    <col min="6" max="6" width="21.6640625" customWidth="1"/>
    <col min="7" max="15" width="15.83203125" customWidth="1"/>
    <col min="16" max="16" width="18.6640625" customWidth="1"/>
    <col min="18" max="18" width="71.6640625" customWidth="1"/>
  </cols>
  <sheetData>
    <row r="3" spans="2:18" s="1" customFormat="1" x14ac:dyDescent="0.2"/>
    <row r="4" spans="2:18" s="1" customFormat="1" ht="28" thickBot="1" x14ac:dyDescent="0.4">
      <c r="B4" s="51" t="s">
        <v>52</v>
      </c>
      <c r="D4" s="2"/>
      <c r="E4" s="2"/>
    </row>
    <row r="5" spans="2:18" x14ac:dyDescent="0.2">
      <c r="B5" s="8" t="s">
        <v>57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2:18" x14ac:dyDescent="0.2">
      <c r="B6" s="12" t="s">
        <v>24</v>
      </c>
      <c r="C6" s="52">
        <v>11065</v>
      </c>
      <c r="P6" s="14"/>
    </row>
    <row r="7" spans="2:18" x14ac:dyDescent="0.2">
      <c r="B7" s="12" t="s">
        <v>23</v>
      </c>
      <c r="C7" s="52">
        <v>55323</v>
      </c>
      <c r="P7" s="14"/>
      <c r="R7" s="1" t="s">
        <v>44</v>
      </c>
    </row>
    <row r="8" spans="2:18" x14ac:dyDescent="0.2">
      <c r="B8" s="12" t="s">
        <v>25</v>
      </c>
      <c r="C8" s="13">
        <f>C6+C7</f>
        <v>66388</v>
      </c>
      <c r="P8" s="14"/>
    </row>
    <row r="9" spans="2:18" x14ac:dyDescent="0.2">
      <c r="B9" s="12" t="s">
        <v>31</v>
      </c>
      <c r="C9" s="13">
        <f>-40000</f>
        <v>-40000</v>
      </c>
      <c r="P9" s="14"/>
      <c r="R9" s="59" t="s">
        <v>50</v>
      </c>
    </row>
    <row r="10" spans="2:18" x14ac:dyDescent="0.2">
      <c r="B10" s="15" t="s">
        <v>27</v>
      </c>
      <c r="C10" s="6">
        <f>C8+C9</f>
        <v>26388</v>
      </c>
      <c r="P10" s="14"/>
      <c r="R10" s="59"/>
    </row>
    <row r="11" spans="2:18" ht="17" thickBot="1" x14ac:dyDescent="0.25">
      <c r="B11" s="16"/>
      <c r="C11" s="39"/>
      <c r="P11" s="14"/>
      <c r="R11" s="59"/>
    </row>
    <row r="12" spans="2:18" x14ac:dyDescent="0.2">
      <c r="B12" s="16"/>
      <c r="C12" s="39"/>
      <c r="D12" s="61">
        <v>2025</v>
      </c>
      <c r="E12" s="62"/>
      <c r="F12" s="63">
        <v>2026</v>
      </c>
      <c r="G12" s="64"/>
      <c r="H12" s="64"/>
      <c r="I12" s="64"/>
      <c r="J12" s="64"/>
      <c r="K12" s="64"/>
      <c r="L12" s="64"/>
      <c r="M12" s="64"/>
      <c r="N12" s="64"/>
      <c r="O12" s="64"/>
      <c r="P12" s="65"/>
      <c r="R12" s="59"/>
    </row>
    <row r="13" spans="2:18" x14ac:dyDescent="0.2">
      <c r="B13" s="17"/>
      <c r="C13" s="40"/>
      <c r="D13" s="44">
        <v>45962</v>
      </c>
      <c r="E13" s="4">
        <v>45992</v>
      </c>
      <c r="F13" s="45">
        <v>46023</v>
      </c>
      <c r="G13" s="42">
        <v>46054</v>
      </c>
      <c r="H13" s="42">
        <f>EOMONTH(G13,1)</f>
        <v>46112</v>
      </c>
      <c r="I13" s="42">
        <f t="shared" ref="I13:O13" si="0">EOMONTH(H13,1)</f>
        <v>46142</v>
      </c>
      <c r="J13" s="42">
        <f t="shared" si="0"/>
        <v>46173</v>
      </c>
      <c r="K13" s="42">
        <f t="shared" si="0"/>
        <v>46203</v>
      </c>
      <c r="L13" s="42">
        <f t="shared" si="0"/>
        <v>46234</v>
      </c>
      <c r="M13" s="42">
        <f t="shared" si="0"/>
        <v>46265</v>
      </c>
      <c r="N13" s="42">
        <f t="shared" si="0"/>
        <v>46295</v>
      </c>
      <c r="O13" s="42">
        <f t="shared" si="0"/>
        <v>46326</v>
      </c>
      <c r="P13" s="38" t="s">
        <v>53</v>
      </c>
      <c r="R13" s="59"/>
    </row>
    <row r="14" spans="2:18" x14ac:dyDescent="0.2">
      <c r="B14" s="18" t="s">
        <v>0</v>
      </c>
      <c r="C14" s="41"/>
      <c r="D14" s="53"/>
      <c r="E14" s="54"/>
      <c r="F14" s="55"/>
      <c r="G14" s="54"/>
      <c r="H14" s="54"/>
      <c r="I14" s="54"/>
      <c r="J14" s="54"/>
      <c r="K14" s="54"/>
      <c r="L14" s="54"/>
      <c r="M14" s="54"/>
      <c r="N14" s="54"/>
      <c r="O14" s="54"/>
      <c r="P14" s="19"/>
      <c r="R14" s="59"/>
    </row>
    <row r="15" spans="2:18" x14ac:dyDescent="0.2">
      <c r="B15" s="12" t="s">
        <v>42</v>
      </c>
      <c r="D15" s="56">
        <v>0</v>
      </c>
      <c r="E15" s="57">
        <v>0</v>
      </c>
      <c r="F15" s="58">
        <v>15000</v>
      </c>
      <c r="G15" s="57">
        <v>15000</v>
      </c>
      <c r="H15" s="57">
        <v>10000</v>
      </c>
      <c r="I15" s="57">
        <v>1500</v>
      </c>
      <c r="J15" s="57">
        <v>500</v>
      </c>
      <c r="K15" s="57">
        <v>500</v>
      </c>
      <c r="L15" s="57">
        <v>500</v>
      </c>
      <c r="M15" s="57">
        <v>0</v>
      </c>
      <c r="N15" s="57">
        <v>0</v>
      </c>
      <c r="O15" s="57">
        <v>0</v>
      </c>
      <c r="P15" s="20">
        <f>SUM(D15:O15)</f>
        <v>43000</v>
      </c>
      <c r="R15" s="59" t="s">
        <v>51</v>
      </c>
    </row>
    <row r="16" spans="2:18" x14ac:dyDescent="0.2">
      <c r="B16" s="12" t="s">
        <v>43</v>
      </c>
      <c r="D16" s="56">
        <v>500</v>
      </c>
      <c r="E16" s="57">
        <v>500</v>
      </c>
      <c r="F16" s="58">
        <v>3000</v>
      </c>
      <c r="G16" s="57">
        <v>2000</v>
      </c>
      <c r="H16" s="57">
        <v>500</v>
      </c>
      <c r="I16" s="57">
        <v>0</v>
      </c>
      <c r="J16" s="57">
        <v>0</v>
      </c>
      <c r="K16" s="57">
        <v>2000</v>
      </c>
      <c r="L16" s="57">
        <v>0</v>
      </c>
      <c r="M16" s="57">
        <v>0</v>
      </c>
      <c r="N16" s="57">
        <v>0</v>
      </c>
      <c r="O16" s="57">
        <v>0</v>
      </c>
      <c r="P16" s="20">
        <f t="shared" ref="P16:P19" si="1">SUM(D16:O16)</f>
        <v>8500</v>
      </c>
      <c r="R16" s="59" t="s">
        <v>58</v>
      </c>
    </row>
    <row r="17" spans="2:18" x14ac:dyDescent="0.2">
      <c r="B17" s="12" t="s">
        <v>1</v>
      </c>
      <c r="D17" s="56">
        <v>50</v>
      </c>
      <c r="E17" s="57">
        <v>50</v>
      </c>
      <c r="F17" s="58">
        <v>50</v>
      </c>
      <c r="G17" s="57">
        <v>50</v>
      </c>
      <c r="H17" s="57">
        <v>50</v>
      </c>
      <c r="I17" s="57">
        <v>50</v>
      </c>
      <c r="J17" s="57">
        <v>50</v>
      </c>
      <c r="K17" s="57">
        <v>50</v>
      </c>
      <c r="L17" s="57">
        <v>50</v>
      </c>
      <c r="M17" s="57">
        <v>50</v>
      </c>
      <c r="N17" s="57">
        <v>50</v>
      </c>
      <c r="O17" s="57">
        <v>50</v>
      </c>
      <c r="P17" s="20">
        <f t="shared" si="1"/>
        <v>600</v>
      </c>
      <c r="R17" s="59"/>
    </row>
    <row r="18" spans="2:18" x14ac:dyDescent="0.2">
      <c r="B18" s="12" t="s">
        <v>2</v>
      </c>
      <c r="D18" s="56">
        <v>0</v>
      </c>
      <c r="E18" s="57">
        <v>0</v>
      </c>
      <c r="F18" s="58">
        <v>125</v>
      </c>
      <c r="G18" s="57">
        <v>125</v>
      </c>
      <c r="H18" s="57">
        <v>125</v>
      </c>
      <c r="I18" s="57">
        <v>125</v>
      </c>
      <c r="J18" s="57">
        <v>125</v>
      </c>
      <c r="K18" s="57">
        <v>125</v>
      </c>
      <c r="L18" s="57">
        <v>125</v>
      </c>
      <c r="M18" s="57">
        <v>125</v>
      </c>
      <c r="N18" s="57">
        <v>125</v>
      </c>
      <c r="O18" s="57">
        <v>125</v>
      </c>
      <c r="P18" s="20">
        <f t="shared" si="1"/>
        <v>1250</v>
      </c>
      <c r="R18" s="59" t="s">
        <v>49</v>
      </c>
    </row>
    <row r="19" spans="2:18" x14ac:dyDescent="0.2">
      <c r="B19" s="12" t="s">
        <v>3</v>
      </c>
      <c r="D19" s="56">
        <v>125</v>
      </c>
      <c r="E19" s="57">
        <v>125</v>
      </c>
      <c r="F19" s="58">
        <v>1000</v>
      </c>
      <c r="G19" s="57">
        <v>700</v>
      </c>
      <c r="H19" s="57">
        <v>125</v>
      </c>
      <c r="I19" s="57">
        <v>0</v>
      </c>
      <c r="J19" s="57">
        <v>0</v>
      </c>
      <c r="K19" s="57">
        <v>500</v>
      </c>
      <c r="L19" s="57">
        <v>0</v>
      </c>
      <c r="M19" s="57">
        <v>0</v>
      </c>
      <c r="N19" s="57">
        <v>0</v>
      </c>
      <c r="O19" s="57">
        <v>0</v>
      </c>
      <c r="P19" s="20">
        <f t="shared" si="1"/>
        <v>2575</v>
      </c>
      <c r="R19" s="59"/>
    </row>
    <row r="20" spans="2:18" hidden="1" x14ac:dyDescent="0.2">
      <c r="B20" s="12" t="s">
        <v>4</v>
      </c>
      <c r="D20" s="34"/>
      <c r="E20" s="13"/>
      <c r="F20" s="46"/>
      <c r="G20" s="13"/>
      <c r="H20" s="13"/>
      <c r="I20" s="13"/>
      <c r="J20" s="13"/>
      <c r="K20" s="13"/>
      <c r="L20" s="13"/>
      <c r="M20" s="13"/>
      <c r="N20" s="13"/>
      <c r="O20" s="13"/>
      <c r="P20" s="20"/>
      <c r="R20" s="59"/>
    </row>
    <row r="21" spans="2:18" hidden="1" x14ac:dyDescent="0.2">
      <c r="B21" s="12" t="s">
        <v>5</v>
      </c>
      <c r="D21" s="34">
        <v>0</v>
      </c>
      <c r="E21" s="13">
        <v>0</v>
      </c>
      <c r="F21" s="46"/>
      <c r="G21" s="13"/>
      <c r="H21" s="13"/>
      <c r="I21" s="13"/>
      <c r="J21" s="13"/>
      <c r="K21" s="13"/>
      <c r="L21" s="13"/>
      <c r="M21" s="13"/>
      <c r="N21" s="13"/>
      <c r="O21" s="13"/>
      <c r="P21" s="20">
        <v>0</v>
      </c>
      <c r="R21" s="59"/>
    </row>
    <row r="22" spans="2:18" s="1" customFormat="1" x14ac:dyDescent="0.2">
      <c r="B22" s="15" t="s">
        <v>28</v>
      </c>
      <c r="C22" s="3"/>
      <c r="D22" s="35">
        <f t="shared" ref="D22:O22" si="2">SUM(D15:D21)</f>
        <v>675</v>
      </c>
      <c r="E22" s="6">
        <f t="shared" si="2"/>
        <v>675</v>
      </c>
      <c r="F22" s="47">
        <f t="shared" si="2"/>
        <v>19175</v>
      </c>
      <c r="G22" s="6">
        <f t="shared" si="2"/>
        <v>17875</v>
      </c>
      <c r="H22" s="6">
        <f t="shared" si="2"/>
        <v>10800</v>
      </c>
      <c r="I22" s="6">
        <f t="shared" si="2"/>
        <v>1675</v>
      </c>
      <c r="J22" s="6">
        <f t="shared" si="2"/>
        <v>675</v>
      </c>
      <c r="K22" s="6">
        <f t="shared" si="2"/>
        <v>3175</v>
      </c>
      <c r="L22" s="6">
        <f t="shared" si="2"/>
        <v>675</v>
      </c>
      <c r="M22" s="6">
        <f t="shared" si="2"/>
        <v>175</v>
      </c>
      <c r="N22" s="6">
        <f t="shared" si="2"/>
        <v>175</v>
      </c>
      <c r="O22" s="6">
        <f t="shared" si="2"/>
        <v>175</v>
      </c>
      <c r="P22" s="21">
        <f>SUM(D22:O22)</f>
        <v>55925</v>
      </c>
      <c r="R22" s="60"/>
    </row>
    <row r="23" spans="2:18" x14ac:dyDescent="0.2">
      <c r="B23" s="17"/>
      <c r="D23" s="34"/>
      <c r="E23" s="13"/>
      <c r="F23" s="46"/>
      <c r="G23" s="13"/>
      <c r="H23" s="13"/>
      <c r="I23" s="13"/>
      <c r="J23" s="13"/>
      <c r="K23" s="13"/>
      <c r="L23" s="13"/>
      <c r="M23" s="13"/>
      <c r="N23" s="13"/>
      <c r="O23" s="13"/>
      <c r="P23" s="20">
        <f t="shared" ref="P23:P42" si="3">SUM(D23:O23)</f>
        <v>0</v>
      </c>
      <c r="R23" s="59"/>
    </row>
    <row r="24" spans="2:18" x14ac:dyDescent="0.2">
      <c r="B24" s="18" t="s">
        <v>6</v>
      </c>
      <c r="C24" s="41"/>
      <c r="D24" s="34"/>
      <c r="E24" s="13"/>
      <c r="F24" s="46"/>
      <c r="G24" s="13"/>
      <c r="H24" s="13"/>
      <c r="I24" s="13"/>
      <c r="J24" s="13"/>
      <c r="K24" s="13"/>
      <c r="L24" s="13"/>
      <c r="M24" s="13"/>
      <c r="N24" s="13"/>
      <c r="O24" s="13"/>
      <c r="P24" s="20">
        <f t="shared" si="3"/>
        <v>0</v>
      </c>
      <c r="R24" s="59"/>
    </row>
    <row r="25" spans="2:18" x14ac:dyDescent="0.2">
      <c r="B25" s="12" t="s">
        <v>7</v>
      </c>
      <c r="D25" s="56">
        <v>25</v>
      </c>
      <c r="E25" s="57">
        <v>25</v>
      </c>
      <c r="F25" s="58">
        <v>25</v>
      </c>
      <c r="G25" s="57">
        <v>25</v>
      </c>
      <c r="H25" s="57">
        <v>25</v>
      </c>
      <c r="I25" s="57">
        <v>25</v>
      </c>
      <c r="J25" s="57">
        <v>25</v>
      </c>
      <c r="K25" s="57">
        <v>25</v>
      </c>
      <c r="L25" s="57">
        <v>25</v>
      </c>
      <c r="M25" s="57">
        <v>25</v>
      </c>
      <c r="N25" s="57">
        <v>25</v>
      </c>
      <c r="O25" s="57">
        <v>25</v>
      </c>
      <c r="P25" s="20">
        <f t="shared" si="3"/>
        <v>300</v>
      </c>
      <c r="R25" s="59"/>
    </row>
    <row r="26" spans="2:18" x14ac:dyDescent="0.2">
      <c r="B26" s="12" t="s">
        <v>8</v>
      </c>
      <c r="D26" s="56">
        <v>0</v>
      </c>
      <c r="E26" s="57">
        <v>10</v>
      </c>
      <c r="F26" s="58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20">
        <f t="shared" si="3"/>
        <v>10</v>
      </c>
      <c r="R26" s="59"/>
    </row>
    <row r="27" spans="2:18" x14ac:dyDescent="0.2">
      <c r="B27" s="12" t="s">
        <v>9</v>
      </c>
      <c r="D27" s="56">
        <v>0</v>
      </c>
      <c r="E27" s="57">
        <v>0</v>
      </c>
      <c r="F27" s="58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900</v>
      </c>
      <c r="P27" s="20">
        <f t="shared" si="3"/>
        <v>900</v>
      </c>
      <c r="R27" s="59"/>
    </row>
    <row r="28" spans="2:18" x14ac:dyDescent="0.2">
      <c r="B28" s="12" t="s">
        <v>10</v>
      </c>
      <c r="D28" s="56">
        <v>0</v>
      </c>
      <c r="E28" s="57">
        <v>350</v>
      </c>
      <c r="F28" s="58">
        <v>0</v>
      </c>
      <c r="G28" s="57">
        <v>0</v>
      </c>
      <c r="H28" s="57">
        <v>0</v>
      </c>
      <c r="I28" s="57">
        <v>400</v>
      </c>
      <c r="J28" s="57">
        <v>0</v>
      </c>
      <c r="K28" s="57">
        <v>0</v>
      </c>
      <c r="L28" s="57">
        <v>0</v>
      </c>
      <c r="M28" s="57">
        <v>250</v>
      </c>
      <c r="N28" s="57">
        <v>0</v>
      </c>
      <c r="O28" s="57">
        <v>0</v>
      </c>
      <c r="P28" s="20">
        <f t="shared" si="3"/>
        <v>1000</v>
      </c>
      <c r="R28" s="59"/>
    </row>
    <row r="29" spans="2:18" x14ac:dyDescent="0.2">
      <c r="B29" s="12" t="s">
        <v>11</v>
      </c>
      <c r="D29" s="56">
        <v>0</v>
      </c>
      <c r="E29" s="57">
        <v>250</v>
      </c>
      <c r="F29" s="58">
        <v>0</v>
      </c>
      <c r="G29" s="57">
        <v>0</v>
      </c>
      <c r="H29" s="57">
        <v>0</v>
      </c>
      <c r="I29" s="57">
        <v>600</v>
      </c>
      <c r="J29" s="57">
        <v>0</v>
      </c>
      <c r="K29" s="57">
        <v>0</v>
      </c>
      <c r="L29" s="57">
        <v>0</v>
      </c>
      <c r="M29" s="57">
        <v>250</v>
      </c>
      <c r="N29" s="57">
        <v>0</v>
      </c>
      <c r="O29" s="57">
        <v>0</v>
      </c>
      <c r="P29" s="20">
        <f t="shared" si="3"/>
        <v>1100</v>
      </c>
      <c r="R29" s="59"/>
    </row>
    <row r="30" spans="2:18" x14ac:dyDescent="0.2">
      <c r="B30" s="12" t="s">
        <v>12</v>
      </c>
      <c r="D30" s="56">
        <f t="shared" ref="D30:E30" si="4">2000/12</f>
        <v>166.66666666666666</v>
      </c>
      <c r="E30" s="57">
        <f t="shared" si="4"/>
        <v>166.66666666666666</v>
      </c>
      <c r="F30" s="58">
        <v>500</v>
      </c>
      <c r="G30" s="57">
        <v>1000</v>
      </c>
      <c r="H30" s="57">
        <v>1000</v>
      </c>
      <c r="I30" s="57">
        <v>1000</v>
      </c>
      <c r="J30" s="57">
        <f t="shared" ref="J30:O30" si="5">2000/12</f>
        <v>166.66666666666666</v>
      </c>
      <c r="K30" s="57">
        <f t="shared" si="5"/>
        <v>166.66666666666666</v>
      </c>
      <c r="L30" s="57">
        <f t="shared" si="5"/>
        <v>166.66666666666666</v>
      </c>
      <c r="M30" s="57">
        <f t="shared" si="5"/>
        <v>166.66666666666666</v>
      </c>
      <c r="N30" s="57">
        <f t="shared" si="5"/>
        <v>166.66666666666666</v>
      </c>
      <c r="O30" s="57">
        <f t="shared" si="5"/>
        <v>166.66666666666666</v>
      </c>
      <c r="P30" s="20">
        <f t="shared" si="3"/>
        <v>4833.3333333333339</v>
      </c>
      <c r="R30" s="59" t="s">
        <v>45</v>
      </c>
    </row>
    <row r="31" spans="2:18" x14ac:dyDescent="0.2">
      <c r="B31" s="12" t="s">
        <v>41</v>
      </c>
      <c r="D31" s="56">
        <v>0</v>
      </c>
      <c r="E31" s="57">
        <v>0</v>
      </c>
      <c r="F31" s="58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20">
        <f t="shared" si="3"/>
        <v>0</v>
      </c>
      <c r="R31" s="59"/>
    </row>
    <row r="32" spans="2:18" x14ac:dyDescent="0.2">
      <c r="B32" s="12" t="s">
        <v>13</v>
      </c>
      <c r="D32" s="56">
        <v>0</v>
      </c>
      <c r="E32" s="57">
        <v>0</v>
      </c>
      <c r="F32" s="58">
        <v>2100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20">
        <f t="shared" si="3"/>
        <v>2100</v>
      </c>
      <c r="R32" s="59"/>
    </row>
    <row r="33" spans="2:18" x14ac:dyDescent="0.2">
      <c r="B33" s="12" t="s">
        <v>39</v>
      </c>
      <c r="D33" s="56">
        <v>3000</v>
      </c>
      <c r="E33" s="57">
        <v>3000</v>
      </c>
      <c r="F33" s="58">
        <v>2000</v>
      </c>
      <c r="G33" s="57">
        <v>0</v>
      </c>
      <c r="H33" s="57">
        <v>4000</v>
      </c>
      <c r="I33" s="57">
        <v>4000</v>
      </c>
      <c r="J33" s="57">
        <v>7000</v>
      </c>
      <c r="K33" s="57">
        <v>8000</v>
      </c>
      <c r="L33" s="57">
        <v>7000</v>
      </c>
      <c r="M33" s="57">
        <v>5000</v>
      </c>
      <c r="N33" s="57">
        <v>4000</v>
      </c>
      <c r="O33" s="57">
        <v>2000</v>
      </c>
      <c r="P33" s="20">
        <f t="shared" si="3"/>
        <v>49000</v>
      </c>
      <c r="R33" s="59"/>
    </row>
    <row r="34" spans="2:18" x14ac:dyDescent="0.2">
      <c r="B34" s="12" t="s">
        <v>40</v>
      </c>
      <c r="D34" s="56">
        <v>0</v>
      </c>
      <c r="E34" s="57">
        <v>0</v>
      </c>
      <c r="F34" s="58">
        <v>0</v>
      </c>
      <c r="G34" s="57">
        <v>0</v>
      </c>
      <c r="H34" s="57">
        <v>2000</v>
      </c>
      <c r="I34" s="57">
        <v>1000</v>
      </c>
      <c r="J34" s="57">
        <v>1000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20">
        <f t="shared" si="3"/>
        <v>4000</v>
      </c>
      <c r="R34" s="59"/>
    </row>
    <row r="35" spans="2:18" x14ac:dyDescent="0.2">
      <c r="B35" s="12" t="s">
        <v>14</v>
      </c>
      <c r="D35" s="56">
        <v>250</v>
      </c>
      <c r="E35" s="57">
        <v>0</v>
      </c>
      <c r="F35" s="58">
        <v>250</v>
      </c>
      <c r="G35" s="57">
        <v>0</v>
      </c>
      <c r="H35" s="57">
        <v>0</v>
      </c>
      <c r="I35" s="57">
        <v>0</v>
      </c>
      <c r="J35" s="57">
        <v>500</v>
      </c>
      <c r="K35" s="57">
        <v>0</v>
      </c>
      <c r="L35" s="57">
        <v>250</v>
      </c>
      <c r="M35" s="57">
        <v>0</v>
      </c>
      <c r="N35" s="57">
        <v>250</v>
      </c>
      <c r="O35" s="57">
        <v>0</v>
      </c>
      <c r="P35" s="20">
        <f t="shared" si="3"/>
        <v>1500</v>
      </c>
      <c r="R35" s="59"/>
    </row>
    <row r="36" spans="2:18" x14ac:dyDescent="0.2">
      <c r="B36" s="12" t="s">
        <v>15</v>
      </c>
      <c r="D36" s="56">
        <v>0</v>
      </c>
      <c r="E36" s="57">
        <v>0</v>
      </c>
      <c r="F36" s="58">
        <v>0</v>
      </c>
      <c r="G36" s="57">
        <v>0</v>
      </c>
      <c r="H36" s="57">
        <v>0</v>
      </c>
      <c r="I36" s="57">
        <v>0</v>
      </c>
      <c r="J36" s="57">
        <v>1000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20">
        <f t="shared" si="3"/>
        <v>1000</v>
      </c>
      <c r="R36" s="59"/>
    </row>
    <row r="37" spans="2:18" x14ac:dyDescent="0.2">
      <c r="B37" s="12" t="s">
        <v>16</v>
      </c>
      <c r="D37" s="56">
        <v>0</v>
      </c>
      <c r="E37" s="57">
        <v>0</v>
      </c>
      <c r="F37" s="58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0">
        <f t="shared" si="3"/>
        <v>0</v>
      </c>
      <c r="R37" s="59" t="s">
        <v>47</v>
      </c>
    </row>
    <row r="38" spans="2:18" x14ac:dyDescent="0.2">
      <c r="B38" s="12" t="s">
        <v>17</v>
      </c>
      <c r="D38" s="56">
        <v>0</v>
      </c>
      <c r="E38" s="57">
        <v>0</v>
      </c>
      <c r="F38" s="58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/>
      <c r="M38" s="57">
        <v>0</v>
      </c>
      <c r="N38" s="57"/>
      <c r="O38" s="57">
        <v>0</v>
      </c>
      <c r="P38" s="20">
        <f t="shared" si="3"/>
        <v>0</v>
      </c>
      <c r="R38" s="59" t="s">
        <v>48</v>
      </c>
    </row>
    <row r="39" spans="2:18" x14ac:dyDescent="0.2">
      <c r="B39" s="12" t="s">
        <v>18</v>
      </c>
      <c r="D39" s="56">
        <v>159</v>
      </c>
      <c r="E39" s="57">
        <v>159</v>
      </c>
      <c r="F39" s="58">
        <v>159</v>
      </c>
      <c r="G39" s="57">
        <v>159</v>
      </c>
      <c r="H39" s="57">
        <v>159</v>
      </c>
      <c r="I39" s="57">
        <v>159</v>
      </c>
      <c r="J39" s="57">
        <v>159</v>
      </c>
      <c r="K39" s="57">
        <v>159</v>
      </c>
      <c r="L39" s="57">
        <v>159</v>
      </c>
      <c r="M39" s="57">
        <v>159</v>
      </c>
      <c r="N39" s="57">
        <v>159</v>
      </c>
      <c r="O39" s="57">
        <v>159</v>
      </c>
      <c r="P39" s="20">
        <f t="shared" si="3"/>
        <v>1908</v>
      </c>
      <c r="R39" s="59"/>
    </row>
    <row r="40" spans="2:18" x14ac:dyDescent="0.2">
      <c r="B40" s="12" t="s">
        <v>19</v>
      </c>
      <c r="D40" s="56">
        <v>0</v>
      </c>
      <c r="E40" s="57">
        <v>0</v>
      </c>
      <c r="F40" s="58">
        <v>0</v>
      </c>
      <c r="G40" s="57">
        <v>0</v>
      </c>
      <c r="H40" s="57">
        <v>700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0">
        <f t="shared" si="3"/>
        <v>700</v>
      </c>
      <c r="R40" s="59" t="s">
        <v>46</v>
      </c>
    </row>
    <row r="41" spans="2:18" x14ac:dyDescent="0.2">
      <c r="B41" s="12" t="s">
        <v>21</v>
      </c>
      <c r="D41" s="56">
        <v>0</v>
      </c>
      <c r="E41" s="57">
        <v>0</v>
      </c>
      <c r="F41" s="58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20">
        <f t="shared" si="3"/>
        <v>0</v>
      </c>
    </row>
    <row r="42" spans="2:18" x14ac:dyDescent="0.2">
      <c r="B42" s="12" t="s">
        <v>22</v>
      </c>
      <c r="D42" s="56">
        <v>0</v>
      </c>
      <c r="E42" s="57">
        <v>0</v>
      </c>
      <c r="F42" s="58">
        <v>0</v>
      </c>
      <c r="G42" s="57">
        <v>0</v>
      </c>
      <c r="H42" s="57">
        <v>0</v>
      </c>
      <c r="I42" s="57">
        <v>0</v>
      </c>
      <c r="J42" s="66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20">
        <f t="shared" si="3"/>
        <v>0</v>
      </c>
    </row>
    <row r="43" spans="2:18" x14ac:dyDescent="0.2">
      <c r="B43" s="12" t="s">
        <v>20</v>
      </c>
      <c r="D43" s="56">
        <v>75</v>
      </c>
      <c r="E43" s="66">
        <v>75</v>
      </c>
      <c r="F43" s="58">
        <v>75</v>
      </c>
      <c r="G43" s="66">
        <v>75</v>
      </c>
      <c r="H43" s="66">
        <v>75</v>
      </c>
      <c r="I43" s="66">
        <v>75</v>
      </c>
      <c r="J43" s="66">
        <v>75</v>
      </c>
      <c r="K43" s="66">
        <v>75</v>
      </c>
      <c r="L43" s="66">
        <v>75</v>
      </c>
      <c r="M43" s="66">
        <v>75</v>
      </c>
      <c r="N43" s="66">
        <v>75</v>
      </c>
      <c r="O43" s="66">
        <v>75</v>
      </c>
      <c r="P43" s="20">
        <f>SUM(D43:O43)</f>
        <v>900</v>
      </c>
    </row>
    <row r="44" spans="2:18" x14ac:dyDescent="0.2">
      <c r="B44" s="12" t="s">
        <v>55</v>
      </c>
      <c r="D44" s="68">
        <v>5000</v>
      </c>
      <c r="E44" s="67">
        <v>0</v>
      </c>
      <c r="F44" s="69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6">
        <v>0</v>
      </c>
      <c r="P44" s="20">
        <f>SUM(D44:O44)</f>
        <v>5000</v>
      </c>
      <c r="R44" s="59" t="s">
        <v>56</v>
      </c>
    </row>
    <row r="45" spans="2:18" s="1" customFormat="1" x14ac:dyDescent="0.2">
      <c r="B45" s="15" t="s">
        <v>29</v>
      </c>
      <c r="C45" s="3"/>
      <c r="D45" s="35">
        <f>SUM(D25:D44)</f>
        <v>8675.6666666666661</v>
      </c>
      <c r="E45" s="6">
        <f>SUM(E25:E44)</f>
        <v>4035.6666666666665</v>
      </c>
      <c r="F45" s="47">
        <f>SUM(F25:F44)</f>
        <v>5109</v>
      </c>
      <c r="G45" s="6">
        <f>SUM(G25:G44)</f>
        <v>1259</v>
      </c>
      <c r="H45" s="6">
        <f>SUM(H25:H44)</f>
        <v>7959</v>
      </c>
      <c r="I45" s="6">
        <f>SUM(I25:I44)</f>
        <v>7259</v>
      </c>
      <c r="J45" s="6">
        <f>SUM(J25:J44)</f>
        <v>9925.6666666666679</v>
      </c>
      <c r="K45" s="6">
        <f>SUM(K25:K44)</f>
        <v>8425.6666666666679</v>
      </c>
      <c r="L45" s="6">
        <f>SUM(L25:L44)</f>
        <v>7675.666666666667</v>
      </c>
      <c r="M45" s="6">
        <f>SUM(M25:M44)</f>
        <v>5925.666666666667</v>
      </c>
      <c r="N45" s="6">
        <f>SUM(N25:N44)</f>
        <v>4675.666666666667</v>
      </c>
      <c r="O45" s="6">
        <f>SUM(O25:O44)</f>
        <v>3325.666666666667</v>
      </c>
      <c r="P45" s="21">
        <f>SUM(D45:O45)</f>
        <v>74251.333333333343</v>
      </c>
    </row>
    <row r="46" spans="2:18" s="1" customFormat="1" x14ac:dyDescent="0.2">
      <c r="B46" s="16"/>
      <c r="D46" s="36"/>
      <c r="E46" s="43"/>
      <c r="F46" s="48"/>
      <c r="G46" s="43"/>
      <c r="H46" s="43"/>
      <c r="I46" s="43"/>
      <c r="J46" s="43"/>
      <c r="K46" s="43"/>
      <c r="L46" s="43"/>
      <c r="M46" s="43"/>
      <c r="N46" s="43"/>
      <c r="O46" s="43"/>
      <c r="P46" s="20"/>
    </row>
    <row r="47" spans="2:18" s="1" customFormat="1" x14ac:dyDescent="0.2">
      <c r="B47" s="22" t="s">
        <v>30</v>
      </c>
      <c r="C47" s="5"/>
      <c r="D47" s="37">
        <f t="shared" ref="D47:E47" si="6">D22-D45</f>
        <v>-8000.6666666666661</v>
      </c>
      <c r="E47" s="7">
        <f t="shared" si="6"/>
        <v>-3360.6666666666665</v>
      </c>
      <c r="F47" s="49">
        <f>F22-F45</f>
        <v>14066</v>
      </c>
      <c r="G47" s="7">
        <f t="shared" ref="G47:O47" si="7">G22-G45</f>
        <v>16616</v>
      </c>
      <c r="H47" s="7">
        <f t="shared" si="7"/>
        <v>2841</v>
      </c>
      <c r="I47" s="7">
        <f t="shared" si="7"/>
        <v>-5584</v>
      </c>
      <c r="J47" s="7">
        <f t="shared" si="7"/>
        <v>-9250.6666666666679</v>
      </c>
      <c r="K47" s="7">
        <f t="shared" si="7"/>
        <v>-5250.6666666666679</v>
      </c>
      <c r="L47" s="7">
        <f t="shared" si="7"/>
        <v>-7000.666666666667</v>
      </c>
      <c r="M47" s="7">
        <f t="shared" si="7"/>
        <v>-5750.666666666667</v>
      </c>
      <c r="N47" s="7">
        <f t="shared" si="7"/>
        <v>-4500.666666666667</v>
      </c>
      <c r="O47" s="7">
        <f t="shared" si="7"/>
        <v>-3150.666666666667</v>
      </c>
      <c r="P47" s="23">
        <f>SUM(D47:O47)</f>
        <v>-18326.333333333336</v>
      </c>
    </row>
    <row r="48" spans="2:18" x14ac:dyDescent="0.2">
      <c r="B48" s="17"/>
      <c r="D48" s="34"/>
      <c r="E48" s="13"/>
      <c r="F48" s="46"/>
      <c r="G48" s="13"/>
      <c r="H48" s="13"/>
      <c r="I48" s="13"/>
      <c r="J48" s="13"/>
      <c r="K48" s="13"/>
      <c r="L48" s="13"/>
      <c r="M48" s="13"/>
      <c r="N48" s="13"/>
      <c r="O48" s="13"/>
      <c r="P48" s="20"/>
    </row>
    <row r="49" spans="2:16" x14ac:dyDescent="0.2">
      <c r="B49" s="17" t="s">
        <v>33</v>
      </c>
      <c r="C49" s="40">
        <f>C10</f>
        <v>26388</v>
      </c>
      <c r="D49" s="34">
        <f>C51</f>
        <v>26388</v>
      </c>
      <c r="E49" s="13">
        <f t="shared" ref="E49" si="8">D51</f>
        <v>18387.333333333336</v>
      </c>
      <c r="F49" s="46">
        <f>E51</f>
        <v>15026.66666666667</v>
      </c>
      <c r="G49" s="13">
        <f>F51</f>
        <v>29092.666666666672</v>
      </c>
      <c r="H49" s="13">
        <f t="shared" ref="H49:O49" si="9">G51</f>
        <v>45708.666666666672</v>
      </c>
      <c r="I49" s="13">
        <f t="shared" si="9"/>
        <v>48549.666666666672</v>
      </c>
      <c r="J49" s="13">
        <f t="shared" si="9"/>
        <v>42965.666666666672</v>
      </c>
      <c r="K49" s="13">
        <f t="shared" si="9"/>
        <v>33715</v>
      </c>
      <c r="L49" s="13">
        <f t="shared" si="9"/>
        <v>28464.333333333332</v>
      </c>
      <c r="M49" s="13">
        <f t="shared" si="9"/>
        <v>21463.666666666664</v>
      </c>
      <c r="N49" s="13">
        <f t="shared" si="9"/>
        <v>15712.999999999996</v>
      </c>
      <c r="O49" s="13">
        <f t="shared" si="9"/>
        <v>11212.333333333328</v>
      </c>
      <c r="P49" s="20"/>
    </row>
    <row r="50" spans="2:16" x14ac:dyDescent="0.2">
      <c r="B50" s="17" t="s">
        <v>26</v>
      </c>
      <c r="C50">
        <v>0</v>
      </c>
      <c r="D50" s="34">
        <f t="shared" ref="D50:E50" si="10">D47</f>
        <v>-8000.6666666666661</v>
      </c>
      <c r="E50" s="13">
        <f t="shared" si="10"/>
        <v>-3360.6666666666665</v>
      </c>
      <c r="F50" s="46">
        <f>F47</f>
        <v>14066</v>
      </c>
      <c r="G50" s="13">
        <f>G47</f>
        <v>16616</v>
      </c>
      <c r="H50" s="13">
        <f t="shared" ref="H50:O50" si="11">H47</f>
        <v>2841</v>
      </c>
      <c r="I50" s="13">
        <f t="shared" si="11"/>
        <v>-5584</v>
      </c>
      <c r="J50" s="13">
        <f t="shared" si="11"/>
        <v>-9250.6666666666679</v>
      </c>
      <c r="K50" s="13">
        <f t="shared" si="11"/>
        <v>-5250.6666666666679</v>
      </c>
      <c r="L50" s="13">
        <f t="shared" si="11"/>
        <v>-7000.666666666667</v>
      </c>
      <c r="M50" s="13">
        <f t="shared" si="11"/>
        <v>-5750.666666666667</v>
      </c>
      <c r="N50" s="13">
        <f t="shared" si="11"/>
        <v>-4500.666666666667</v>
      </c>
      <c r="O50" s="13">
        <f t="shared" si="11"/>
        <v>-3150.666666666667</v>
      </c>
      <c r="P50" s="20"/>
    </row>
    <row r="51" spans="2:16" x14ac:dyDescent="0.2">
      <c r="B51" s="17" t="s">
        <v>32</v>
      </c>
      <c r="C51" s="40">
        <f>C49+C50</f>
        <v>26388</v>
      </c>
      <c r="D51" s="34">
        <f t="shared" ref="D51:E51" si="12">D49+D50</f>
        <v>18387.333333333336</v>
      </c>
      <c r="E51" s="13">
        <f t="shared" si="12"/>
        <v>15026.66666666667</v>
      </c>
      <c r="F51" s="46">
        <f>F49+F50</f>
        <v>29092.666666666672</v>
      </c>
      <c r="G51" s="13">
        <f>G49+G50</f>
        <v>45708.666666666672</v>
      </c>
      <c r="H51" s="13">
        <f t="shared" ref="H51:O51" si="13">H49+H50</f>
        <v>48549.666666666672</v>
      </c>
      <c r="I51" s="13">
        <f t="shared" si="13"/>
        <v>42965.666666666672</v>
      </c>
      <c r="J51" s="13">
        <f t="shared" si="13"/>
        <v>33715</v>
      </c>
      <c r="K51" s="13">
        <f t="shared" si="13"/>
        <v>28464.333333333332</v>
      </c>
      <c r="L51" s="13">
        <f t="shared" si="13"/>
        <v>21463.666666666664</v>
      </c>
      <c r="M51" s="13">
        <f t="shared" si="13"/>
        <v>15712.999999999996</v>
      </c>
      <c r="N51" s="13">
        <f t="shared" si="13"/>
        <v>11212.333333333328</v>
      </c>
      <c r="O51" s="13">
        <f t="shared" si="13"/>
        <v>8061.6666666666615</v>
      </c>
      <c r="P51" s="20"/>
    </row>
    <row r="52" spans="2:16" ht="17" thickBot="1" x14ac:dyDescent="0.25">
      <c r="B52" s="24"/>
      <c r="C52" s="25"/>
      <c r="D52" s="24"/>
      <c r="E52" s="25"/>
      <c r="F52" s="50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4" spans="2:16" ht="17" thickBot="1" x14ac:dyDescent="0.25"/>
    <row r="55" spans="2:16" x14ac:dyDescent="0.2">
      <c r="F55" s="29" t="s">
        <v>54</v>
      </c>
      <c r="G55" s="30">
        <f>H55/$H$62</f>
        <v>0.8014286126861575</v>
      </c>
      <c r="H55" s="31">
        <f>SUM(P33:P36)+O44</f>
        <v>55500</v>
      </c>
      <c r="I55" s="11"/>
    </row>
    <row r="56" spans="2:16" x14ac:dyDescent="0.2">
      <c r="F56" s="17" t="s">
        <v>34</v>
      </c>
      <c r="G56" s="32">
        <f t="shared" ref="G56:G61" si="14">H56/$H$62</f>
        <v>6.9794083387082803E-2</v>
      </c>
      <c r="H56" s="13">
        <f>P30+P31</f>
        <v>4833.3333333333339</v>
      </c>
      <c r="I56" s="14"/>
    </row>
    <row r="57" spans="2:16" x14ac:dyDescent="0.2">
      <c r="F57" s="17" t="s">
        <v>38</v>
      </c>
      <c r="G57" s="32">
        <f t="shared" si="14"/>
        <v>3.7659924718657638E-2</v>
      </c>
      <c r="H57" s="13">
        <f>P37+P39+P40+P38</f>
        <v>2608</v>
      </c>
      <c r="I57" s="14"/>
    </row>
    <row r="58" spans="2:16" x14ac:dyDescent="0.2">
      <c r="F58" s="17" t="s">
        <v>37</v>
      </c>
      <c r="G58" s="32">
        <f t="shared" si="14"/>
        <v>4.3320465550603114E-2</v>
      </c>
      <c r="H58" s="13">
        <f>P27+P28+P29</f>
        <v>3000</v>
      </c>
      <c r="I58" s="14"/>
    </row>
    <row r="59" spans="2:16" x14ac:dyDescent="0.2">
      <c r="F59" s="17" t="s">
        <v>35</v>
      </c>
      <c r="G59" s="32">
        <f t="shared" si="14"/>
        <v>3.0324325885422179E-2</v>
      </c>
      <c r="H59" s="13">
        <f>P32</f>
        <v>2100</v>
      </c>
      <c r="I59" s="14"/>
      <c r="J59" s="13">
        <f>H62-P45</f>
        <v>-5000</v>
      </c>
    </row>
    <row r="60" spans="2:16" x14ac:dyDescent="0.2">
      <c r="F60" s="17" t="s">
        <v>36</v>
      </c>
      <c r="G60" s="32">
        <f t="shared" si="14"/>
        <v>1.7472587772076588E-2</v>
      </c>
      <c r="H60" s="13">
        <f>P26+P41+P43+P25</f>
        <v>1210</v>
      </c>
      <c r="I60" s="14"/>
    </row>
    <row r="61" spans="2:16" x14ac:dyDescent="0.2">
      <c r="F61" s="17"/>
      <c r="G61" s="32"/>
      <c r="H61" s="13"/>
      <c r="I61" s="14"/>
    </row>
    <row r="62" spans="2:16" x14ac:dyDescent="0.2">
      <c r="F62" s="17"/>
      <c r="G62" s="33">
        <f>SUM(G55:G61)</f>
        <v>0.99999999999999989</v>
      </c>
      <c r="H62" s="6">
        <f>SUM(H55:H61)</f>
        <v>69251.333333333343</v>
      </c>
      <c r="I62" s="14"/>
    </row>
    <row r="63" spans="2:16" ht="17" thickBot="1" x14ac:dyDescent="0.25">
      <c r="F63" s="24"/>
      <c r="G63" s="25"/>
      <c r="H63" s="25"/>
      <c r="I63" s="26"/>
    </row>
    <row r="67" spans="1:3" x14ac:dyDescent="0.2">
      <c r="A67" s="28"/>
      <c r="B67" s="28"/>
      <c r="C67" s="28"/>
    </row>
    <row r="68" spans="1:3" x14ac:dyDescent="0.2">
      <c r="A68" s="27"/>
      <c r="B68" s="27"/>
    </row>
    <row r="69" spans="1:3" x14ac:dyDescent="0.2">
      <c r="A69" s="27"/>
      <c r="B69" s="27"/>
    </row>
    <row r="70" spans="1:3" x14ac:dyDescent="0.2">
      <c r="A70" s="27"/>
      <c r="B70" s="27"/>
    </row>
    <row r="71" spans="1:3" x14ac:dyDescent="0.2">
      <c r="A71" s="27"/>
      <c r="B71" s="27"/>
    </row>
    <row r="72" spans="1:3" x14ac:dyDescent="0.2">
      <c r="A72" s="27"/>
      <c r="B72" s="27"/>
    </row>
    <row r="73" spans="1:3" x14ac:dyDescent="0.2">
      <c r="A73" s="27"/>
      <c r="B73" s="27"/>
    </row>
    <row r="74" spans="1:3" x14ac:dyDescent="0.2">
      <c r="A74" s="27"/>
      <c r="B74" s="27"/>
    </row>
    <row r="75" spans="1:3" x14ac:dyDescent="0.2">
      <c r="A75" s="27"/>
      <c r="B75" s="27"/>
    </row>
    <row r="76" spans="1:3" x14ac:dyDescent="0.2">
      <c r="A76" s="27"/>
      <c r="B76" s="27"/>
    </row>
    <row r="77" spans="1:3" x14ac:dyDescent="0.2">
      <c r="A77" s="27"/>
      <c r="B77" s="27"/>
    </row>
    <row r="78" spans="1:3" x14ac:dyDescent="0.2">
      <c r="A78" s="27"/>
      <c r="B78" s="27"/>
    </row>
    <row r="79" spans="1:3" x14ac:dyDescent="0.2">
      <c r="A79" s="27"/>
      <c r="B79" s="27"/>
    </row>
    <row r="80" spans="1:3" x14ac:dyDescent="0.2">
      <c r="A80" s="27"/>
      <c r="B80" s="27"/>
    </row>
    <row r="81" spans="1:2" x14ac:dyDescent="0.2">
      <c r="A81" s="27"/>
      <c r="B81" s="27"/>
    </row>
    <row r="82" spans="1:2" x14ac:dyDescent="0.2">
      <c r="A82" s="27"/>
      <c r="B82" s="27"/>
    </row>
    <row r="83" spans="1:2" x14ac:dyDescent="0.2">
      <c r="A83" s="27"/>
      <c r="B83" s="27"/>
    </row>
  </sheetData>
  <mergeCells count="2">
    <mergeCell ref="D12:E12"/>
    <mergeCell ref="F12:P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Rice</dc:creator>
  <cp:lastModifiedBy>John Rice</cp:lastModifiedBy>
  <dcterms:created xsi:type="dcterms:W3CDTF">2024-08-21T18:57:03Z</dcterms:created>
  <dcterms:modified xsi:type="dcterms:W3CDTF">2025-09-29T23:44:37Z</dcterms:modified>
</cp:coreProperties>
</file>