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faaf.mohamed\Desktop\DHE REPAIR WORKS\"/>
    </mc:Choice>
  </mc:AlternateContent>
  <bookViews>
    <workbookView xWindow="0" yWindow="0" windowWidth="24000" windowHeight="9735" activeTab="1"/>
  </bookViews>
  <sheets>
    <sheet name="Cover" sheetId="3" r:id="rId1"/>
    <sheet name="Summary" sheetId="4" r:id="rId2"/>
    <sheet name="BOQ" sheetId="2" r:id="rId3"/>
  </sheets>
  <definedNames>
    <definedName name="_xlnm.Print_Area" localSheetId="2">BOQ!$A$1:$F$90</definedName>
    <definedName name="_xlnm.Print_Area" localSheetId="1">Summary!$A$1:$D$14</definedName>
    <definedName name="_xlnm.Print_Titles" localSheetId="2">BOQ!$1:$1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5" i="2" l="1"/>
  <c r="D11" i="4"/>
  <c r="D10" i="4"/>
  <c r="D9" i="4"/>
  <c r="D8" i="4"/>
  <c r="D7" i="4"/>
  <c r="D6" i="4"/>
  <c r="D5" i="4"/>
  <c r="D4" i="4"/>
  <c r="D3" i="4"/>
  <c r="F11" i="2"/>
  <c r="F43" i="2"/>
  <c r="F42" i="2"/>
  <c r="F44" i="2" s="1"/>
  <c r="I62" i="2"/>
  <c r="K62" i="2" s="1"/>
  <c r="R62" i="2"/>
  <c r="F107" i="2" l="1"/>
  <c r="F108" i="2"/>
  <c r="F109" i="2"/>
  <c r="F110" i="2"/>
  <c r="F111" i="2"/>
  <c r="F112" i="2"/>
  <c r="F113" i="2"/>
  <c r="F114" i="2"/>
  <c r="F106" i="2"/>
  <c r="F95" i="2"/>
  <c r="F96" i="2"/>
  <c r="F97" i="2"/>
  <c r="F98" i="2"/>
  <c r="F99" i="2"/>
  <c r="F100" i="2"/>
  <c r="F101" i="2"/>
  <c r="F102" i="2"/>
  <c r="F94" i="2"/>
  <c r="F87" i="2"/>
  <c r="F85" i="2"/>
  <c r="F81" i="2"/>
  <c r="F83" i="2"/>
  <c r="F70" i="2"/>
  <c r="F72" i="2" s="1"/>
  <c r="F57" i="2"/>
  <c r="F47" i="2"/>
  <c r="F25" i="2"/>
  <c r="F26" i="2"/>
  <c r="F27" i="2"/>
  <c r="F28" i="2"/>
  <c r="F29" i="2"/>
  <c r="F30" i="2"/>
  <c r="F31" i="2"/>
  <c r="F32" i="2"/>
  <c r="F34" i="2"/>
  <c r="F35" i="2"/>
  <c r="F8" i="2"/>
  <c r="F12" i="2" l="1"/>
  <c r="C10" i="4"/>
  <c r="C9" i="4"/>
  <c r="C8" i="4"/>
  <c r="C7" i="4"/>
  <c r="C6" i="4"/>
  <c r="C5" i="4"/>
  <c r="C4" i="4"/>
  <c r="C3" i="4"/>
  <c r="C18" i="2"/>
  <c r="F18" i="2" s="1"/>
  <c r="C19" i="2"/>
  <c r="F19" i="2" s="1"/>
  <c r="C17" i="2"/>
  <c r="F17" i="2" s="1"/>
  <c r="C16" i="2"/>
  <c r="F16" i="2" s="1"/>
  <c r="F20" i="2" l="1"/>
  <c r="C86" i="2"/>
  <c r="F86" i="2" s="1"/>
  <c r="C78" i="2"/>
  <c r="F78" i="2" s="1"/>
  <c r="C82" i="2"/>
  <c r="F82" i="2" s="1"/>
  <c r="C80" i="2"/>
  <c r="F80" i="2" s="1"/>
  <c r="C76" i="2"/>
  <c r="F76" i="2" s="1"/>
  <c r="C77" i="2"/>
  <c r="F77" i="2" s="1"/>
  <c r="C64" i="2"/>
  <c r="F64" i="2" s="1"/>
  <c r="F66" i="2" s="1"/>
  <c r="F89" i="2" l="1"/>
  <c r="C56" i="2"/>
  <c r="F56" i="2" s="1"/>
  <c r="K68" i="2"/>
  <c r="C53" i="2" s="1"/>
  <c r="F53" i="2" s="1"/>
  <c r="C55" i="2"/>
  <c r="F55" i="2" s="1"/>
  <c r="R56" i="2"/>
  <c r="C54" i="2" s="1"/>
  <c r="F54" i="2" s="1"/>
  <c r="C52" i="2"/>
  <c r="F52" i="2" s="1"/>
  <c r="I56" i="2"/>
  <c r="K56" i="2" s="1"/>
  <c r="C51" i="2" s="1"/>
  <c r="F51" i="2" s="1"/>
  <c r="K52" i="2"/>
  <c r="C50" i="2" s="1"/>
  <c r="F50" i="2" s="1"/>
  <c r="I48" i="2"/>
  <c r="K48" i="2" s="1"/>
  <c r="C49" i="2" s="1"/>
  <c r="F49" i="2" s="1"/>
  <c r="C37" i="2"/>
  <c r="F37" i="2" s="1"/>
  <c r="C36" i="2"/>
  <c r="F36" i="2" s="1"/>
  <c r="C33" i="2"/>
  <c r="F33" i="2" s="1"/>
  <c r="C24" i="2"/>
  <c r="F24" i="2" s="1"/>
  <c r="C23" i="2"/>
  <c r="F23" i="2" s="1"/>
  <c r="H18" i="2"/>
  <c r="F38" i="2" l="1"/>
  <c r="F48" i="2"/>
  <c r="F58" i="2" s="1"/>
</calcChain>
</file>

<file path=xl/comments1.xml><?xml version="1.0" encoding="utf-8"?>
<comments xmlns="http://schemas.openxmlformats.org/spreadsheetml/2006/main">
  <authors>
    <author>Leandro Tan</author>
  </authors>
  <commentList>
    <comment ref="R62" authorId="0" shapeId="0">
      <text>
        <r>
          <rPr>
            <b/>
            <sz val="9"/>
            <color indexed="81"/>
            <rFont val="Tahoma"/>
            <family val="2"/>
          </rPr>
          <t>Leandro Tan:</t>
        </r>
        <r>
          <rPr>
            <sz val="9"/>
            <color indexed="81"/>
            <rFont val="Tahoma"/>
            <family val="2"/>
          </rPr>
          <t xml:space="preserve">
planswift</t>
        </r>
      </text>
    </comment>
    <comment ref="K68" authorId="0" shapeId="0">
      <text>
        <r>
          <rPr>
            <b/>
            <sz val="9"/>
            <color indexed="81"/>
            <rFont val="Tahoma"/>
            <family val="2"/>
          </rPr>
          <t>Leandro Tan:</t>
        </r>
        <r>
          <rPr>
            <sz val="9"/>
            <color indexed="81"/>
            <rFont val="Tahoma"/>
            <family val="2"/>
          </rPr>
          <t xml:space="preserve">
planswift</t>
        </r>
      </text>
    </comment>
    <comment ref="R68" authorId="0" shapeId="0">
      <text>
        <r>
          <rPr>
            <b/>
            <sz val="9"/>
            <color indexed="81"/>
            <rFont val="Tahoma"/>
            <family val="2"/>
          </rPr>
          <t>Leandro Tan:</t>
        </r>
        <r>
          <rPr>
            <sz val="9"/>
            <color indexed="81"/>
            <rFont val="Tahoma"/>
            <family val="2"/>
          </rPr>
          <t xml:space="preserve">
planswift</t>
        </r>
      </text>
    </comment>
  </commentList>
</comments>
</file>

<file path=xl/sharedStrings.xml><?xml version="1.0" encoding="utf-8"?>
<sst xmlns="http://schemas.openxmlformats.org/spreadsheetml/2006/main" count="201" uniqueCount="110">
  <si>
    <t>Description</t>
  </si>
  <si>
    <t>60mm round metal hollow section</t>
  </si>
  <si>
    <t>10mm thick black colour groove</t>
  </si>
  <si>
    <t>Item</t>
  </si>
  <si>
    <t>Unit</t>
  </si>
  <si>
    <t>Qty</t>
  </si>
  <si>
    <t>m²</t>
  </si>
  <si>
    <t>Rate</t>
  </si>
  <si>
    <t>Amount</t>
  </si>
  <si>
    <t>25mm thk grey powder coated metal</t>
  </si>
  <si>
    <t>15mm thk grey powder coated metal support</t>
  </si>
  <si>
    <t>m</t>
  </si>
  <si>
    <t>25x25mm timber frame</t>
  </si>
  <si>
    <t>10mm thk white solid surface table-top</t>
  </si>
  <si>
    <t>25x25mm timber frame support</t>
  </si>
  <si>
    <t>30mm thk plywood (counter top) - WF04</t>
  </si>
  <si>
    <t>25mm thk rounded timber panel - WF02</t>
  </si>
  <si>
    <t>10mm thk white solid surface table top</t>
  </si>
  <si>
    <t>15mm thk grey powder coated metal</t>
  </si>
  <si>
    <t>no</t>
  </si>
  <si>
    <t>Notes: 
(a) All furniture must be exact product as indicated in the product details. In case of any selected products being unavailable, contractor may choose a similar product
(b) All Products to be approved by client / consultant prior to purchase</t>
  </si>
  <si>
    <t>5mm black colour shadow gap</t>
  </si>
  <si>
    <t>25mm thk timber panel</t>
  </si>
  <si>
    <t xml:space="preserve">LM02_12mm THK PLYWOOD PANEL
CW SEL. LAMINATE FINISH
</t>
  </si>
  <si>
    <t>L</t>
  </si>
  <si>
    <t>H</t>
  </si>
  <si>
    <t>38x38mm timber frame</t>
  </si>
  <si>
    <t>25mm thk plywood panel</t>
  </si>
  <si>
    <t>50x50mm timber frame</t>
  </si>
  <si>
    <t>LM01_12mm thk plywood panel CW SEL. Laminated finish</t>
  </si>
  <si>
    <t>50mm thk plywood panel</t>
  </si>
  <si>
    <t>12mm thk frosted  acrylic panel partition</t>
  </si>
  <si>
    <t>LM01_50mm thk plywood panel CW SEL. Laminated finish</t>
  </si>
  <si>
    <t>(a) Rates shall include for: locks, latches, bolts, kick plates, hinges and all window hardware.
(b) Thickness and sizes of plywood panels are shown on the drawings.
(c) All solid timber doors support frame are teak timber or equivalent.
(d) Rates shall include all items specified in the cabinet schedule and specification.</t>
  </si>
  <si>
    <t>ls</t>
  </si>
  <si>
    <t>2 Sets Frosted Glass Sticker (2.4mx0.8m)</t>
  </si>
  <si>
    <t>LM02_Plywood Cabinet CW SEL. Laminate finish 2364mmx750mm</t>
  </si>
  <si>
    <t>Cabinet:</t>
  </si>
  <si>
    <t>SHAPING THE LEADERS OF TOMORROW TODAY</t>
  </si>
  <si>
    <t xml:space="preserve">25x25mm timber frame </t>
  </si>
  <si>
    <t xml:space="preserve">25mmX25mm timber frame </t>
  </si>
  <si>
    <t>12mm thk plywood back panel</t>
  </si>
  <si>
    <t xml:space="preserve">12mm Thick Plywood Panel in CW sel. paint finish </t>
  </si>
  <si>
    <t xml:space="preserve">20mm thk frosted acrylic panel partition </t>
  </si>
  <si>
    <t>Wall Panel (TV)</t>
  </si>
  <si>
    <t>MQA and DHE</t>
  </si>
  <si>
    <t>WF01 (Ground smooth and complete with white finish)</t>
  </si>
  <si>
    <t>WF02 (Ground smooth and complete with grey finish)</t>
  </si>
  <si>
    <t>WF03 (Ground smooth and complete with brown finish)</t>
  </si>
  <si>
    <t>WF04 (Ground smooth and complete with turquoise finish)</t>
  </si>
  <si>
    <t>(a) Rates shall include for: the provision, erection and removal of scaffolding, preparation, wall putty application, rubbing down between coats and similar work. 
(b) All painting work shall be carried in accordance with the Specifications.
(c) Nippon or Equivalent for internal finishes</t>
  </si>
  <si>
    <t>SUMMARY OF BILL OF QUANTITIES</t>
  </si>
  <si>
    <t>#</t>
  </si>
  <si>
    <t>Bill name</t>
  </si>
  <si>
    <t>Amount (MVR)</t>
  </si>
  <si>
    <t>Total of Bill no.1</t>
  </si>
  <si>
    <t>Total of Bill no.2</t>
  </si>
  <si>
    <t>Total of Bill no.3</t>
  </si>
  <si>
    <t>Total of Bill no.4</t>
  </si>
  <si>
    <t>Total of Bill no.5</t>
  </si>
  <si>
    <t>Total of Bill no.6</t>
  </si>
  <si>
    <t>Total of Bill no.7</t>
  </si>
  <si>
    <t>Total of Bill no.8</t>
  </si>
  <si>
    <t>Total of Bill no.9</t>
  </si>
  <si>
    <t>GRAND TOTAL (GST EXCLUSIVE</t>
  </si>
  <si>
    <t>GST 6%</t>
  </si>
  <si>
    <t>GRAND TOTAL (GST INCLUSIVE)</t>
  </si>
  <si>
    <r>
      <rPr>
        <b/>
        <sz val="11"/>
        <color theme="1"/>
        <rFont val="Calibri"/>
        <family val="2"/>
        <scheme val="minor"/>
      </rPr>
      <t>TOTAL OF BILL AMOUNT</t>
    </r>
    <r>
      <rPr>
        <sz val="11"/>
        <color theme="1"/>
        <rFont val="Calibri"/>
        <family val="2"/>
        <scheme val="minor"/>
      </rPr>
      <t xml:space="preserve">
</t>
    </r>
    <r>
      <rPr>
        <sz val="11"/>
        <color theme="2" tint="-0.499984740745262"/>
        <rFont val="Calibri"/>
        <family val="2"/>
        <scheme val="minor"/>
      </rPr>
      <t>Carried over to the summary sheet</t>
    </r>
  </si>
  <si>
    <t>Abbreviations</t>
  </si>
  <si>
    <t>Site Management Costs</t>
  </si>
  <si>
    <t>Allow for all on and off site management costs including costs of foreman and assistants, temporary services, telephone, fax, hoardings and similar</t>
  </si>
  <si>
    <t>Clean up</t>
  </si>
  <si>
    <t>Allow for clean up of completed works and site upon completion</t>
  </si>
  <si>
    <t>item</t>
  </si>
  <si>
    <t>m - meter
no - numbers
m³ - cubic meter
m² - square meter
lm - linear meter
t - tonnes
incl - including
mm - millimeter
dia - diameter
ss - stainless steel
gi - galvanised iron</t>
  </si>
  <si>
    <t>General Notes</t>
  </si>
  <si>
    <t>TOTAL OF BILL №: 01 - Carried Over To Summary</t>
  </si>
  <si>
    <t>TOTAL OF BILL №: 02 - Carried Over To Summary</t>
  </si>
  <si>
    <t>TOTAL OF BILL №: 03 - Carried Over To Summary</t>
  </si>
  <si>
    <t>TOTAL OF BILL №: 04 - Carried Over To Summary</t>
  </si>
  <si>
    <t>TOTAL OF BILL №: 05 - Carried Over To Summary</t>
  </si>
  <si>
    <t>TOTAL OF BILL №: 06 - Carried Over To Summary</t>
  </si>
  <si>
    <t>TOTAL OF BILL №: 07 - Carried Over To Summary</t>
  </si>
  <si>
    <t>TOTAL OF BILL №: 08 - Carried Over To Summary</t>
  </si>
  <si>
    <t>Table 1 support and finishes</t>
  </si>
  <si>
    <t>BILL №: 10-Additions &amp; Ommisions</t>
  </si>
  <si>
    <t>ADDITIONS</t>
  </si>
  <si>
    <t>OMISSIONS</t>
  </si>
  <si>
    <t>Total of Bill no.2-Bill №: 02 -Floor Finish</t>
  </si>
  <si>
    <t>Total of Bill no.3-Bill №: 03 -Wall Paint Finishes</t>
  </si>
  <si>
    <t>Total of Bill no.4-Bill №: 04 -Column Cover &amp; table finishes</t>
  </si>
  <si>
    <t>Total of Bill no.5-Bill №: 05 -Furniture</t>
  </si>
  <si>
    <t>Total of Bill no.6-Bill №: 06 -Reception Counter panel and frames</t>
  </si>
  <si>
    <t>Total of Bill no.7-Bill №: 07 -Plywood Cabinet</t>
  </si>
  <si>
    <t>Total of Bill no.8-Bill №: 08 -Frosted Glass Sticker</t>
  </si>
  <si>
    <t>Total of Bill no.9-Bill №: 09 -Panel and Frames</t>
  </si>
  <si>
    <t>TOTAL</t>
  </si>
  <si>
    <t>Bill №: 01 - Preliminaries</t>
  </si>
  <si>
    <t>Total of Bill no.1-Bill №: 01-Preliminaries</t>
  </si>
  <si>
    <t>F1-Table fixed to wall panel (custom built)</t>
  </si>
  <si>
    <t>F2- Round Table Fixed to Column (custom built)</t>
  </si>
  <si>
    <t>Bill №: 02 -Wall Paint Finishes</t>
  </si>
  <si>
    <t>Bill №: 03 -Column Cover &amp; table finishes</t>
  </si>
  <si>
    <t>Bill №: 04 -Furniture (Csutomized)</t>
  </si>
  <si>
    <t>Bill №: 05 -Reception Counter panel and frames</t>
  </si>
  <si>
    <t>F3- Costum built Counter</t>
  </si>
  <si>
    <t>Bill №: 06 -Plywood Cabinet</t>
  </si>
  <si>
    <t>Bill №: 07 -Frosted Glass Sticker</t>
  </si>
  <si>
    <t>Bill №: 08 -Panel and Frames</t>
  </si>
  <si>
    <t>TOTAL OF BILL №: 09 - Additions and Ommisions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</si>
</sst>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u/>
      <sz val="11"/>
      <color theme="1"/>
      <name val="Calibri"/>
      <family val="2"/>
      <scheme val="minor"/>
    </font>
    <font>
      <sz val="11"/>
      <color theme="2" tint="-0.499984740745262"/>
      <name val="Calibri"/>
      <family val="2"/>
      <scheme val="minor"/>
    </font>
    <font>
      <u/>
      <sz val="11"/>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11">
    <xf numFmtId="0" fontId="0" fillId="0" borderId="0" xfId="0"/>
    <xf numFmtId="0" fontId="2" fillId="0" borderId="1" xfId="0" applyFont="1" applyBorder="1" applyAlignment="1">
      <alignment horizontal="center" vertical="center"/>
    </xf>
    <xf numFmtId="0" fontId="0" fillId="0" borderId="0" xfId="0" applyAlignment="1">
      <alignment horizontal="center"/>
    </xf>
    <xf numFmtId="43" fontId="2" fillId="0" borderId="1" xfId="1" applyFont="1" applyBorder="1" applyAlignment="1">
      <alignment horizontal="center" vertical="center"/>
    </xf>
    <xf numFmtId="43" fontId="0" fillId="0" borderId="0" xfId="1" applyFont="1" applyAlignment="1">
      <alignment horizontal="center"/>
    </xf>
    <xf numFmtId="0" fontId="0" fillId="0" borderId="5" xfId="0" applyBorder="1"/>
    <xf numFmtId="43" fontId="0" fillId="0" borderId="5" xfId="1" applyFont="1" applyBorder="1" applyAlignment="1">
      <alignment horizontal="right"/>
    </xf>
    <xf numFmtId="0" fontId="0" fillId="0" borderId="5" xfId="0" applyBorder="1" applyAlignment="1">
      <alignment horizontal="center"/>
    </xf>
    <xf numFmtId="0" fontId="2" fillId="0" borderId="5" xfId="0" applyFont="1" applyBorder="1" applyAlignment="1"/>
    <xf numFmtId="43" fontId="0" fillId="0" borderId="5" xfId="1" applyFont="1" applyBorder="1" applyAlignment="1">
      <alignment horizontal="center"/>
    </xf>
    <xf numFmtId="43" fontId="0" fillId="0" borderId="5" xfId="0" applyNumberFormat="1" applyBorder="1"/>
    <xf numFmtId="0" fontId="0" fillId="0" borderId="5" xfId="0" applyFont="1" applyBorder="1" applyAlignment="1"/>
    <xf numFmtId="0" fontId="0" fillId="0" borderId="5" xfId="0" applyFont="1" applyBorder="1" applyAlignment="1">
      <alignment wrapText="1"/>
    </xf>
    <xf numFmtId="0" fontId="0" fillId="0" borderId="3" xfId="0" applyBorder="1" applyAlignment="1">
      <alignment horizontal="center"/>
    </xf>
    <xf numFmtId="0" fontId="2" fillId="0" borderId="3" xfId="0" applyFont="1" applyBorder="1" applyAlignment="1">
      <alignment horizontal="center"/>
    </xf>
    <xf numFmtId="0" fontId="2" fillId="2" borderId="2" xfId="0" applyFont="1" applyFill="1" applyBorder="1" applyAlignment="1">
      <alignment horizontal="center"/>
    </xf>
    <xf numFmtId="43" fontId="0" fillId="2" borderId="4" xfId="1" applyFont="1" applyFill="1" applyBorder="1" applyAlignment="1">
      <alignment horizontal="center"/>
    </xf>
    <xf numFmtId="0" fontId="0" fillId="2" borderId="4" xfId="0" applyFill="1" applyBorder="1" applyAlignment="1">
      <alignment horizontal="center"/>
    </xf>
    <xf numFmtId="0" fontId="0" fillId="2" borderId="4" xfId="0" applyFill="1" applyBorder="1"/>
    <xf numFmtId="0" fontId="2" fillId="0" borderId="3" xfId="0" applyFont="1" applyFill="1" applyBorder="1" applyAlignment="1">
      <alignment horizontal="center"/>
    </xf>
    <xf numFmtId="0" fontId="2" fillId="0" borderId="5" xfId="0" applyFont="1" applyFill="1" applyBorder="1" applyAlignment="1"/>
    <xf numFmtId="43" fontId="0" fillId="0" borderId="5" xfId="1" applyFont="1" applyFill="1" applyBorder="1" applyAlignment="1">
      <alignment horizontal="center"/>
    </xf>
    <xf numFmtId="0" fontId="0" fillId="0" borderId="5" xfId="0" applyFill="1" applyBorder="1" applyAlignment="1">
      <alignment horizontal="center"/>
    </xf>
    <xf numFmtId="0" fontId="0" fillId="0" borderId="5" xfId="0" applyFill="1" applyBorder="1"/>
    <xf numFmtId="0" fontId="0" fillId="0" borderId="5" xfId="0" applyFont="1" applyBorder="1" applyAlignment="1">
      <alignment vertical="top" wrapText="1"/>
    </xf>
    <xf numFmtId="0" fontId="0" fillId="0" borderId="1" xfId="0" applyFont="1" applyBorder="1" applyAlignment="1">
      <alignment horizontal="left" vertical="top"/>
    </xf>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3" xfId="0" applyFont="1" applyBorder="1" applyAlignment="1">
      <alignment horizontal="right"/>
    </xf>
    <xf numFmtId="0" fontId="2" fillId="0" borderId="5" xfId="0" applyFont="1" applyBorder="1"/>
    <xf numFmtId="0" fontId="0" fillId="0" borderId="5" xfId="0" applyBorder="1" applyAlignment="1">
      <alignment horizontal="left" indent="1"/>
    </xf>
    <xf numFmtId="0" fontId="0" fillId="0" borderId="5" xfId="0" applyFont="1" applyBorder="1" applyAlignment="1">
      <alignment horizontal="left" wrapText="1" indent="1"/>
    </xf>
    <xf numFmtId="0" fontId="0" fillId="0" borderId="5" xfId="0" applyFont="1" applyBorder="1" applyAlignment="1">
      <alignment horizontal="left" indent="1"/>
    </xf>
    <xf numFmtId="0" fontId="0" fillId="0" borderId="0" xfId="0" applyFill="1"/>
    <xf numFmtId="0" fontId="2" fillId="0" borderId="1" xfId="0" applyFont="1" applyBorder="1" applyAlignment="1">
      <alignment horizontal="center" vertical="top"/>
    </xf>
    <xf numFmtId="0" fontId="2" fillId="0" borderId="1" xfId="0" applyFont="1" applyBorder="1" applyAlignment="1">
      <alignment horizontal="center"/>
    </xf>
    <xf numFmtId="0" fontId="0" fillId="0" borderId="5" xfId="0" applyFont="1" applyBorder="1" applyAlignment="1">
      <alignment horizontal="center" vertical="center"/>
    </xf>
    <xf numFmtId="0" fontId="0" fillId="0" borderId="0" xfId="0" applyFont="1" applyBorder="1" applyAlignment="1">
      <alignment horizontal="left" vertical="center"/>
    </xf>
    <xf numFmtId="43" fontId="2" fillId="0" borderId="5" xfId="0" applyNumberFormat="1" applyFont="1" applyBorder="1" applyAlignment="1">
      <alignment horizontal="left" vertical="center"/>
    </xf>
    <xf numFmtId="0" fontId="0" fillId="0" borderId="0" xfId="0" applyFont="1" applyFill="1" applyBorder="1" applyAlignment="1">
      <alignment horizontal="left" vertical="center"/>
    </xf>
    <xf numFmtId="43" fontId="0" fillId="0" borderId="0" xfId="0" applyNumberFormat="1"/>
    <xf numFmtId="43" fontId="0" fillId="0" borderId="1" xfId="0" applyNumberFormat="1" applyBorder="1" applyAlignment="1">
      <alignment vertical="center"/>
    </xf>
    <xf numFmtId="0" fontId="0" fillId="0" borderId="0" xfId="0" applyAlignment="1">
      <alignment horizontal="center" vertical="top"/>
    </xf>
    <xf numFmtId="43" fontId="0" fillId="0" borderId="1" xfId="0" applyNumberFormat="1" applyBorder="1" applyAlignment="1">
      <alignment horizontal="center" vertical="center"/>
    </xf>
    <xf numFmtId="0" fontId="2" fillId="0" borderId="5" xfId="0" applyFont="1" applyBorder="1" applyAlignment="1">
      <alignment horizontal="center" vertical="center"/>
    </xf>
    <xf numFmtId="43" fontId="2" fillId="0" borderId="5" xfId="1" applyFont="1" applyBorder="1" applyAlignment="1">
      <alignment horizontal="center" vertical="center"/>
    </xf>
    <xf numFmtId="0" fontId="0" fillId="0" borderId="0" xfId="0" applyFill="1" applyBorder="1" applyAlignment="1">
      <alignment vertical="top" wrapText="1"/>
    </xf>
    <xf numFmtId="0" fontId="0" fillId="0" borderId="0" xfId="0" applyFill="1" applyBorder="1" applyAlignment="1">
      <alignment wrapText="1"/>
    </xf>
    <xf numFmtId="0" fontId="5" fillId="0" borderId="0" xfId="0" applyFont="1" applyFill="1" applyBorder="1" applyAlignment="1">
      <alignment horizontal="left" vertical="top"/>
    </xf>
    <xf numFmtId="0" fontId="7" fillId="0" borderId="0" xfId="0" applyFont="1" applyFill="1" applyBorder="1" applyAlignment="1">
      <alignment horizontal="left" vertical="center"/>
    </xf>
    <xf numFmtId="0" fontId="0" fillId="0" borderId="5" xfId="0" applyFill="1" applyBorder="1" applyAlignment="1">
      <alignment horizontal="right" vertical="center"/>
    </xf>
    <xf numFmtId="0" fontId="0" fillId="0" borderId="5" xfId="0" applyFill="1" applyBorder="1" applyAlignment="1">
      <alignment horizontal="right" vertical="top"/>
    </xf>
    <xf numFmtId="43" fontId="0" fillId="0" borderId="5" xfId="0" applyNumberFormat="1" applyFont="1" applyBorder="1" applyAlignment="1">
      <alignment horizontal="center" vertical="center"/>
    </xf>
    <xf numFmtId="164" fontId="1" fillId="0" borderId="5" xfId="1" applyNumberFormat="1" applyFont="1" applyBorder="1" applyAlignment="1">
      <alignment horizontal="center" vertical="center"/>
    </xf>
    <xf numFmtId="0" fontId="0" fillId="0" borderId="1" xfId="0" applyFill="1" applyBorder="1" applyAlignment="1">
      <alignment horizontal="right" vertical="center"/>
    </xf>
    <xf numFmtId="164" fontId="1" fillId="0" borderId="1" xfId="1" applyNumberFormat="1" applyFont="1" applyBorder="1" applyAlignment="1">
      <alignment horizontal="center" vertical="center"/>
    </xf>
    <xf numFmtId="0" fontId="0" fillId="0" borderId="1" xfId="0" applyFont="1" applyBorder="1" applyAlignment="1">
      <alignment horizontal="center" vertical="center"/>
    </xf>
    <xf numFmtId="43" fontId="0" fillId="0" borderId="1" xfId="0" applyNumberFormat="1" applyFont="1" applyBorder="1" applyAlignment="1">
      <alignment horizontal="center" vertical="center"/>
    </xf>
    <xf numFmtId="0" fontId="2" fillId="2" borderId="4" xfId="0" applyFont="1" applyFill="1" applyBorder="1" applyAlignment="1">
      <alignment horizontal="center"/>
    </xf>
    <xf numFmtId="0" fontId="2" fillId="0" borderId="1" xfId="0" applyFont="1" applyFill="1" applyBorder="1" applyAlignment="1">
      <alignment horizontal="center" wrapText="1"/>
    </xf>
    <xf numFmtId="0" fontId="2" fillId="2" borderId="4" xfId="0" applyFont="1" applyFill="1" applyBorder="1" applyAlignment="1">
      <alignment horizontal="center" vertical="center"/>
    </xf>
    <xf numFmtId="0" fontId="2" fillId="0" borderId="5" xfId="0" applyFont="1" applyFill="1" applyBorder="1" applyAlignment="1">
      <alignment horizontal="center"/>
    </xf>
    <xf numFmtId="0" fontId="0" fillId="0" borderId="0" xfId="0" applyFill="1" applyBorder="1" applyAlignment="1">
      <alignment horizontal="center" vertical="center"/>
    </xf>
    <xf numFmtId="0" fontId="0" fillId="0" borderId="2" xfId="0" applyFill="1" applyBorder="1" applyAlignment="1">
      <alignment horizontal="right" vertical="center"/>
    </xf>
    <xf numFmtId="0" fontId="2" fillId="0" borderId="4" xfId="0" applyFont="1" applyFill="1" applyBorder="1" applyAlignment="1">
      <alignment horizontal="center" wrapText="1"/>
    </xf>
    <xf numFmtId="164" fontId="1" fillId="0" borderId="4" xfId="1" applyNumberFormat="1" applyFont="1" applyBorder="1" applyAlignment="1">
      <alignment horizontal="center" vertical="center"/>
    </xf>
    <xf numFmtId="0" fontId="0" fillId="0" borderId="4" xfId="0" applyFont="1" applyBorder="1" applyAlignment="1">
      <alignment horizontal="center" vertical="center"/>
    </xf>
    <xf numFmtId="43" fontId="0" fillId="0" borderId="4" xfId="0" applyNumberFormat="1" applyFont="1" applyBorder="1" applyAlignment="1">
      <alignment horizontal="center" vertical="center"/>
    </xf>
    <xf numFmtId="43" fontId="0" fillId="0" borderId="1" xfId="1" applyFont="1" applyBorder="1" applyAlignment="1">
      <alignment horizontal="center"/>
    </xf>
    <xf numFmtId="0" fontId="0" fillId="0" borderId="1" xfId="0" applyBorder="1" applyAlignment="1">
      <alignment horizontal="center"/>
    </xf>
    <xf numFmtId="0" fontId="5" fillId="0" borderId="5" xfId="0" applyFont="1" applyBorder="1"/>
    <xf numFmtId="0" fontId="0" fillId="0" borderId="6" xfId="0" applyFill="1" applyBorder="1" applyAlignment="1">
      <alignment horizontal="right" vertical="center"/>
    </xf>
    <xf numFmtId="43" fontId="2" fillId="0" borderId="5" xfId="0" applyNumberFormat="1" applyFont="1" applyBorder="1" applyAlignment="1">
      <alignment horizontal="center" vertical="center"/>
    </xf>
    <xf numFmtId="43" fontId="2" fillId="0" borderId="5" xfId="0" applyNumberFormat="1" applyFont="1" applyFill="1" applyBorder="1"/>
    <xf numFmtId="0" fontId="0" fillId="0" borderId="5" xfId="0" applyFont="1" applyFill="1" applyBorder="1" applyAlignment="1">
      <alignment horizontal="left" vertical="top" wrapText="1" indent="1"/>
    </xf>
    <xf numFmtId="43" fontId="0" fillId="0" borderId="5" xfId="1" applyFont="1" applyFill="1" applyBorder="1" applyAlignment="1">
      <alignment horizontal="right"/>
    </xf>
    <xf numFmtId="0" fontId="0" fillId="0" borderId="1" xfId="0" applyFill="1" applyBorder="1" applyAlignment="1">
      <alignment horizontal="center" vertical="center"/>
    </xf>
    <xf numFmtId="0" fontId="0" fillId="0" borderId="5" xfId="0" applyFont="1" applyFill="1" applyBorder="1" applyAlignment="1">
      <alignment horizontal="left" indent="1"/>
    </xf>
    <xf numFmtId="0" fontId="0" fillId="0" borderId="0" xfId="0" applyFill="1" applyAlignment="1">
      <alignment horizontal="center" vertical="center"/>
    </xf>
    <xf numFmtId="0" fontId="0" fillId="0" borderId="1" xfId="0" applyFont="1" applyFill="1" applyBorder="1" applyAlignment="1">
      <alignment horizontal="left" vertical="top"/>
    </xf>
    <xf numFmtId="164" fontId="1" fillId="0" borderId="1" xfId="1" applyNumberFormat="1" applyFont="1" applyFill="1" applyBorder="1" applyAlignment="1">
      <alignment horizontal="center" vertical="center"/>
    </xf>
    <xf numFmtId="0" fontId="0" fillId="0" borderId="1" xfId="0" applyFont="1" applyFill="1" applyBorder="1" applyAlignment="1">
      <alignment horizontal="center" vertical="center"/>
    </xf>
    <xf numFmtId="43" fontId="0" fillId="0" borderId="1" xfId="0" applyNumberFormat="1" applyFont="1" applyFill="1" applyBorder="1" applyAlignment="1">
      <alignment horizontal="center" vertical="center"/>
    </xf>
    <xf numFmtId="43" fontId="0" fillId="0" borderId="1" xfId="0" applyNumberFormat="1" applyBorder="1"/>
    <xf numFmtId="0" fontId="5" fillId="0" borderId="0" xfId="0" applyFont="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center" vertical="top" wrapText="1"/>
    </xf>
    <xf numFmtId="0" fontId="0" fillId="0" borderId="1" xfId="0" applyBorder="1" applyAlignment="1">
      <alignment horizontal="center" vertical="top"/>
    </xf>
    <xf numFmtId="43" fontId="0" fillId="0" borderId="5" xfId="1" applyFont="1" applyFill="1" applyBorder="1" applyAlignment="1">
      <alignment horizontal="right" vertical="center"/>
    </xf>
    <xf numFmtId="0" fontId="0" fillId="0" borderId="5" xfId="0" applyFill="1" applyBorder="1" applyAlignment="1">
      <alignment horizontal="center" vertical="center"/>
    </xf>
    <xf numFmtId="43" fontId="2" fillId="0" borderId="5" xfId="0" applyNumberFormat="1" applyFont="1" applyFill="1" applyBorder="1" applyAlignment="1">
      <alignment vertical="center"/>
    </xf>
    <xf numFmtId="0" fontId="0" fillId="0" borderId="3" xfId="0" applyFont="1" applyFill="1" applyBorder="1" applyAlignment="1">
      <alignment horizontal="center"/>
    </xf>
    <xf numFmtId="43" fontId="1" fillId="0" borderId="5" xfId="1" applyFont="1" applyFill="1" applyBorder="1" applyAlignment="1">
      <alignment horizontal="right"/>
    </xf>
    <xf numFmtId="0" fontId="0" fillId="0" borderId="5" xfId="0" applyFont="1" applyFill="1" applyBorder="1" applyAlignment="1">
      <alignment horizontal="center"/>
    </xf>
    <xf numFmtId="0" fontId="0" fillId="0" borderId="5" xfId="0" applyFont="1" applyFill="1" applyBorder="1"/>
    <xf numFmtId="43" fontId="0" fillId="0" borderId="5" xfId="0" applyNumberFormat="1" applyFont="1" applyFill="1" applyBorder="1"/>
    <xf numFmtId="0" fontId="0" fillId="0" borderId="0" xfId="0" applyFont="1" applyFill="1"/>
    <xf numFmtId="0" fontId="2" fillId="0" borderId="3" xfId="0" applyFont="1" applyBorder="1" applyAlignment="1">
      <alignment horizontal="center" vertical="center"/>
    </xf>
    <xf numFmtId="0" fontId="0" fillId="0" borderId="5" xfId="0" applyFont="1" applyBorder="1" applyAlignment="1">
      <alignment horizontal="left" vertical="center" wrapText="1"/>
    </xf>
    <xf numFmtId="43" fontId="0" fillId="0" borderId="5" xfId="1" applyFont="1" applyBorder="1" applyAlignment="1">
      <alignment horizontal="right" vertical="center"/>
    </xf>
    <xf numFmtId="0" fontId="0" fillId="0" borderId="5" xfId="0" applyBorder="1" applyAlignment="1">
      <alignment horizontal="center" vertical="center"/>
    </xf>
    <xf numFmtId="0" fontId="0" fillId="0" borderId="5" xfId="0" applyBorder="1" applyAlignment="1">
      <alignment vertical="center"/>
    </xf>
    <xf numFmtId="43" fontId="0" fillId="0" borderId="5" xfId="0" applyNumberFormat="1" applyBorder="1" applyAlignment="1">
      <alignment vertical="center"/>
    </xf>
    <xf numFmtId="0" fontId="0" fillId="0" borderId="0" xfId="0" applyAlignment="1">
      <alignment vertical="center"/>
    </xf>
    <xf numFmtId="0" fontId="0" fillId="0" borderId="1" xfId="0" applyFont="1" applyBorder="1" applyAlignment="1">
      <alignment horizontal="lef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111125</xdr:rowOff>
    </xdr:from>
    <xdr:to>
      <xdr:col>9</xdr:col>
      <xdr:colOff>409575</xdr:colOff>
      <xdr:row>45</xdr:row>
      <xdr:rowOff>79375</xdr:rowOff>
    </xdr:to>
    <xdr:sp macro="" textlink="">
      <xdr:nvSpPr>
        <xdr:cNvPr id="2" name="TextBox 1"/>
        <xdr:cNvSpPr txBox="1"/>
      </xdr:nvSpPr>
      <xdr:spPr>
        <a:xfrm>
          <a:off x="95250" y="111125"/>
          <a:ext cx="5800725" cy="854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100" b="1"/>
        </a:p>
        <a:p>
          <a:pPr algn="r"/>
          <a:endParaRPr lang="en-US" sz="1600" b="1"/>
        </a:p>
        <a:p>
          <a:pPr algn="r"/>
          <a:r>
            <a:rPr lang="en-US" sz="1600" b="1"/>
            <a:t>BILL OF QUANTITIES</a:t>
          </a:r>
        </a:p>
        <a:p>
          <a:pPr algn="r"/>
          <a:endParaRPr lang="en-US" sz="1600" b="1"/>
        </a:p>
        <a:p>
          <a:pPr algn="r"/>
          <a:r>
            <a:rPr lang="en-US" sz="1600" b="1"/>
            <a:t>PROJECT: DHE - MQA Reception (Velaanaage)</a:t>
          </a:r>
        </a:p>
        <a:p>
          <a:pPr algn="r"/>
          <a:r>
            <a:rPr lang="en-US" sz="1600" b="1"/>
            <a:t>CLIENT: Ministry</a:t>
          </a:r>
          <a:r>
            <a:rPr lang="en-US" sz="1600" b="1" baseline="0"/>
            <a:t> of Education</a:t>
          </a:r>
        </a:p>
        <a:p>
          <a:pPr algn="r"/>
          <a:r>
            <a:rPr lang="en-US" sz="1600" b="1"/>
            <a:t>DATE: 18</a:t>
          </a:r>
          <a:r>
            <a:rPr lang="en-US" sz="1600" b="1" baseline="0"/>
            <a:t> APRIL </a:t>
          </a:r>
          <a:r>
            <a:rPr lang="en-US" sz="1600" b="1"/>
            <a:t>2018</a:t>
          </a:r>
        </a:p>
        <a:p>
          <a:pPr algn="r"/>
          <a:r>
            <a:rPr lang="en-US" sz="1600" b="1">
              <a:solidFill>
                <a:sysClr val="windowText" lastClr="000000"/>
              </a:solidFill>
            </a:rPr>
            <a:t>QSA: LEANDRO TAN</a:t>
          </a:r>
        </a:p>
      </xdr:txBody>
    </xdr:sp>
    <xdr:clientData/>
  </xdr:twoCellAnchor>
  <xdr:twoCellAnchor editAs="oneCell">
    <xdr:from>
      <xdr:col>7</xdr:col>
      <xdr:colOff>217581</xdr:colOff>
      <xdr:row>20</xdr:row>
      <xdr:rowOff>99545</xdr:rowOff>
    </xdr:from>
    <xdr:to>
      <xdr:col>9</xdr:col>
      <xdr:colOff>101412</xdr:colOff>
      <xdr:row>32</xdr:row>
      <xdr:rowOff>36728</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84781" y="3909545"/>
          <a:ext cx="1103031" cy="22231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view="pageBreakPreview" zoomScaleNormal="100" zoomScaleSheetLayoutView="100" workbookViewId="0">
      <selection activeCell="N24" sqref="N24"/>
    </sheetView>
  </sheetViews>
  <sheetFormatPr defaultRowHeight="15" x14ac:dyDescent="0.25"/>
  <sheetData/>
  <pageMargins left="0.7" right="0.7" top="0.75" bottom="0.75" header="0.3" footer="0.3"/>
  <pageSetup scale="95" orientation="portrait" r:id="rId1"/>
  <headerFoot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4"/>
  <sheetViews>
    <sheetView tabSelected="1" view="pageBreakPreview" zoomScale="115" zoomScaleNormal="100" zoomScaleSheetLayoutView="115" workbookViewId="0">
      <selection activeCell="D12" sqref="D12"/>
    </sheetView>
  </sheetViews>
  <sheetFormatPr defaultRowHeight="15" x14ac:dyDescent="0.25"/>
  <cols>
    <col min="1" max="1" width="5.28515625" style="43" bestFit="1" customWidth="1"/>
    <col min="2" max="2" width="16.42578125" customWidth="1"/>
    <col min="3" max="3" width="44" bestFit="1" customWidth="1"/>
    <col min="4" max="4" width="16.42578125" customWidth="1"/>
    <col min="6" max="6" width="16.140625" bestFit="1" customWidth="1"/>
    <col min="8" max="8" width="12.28515625" bestFit="1" customWidth="1"/>
  </cols>
  <sheetData>
    <row r="1" spans="1:8" ht="38.25" customHeight="1" x14ac:dyDescent="0.25">
      <c r="A1" s="85" t="s">
        <v>51</v>
      </c>
      <c r="B1" s="85"/>
      <c r="C1" s="85"/>
      <c r="D1" s="85"/>
    </row>
    <row r="2" spans="1:8" x14ac:dyDescent="0.25">
      <c r="A2" s="35" t="s">
        <v>52</v>
      </c>
      <c r="B2" s="86" t="s">
        <v>53</v>
      </c>
      <c r="C2" s="87"/>
      <c r="D2" s="36" t="s">
        <v>54</v>
      </c>
    </row>
    <row r="3" spans="1:8" ht="30" customHeight="1" x14ac:dyDescent="0.25">
      <c r="A3" s="37">
        <v>1</v>
      </c>
      <c r="B3" s="38" t="s">
        <v>55</v>
      </c>
      <c r="C3" s="38" t="str">
        <f>+BOQ!B2</f>
        <v>Bill №: 01 - Preliminaries</v>
      </c>
      <c r="D3" s="39">
        <f>BOQ!F12</f>
        <v>0</v>
      </c>
    </row>
    <row r="4" spans="1:8" ht="30" customHeight="1" x14ac:dyDescent="0.25">
      <c r="A4" s="37">
        <v>2</v>
      </c>
      <c r="B4" s="38" t="s">
        <v>56</v>
      </c>
      <c r="C4" s="38" t="str">
        <f>+BOQ!B14</f>
        <v>Bill №: 02 -Wall Paint Finishes</v>
      </c>
      <c r="D4" s="39">
        <f>BOQ!F20</f>
        <v>0</v>
      </c>
    </row>
    <row r="5" spans="1:8" ht="30" customHeight="1" x14ac:dyDescent="0.25">
      <c r="A5" s="37">
        <v>3</v>
      </c>
      <c r="B5" s="38" t="s">
        <v>57</v>
      </c>
      <c r="C5" s="38" t="str">
        <f>+BOQ!B22</f>
        <v>Bill №: 03 -Column Cover &amp; table finishes</v>
      </c>
      <c r="D5" s="39">
        <f>BOQ!F38</f>
        <v>0</v>
      </c>
    </row>
    <row r="6" spans="1:8" ht="30" customHeight="1" x14ac:dyDescent="0.25">
      <c r="A6" s="37">
        <v>4</v>
      </c>
      <c r="B6" s="38" t="s">
        <v>58</v>
      </c>
      <c r="C6" s="40" t="str">
        <f>+BOQ!B40</f>
        <v>Bill №: 04 -Furniture (Csutomized)</v>
      </c>
      <c r="D6" s="39">
        <f>BOQ!F44</f>
        <v>0</v>
      </c>
    </row>
    <row r="7" spans="1:8" ht="30" customHeight="1" x14ac:dyDescent="0.25">
      <c r="A7" s="37">
        <v>5</v>
      </c>
      <c r="B7" s="38" t="s">
        <v>59</v>
      </c>
      <c r="C7" s="40" t="str">
        <f>+BOQ!B46</f>
        <v>Bill №: 05 -Reception Counter panel and frames</v>
      </c>
      <c r="D7" s="39">
        <f>BOQ!F58</f>
        <v>0</v>
      </c>
    </row>
    <row r="8" spans="1:8" ht="30" customHeight="1" x14ac:dyDescent="0.25">
      <c r="A8" s="37">
        <v>6</v>
      </c>
      <c r="B8" s="38" t="s">
        <v>60</v>
      </c>
      <c r="C8" s="40" t="str">
        <f>+BOQ!B60</f>
        <v>Bill №: 06 -Plywood Cabinet</v>
      </c>
      <c r="D8" s="39">
        <f>BOQ!F66</f>
        <v>0</v>
      </c>
    </row>
    <row r="9" spans="1:8" ht="30" customHeight="1" x14ac:dyDescent="0.25">
      <c r="A9" s="37">
        <v>7</v>
      </c>
      <c r="B9" s="38" t="s">
        <v>61</v>
      </c>
      <c r="C9" s="40" t="str">
        <f>+BOQ!B68</f>
        <v>Bill №: 07 -Frosted Glass Sticker</v>
      </c>
      <c r="D9" s="39">
        <f>BOQ!F72</f>
        <v>0</v>
      </c>
    </row>
    <row r="10" spans="1:8" ht="30" customHeight="1" x14ac:dyDescent="0.25">
      <c r="A10" s="37">
        <v>8</v>
      </c>
      <c r="B10" s="38" t="s">
        <v>62</v>
      </c>
      <c r="C10" s="40" t="str">
        <f>+BOQ!B74</f>
        <v>Bill №: 08 -Panel and Frames</v>
      </c>
      <c r="D10" s="39">
        <f>BOQ!F89</f>
        <v>0</v>
      </c>
    </row>
    <row r="11" spans="1:8" ht="30" customHeight="1" x14ac:dyDescent="0.25">
      <c r="A11" s="37">
        <v>9</v>
      </c>
      <c r="B11" s="38" t="s">
        <v>63</v>
      </c>
      <c r="C11" s="40" t="s">
        <v>85</v>
      </c>
      <c r="D11" s="39">
        <f>BOQ!F115</f>
        <v>0</v>
      </c>
    </row>
    <row r="12" spans="1:8" ht="20.100000000000001" customHeight="1" x14ac:dyDescent="0.25">
      <c r="A12" s="88" t="s">
        <v>64</v>
      </c>
      <c r="B12" s="89"/>
      <c r="C12" s="90"/>
      <c r="D12" s="42"/>
      <c r="F12" s="41"/>
      <c r="H12" s="41"/>
    </row>
    <row r="13" spans="1:8" ht="20.100000000000001" customHeight="1" x14ac:dyDescent="0.25">
      <c r="A13" s="91" t="s">
        <v>65</v>
      </c>
      <c r="B13" s="91"/>
      <c r="C13" s="91"/>
      <c r="D13" s="42"/>
      <c r="F13" s="41"/>
    </row>
    <row r="14" spans="1:8" ht="20.100000000000001" customHeight="1" x14ac:dyDescent="0.25">
      <c r="A14" s="91" t="s">
        <v>66</v>
      </c>
      <c r="B14" s="91"/>
      <c r="C14" s="91"/>
      <c r="D14" s="42"/>
      <c r="F14" s="41"/>
    </row>
  </sheetData>
  <mergeCells count="5">
    <mergeCell ref="A1:D1"/>
    <mergeCell ref="B2:C2"/>
    <mergeCell ref="A12:C12"/>
    <mergeCell ref="A13:C13"/>
    <mergeCell ref="A14:C14"/>
  </mergeCells>
  <pageMargins left="0.95" right="0.7" top="0.75" bottom="0.75" header="0.3" footer="0.3"/>
  <pageSetup orientation="portrait" r:id="rId1"/>
  <headerFooter>
    <oddHeader xml:space="preserve">&amp;LDHE - MQA Reception (Velaanaage)
</oddHeader>
    <oddFooter>&amp;C&amp;P/&amp;N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T115"/>
  <sheetViews>
    <sheetView zoomScaleNormal="100" zoomScaleSheetLayoutView="100" workbookViewId="0">
      <pane ySplit="1" topLeftCell="A92" activePane="bottomLeft" state="frozen"/>
      <selection activeCell="R62" sqref="R62"/>
      <selection pane="bottomLeft" activeCell="AC103" sqref="AC103"/>
    </sheetView>
  </sheetViews>
  <sheetFormatPr defaultRowHeight="15" x14ac:dyDescent="0.25"/>
  <cols>
    <col min="1" max="1" width="5.140625" style="2" bestFit="1" customWidth="1"/>
    <col min="2" max="2" width="60.140625" customWidth="1"/>
    <col min="3" max="3" width="7" style="4" bestFit="1" customWidth="1"/>
    <col min="4" max="4" width="4.85546875" style="2" bestFit="1" customWidth="1"/>
    <col min="6" max="6" width="15.42578125" customWidth="1"/>
    <col min="8" max="26" width="0" hidden="1" customWidth="1"/>
  </cols>
  <sheetData>
    <row r="1" spans="1:12" ht="28.5" customHeight="1" x14ac:dyDescent="0.25">
      <c r="A1" s="1" t="s">
        <v>3</v>
      </c>
      <c r="B1" s="1" t="s">
        <v>0</v>
      </c>
      <c r="C1" s="3" t="s">
        <v>5</v>
      </c>
      <c r="D1" s="1" t="s">
        <v>4</v>
      </c>
      <c r="E1" s="1" t="s">
        <v>7</v>
      </c>
      <c r="F1" s="1" t="s">
        <v>8</v>
      </c>
    </row>
    <row r="2" spans="1:12" x14ac:dyDescent="0.25">
      <c r="A2" s="15">
        <v>1</v>
      </c>
      <c r="B2" s="15" t="s">
        <v>97</v>
      </c>
      <c r="C2" s="16"/>
      <c r="D2" s="17"/>
      <c r="E2" s="18"/>
      <c r="F2" s="18"/>
    </row>
    <row r="3" spans="1:12" x14ac:dyDescent="0.25">
      <c r="A3" s="52">
        <v>1.1000000000000001</v>
      </c>
      <c r="B3" s="20" t="s">
        <v>75</v>
      </c>
      <c r="C3" s="21"/>
      <c r="D3" s="22"/>
      <c r="E3" s="23"/>
      <c r="F3" s="23"/>
    </row>
    <row r="4" spans="1:12" x14ac:dyDescent="0.25">
      <c r="A4" s="52"/>
      <c r="B4" s="50" t="s">
        <v>68</v>
      </c>
      <c r="C4" s="46"/>
      <c r="D4" s="45"/>
      <c r="E4" s="45"/>
      <c r="F4" s="45"/>
    </row>
    <row r="5" spans="1:12" ht="165" x14ac:dyDescent="0.25">
      <c r="A5" s="52"/>
      <c r="B5" s="47" t="s">
        <v>74</v>
      </c>
      <c r="C5" s="46"/>
      <c r="D5" s="45"/>
      <c r="E5" s="45"/>
      <c r="F5" s="45"/>
    </row>
    <row r="6" spans="1:12" x14ac:dyDescent="0.25">
      <c r="A6" s="52"/>
      <c r="B6" s="47"/>
      <c r="C6" s="46"/>
      <c r="D6" s="45"/>
      <c r="E6" s="45"/>
      <c r="F6" s="45"/>
    </row>
    <row r="7" spans="1:12" x14ac:dyDescent="0.25">
      <c r="A7" s="52">
        <v>1.2</v>
      </c>
      <c r="B7" s="49" t="s">
        <v>69</v>
      </c>
      <c r="C7" s="46"/>
      <c r="D7" s="45"/>
      <c r="E7" s="45"/>
      <c r="F7" s="45"/>
    </row>
    <row r="8" spans="1:12" ht="45" x14ac:dyDescent="0.25">
      <c r="A8" s="51">
        <v>1</v>
      </c>
      <c r="B8" s="47" t="s">
        <v>70</v>
      </c>
      <c r="C8" s="46"/>
      <c r="D8" s="45"/>
      <c r="E8" s="45"/>
      <c r="F8" s="73">
        <f>C8+E8</f>
        <v>0</v>
      </c>
    </row>
    <row r="9" spans="1:12" x14ac:dyDescent="0.25">
      <c r="A9" s="51"/>
      <c r="B9" s="47"/>
      <c r="C9" s="46"/>
      <c r="D9" s="45"/>
      <c r="E9" s="45"/>
      <c r="F9" s="45"/>
    </row>
    <row r="10" spans="1:12" x14ac:dyDescent="0.25">
      <c r="A10" s="51">
        <v>1.3</v>
      </c>
      <c r="B10" s="49" t="s">
        <v>71</v>
      </c>
      <c r="C10" s="46"/>
      <c r="D10" s="45"/>
      <c r="E10" s="45"/>
      <c r="F10" s="45"/>
    </row>
    <row r="11" spans="1:12" ht="28.5" customHeight="1" x14ac:dyDescent="0.25">
      <c r="A11" s="51">
        <v>1</v>
      </c>
      <c r="B11" s="48" t="s">
        <v>72</v>
      </c>
      <c r="C11" s="54">
        <v>1</v>
      </c>
      <c r="D11" s="37" t="s">
        <v>73</v>
      </c>
      <c r="E11" s="37"/>
      <c r="F11" s="53">
        <f>C11*E11</f>
        <v>0</v>
      </c>
    </row>
    <row r="12" spans="1:12" x14ac:dyDescent="0.25">
      <c r="A12" s="55">
        <v>1.4</v>
      </c>
      <c r="B12" s="60" t="s">
        <v>76</v>
      </c>
      <c r="C12" s="56"/>
      <c r="D12" s="57"/>
      <c r="E12" s="57"/>
      <c r="F12" s="58">
        <f>SUM(F3:F11)</f>
        <v>0</v>
      </c>
    </row>
    <row r="13" spans="1:12" x14ac:dyDescent="0.25">
      <c r="A13" s="64"/>
      <c r="B13" s="65"/>
      <c r="C13" s="66"/>
      <c r="D13" s="67"/>
      <c r="E13" s="67"/>
      <c r="F13" s="68"/>
    </row>
    <row r="14" spans="1:12" x14ac:dyDescent="0.25">
      <c r="A14" s="15">
        <v>2</v>
      </c>
      <c r="B14" s="59" t="s">
        <v>101</v>
      </c>
      <c r="C14" s="16"/>
      <c r="D14" s="17"/>
      <c r="E14" s="18"/>
      <c r="F14" s="18"/>
    </row>
    <row r="15" spans="1:12" ht="90" x14ac:dyDescent="0.25">
      <c r="A15" s="14"/>
      <c r="B15" s="12" t="s">
        <v>50</v>
      </c>
      <c r="C15" s="6"/>
      <c r="D15" s="7"/>
      <c r="E15" s="5"/>
      <c r="F15" s="5"/>
    </row>
    <row r="16" spans="1:12" x14ac:dyDescent="0.25">
      <c r="A16" s="14"/>
      <c r="B16" s="31" t="s">
        <v>46</v>
      </c>
      <c r="C16" s="6">
        <f>(4.02+13.7+1.46+3.767+4.87)*2</f>
        <v>55.634</v>
      </c>
      <c r="D16" s="7" t="s">
        <v>6</v>
      </c>
      <c r="E16" s="5"/>
      <c r="F16" s="10">
        <f>C16*E16</f>
        <v>0</v>
      </c>
      <c r="L16" s="6"/>
    </row>
    <row r="17" spans="1:11" x14ac:dyDescent="0.25">
      <c r="A17" s="14"/>
      <c r="B17" s="31" t="s">
        <v>47</v>
      </c>
      <c r="C17" s="6">
        <f>((0.3*2.395)+3.978)*2</f>
        <v>9.3930000000000007</v>
      </c>
      <c r="D17" s="7" t="s">
        <v>6</v>
      </c>
      <c r="E17" s="5"/>
      <c r="F17" s="10">
        <f t="shared" ref="F17:F19" si="0">C17*E17</f>
        <v>0</v>
      </c>
      <c r="K17" s="6"/>
    </row>
    <row r="18" spans="1:11" x14ac:dyDescent="0.25">
      <c r="A18" s="14"/>
      <c r="B18" s="31" t="s">
        <v>48</v>
      </c>
      <c r="C18" s="6">
        <f>((2.202*2.395)+(1.61902+6.3228))*2</f>
        <v>26.43122</v>
      </c>
      <c r="D18" s="7" t="s">
        <v>6</v>
      </c>
      <c r="E18" s="5"/>
      <c r="F18" s="10">
        <f t="shared" si="0"/>
        <v>0</v>
      </c>
      <c r="H18">
        <f>0.676*2.395</f>
        <v>1.6190200000000001</v>
      </c>
    </row>
    <row r="19" spans="1:11" x14ac:dyDescent="0.25">
      <c r="A19" s="14"/>
      <c r="B19" s="31" t="s">
        <v>49</v>
      </c>
      <c r="C19" s="6">
        <f>((2.853*2.395)+(4.236+0.158))*2</f>
        <v>22.453870000000002</v>
      </c>
      <c r="D19" s="7" t="s">
        <v>6</v>
      </c>
      <c r="E19" s="5"/>
      <c r="F19" s="10">
        <f t="shared" si="0"/>
        <v>0</v>
      </c>
    </row>
    <row r="20" spans="1:11" x14ac:dyDescent="0.25">
      <c r="A20" s="55">
        <v>2.1</v>
      </c>
      <c r="B20" s="60" t="s">
        <v>77</v>
      </c>
      <c r="C20" s="56"/>
      <c r="D20" s="57"/>
      <c r="E20" s="57"/>
      <c r="F20" s="58">
        <f>SUM(F14:F19)</f>
        <v>0</v>
      </c>
    </row>
    <row r="21" spans="1:11" x14ac:dyDescent="0.25">
      <c r="A21" s="72"/>
      <c r="B21" s="60"/>
      <c r="C21" s="56"/>
      <c r="D21" s="57"/>
      <c r="E21" s="57"/>
      <c r="F21" s="58"/>
    </row>
    <row r="22" spans="1:11" x14ac:dyDescent="0.25">
      <c r="A22" s="15">
        <v>3</v>
      </c>
      <c r="B22" s="59" t="s">
        <v>102</v>
      </c>
      <c r="C22" s="16"/>
      <c r="D22" s="17"/>
      <c r="E22" s="18"/>
      <c r="F22" s="18"/>
    </row>
    <row r="23" spans="1:11" x14ac:dyDescent="0.25">
      <c r="A23" s="14"/>
      <c r="B23" s="33" t="s">
        <v>16</v>
      </c>
      <c r="C23" s="6">
        <f>2.42*2.395</f>
        <v>5.7958999999999996</v>
      </c>
      <c r="D23" s="7" t="s">
        <v>6</v>
      </c>
      <c r="E23" s="5"/>
      <c r="F23" s="10">
        <f>C23*E23</f>
        <v>0</v>
      </c>
    </row>
    <row r="24" spans="1:11" x14ac:dyDescent="0.25">
      <c r="A24" s="14"/>
      <c r="B24" s="33" t="s">
        <v>14</v>
      </c>
      <c r="C24" s="6">
        <f>4*2.4</f>
        <v>9.6</v>
      </c>
      <c r="D24" s="7" t="s">
        <v>11</v>
      </c>
      <c r="E24" s="5"/>
      <c r="F24" s="10">
        <f t="shared" ref="F24:F37" si="1">C24*E24</f>
        <v>0</v>
      </c>
    </row>
    <row r="25" spans="1:11" x14ac:dyDescent="0.25">
      <c r="A25" s="14"/>
      <c r="B25" s="33" t="s">
        <v>15</v>
      </c>
      <c r="C25" s="6">
        <v>1.22</v>
      </c>
      <c r="D25" s="7" t="s">
        <v>6</v>
      </c>
      <c r="E25" s="5"/>
      <c r="F25" s="10">
        <f t="shared" si="1"/>
        <v>0</v>
      </c>
    </row>
    <row r="26" spans="1:11" x14ac:dyDescent="0.25">
      <c r="A26" s="14"/>
      <c r="B26" s="33" t="s">
        <v>13</v>
      </c>
      <c r="C26" s="6">
        <v>1.22</v>
      </c>
      <c r="D26" s="7" t="s">
        <v>6</v>
      </c>
      <c r="E26" s="5"/>
      <c r="F26" s="10">
        <f t="shared" si="1"/>
        <v>0</v>
      </c>
    </row>
    <row r="27" spans="1:11" x14ac:dyDescent="0.25">
      <c r="A27" s="14"/>
      <c r="B27" s="33" t="s">
        <v>9</v>
      </c>
      <c r="C27" s="6">
        <v>0.7</v>
      </c>
      <c r="D27" s="7" t="s">
        <v>6</v>
      </c>
      <c r="E27" s="5"/>
      <c r="F27" s="10">
        <f t="shared" si="1"/>
        <v>0</v>
      </c>
    </row>
    <row r="28" spans="1:11" x14ac:dyDescent="0.25">
      <c r="A28" s="14"/>
      <c r="B28" s="33" t="s">
        <v>10</v>
      </c>
      <c r="C28" s="6">
        <v>2.4</v>
      </c>
      <c r="D28" s="7" t="s">
        <v>6</v>
      </c>
      <c r="E28" s="5"/>
      <c r="F28" s="10">
        <f t="shared" si="1"/>
        <v>0</v>
      </c>
    </row>
    <row r="29" spans="1:11" x14ac:dyDescent="0.25">
      <c r="A29" s="14"/>
      <c r="B29" s="33" t="s">
        <v>21</v>
      </c>
      <c r="C29" s="6">
        <v>1.22</v>
      </c>
      <c r="D29" s="7" t="s">
        <v>6</v>
      </c>
      <c r="E29" s="5"/>
      <c r="F29" s="10">
        <f t="shared" si="1"/>
        <v>0</v>
      </c>
    </row>
    <row r="30" spans="1:11" x14ac:dyDescent="0.25">
      <c r="A30" s="19"/>
      <c r="B30" s="20" t="s">
        <v>84</v>
      </c>
      <c r="C30" s="21"/>
      <c r="D30" s="22"/>
      <c r="E30" s="23"/>
      <c r="F30" s="10">
        <f t="shared" si="1"/>
        <v>0</v>
      </c>
    </row>
    <row r="31" spans="1:11" x14ac:dyDescent="0.25">
      <c r="A31" s="14"/>
      <c r="B31" s="32" t="s">
        <v>17</v>
      </c>
      <c r="C31" s="6">
        <v>0.4</v>
      </c>
      <c r="D31" s="7" t="s">
        <v>6</v>
      </c>
      <c r="E31" s="5"/>
      <c r="F31" s="10">
        <f t="shared" si="1"/>
        <v>0</v>
      </c>
    </row>
    <row r="32" spans="1:11" x14ac:dyDescent="0.25">
      <c r="A32" s="14"/>
      <c r="B32" s="33" t="s">
        <v>15</v>
      </c>
      <c r="C32" s="6">
        <v>0.5</v>
      </c>
      <c r="D32" s="7" t="s">
        <v>6</v>
      </c>
      <c r="E32" s="5"/>
      <c r="F32" s="10">
        <f t="shared" si="1"/>
        <v>0</v>
      </c>
    </row>
    <row r="33" spans="1:13" x14ac:dyDescent="0.25">
      <c r="A33" s="14"/>
      <c r="B33" s="33" t="s">
        <v>18</v>
      </c>
      <c r="C33" s="6">
        <f>0.2*2</f>
        <v>0.4</v>
      </c>
      <c r="D33" s="7" t="s">
        <v>6</v>
      </c>
      <c r="E33" s="5"/>
      <c r="F33" s="10">
        <f t="shared" si="1"/>
        <v>0</v>
      </c>
    </row>
    <row r="34" spans="1:13" x14ac:dyDescent="0.25">
      <c r="A34" s="14"/>
      <c r="B34" s="33" t="s">
        <v>1</v>
      </c>
      <c r="C34" s="6">
        <v>0.84</v>
      </c>
      <c r="D34" s="7" t="s">
        <v>11</v>
      </c>
      <c r="E34" s="5"/>
      <c r="F34" s="10">
        <f t="shared" si="1"/>
        <v>0</v>
      </c>
    </row>
    <row r="35" spans="1:13" x14ac:dyDescent="0.25">
      <c r="A35" s="14"/>
      <c r="B35" s="33" t="s">
        <v>21</v>
      </c>
      <c r="C35" s="6">
        <v>0.4</v>
      </c>
      <c r="D35" s="7" t="s">
        <v>6</v>
      </c>
      <c r="E35" s="5"/>
      <c r="F35" s="10">
        <f t="shared" si="1"/>
        <v>0</v>
      </c>
    </row>
    <row r="36" spans="1:13" x14ac:dyDescent="0.25">
      <c r="A36" s="14"/>
      <c r="B36" s="33" t="s">
        <v>22</v>
      </c>
      <c r="C36" s="6">
        <f>0.84*1</f>
        <v>0.84</v>
      </c>
      <c r="D36" s="7" t="s">
        <v>6</v>
      </c>
      <c r="E36" s="5"/>
      <c r="F36" s="10">
        <f t="shared" si="1"/>
        <v>0</v>
      </c>
    </row>
    <row r="37" spans="1:13" x14ac:dyDescent="0.25">
      <c r="A37" s="14"/>
      <c r="B37" s="33" t="s">
        <v>14</v>
      </c>
      <c r="C37" s="6">
        <f>1*4</f>
        <v>4</v>
      </c>
      <c r="D37" s="7" t="s">
        <v>11</v>
      </c>
      <c r="E37" s="5"/>
      <c r="F37" s="10">
        <f t="shared" si="1"/>
        <v>0</v>
      </c>
    </row>
    <row r="38" spans="1:13" x14ac:dyDescent="0.25">
      <c r="A38" s="55">
        <v>3.1</v>
      </c>
      <c r="B38" s="60" t="s">
        <v>78</v>
      </c>
      <c r="C38" s="56"/>
      <c r="D38" s="57"/>
      <c r="E38" s="57"/>
      <c r="F38" s="58">
        <f>SUM(F23:F37)</f>
        <v>0</v>
      </c>
    </row>
    <row r="39" spans="1:13" x14ac:dyDescent="0.25">
      <c r="A39" s="64"/>
      <c r="B39" s="65"/>
      <c r="C39" s="66"/>
      <c r="D39" s="67"/>
      <c r="E39" s="67"/>
      <c r="F39" s="68"/>
    </row>
    <row r="40" spans="1:13" x14ac:dyDescent="0.25">
      <c r="A40" s="15">
        <v>4</v>
      </c>
      <c r="B40" s="59" t="s">
        <v>103</v>
      </c>
      <c r="C40" s="16"/>
      <c r="D40" s="17"/>
      <c r="E40" s="18"/>
      <c r="F40" s="18"/>
    </row>
    <row r="41" spans="1:13" ht="90" x14ac:dyDescent="0.25">
      <c r="A41" s="14"/>
      <c r="B41" s="24" t="s">
        <v>20</v>
      </c>
      <c r="C41" s="6"/>
      <c r="D41" s="7"/>
      <c r="E41" s="5"/>
      <c r="F41" s="5"/>
    </row>
    <row r="42" spans="1:13" x14ac:dyDescent="0.25">
      <c r="A42" s="14"/>
      <c r="B42" s="33" t="s">
        <v>99</v>
      </c>
      <c r="C42" s="6">
        <v>2</v>
      </c>
      <c r="D42" s="7" t="s">
        <v>19</v>
      </c>
      <c r="E42" s="5"/>
      <c r="F42" s="10">
        <f>C42*E42</f>
        <v>0</v>
      </c>
    </row>
    <row r="43" spans="1:13" x14ac:dyDescent="0.25">
      <c r="A43" s="14"/>
      <c r="B43" s="33" t="s">
        <v>100</v>
      </c>
      <c r="C43" s="6">
        <v>1</v>
      </c>
      <c r="D43" s="7" t="s">
        <v>19</v>
      </c>
      <c r="E43" s="5"/>
      <c r="F43" s="10">
        <f>C43*E43</f>
        <v>0</v>
      </c>
    </row>
    <row r="44" spans="1:13" x14ac:dyDescent="0.25">
      <c r="A44" s="55">
        <v>4.0999999999999996</v>
      </c>
      <c r="B44" s="60" t="s">
        <v>79</v>
      </c>
      <c r="C44" s="56"/>
      <c r="D44" s="57"/>
      <c r="E44" s="57"/>
      <c r="F44" s="58">
        <f>SUM(F41:F43)</f>
        <v>0</v>
      </c>
      <c r="H44" s="25"/>
      <c r="I44" s="27"/>
      <c r="J44" s="27"/>
      <c r="K44" s="27"/>
      <c r="L44" s="27"/>
      <c r="M44" s="27"/>
    </row>
    <row r="45" spans="1:13" x14ac:dyDescent="0.25">
      <c r="A45" s="64"/>
      <c r="B45" s="65"/>
      <c r="C45" s="66"/>
      <c r="D45" s="67"/>
      <c r="E45" s="67"/>
      <c r="F45" s="68"/>
      <c r="H45" s="25"/>
      <c r="I45" s="27"/>
      <c r="J45" s="27"/>
      <c r="K45" s="27"/>
      <c r="L45" s="27"/>
      <c r="M45" s="27"/>
    </row>
    <row r="46" spans="1:13" x14ac:dyDescent="0.25">
      <c r="A46" s="15">
        <v>5</v>
      </c>
      <c r="B46" s="61" t="s">
        <v>104</v>
      </c>
      <c r="C46" s="16"/>
      <c r="D46" s="17"/>
      <c r="E46" s="18"/>
      <c r="F46" s="18"/>
      <c r="H46" s="27" t="s">
        <v>24</v>
      </c>
      <c r="I46" s="27" t="s">
        <v>19</v>
      </c>
      <c r="J46" s="27"/>
      <c r="K46" s="27" t="s">
        <v>11</v>
      </c>
      <c r="L46" s="27"/>
      <c r="M46" s="27"/>
    </row>
    <row r="47" spans="1:13" s="102" customFormat="1" x14ac:dyDescent="0.25">
      <c r="A47" s="97"/>
      <c r="B47" s="78" t="s">
        <v>105</v>
      </c>
      <c r="C47" s="98">
        <v>1</v>
      </c>
      <c r="D47" s="99" t="s">
        <v>19</v>
      </c>
      <c r="E47" s="100"/>
      <c r="F47" s="101">
        <f>C47*E47</f>
        <v>0</v>
      </c>
    </row>
    <row r="48" spans="1:13" s="34" customFormat="1" ht="32.25" customHeight="1" x14ac:dyDescent="0.25">
      <c r="A48" s="19"/>
      <c r="B48" s="75" t="s">
        <v>23</v>
      </c>
      <c r="C48" s="94">
        <v>8.0500000000000007</v>
      </c>
      <c r="D48" s="95" t="s">
        <v>6</v>
      </c>
      <c r="E48" s="23"/>
      <c r="F48" s="96">
        <f t="shared" ref="F48:F57" si="2">C48*E48</f>
        <v>0</v>
      </c>
      <c r="H48" s="77">
        <v>6.44</v>
      </c>
      <c r="I48" s="77">
        <f>0.25+0.95</f>
        <v>1.2</v>
      </c>
      <c r="J48" s="77"/>
      <c r="K48" s="77">
        <f>+I48*H48*1.05</f>
        <v>8.1143999999999998</v>
      </c>
      <c r="L48" s="77"/>
      <c r="M48" s="77"/>
    </row>
    <row r="49" spans="1:20" s="34" customFormat="1" x14ac:dyDescent="0.25">
      <c r="A49" s="19"/>
      <c r="B49" s="78" t="s">
        <v>12</v>
      </c>
      <c r="C49" s="76">
        <f>+K48</f>
        <v>8.1143999999999998</v>
      </c>
      <c r="D49" s="22" t="s">
        <v>11</v>
      </c>
      <c r="E49" s="23"/>
      <c r="F49" s="74">
        <f t="shared" si="2"/>
        <v>0</v>
      </c>
      <c r="H49" s="79"/>
      <c r="I49" s="79"/>
      <c r="J49" s="79"/>
      <c r="K49" s="79"/>
      <c r="L49" s="79"/>
      <c r="M49" s="79"/>
    </row>
    <row r="50" spans="1:20" s="34" customFormat="1" x14ac:dyDescent="0.25">
      <c r="A50" s="19"/>
      <c r="B50" s="78" t="s">
        <v>26</v>
      </c>
      <c r="C50" s="76">
        <f>+K52</f>
        <v>13.524000000000001</v>
      </c>
      <c r="D50" s="22" t="s">
        <v>11</v>
      </c>
      <c r="E50" s="23"/>
      <c r="F50" s="74">
        <f t="shared" si="2"/>
        <v>0</v>
      </c>
      <c r="H50" s="80" t="s">
        <v>26</v>
      </c>
      <c r="I50" s="77"/>
      <c r="J50" s="77"/>
      <c r="K50" s="77"/>
      <c r="L50" s="77"/>
      <c r="M50" s="77"/>
    </row>
    <row r="51" spans="1:20" s="34" customFormat="1" x14ac:dyDescent="0.25">
      <c r="A51" s="19"/>
      <c r="B51" s="78" t="s">
        <v>27</v>
      </c>
      <c r="C51" s="76">
        <f>+K56</f>
        <v>8.1143999999999998</v>
      </c>
      <c r="D51" s="22" t="s">
        <v>6</v>
      </c>
      <c r="E51" s="23"/>
      <c r="F51" s="74">
        <f t="shared" si="2"/>
        <v>0</v>
      </c>
      <c r="H51" s="77" t="s">
        <v>24</v>
      </c>
      <c r="I51" s="77" t="s">
        <v>19</v>
      </c>
      <c r="J51" s="77"/>
      <c r="K51" s="77" t="s">
        <v>11</v>
      </c>
      <c r="L51" s="77"/>
      <c r="M51" s="77"/>
    </row>
    <row r="52" spans="1:20" s="34" customFormat="1" x14ac:dyDescent="0.25">
      <c r="A52" s="19"/>
      <c r="B52" s="78" t="s">
        <v>28</v>
      </c>
      <c r="C52" s="76">
        <f>+K62</f>
        <v>24.3432</v>
      </c>
      <c r="D52" s="22" t="s">
        <v>11</v>
      </c>
      <c r="E52" s="23"/>
      <c r="F52" s="74">
        <f t="shared" si="2"/>
        <v>0</v>
      </c>
      <c r="H52" s="77">
        <v>6.44</v>
      </c>
      <c r="I52" s="77">
        <v>2</v>
      </c>
      <c r="J52" s="77"/>
      <c r="K52" s="77">
        <f>+I52*H52*1.05</f>
        <v>13.524000000000001</v>
      </c>
      <c r="L52" s="77"/>
      <c r="M52" s="77"/>
    </row>
    <row r="53" spans="1:20" s="34" customFormat="1" x14ac:dyDescent="0.25">
      <c r="A53" s="19"/>
      <c r="B53" s="78" t="s">
        <v>29</v>
      </c>
      <c r="C53" s="76">
        <f>+K68</f>
        <v>12.272000000000002</v>
      </c>
      <c r="D53" s="22" t="s">
        <v>6</v>
      </c>
      <c r="E53" s="23"/>
      <c r="F53" s="74">
        <f t="shared" si="2"/>
        <v>0</v>
      </c>
      <c r="H53" s="79"/>
      <c r="I53" s="79"/>
      <c r="J53" s="79"/>
      <c r="K53" s="79"/>
      <c r="L53" s="79"/>
      <c r="M53" s="79"/>
    </row>
    <row r="54" spans="1:20" s="34" customFormat="1" x14ac:dyDescent="0.25">
      <c r="A54" s="19"/>
      <c r="B54" s="78" t="s">
        <v>12</v>
      </c>
      <c r="C54" s="76">
        <f>+R56</f>
        <v>19.32</v>
      </c>
      <c r="D54" s="22" t="s">
        <v>11</v>
      </c>
      <c r="E54" s="23"/>
      <c r="F54" s="74">
        <f t="shared" si="2"/>
        <v>0</v>
      </c>
      <c r="H54" s="80" t="s">
        <v>27</v>
      </c>
      <c r="I54" s="77"/>
      <c r="J54" s="77"/>
      <c r="K54" s="77"/>
      <c r="L54" s="77"/>
      <c r="M54" s="77"/>
      <c r="O54" s="80" t="s">
        <v>12</v>
      </c>
      <c r="P54" s="77"/>
      <c r="Q54" s="77"/>
      <c r="R54" s="77"/>
      <c r="S54" s="77"/>
      <c r="T54" s="77"/>
    </row>
    <row r="55" spans="1:20" s="34" customFormat="1" x14ac:dyDescent="0.25">
      <c r="A55" s="19"/>
      <c r="B55" s="78" t="s">
        <v>32</v>
      </c>
      <c r="C55" s="76">
        <f>+R62</f>
        <v>2</v>
      </c>
      <c r="D55" s="22" t="s">
        <v>6</v>
      </c>
      <c r="E55" s="23"/>
      <c r="F55" s="74">
        <f t="shared" si="2"/>
        <v>0</v>
      </c>
      <c r="H55" s="77" t="s">
        <v>24</v>
      </c>
      <c r="I55" s="77" t="s">
        <v>25</v>
      </c>
      <c r="J55" s="77"/>
      <c r="K55" s="77" t="s">
        <v>6</v>
      </c>
      <c r="L55" s="77"/>
      <c r="M55" s="77"/>
      <c r="O55" s="77" t="s">
        <v>24</v>
      </c>
      <c r="P55" s="77" t="s">
        <v>25</v>
      </c>
      <c r="Q55" s="77" t="s">
        <v>19</v>
      </c>
      <c r="R55" s="77" t="s">
        <v>11</v>
      </c>
      <c r="S55" s="77"/>
      <c r="T55" s="77"/>
    </row>
    <row r="56" spans="1:20" s="34" customFormat="1" x14ac:dyDescent="0.25">
      <c r="A56" s="19"/>
      <c r="B56" s="78" t="s">
        <v>31</v>
      </c>
      <c r="C56" s="76">
        <f>+R68</f>
        <v>0.1</v>
      </c>
      <c r="D56" s="22" t="s">
        <v>6</v>
      </c>
      <c r="E56" s="23"/>
      <c r="F56" s="74">
        <f t="shared" si="2"/>
        <v>0</v>
      </c>
      <c r="H56" s="77">
        <v>6.44</v>
      </c>
      <c r="I56" s="77">
        <f>0.95+0.25</f>
        <v>1.2</v>
      </c>
      <c r="J56" s="77"/>
      <c r="K56" s="77">
        <f>+I56*H56*1.05</f>
        <v>8.1143999999999998</v>
      </c>
      <c r="L56" s="77"/>
      <c r="M56" s="77"/>
      <c r="O56" s="77">
        <v>6.44</v>
      </c>
      <c r="P56" s="77"/>
      <c r="Q56" s="77">
        <v>3</v>
      </c>
      <c r="R56" s="77">
        <f>+Q56*O56</f>
        <v>19.32</v>
      </c>
      <c r="S56" s="77"/>
      <c r="T56" s="77"/>
    </row>
    <row r="57" spans="1:20" s="34" customFormat="1" x14ac:dyDescent="0.25">
      <c r="A57" s="19"/>
      <c r="B57" s="78" t="s">
        <v>43</v>
      </c>
      <c r="C57" s="76">
        <v>2</v>
      </c>
      <c r="D57" s="22" t="s">
        <v>19</v>
      </c>
      <c r="E57" s="23"/>
      <c r="F57" s="74">
        <f t="shared" si="2"/>
        <v>0</v>
      </c>
      <c r="H57" s="79"/>
      <c r="I57" s="79"/>
      <c r="J57" s="79"/>
      <c r="K57" s="79"/>
      <c r="L57" s="79"/>
      <c r="M57" s="79"/>
    </row>
    <row r="58" spans="1:20" s="34" customFormat="1" x14ac:dyDescent="0.25">
      <c r="A58" s="55">
        <v>5.0999999999999996</v>
      </c>
      <c r="B58" s="60" t="s">
        <v>80</v>
      </c>
      <c r="C58" s="81"/>
      <c r="D58" s="82"/>
      <c r="E58" s="82"/>
      <c r="F58" s="83">
        <f>SUM(F47:F57)</f>
        <v>0</v>
      </c>
      <c r="H58" s="79"/>
      <c r="I58" s="79"/>
      <c r="J58" s="79"/>
      <c r="K58" s="79"/>
      <c r="L58" s="79"/>
      <c r="M58" s="79"/>
    </row>
    <row r="59" spans="1:20" x14ac:dyDescent="0.25">
      <c r="A59" s="64"/>
      <c r="B59" s="65"/>
      <c r="C59" s="66"/>
      <c r="D59" s="67"/>
      <c r="E59" s="67"/>
      <c r="F59" s="68"/>
      <c r="H59" s="28"/>
      <c r="I59" s="28"/>
      <c r="J59" s="28"/>
      <c r="K59" s="28"/>
      <c r="L59" s="28"/>
      <c r="M59" s="28"/>
    </row>
    <row r="60" spans="1:20" x14ac:dyDescent="0.25">
      <c r="A60" s="15">
        <v>6</v>
      </c>
      <c r="B60" s="59" t="s">
        <v>106</v>
      </c>
      <c r="C60" s="16"/>
      <c r="D60" s="17"/>
      <c r="E60" s="18"/>
      <c r="F60" s="18"/>
      <c r="H60" s="25" t="s">
        <v>28</v>
      </c>
      <c r="I60" s="27"/>
      <c r="J60" s="27"/>
      <c r="K60" s="27"/>
      <c r="L60" s="27"/>
      <c r="M60" s="27"/>
      <c r="O60" t="s">
        <v>30</v>
      </c>
    </row>
    <row r="61" spans="1:20" ht="120" x14ac:dyDescent="0.25">
      <c r="A61" s="14"/>
      <c r="B61" s="12" t="s">
        <v>33</v>
      </c>
      <c r="C61" s="6"/>
      <c r="D61" s="7"/>
      <c r="E61" s="5"/>
      <c r="F61" s="5"/>
      <c r="H61" s="27" t="s">
        <v>24</v>
      </c>
      <c r="I61" s="27" t="s">
        <v>25</v>
      </c>
      <c r="J61" s="27" t="s">
        <v>19</v>
      </c>
      <c r="K61" s="27" t="s">
        <v>11</v>
      </c>
      <c r="L61" s="27"/>
      <c r="M61" s="27"/>
      <c r="O61" s="27" t="s">
        <v>24</v>
      </c>
      <c r="P61" s="27" t="s">
        <v>25</v>
      </c>
      <c r="Q61" s="27" t="s">
        <v>19</v>
      </c>
      <c r="R61" s="27" t="s">
        <v>6</v>
      </c>
      <c r="S61" s="27"/>
      <c r="T61" s="27"/>
    </row>
    <row r="62" spans="1:20" x14ac:dyDescent="0.25">
      <c r="A62" s="29"/>
      <c r="B62" s="11"/>
      <c r="C62" s="6"/>
      <c r="D62" s="7"/>
      <c r="E62" s="5"/>
      <c r="F62" s="5"/>
      <c r="H62" s="27">
        <v>6.44</v>
      </c>
      <c r="I62" s="27">
        <f>0.95+0.25</f>
        <v>1.2</v>
      </c>
      <c r="J62" s="27">
        <v>3</v>
      </c>
      <c r="K62" s="27">
        <f>+I62*H62*3*1.05</f>
        <v>24.3432</v>
      </c>
      <c r="L62" s="27"/>
      <c r="M62" s="27"/>
      <c r="O62" s="27"/>
      <c r="P62" s="27"/>
      <c r="Q62" s="27">
        <v>4</v>
      </c>
      <c r="R62" s="27">
        <f>0.5*Q62</f>
        <v>2</v>
      </c>
      <c r="S62" s="27"/>
      <c r="T62" s="27"/>
    </row>
    <row r="63" spans="1:20" x14ac:dyDescent="0.25">
      <c r="A63" s="29"/>
      <c r="B63" s="8" t="s">
        <v>37</v>
      </c>
      <c r="C63" s="6"/>
      <c r="D63" s="7"/>
      <c r="E63" s="5"/>
      <c r="F63" s="5"/>
    </row>
    <row r="64" spans="1:20" s="109" customFormat="1" ht="18" customHeight="1" x14ac:dyDescent="0.25">
      <c r="A64" s="103"/>
      <c r="B64" s="104" t="s">
        <v>36</v>
      </c>
      <c r="C64" s="105">
        <f>2.364*0.75</f>
        <v>1.7729999999999999</v>
      </c>
      <c r="D64" s="106" t="s">
        <v>6</v>
      </c>
      <c r="E64" s="107"/>
      <c r="F64" s="108">
        <f>C64*E64</f>
        <v>0</v>
      </c>
      <c r="H64" s="110" t="s">
        <v>29</v>
      </c>
      <c r="I64" s="27"/>
      <c r="J64" s="27"/>
      <c r="K64" s="27"/>
      <c r="L64" s="27"/>
      <c r="M64" s="27"/>
      <c r="O64" s="109" t="s">
        <v>31</v>
      </c>
    </row>
    <row r="65" spans="1:20" x14ac:dyDescent="0.25">
      <c r="A65" s="14"/>
      <c r="B65" s="32"/>
      <c r="C65" s="6"/>
      <c r="D65" s="7"/>
      <c r="E65" s="5"/>
      <c r="F65" s="5"/>
      <c r="H65" s="25"/>
      <c r="I65" s="27"/>
      <c r="J65" s="27"/>
      <c r="K65" s="27"/>
      <c r="L65" s="27"/>
      <c r="M65" s="27"/>
    </row>
    <row r="66" spans="1:20" x14ac:dyDescent="0.25">
      <c r="A66" s="55">
        <v>6.1</v>
      </c>
      <c r="B66" s="60" t="s">
        <v>81</v>
      </c>
      <c r="C66" s="56"/>
      <c r="D66" s="57"/>
      <c r="E66" s="57"/>
      <c r="F66" s="58">
        <f>SUM(F61:F65)</f>
        <v>0</v>
      </c>
      <c r="H66" s="27" t="s">
        <v>24</v>
      </c>
      <c r="I66" s="27" t="s">
        <v>25</v>
      </c>
      <c r="J66" s="27" t="s">
        <v>19</v>
      </c>
      <c r="K66" s="27" t="s">
        <v>6</v>
      </c>
      <c r="L66" s="27"/>
      <c r="M66" s="27"/>
      <c r="O66" s="27" t="s">
        <v>24</v>
      </c>
      <c r="P66" s="27" t="s">
        <v>25</v>
      </c>
      <c r="Q66" s="27" t="s">
        <v>19</v>
      </c>
      <c r="R66" s="27" t="s">
        <v>6</v>
      </c>
      <c r="S66" s="27"/>
      <c r="T66" s="27"/>
    </row>
    <row r="67" spans="1:20" x14ac:dyDescent="0.25">
      <c r="A67" s="64"/>
      <c r="B67" s="65"/>
      <c r="C67" s="66"/>
      <c r="D67" s="67"/>
      <c r="E67" s="67"/>
      <c r="F67" s="68"/>
      <c r="H67" s="27"/>
      <c r="I67" s="27"/>
      <c r="J67" s="27"/>
      <c r="K67" s="27"/>
      <c r="L67" s="27"/>
      <c r="M67" s="27"/>
      <c r="O67" s="27"/>
      <c r="P67" s="27"/>
      <c r="Q67" s="27"/>
      <c r="R67" s="27"/>
      <c r="S67" s="27"/>
      <c r="T67" s="27"/>
    </row>
    <row r="68" spans="1:20" x14ac:dyDescent="0.25">
      <c r="A68" s="15">
        <v>7</v>
      </c>
      <c r="B68" s="59" t="s">
        <v>107</v>
      </c>
      <c r="C68" s="16"/>
      <c r="D68" s="17"/>
      <c r="E68" s="18"/>
      <c r="F68" s="18"/>
      <c r="H68" s="27"/>
      <c r="I68" s="27"/>
      <c r="J68" s="27"/>
      <c r="K68" s="27">
        <f>3.9+(1.3*6.44)</f>
        <v>12.272000000000002</v>
      </c>
      <c r="L68" s="27"/>
      <c r="M68" s="27"/>
      <c r="O68" s="27"/>
      <c r="P68" s="27"/>
      <c r="Q68" s="27">
        <v>1</v>
      </c>
      <c r="R68" s="27">
        <v>0.1</v>
      </c>
      <c r="S68" s="27"/>
      <c r="T68" s="27"/>
    </row>
    <row r="69" spans="1:20" s="34" customFormat="1" x14ac:dyDescent="0.25">
      <c r="A69" s="19"/>
      <c r="B69" s="62"/>
      <c r="C69" s="21"/>
      <c r="D69" s="22"/>
      <c r="E69" s="23"/>
      <c r="F69" s="23"/>
      <c r="H69" s="63"/>
      <c r="I69" s="63"/>
      <c r="J69" s="63"/>
      <c r="K69" s="63"/>
      <c r="L69" s="63"/>
      <c r="M69" s="63"/>
      <c r="O69" s="63"/>
      <c r="P69" s="63"/>
      <c r="Q69" s="63"/>
      <c r="R69" s="63"/>
      <c r="S69" s="63"/>
      <c r="T69" s="63"/>
    </row>
    <row r="70" spans="1:20" x14ac:dyDescent="0.25">
      <c r="A70" s="29">
        <v>1</v>
      </c>
      <c r="B70" s="5" t="s">
        <v>35</v>
      </c>
      <c r="C70" s="9">
        <v>1</v>
      </c>
      <c r="D70" s="7" t="s">
        <v>34</v>
      </c>
      <c r="E70" s="5"/>
      <c r="F70" s="10">
        <f>C70*E70</f>
        <v>0</v>
      </c>
    </row>
    <row r="71" spans="1:20" x14ac:dyDescent="0.25">
      <c r="A71" s="13"/>
      <c r="B71" s="5"/>
      <c r="C71" s="9"/>
      <c r="D71" s="7"/>
      <c r="E71" s="5"/>
      <c r="F71" s="5"/>
    </row>
    <row r="72" spans="1:20" x14ac:dyDescent="0.25">
      <c r="A72" s="55">
        <v>7.1</v>
      </c>
      <c r="B72" s="60" t="s">
        <v>82</v>
      </c>
      <c r="C72" s="56"/>
      <c r="D72" s="57"/>
      <c r="E72" s="57"/>
      <c r="F72" s="58">
        <f>SUM(F70:F71)</f>
        <v>0</v>
      </c>
    </row>
    <row r="73" spans="1:20" x14ac:dyDescent="0.25">
      <c r="A73" s="64"/>
      <c r="B73" s="65"/>
      <c r="C73" s="66"/>
      <c r="D73" s="67"/>
      <c r="E73" s="67"/>
      <c r="F73" s="68"/>
    </row>
    <row r="74" spans="1:20" x14ac:dyDescent="0.25">
      <c r="A74" s="15">
        <v>8</v>
      </c>
      <c r="B74" s="59" t="s">
        <v>108</v>
      </c>
      <c r="C74" s="16"/>
      <c r="D74" s="17"/>
      <c r="E74" s="18"/>
      <c r="F74" s="18"/>
    </row>
    <row r="75" spans="1:20" x14ac:dyDescent="0.25">
      <c r="A75" s="13"/>
      <c r="B75" s="30" t="s">
        <v>45</v>
      </c>
      <c r="C75" s="9"/>
      <c r="D75" s="7"/>
      <c r="E75" s="5"/>
      <c r="F75" s="5"/>
    </row>
    <row r="76" spans="1:20" x14ac:dyDescent="0.25">
      <c r="A76" s="13"/>
      <c r="B76" s="31" t="s">
        <v>39</v>
      </c>
      <c r="C76" s="9">
        <f>32*2</f>
        <v>64</v>
      </c>
      <c r="D76" s="7" t="s">
        <v>11</v>
      </c>
      <c r="E76" s="5"/>
      <c r="F76" s="10">
        <f>C76*E76</f>
        <v>0</v>
      </c>
    </row>
    <row r="77" spans="1:20" x14ac:dyDescent="0.25">
      <c r="A77" s="13"/>
      <c r="B77" s="31" t="s">
        <v>41</v>
      </c>
      <c r="C77" s="9">
        <f>12.2*2</f>
        <v>24.4</v>
      </c>
      <c r="D77" s="7" t="s">
        <v>6</v>
      </c>
      <c r="E77" s="5"/>
      <c r="F77" s="10">
        <f t="shared" ref="F77:F78" si="3">C77*E77</f>
        <v>0</v>
      </c>
    </row>
    <row r="78" spans="1:20" x14ac:dyDescent="0.25">
      <c r="A78" s="13"/>
      <c r="B78" s="31" t="s">
        <v>42</v>
      </c>
      <c r="C78" s="9">
        <f>12.2</f>
        <v>12.2</v>
      </c>
      <c r="D78" s="7" t="s">
        <v>6</v>
      </c>
      <c r="E78" s="5"/>
      <c r="F78" s="10">
        <f t="shared" si="3"/>
        <v>0</v>
      </c>
    </row>
    <row r="79" spans="1:20" x14ac:dyDescent="0.25">
      <c r="A79" s="13"/>
      <c r="B79" s="30" t="s">
        <v>38</v>
      </c>
      <c r="C79" s="9"/>
      <c r="D79" s="7"/>
      <c r="E79" s="5"/>
      <c r="F79" s="5"/>
    </row>
    <row r="80" spans="1:20" x14ac:dyDescent="0.25">
      <c r="A80" s="13"/>
      <c r="B80" s="31" t="s">
        <v>40</v>
      </c>
      <c r="C80" s="9">
        <f>36.5*2</f>
        <v>73</v>
      </c>
      <c r="D80" s="7" t="s">
        <v>11</v>
      </c>
      <c r="E80" s="5"/>
      <c r="F80" s="10">
        <f>C80*E80</f>
        <v>0</v>
      </c>
    </row>
    <row r="81" spans="1:6" x14ac:dyDescent="0.25">
      <c r="A81" s="13"/>
      <c r="B81" s="31" t="s">
        <v>41</v>
      </c>
      <c r="C81" s="9">
        <v>12.9</v>
      </c>
      <c r="D81" s="7" t="s">
        <v>6</v>
      </c>
      <c r="E81" s="5"/>
      <c r="F81" s="10">
        <f t="shared" ref="F81:F83" si="4">C81*E81</f>
        <v>0</v>
      </c>
    </row>
    <row r="82" spans="1:6" x14ac:dyDescent="0.25">
      <c r="A82" s="13"/>
      <c r="B82" s="31" t="s">
        <v>42</v>
      </c>
      <c r="C82" s="9">
        <f>12.9+0.35</f>
        <v>13.25</v>
      </c>
      <c r="D82" s="7" t="s">
        <v>6</v>
      </c>
      <c r="E82" s="5"/>
      <c r="F82" s="10">
        <f t="shared" si="4"/>
        <v>0</v>
      </c>
    </row>
    <row r="83" spans="1:6" x14ac:dyDescent="0.25">
      <c r="A83" s="13"/>
      <c r="B83" s="31" t="s">
        <v>2</v>
      </c>
      <c r="C83" s="9">
        <v>7.2</v>
      </c>
      <c r="D83" s="7" t="s">
        <v>11</v>
      </c>
      <c r="E83" s="5"/>
      <c r="F83" s="10">
        <f t="shared" si="4"/>
        <v>0</v>
      </c>
    </row>
    <row r="84" spans="1:6" x14ac:dyDescent="0.25">
      <c r="A84" s="13"/>
      <c r="B84" s="30" t="s">
        <v>44</v>
      </c>
      <c r="C84" s="9"/>
      <c r="D84" s="7"/>
      <c r="E84" s="5"/>
      <c r="F84" s="5"/>
    </row>
    <row r="85" spans="1:6" x14ac:dyDescent="0.25">
      <c r="A85" s="13"/>
      <c r="B85" s="31" t="s">
        <v>40</v>
      </c>
      <c r="C85" s="9">
        <v>15.1</v>
      </c>
      <c r="D85" s="7" t="s">
        <v>11</v>
      </c>
      <c r="E85" s="5"/>
      <c r="F85" s="10">
        <f>C85*E85</f>
        <v>0</v>
      </c>
    </row>
    <row r="86" spans="1:6" x14ac:dyDescent="0.25">
      <c r="A86" s="13"/>
      <c r="B86" s="31" t="s">
        <v>41</v>
      </c>
      <c r="C86" s="9">
        <f>3.8*2</f>
        <v>7.6</v>
      </c>
      <c r="D86" s="7" t="s">
        <v>6</v>
      </c>
      <c r="E86" s="5"/>
      <c r="F86" s="10">
        <f t="shared" ref="F86:F87" si="5">C86*E86</f>
        <v>0</v>
      </c>
    </row>
    <row r="87" spans="1:6" x14ac:dyDescent="0.25">
      <c r="A87" s="13"/>
      <c r="B87" s="31" t="s">
        <v>42</v>
      </c>
      <c r="C87" s="9">
        <v>3.9</v>
      </c>
      <c r="D87" s="7" t="s">
        <v>6</v>
      </c>
      <c r="E87" s="5"/>
      <c r="F87" s="10">
        <f t="shared" si="5"/>
        <v>0</v>
      </c>
    </row>
    <row r="88" spans="1:6" x14ac:dyDescent="0.25">
      <c r="A88" s="13"/>
      <c r="B88" s="31"/>
      <c r="C88" s="9"/>
      <c r="D88" s="7"/>
      <c r="E88" s="5"/>
      <c r="F88" s="5"/>
    </row>
    <row r="89" spans="1:6" x14ac:dyDescent="0.25">
      <c r="A89" s="55">
        <v>8.1</v>
      </c>
      <c r="B89" s="60" t="s">
        <v>83</v>
      </c>
      <c r="C89" s="56"/>
      <c r="D89" s="57"/>
      <c r="E89" s="57"/>
      <c r="F89" s="58">
        <f>SUM(F75:F88)</f>
        <v>0</v>
      </c>
    </row>
    <row r="90" spans="1:6" ht="32.25" customHeight="1" x14ac:dyDescent="0.25">
      <c r="A90" s="92" t="s">
        <v>67</v>
      </c>
      <c r="B90" s="93"/>
      <c r="C90" s="93"/>
      <c r="D90" s="93"/>
      <c r="E90" s="93"/>
      <c r="F90" s="44"/>
    </row>
    <row r="91" spans="1:6" ht="15" customHeight="1" x14ac:dyDescent="0.25">
      <c r="A91" s="7"/>
      <c r="B91" s="5"/>
      <c r="C91" s="9"/>
      <c r="D91" s="7"/>
      <c r="E91" s="5"/>
      <c r="F91" s="5"/>
    </row>
    <row r="92" spans="1:6" x14ac:dyDescent="0.25">
      <c r="A92" s="70"/>
      <c r="B92" s="60" t="s">
        <v>109</v>
      </c>
      <c r="C92" s="56"/>
      <c r="D92" s="57"/>
      <c r="E92" s="57"/>
      <c r="F92" s="58"/>
    </row>
    <row r="93" spans="1:6" x14ac:dyDescent="0.25">
      <c r="A93" s="7"/>
      <c r="B93" s="71" t="s">
        <v>86</v>
      </c>
      <c r="C93" s="9"/>
      <c r="D93" s="7"/>
      <c r="E93" s="5"/>
      <c r="F93" s="5"/>
    </row>
    <row r="94" spans="1:6" x14ac:dyDescent="0.25">
      <c r="A94" s="7"/>
      <c r="B94" s="31" t="s">
        <v>98</v>
      </c>
      <c r="C94" s="9"/>
      <c r="D94" s="7"/>
      <c r="E94" s="5"/>
      <c r="F94" s="10">
        <f>C94*E94</f>
        <v>0</v>
      </c>
    </row>
    <row r="95" spans="1:6" x14ac:dyDescent="0.25">
      <c r="A95" s="7"/>
      <c r="B95" s="31" t="s">
        <v>88</v>
      </c>
      <c r="C95" s="9"/>
      <c r="D95" s="7"/>
      <c r="E95" s="5"/>
      <c r="F95" s="10">
        <f t="shared" ref="F95:F102" si="6">C95*E95</f>
        <v>0</v>
      </c>
    </row>
    <row r="96" spans="1:6" x14ac:dyDescent="0.25">
      <c r="A96" s="7"/>
      <c r="B96" s="31" t="s">
        <v>89</v>
      </c>
      <c r="C96" s="9"/>
      <c r="D96" s="7"/>
      <c r="E96" s="5"/>
      <c r="F96" s="10">
        <f t="shared" si="6"/>
        <v>0</v>
      </c>
    </row>
    <row r="97" spans="1:6" x14ac:dyDescent="0.25">
      <c r="A97" s="7"/>
      <c r="B97" s="31" t="s">
        <v>90</v>
      </c>
      <c r="C97" s="9"/>
      <c r="D97" s="7"/>
      <c r="E97" s="5"/>
      <c r="F97" s="10">
        <f t="shared" si="6"/>
        <v>0</v>
      </c>
    </row>
    <row r="98" spans="1:6" x14ac:dyDescent="0.25">
      <c r="A98" s="7"/>
      <c r="B98" s="31" t="s">
        <v>91</v>
      </c>
      <c r="C98" s="9"/>
      <c r="D98" s="7"/>
      <c r="E98" s="5"/>
      <c r="F98" s="10">
        <f t="shared" si="6"/>
        <v>0</v>
      </c>
    </row>
    <row r="99" spans="1:6" x14ac:dyDescent="0.25">
      <c r="A99" s="7"/>
      <c r="B99" s="31" t="s">
        <v>92</v>
      </c>
      <c r="C99" s="9"/>
      <c r="D99" s="7"/>
      <c r="E99" s="5"/>
      <c r="F99" s="10">
        <f t="shared" si="6"/>
        <v>0</v>
      </c>
    </row>
    <row r="100" spans="1:6" x14ac:dyDescent="0.25">
      <c r="A100" s="7"/>
      <c r="B100" s="31" t="s">
        <v>93</v>
      </c>
      <c r="C100" s="9"/>
      <c r="D100" s="7"/>
      <c r="E100" s="5"/>
      <c r="F100" s="10">
        <f t="shared" si="6"/>
        <v>0</v>
      </c>
    </row>
    <row r="101" spans="1:6" x14ac:dyDescent="0.25">
      <c r="A101" s="7"/>
      <c r="B101" s="31" t="s">
        <v>94</v>
      </c>
      <c r="C101" s="9"/>
      <c r="D101" s="7"/>
      <c r="E101" s="5"/>
      <c r="F101" s="10">
        <f t="shared" si="6"/>
        <v>0</v>
      </c>
    </row>
    <row r="102" spans="1:6" x14ac:dyDescent="0.25">
      <c r="A102" s="7"/>
      <c r="B102" s="31" t="s">
        <v>95</v>
      </c>
      <c r="C102" s="9"/>
      <c r="D102" s="7"/>
      <c r="E102" s="5"/>
      <c r="F102" s="10">
        <f t="shared" si="6"/>
        <v>0</v>
      </c>
    </row>
    <row r="103" spans="1:6" ht="15" customHeight="1" x14ac:dyDescent="0.25">
      <c r="A103" s="70"/>
      <c r="B103" s="36" t="s">
        <v>96</v>
      </c>
      <c r="C103" s="69"/>
      <c r="D103" s="70"/>
      <c r="E103" s="26"/>
      <c r="F103" s="84"/>
    </row>
    <row r="104" spans="1:6" x14ac:dyDescent="0.25">
      <c r="A104" s="7"/>
      <c r="B104" s="5"/>
      <c r="C104" s="9"/>
      <c r="D104" s="7"/>
      <c r="E104" s="5"/>
      <c r="F104" s="5"/>
    </row>
    <row r="105" spans="1:6" x14ac:dyDescent="0.25">
      <c r="A105" s="7"/>
      <c r="B105" s="71" t="s">
        <v>87</v>
      </c>
      <c r="C105" s="9"/>
      <c r="D105" s="7"/>
      <c r="E105" s="5"/>
      <c r="F105" s="5"/>
    </row>
    <row r="106" spans="1:6" x14ac:dyDescent="0.25">
      <c r="A106" s="7"/>
      <c r="B106" s="31" t="s">
        <v>98</v>
      </c>
      <c r="C106" s="9"/>
      <c r="D106" s="7"/>
      <c r="E106" s="5"/>
      <c r="F106" s="10">
        <f>C106*E106</f>
        <v>0</v>
      </c>
    </row>
    <row r="107" spans="1:6" x14ac:dyDescent="0.25">
      <c r="A107" s="7"/>
      <c r="B107" s="31" t="s">
        <v>88</v>
      </c>
      <c r="C107" s="9"/>
      <c r="D107" s="7"/>
      <c r="E107" s="5"/>
      <c r="F107" s="10">
        <f t="shared" ref="F107:F114" si="7">C107*E107</f>
        <v>0</v>
      </c>
    </row>
    <row r="108" spans="1:6" x14ac:dyDescent="0.25">
      <c r="A108" s="7"/>
      <c r="B108" s="31" t="s">
        <v>89</v>
      </c>
      <c r="C108" s="9"/>
      <c r="D108" s="7"/>
      <c r="E108" s="5"/>
      <c r="F108" s="10">
        <f t="shared" si="7"/>
        <v>0</v>
      </c>
    </row>
    <row r="109" spans="1:6" x14ac:dyDescent="0.25">
      <c r="A109" s="7"/>
      <c r="B109" s="31" t="s">
        <v>90</v>
      </c>
      <c r="C109" s="9"/>
      <c r="D109" s="7"/>
      <c r="E109" s="5"/>
      <c r="F109" s="10">
        <f t="shared" si="7"/>
        <v>0</v>
      </c>
    </row>
    <row r="110" spans="1:6" x14ac:dyDescent="0.25">
      <c r="A110" s="7"/>
      <c r="B110" s="31" t="s">
        <v>91</v>
      </c>
      <c r="C110" s="9"/>
      <c r="D110" s="7"/>
      <c r="E110" s="5"/>
      <c r="F110" s="10">
        <f t="shared" si="7"/>
        <v>0</v>
      </c>
    </row>
    <row r="111" spans="1:6" x14ac:dyDescent="0.25">
      <c r="A111" s="7"/>
      <c r="B111" s="31" t="s">
        <v>92</v>
      </c>
      <c r="C111" s="9"/>
      <c r="D111" s="7"/>
      <c r="E111" s="5"/>
      <c r="F111" s="10">
        <f t="shared" si="7"/>
        <v>0</v>
      </c>
    </row>
    <row r="112" spans="1:6" x14ac:dyDescent="0.25">
      <c r="A112" s="7"/>
      <c r="B112" s="31" t="s">
        <v>93</v>
      </c>
      <c r="C112" s="9"/>
      <c r="D112" s="7"/>
      <c r="E112" s="5"/>
      <c r="F112" s="10">
        <f t="shared" si="7"/>
        <v>0</v>
      </c>
    </row>
    <row r="113" spans="1:6" x14ac:dyDescent="0.25">
      <c r="A113" s="7"/>
      <c r="B113" s="31" t="s">
        <v>94</v>
      </c>
      <c r="C113" s="9"/>
      <c r="D113" s="7"/>
      <c r="E113" s="5"/>
      <c r="F113" s="10">
        <f t="shared" si="7"/>
        <v>0</v>
      </c>
    </row>
    <row r="114" spans="1:6" x14ac:dyDescent="0.25">
      <c r="A114" s="7"/>
      <c r="B114" s="31" t="s">
        <v>95</v>
      </c>
      <c r="C114" s="9"/>
      <c r="D114" s="7"/>
      <c r="E114" s="5"/>
      <c r="F114" s="10">
        <f t="shared" si="7"/>
        <v>0</v>
      </c>
    </row>
    <row r="115" spans="1:6" x14ac:dyDescent="0.25">
      <c r="A115" s="70"/>
      <c r="B115" s="36" t="s">
        <v>96</v>
      </c>
      <c r="C115" s="69"/>
      <c r="D115" s="70"/>
      <c r="E115" s="26"/>
      <c r="F115" s="84">
        <f>SUM(F93:F114)</f>
        <v>0</v>
      </c>
    </row>
  </sheetData>
  <mergeCells count="1">
    <mergeCell ref="A90:E90"/>
  </mergeCells>
  <pageMargins left="0.7" right="0.7" top="0.75" bottom="0.75" header="0.3" footer="0.3"/>
  <pageSetup scale="92" orientation="portrait" r:id="rId1"/>
  <headerFooter>
    <oddHeader xml:space="preserve">&amp;LDHE - MQA Reception (Velaanaage)
</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vt:lpstr>
      <vt:lpstr>Summary</vt:lpstr>
      <vt:lpstr>BOQ</vt:lpstr>
      <vt:lpstr>BOQ!Print_Area</vt:lpstr>
      <vt:lpstr>Summary!Print_Area</vt:lpstr>
      <vt:lpstr>BOQ!Print_Titles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Dela Cruz</dc:creator>
  <cp:lastModifiedBy>Afaaf Mohamed</cp:lastModifiedBy>
  <cp:lastPrinted>2018-04-19T04:44:43Z</cp:lastPrinted>
  <dcterms:created xsi:type="dcterms:W3CDTF">2018-04-15T10:52:08Z</dcterms:created>
  <dcterms:modified xsi:type="dcterms:W3CDTF">2018-04-19T11:44:03Z</dcterms:modified>
</cp:coreProperties>
</file>