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hifau\Downloads\"/>
    </mc:Choice>
  </mc:AlternateContent>
  <bookViews>
    <workbookView xWindow="0" yWindow="0" windowWidth="28800" windowHeight="12135" tabRatio="874" activeTab="1"/>
  </bookViews>
  <sheets>
    <sheet name="Cover" sheetId="35" r:id="rId1"/>
    <sheet name="Summary sheet" sheetId="34" r:id="rId2"/>
    <sheet name="Preliminaries" sheetId="2" r:id="rId3"/>
    <sheet name="Concrete works" sheetId="20" r:id="rId4"/>
    <sheet name="Masonry and plastering" sheetId="21" r:id="rId5"/>
    <sheet name="Roof works" sheetId="24" r:id="rId6"/>
    <sheet name="Ceiling" sheetId="25" r:id="rId7"/>
    <sheet name="Doors and windows" sheetId="23" r:id="rId8"/>
    <sheet name="Tiling" sheetId="26" r:id="rId9"/>
    <sheet name="Painting" sheetId="27" r:id="rId10"/>
    <sheet name="Plumbing Works" sheetId="28" r:id="rId11"/>
    <sheet name="Electrical installations" sheetId="29" r:id="rId12"/>
  </sheets>
  <definedNames>
    <definedName name="_xlnm.Print_Area" localSheetId="6">Ceiling!$A$1:$F$11</definedName>
    <definedName name="_xlnm.Print_Area" localSheetId="3">'Concrete works'!$A$1:$F$74</definedName>
    <definedName name="_xlnm.Print_Area" localSheetId="7">'Doors and windows'!$A$1:$F$18</definedName>
    <definedName name="_xlnm.Print_Area" localSheetId="11">'Electrical installations'!$A$1:$F$34</definedName>
    <definedName name="_xlnm.Print_Area" localSheetId="4">'Masonry and plastering'!$A$1:$F$23</definedName>
    <definedName name="_xlnm.Print_Area" localSheetId="9">Painting!$A$1:$F$16</definedName>
    <definedName name="_xlnm.Print_Area" localSheetId="10">'Plumbing Works'!$A$1:$F$31</definedName>
    <definedName name="_xlnm.Print_Area" localSheetId="2">Preliminaries!$A$1:$F$14</definedName>
    <definedName name="_xlnm.Print_Area" localSheetId="5">'Roof works'!$A$1:$F$30</definedName>
    <definedName name="_xlnm.Print_Area" localSheetId="1">'Summary sheet'!$A$1:$E$14</definedName>
    <definedName name="_xlnm.Print_Area" localSheetId="8">Tiling!$A$1:$F$10</definedName>
    <definedName name="_xlnm.Print_Titles" localSheetId="6">Ceiling!$2:$2</definedName>
    <definedName name="_xlnm.Print_Titles" localSheetId="3">'Concrete works'!$2:$2</definedName>
    <definedName name="_xlnm.Print_Titles" localSheetId="7">'Doors and windows'!$2:$2</definedName>
    <definedName name="_xlnm.Print_Titles" localSheetId="11">'Electrical installations'!$2:$2</definedName>
    <definedName name="_xlnm.Print_Titles" localSheetId="4">'Masonry and plastering'!$2:$2</definedName>
    <definedName name="_xlnm.Print_Titles" localSheetId="9">Painting!$2:$2</definedName>
    <definedName name="_xlnm.Print_Titles" localSheetId="10">'Plumbing Works'!$2:$2</definedName>
    <definedName name="_xlnm.Print_Titles" localSheetId="5">'Roof works'!$2:$2</definedName>
    <definedName name="_xlnm.Print_Titles" localSheetId="8">Tiling!$2:$2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0" l="1"/>
  <c r="C23" i="20"/>
  <c r="C21" i="20"/>
  <c r="C20" i="20"/>
  <c r="C13" i="20"/>
  <c r="C12" i="20"/>
  <c r="C27" i="28" l="1"/>
  <c r="C25" i="28"/>
  <c r="C20" i="28"/>
  <c r="C19" i="28"/>
  <c r="C22" i="28" l="1"/>
  <c r="C9" i="28"/>
  <c r="C10" i="28"/>
  <c r="C13" i="27" l="1"/>
  <c r="C10" i="27"/>
  <c r="C11" i="24"/>
  <c r="C10" i="24"/>
  <c r="C9" i="24"/>
  <c r="C8" i="24"/>
  <c r="C7" i="24"/>
  <c r="C5" i="24"/>
  <c r="C4" i="24"/>
  <c r="C20" i="21"/>
  <c r="C8" i="21"/>
  <c r="C70" i="20"/>
  <c r="C10" i="21" l="1"/>
  <c r="C65" i="20"/>
  <c r="C64" i="20"/>
  <c r="C66" i="20"/>
  <c r="C61" i="20"/>
  <c r="C60" i="20"/>
  <c r="C22" i="20" l="1"/>
  <c r="C19" i="20"/>
  <c r="H16" i="20"/>
  <c r="H17" i="20" s="1"/>
  <c r="H15" i="20"/>
  <c r="C14" i="20"/>
  <c r="C11" i="20"/>
  <c r="G12" i="24" l="1"/>
  <c r="C12" i="24" s="1"/>
  <c r="I11" i="24"/>
  <c r="I9" i="24"/>
  <c r="C16" i="21" l="1"/>
  <c r="C13" i="21"/>
  <c r="J9" i="20" l="1"/>
  <c r="J8" i="20"/>
  <c r="C8" i="20" l="1"/>
</calcChain>
</file>

<file path=xl/sharedStrings.xml><?xml version="1.0" encoding="utf-8"?>
<sst xmlns="http://schemas.openxmlformats.org/spreadsheetml/2006/main" count="448" uniqueCount="218">
  <si>
    <t>Sl no</t>
  </si>
  <si>
    <t>Description</t>
  </si>
  <si>
    <t>Qty</t>
  </si>
  <si>
    <t>Unit</t>
  </si>
  <si>
    <t>Bill No: 01
PRELIMINARIES</t>
  </si>
  <si>
    <t>Abbreviations</t>
  </si>
  <si>
    <t>Site Management Costs</t>
  </si>
  <si>
    <t>General Notes</t>
  </si>
  <si>
    <t>Allow for all on and off site management costs including costs of foreman and assistants, temporary services, telephone, fax, hoardings and similar</t>
  </si>
  <si>
    <t>item</t>
  </si>
  <si>
    <t>Sign Board</t>
  </si>
  <si>
    <t>Allow for sign board</t>
  </si>
  <si>
    <t>no</t>
  </si>
  <si>
    <t>Clean up</t>
  </si>
  <si>
    <r>
      <rPr>
        <b/>
        <sz val="11"/>
        <color theme="1"/>
        <rFont val="Calibri"/>
        <family val="2"/>
        <scheme val="minor"/>
      </rPr>
      <t>TOTAL OF BILL NO.1 (PRELIMINARIES)</t>
    </r>
    <r>
      <rPr>
        <sz val="11"/>
        <color theme="1"/>
        <rFont val="Calibri"/>
        <family val="2"/>
        <scheme val="minor"/>
      </rPr>
      <t xml:space="preserve">
</t>
    </r>
    <r>
      <rPr>
        <sz val="11"/>
        <color theme="2" tint="-0.499984740745262"/>
        <rFont val="Calibri"/>
        <family val="2"/>
        <scheme val="minor"/>
      </rPr>
      <t>Carried over to the summary sheet</t>
    </r>
  </si>
  <si>
    <t>Allow for clean up of completed works and site upon completion</t>
  </si>
  <si>
    <t xml:space="preserve">(a) Rate shall include for: placing in position; making good after removal of formwork and casting in all required items; additional concrete required to conform to structural and excavated tolerances.
b) Mix ratio for reinforced concrete shall be 1:2:3
</t>
  </si>
  <si>
    <t>Testing</t>
  </si>
  <si>
    <t>Allow for concrete testing</t>
  </si>
  <si>
    <t>Lean concrete</t>
  </si>
  <si>
    <t>3.4.1</t>
  </si>
  <si>
    <t>Reinforced Concrete</t>
  </si>
  <si>
    <t>Foundation beam FB1</t>
  </si>
  <si>
    <t>Foundation beam FB2</t>
  </si>
  <si>
    <t>Below ground level</t>
  </si>
  <si>
    <t>Column C1</t>
  </si>
  <si>
    <t>Column C2</t>
  </si>
  <si>
    <t>Ground floor</t>
  </si>
  <si>
    <t>Slab</t>
  </si>
  <si>
    <t>Formwork</t>
  </si>
  <si>
    <t>a) Rates shall include for: all necessary boarding, supports, erecting, framing, temporary cambering, cutting, perforations for reinforcing bars, bolts, straps, ties, hangers, pipes, removal of formwork and normal practices used.</t>
  </si>
  <si>
    <t>Reinforcement</t>
  </si>
  <si>
    <t>a) Rates shall include for: cleaning, fabrication, placing, the provision for all necessary temporary fixings and supports including tie wire and chair supports, laps, and wastages.</t>
  </si>
  <si>
    <t>6mm Ø bar</t>
  </si>
  <si>
    <t>10mm Ø bar</t>
  </si>
  <si>
    <t>12mm Ø bar</t>
  </si>
  <si>
    <t>16mm Ø bar</t>
  </si>
  <si>
    <t>Other concrete works</t>
  </si>
  <si>
    <t>Lintel Beam as per the specifications and drawings</t>
  </si>
  <si>
    <t>(a) 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t>
  </si>
  <si>
    <t>Cement blockwork</t>
  </si>
  <si>
    <t>Plastering</t>
  </si>
  <si>
    <t>External walls</t>
  </si>
  <si>
    <t>Internal walls</t>
  </si>
  <si>
    <t>a) Rates shall include for: all labour in framing, notching and fitting around projections, pipes, light fittings, hatches, grilles and similar and complete with cleats, packers, wedges and similar and all nails and screws.
b) Rate shall include for: timber priming and all painting as specified in the drawing</t>
  </si>
  <si>
    <t>Cement board ceiling</t>
  </si>
  <si>
    <t>Door units</t>
  </si>
  <si>
    <t>Window units</t>
  </si>
  <si>
    <t>(a) Rates shall include for: fixing, bedding, grouting, pointing, finishing and any other similar works to ensure the required finish.
b) Rates shall include for all other beading works required at the corneres</t>
  </si>
  <si>
    <t>Floor tiling</t>
  </si>
  <si>
    <t>Walls</t>
  </si>
  <si>
    <t>a) Weather proof emulsion paint system with textured finish on plastered and concrete surfaces of external and normal emulsion paint on internal walls.</t>
  </si>
  <si>
    <t>External painting 1 coat of wall sealer, &amp; 2 coats of paints</t>
  </si>
  <si>
    <t>Emulsion paint putty finish system on plastered and concrete surfaces of internal walls.</t>
  </si>
  <si>
    <t>Ceilings</t>
  </si>
  <si>
    <t>Floor paint</t>
  </si>
  <si>
    <t>a) Epoxy floor paint</t>
  </si>
  <si>
    <t>Lighting</t>
  </si>
  <si>
    <r>
      <rPr>
        <b/>
        <sz val="11"/>
        <color theme="1"/>
        <rFont val="Calibri"/>
        <family val="2"/>
        <scheme val="minor"/>
      </rPr>
      <t>TOTAL OF BILL NO.3 (CONCRETE WORKS)</t>
    </r>
    <r>
      <rPr>
        <sz val="11"/>
        <color theme="1"/>
        <rFont val="Calibri"/>
        <family val="2"/>
        <scheme val="minor"/>
      </rPr>
      <t xml:space="preserve">
</t>
    </r>
    <r>
      <rPr>
        <sz val="11"/>
        <color theme="2" tint="-0.499984740745262"/>
        <rFont val="Calibri"/>
        <family val="2"/>
        <scheme val="minor"/>
      </rPr>
      <t>Carried over to the summary sheet</t>
    </r>
  </si>
  <si>
    <t>SUMMARY OF BILL OF QUANTITIES</t>
  </si>
  <si>
    <t>Bill name</t>
  </si>
  <si>
    <t>Total of Bill no.1</t>
  </si>
  <si>
    <t>Total of Bill no.2</t>
  </si>
  <si>
    <t>Total of Bill no.3</t>
  </si>
  <si>
    <t>Total of Bill no.4</t>
  </si>
  <si>
    <t>Total of Bill no.5</t>
  </si>
  <si>
    <t>Total of Bill no.6</t>
  </si>
  <si>
    <t>Total of Bill no.7</t>
  </si>
  <si>
    <t>Total of Bill no.8</t>
  </si>
  <si>
    <t>Total of Bill no.10</t>
  </si>
  <si>
    <t>Total of Bill no.11</t>
  </si>
  <si>
    <t>Preliminaries</t>
  </si>
  <si>
    <t>Concrete works</t>
  </si>
  <si>
    <t>Masonry and plastering</t>
  </si>
  <si>
    <t>Metal works</t>
  </si>
  <si>
    <t>Ceiling</t>
  </si>
  <si>
    <t>Doors and windows</t>
  </si>
  <si>
    <t>Tiling</t>
  </si>
  <si>
    <t>Painting</t>
  </si>
  <si>
    <t>Electrical installation</t>
  </si>
  <si>
    <t>#</t>
  </si>
  <si>
    <t>m³</t>
  </si>
  <si>
    <t>m²</t>
  </si>
  <si>
    <t>Floor screed</t>
  </si>
  <si>
    <t>m</t>
  </si>
  <si>
    <t>D1</t>
  </si>
  <si>
    <t>W1</t>
  </si>
  <si>
    <t>W2</t>
  </si>
  <si>
    <t>m - meter
no - numbers
m3 - cubic meter
m2 - square meter
lm - linear meter
kg - kilograms
incl - including
mm - millimeter
dia - diameter
ss - stainless steel
gi - galvanised iron</t>
  </si>
  <si>
    <t>50mm thick lean concrete</t>
  </si>
  <si>
    <t>F1=700X700X300</t>
  </si>
  <si>
    <t>F2=850X85X300</t>
  </si>
  <si>
    <t>Slab (150mm thick)</t>
  </si>
  <si>
    <t>Roof beam</t>
  </si>
  <si>
    <t>kg</t>
  </si>
  <si>
    <t>Stub Column</t>
  </si>
  <si>
    <t xml:space="preserve">Ground floor </t>
  </si>
  <si>
    <t>50mm thick screed inside rooms</t>
  </si>
  <si>
    <t>Roof Works</t>
  </si>
  <si>
    <t>60.3mmØ x 3.2mm CHS</t>
  </si>
  <si>
    <t>ridge capping</t>
  </si>
  <si>
    <t>50x100mm2.5 thk c-purlins@ 900 c/c</t>
  </si>
  <si>
    <t>L wool insulation</t>
  </si>
  <si>
    <t>R wool insulation</t>
  </si>
  <si>
    <t>Lysaght Roofing Sheets</t>
  </si>
  <si>
    <t>16Ø HS Anchor Bolts with anchor fix chemical</t>
  </si>
  <si>
    <t>kg/pc</t>
  </si>
  <si>
    <t>12mm thk steel plate bracket welded to truss (support)</t>
  </si>
  <si>
    <t>200 x 200mm Zinc Gutter</t>
  </si>
  <si>
    <t>42.4mmØ x 2 CHS support truss</t>
  </si>
  <si>
    <t>Roof works</t>
  </si>
  <si>
    <t>a.) Cement board on roof eave/gable ceiling</t>
  </si>
  <si>
    <t>b.) Suspended "BORAL" or equivalent plasterboard ceiling system with aluminum framing, applied with ground smooth finish in selected paint. Ceiling Height: +3106mm</t>
  </si>
  <si>
    <t>600x600mm Homogenous Non-Slip Tiles over 50mm Screeding</t>
  </si>
  <si>
    <t>Self levelling cement floor screed with epoxy floor paint corridor area</t>
  </si>
  <si>
    <t>Applied with ground smooth finish in selected paint</t>
  </si>
  <si>
    <t>Light Switch</t>
  </si>
  <si>
    <t>4g</t>
  </si>
  <si>
    <t>3g</t>
  </si>
  <si>
    <t>2g</t>
  </si>
  <si>
    <t>Ceiling Fan (52"-54")</t>
  </si>
  <si>
    <t>Switching Line</t>
  </si>
  <si>
    <t>ACV &amp; Power Layout</t>
  </si>
  <si>
    <t>Distribution Box</t>
  </si>
  <si>
    <t>13A twin socket outlet</t>
  </si>
  <si>
    <t>All Electrical Component to be connected to their respective DB</t>
  </si>
  <si>
    <t>82Ø RWP</t>
  </si>
  <si>
    <t>82Ø Elbow</t>
  </si>
  <si>
    <t xml:space="preserve">Concrete </t>
  </si>
  <si>
    <t>Rate</t>
  </si>
  <si>
    <t>Amount</t>
  </si>
  <si>
    <t>TOTAL</t>
  </si>
  <si>
    <t>%</t>
  </si>
  <si>
    <t>Lintel Beam (LT1)</t>
  </si>
  <si>
    <t>Lintel Beam (LT2)</t>
  </si>
  <si>
    <t>Formworks</t>
  </si>
  <si>
    <t>TOTAL 
Carried over to the summary sheet</t>
  </si>
  <si>
    <t>RC Wall</t>
  </si>
  <si>
    <t xml:space="preserve">a) 150mm wide solid blocks for all external walls (local sand) 
b) 150mm wide solid blocks for all internal walls (local sand) </t>
  </si>
  <si>
    <t xml:space="preserve">150mm thk RC WALL to be water proofed with water proofing agent </t>
  </si>
  <si>
    <t>150mm thick solid block masonry wall (local sand), 16mm plastering</t>
  </si>
  <si>
    <t>300x300mm Homogenous non-slip tiles over 50mm screeding</t>
  </si>
  <si>
    <t>50mm thick screed - toilet</t>
  </si>
  <si>
    <t>65x200 fascia board</t>
  </si>
  <si>
    <t>50mm mineral wool insulation in bet. C-Sections</t>
  </si>
  <si>
    <t>D2</t>
  </si>
  <si>
    <t>D4</t>
  </si>
  <si>
    <t>D3</t>
  </si>
  <si>
    <t>W3</t>
  </si>
  <si>
    <t>Sanitary Fixtures &amp; Accessories</t>
  </si>
  <si>
    <t>Water closet</t>
  </si>
  <si>
    <t>Wash basin including counter top</t>
  </si>
  <si>
    <t>Wash basin tap</t>
  </si>
  <si>
    <t>Towel hanger</t>
  </si>
  <si>
    <t>82Ø Wye</t>
  </si>
  <si>
    <t>82Ø Tee</t>
  </si>
  <si>
    <t>110Ø Soil pipe</t>
  </si>
  <si>
    <t>110Ø Elbow</t>
  </si>
  <si>
    <t>110Ø Wye</t>
  </si>
  <si>
    <t>Floor Drain</t>
  </si>
  <si>
    <t>Floor Gully</t>
  </si>
  <si>
    <t xml:space="preserve">Drainage </t>
  </si>
  <si>
    <t>16Ø Elbow</t>
  </si>
  <si>
    <t>16ØPVC Elbow with thread</t>
  </si>
  <si>
    <t>16Ø PVC Pipe</t>
  </si>
  <si>
    <t>25Øx16Ø PVC Tee Reducer</t>
  </si>
  <si>
    <t>16Ø cold water supply to cistern</t>
  </si>
  <si>
    <t>16Ø cold water  supply to bidet shower</t>
  </si>
  <si>
    <t>25Ø Pipe rise in wall</t>
  </si>
  <si>
    <t>25Ø elbow</t>
  </si>
  <si>
    <t>25Ø Tee</t>
  </si>
  <si>
    <t>16Ø Cold water supply to basin/Sink</t>
  </si>
  <si>
    <t>C2 Ceiling Down Light (18W)</t>
  </si>
  <si>
    <t>WPD out door wall light</t>
  </si>
  <si>
    <t>H2 recessed down light 12W</t>
  </si>
  <si>
    <t>Ceiling Light 18W CFL</t>
  </si>
  <si>
    <t>2x4' tube light with weather proof opal casing</t>
  </si>
  <si>
    <t>CL2 2x4' Flourecent light with opal casing</t>
  </si>
  <si>
    <t>Mirror Light (7W Led Light)</t>
  </si>
  <si>
    <t>15A. Switched/Spur unit @ H.L.</t>
  </si>
  <si>
    <t>Telephone outlet (RJ11, Connector)</t>
  </si>
  <si>
    <t>VGA cable for Projector</t>
  </si>
  <si>
    <t>Computer network outlet (RJ 45 Connectors)</t>
  </si>
  <si>
    <t>Speaker</t>
  </si>
  <si>
    <t>25Ø Condensate drain pipe in tray</t>
  </si>
  <si>
    <t>Rates shall include for: locks (mortise double locks), latches, closers, push plates, pull handles, bolts, kick plates, hinges and all door &amp; window hardware.</t>
  </si>
  <si>
    <t>Plumbing Works</t>
  </si>
  <si>
    <t>Water Supply</t>
  </si>
  <si>
    <r>
      <rPr>
        <b/>
        <sz val="11"/>
        <color theme="1"/>
        <rFont val="Calibri"/>
        <family val="2"/>
        <scheme val="minor"/>
      </rPr>
      <t>TOTAL OF BILL NO.11 (ELECTRICAL INSTALLATIONS)</t>
    </r>
    <r>
      <rPr>
        <sz val="11"/>
        <color theme="1"/>
        <rFont val="Calibri"/>
        <family val="2"/>
        <scheme val="minor"/>
      </rPr>
      <t xml:space="preserve">
</t>
    </r>
    <r>
      <rPr>
        <sz val="11"/>
        <color theme="2" tint="-0.499984740745262"/>
        <rFont val="Calibri"/>
        <family val="2"/>
        <scheme val="minor"/>
      </rPr>
      <t>Carried over to the summary sheet</t>
    </r>
  </si>
  <si>
    <t>20,000 BTU/hr Single split air-conditioner</t>
  </si>
  <si>
    <t>Bill No: 02
CONCRETE WORKS</t>
  </si>
  <si>
    <t>2.4.2</t>
  </si>
  <si>
    <t>2.5.1</t>
  </si>
  <si>
    <t>2.6.1</t>
  </si>
  <si>
    <t>2.6.2</t>
  </si>
  <si>
    <t>2.7.1</t>
  </si>
  <si>
    <t>Bill No: 03
MASONRY AND PLASTERING</t>
  </si>
  <si>
    <t>3.2.1</t>
  </si>
  <si>
    <t>3.2.2</t>
  </si>
  <si>
    <t>3.3.1</t>
  </si>
  <si>
    <t>3.3.2</t>
  </si>
  <si>
    <t>Bill No: 05
ROOF WORKS</t>
  </si>
  <si>
    <r>
      <rPr>
        <b/>
        <sz val="11"/>
        <color theme="1"/>
        <rFont val="Calibri"/>
        <family val="2"/>
        <scheme val="minor"/>
      </rPr>
      <t>TOTAL OF BILL NO.3 (MASONRY AND PLASTERING)</t>
    </r>
    <r>
      <rPr>
        <sz val="11"/>
        <color theme="1"/>
        <rFont val="Calibri"/>
        <family val="2"/>
        <scheme val="minor"/>
      </rPr>
      <t xml:space="preserve">
</t>
    </r>
    <r>
      <rPr>
        <sz val="11"/>
        <color theme="2" tint="-0.499984740745262"/>
        <rFont val="Calibri"/>
        <family val="2"/>
        <scheme val="minor"/>
      </rPr>
      <t>Carried over to the summary sheet</t>
    </r>
  </si>
  <si>
    <r>
      <rPr>
        <b/>
        <sz val="11"/>
        <color theme="1"/>
        <rFont val="Calibri"/>
        <family val="2"/>
        <scheme val="minor"/>
      </rPr>
      <t>TOTAL OF BILL NO.5 (ROOF WORKS)</t>
    </r>
    <r>
      <rPr>
        <sz val="11"/>
        <color theme="1"/>
        <rFont val="Calibri"/>
        <family val="2"/>
        <scheme val="minor"/>
      </rPr>
      <t xml:space="preserve">
</t>
    </r>
    <r>
      <rPr>
        <sz val="11"/>
        <color theme="2" tint="-0.499984740745262"/>
        <rFont val="Calibri"/>
        <family val="2"/>
        <scheme val="minor"/>
      </rPr>
      <t>Carried over to the summary sheet</t>
    </r>
  </si>
  <si>
    <t>Bill No: 06
CEILING</t>
  </si>
  <si>
    <r>
      <rPr>
        <b/>
        <sz val="11"/>
        <color theme="1"/>
        <rFont val="Calibri"/>
        <family val="2"/>
        <scheme val="minor"/>
      </rPr>
      <t>TOTAL OF BILL NO.6 (CEILING WORKS)</t>
    </r>
    <r>
      <rPr>
        <sz val="11"/>
        <color theme="1"/>
        <rFont val="Calibri"/>
        <family val="2"/>
        <scheme val="minor"/>
      </rPr>
      <t xml:space="preserve">
</t>
    </r>
    <r>
      <rPr>
        <sz val="11"/>
        <color theme="2" tint="-0.499984740745262"/>
        <rFont val="Calibri"/>
        <family val="2"/>
        <scheme val="minor"/>
      </rPr>
      <t>Carried over to the summary sheet</t>
    </r>
  </si>
  <si>
    <t>Bill No: 07
DOORS AND WINDOWS</t>
  </si>
  <si>
    <t>7.2.1</t>
  </si>
  <si>
    <t>7.3.1</t>
  </si>
  <si>
    <r>
      <rPr>
        <b/>
        <sz val="11"/>
        <color theme="1"/>
        <rFont val="Calibri"/>
        <family val="2"/>
        <scheme val="minor"/>
      </rPr>
      <t>TOTAL OF BILL NO.7 (DOORS AND WINDOWS)</t>
    </r>
    <r>
      <rPr>
        <sz val="11"/>
        <color theme="1"/>
        <rFont val="Calibri"/>
        <family val="2"/>
        <scheme val="minor"/>
      </rPr>
      <t xml:space="preserve">
</t>
    </r>
    <r>
      <rPr>
        <sz val="11"/>
        <color theme="2" tint="-0.499984740745262"/>
        <rFont val="Calibri"/>
        <family val="2"/>
        <scheme val="minor"/>
      </rPr>
      <t>Carried over to the summary sheet</t>
    </r>
  </si>
  <si>
    <t>Bill No: 08
TILING</t>
  </si>
  <si>
    <r>
      <rPr>
        <b/>
        <sz val="11"/>
        <color theme="1"/>
        <rFont val="Calibri"/>
        <family val="2"/>
        <scheme val="minor"/>
      </rPr>
      <t>TOTAL OF BILL NO.8 (TILING)</t>
    </r>
    <r>
      <rPr>
        <sz val="11"/>
        <color theme="1"/>
        <rFont val="Calibri"/>
        <family val="2"/>
        <scheme val="minor"/>
      </rPr>
      <t xml:space="preserve">
</t>
    </r>
    <r>
      <rPr>
        <sz val="11"/>
        <color theme="2" tint="-0.499984740745262"/>
        <rFont val="Calibri"/>
        <family val="2"/>
        <scheme val="minor"/>
      </rPr>
      <t>Carried over to the summary sheet</t>
    </r>
  </si>
  <si>
    <t>Bill No: 09
PAINTING</t>
  </si>
  <si>
    <r>
      <rPr>
        <b/>
        <sz val="11"/>
        <color theme="1"/>
        <rFont val="Calibri"/>
        <family val="2"/>
        <scheme val="minor"/>
      </rPr>
      <t>TOTAL OF BILL NO.09 (PAINTING)</t>
    </r>
    <r>
      <rPr>
        <sz val="11"/>
        <color theme="1"/>
        <rFont val="Calibri"/>
        <family val="2"/>
        <scheme val="minor"/>
      </rPr>
      <t xml:space="preserve">
</t>
    </r>
    <r>
      <rPr>
        <sz val="11"/>
        <color theme="2" tint="-0.499984740745262"/>
        <rFont val="Calibri"/>
        <family val="2"/>
        <scheme val="minor"/>
      </rPr>
      <t>Carried over to the summary sheet</t>
    </r>
  </si>
  <si>
    <t>Bill No: 10
PLUMBING WORKS</t>
  </si>
  <si>
    <r>
      <rPr>
        <b/>
        <sz val="11"/>
        <color theme="1"/>
        <rFont val="Calibri"/>
        <family val="2"/>
        <scheme val="minor"/>
      </rPr>
      <t>TOTAL OF BILL NO.10 PLUMBING WORKS</t>
    </r>
    <r>
      <rPr>
        <sz val="11"/>
        <color theme="1"/>
        <rFont val="Calibri"/>
        <family val="2"/>
        <scheme val="minor"/>
      </rPr>
      <t xml:space="preserve">
</t>
    </r>
    <r>
      <rPr>
        <sz val="11"/>
        <color theme="2" tint="-0.499984740745262"/>
        <rFont val="Calibri"/>
        <family val="2"/>
        <scheme val="minor"/>
      </rPr>
      <t>Carried over to the summary sheet</t>
    </r>
  </si>
  <si>
    <t>Bill No: 11
ELECTRICAL INSTALLATION</t>
  </si>
  <si>
    <t>Total of Bill no.09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</si>
</sst>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theme="2" tint="-0.499984740745262"/>
      <name val="Calibri"/>
      <family val="2"/>
      <scheme val="minor"/>
    </font>
    <font>
      <u/>
      <sz val="11"/>
      <color theme="1"/>
      <name val="Calibri"/>
      <family val="2"/>
      <scheme val="minor"/>
    </font>
    <font>
      <sz val="10"/>
      <name val="Arial"/>
      <family val="2"/>
    </font>
    <font>
      <sz val="11"/>
      <color rgb="FFFF0000"/>
      <name val="Calibri"/>
      <family val="2"/>
      <scheme val="minor"/>
    </font>
    <font>
      <b/>
      <u/>
      <sz val="18"/>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3" fontId="6" fillId="0" borderId="0" applyFont="0" applyFill="0" applyBorder="0" applyAlignment="0" applyProtection="0"/>
    <xf numFmtId="0" fontId="6" fillId="0" borderId="0"/>
  </cellStyleXfs>
  <cellXfs count="144">
    <xf numFmtId="0" fontId="0" fillId="0" borderId="0" xfId="0"/>
    <xf numFmtId="0" fontId="0" fillId="0" borderId="0" xfId="0" applyAlignment="1">
      <alignment horizontal="center" vertical="top"/>
    </xf>
    <xf numFmtId="0" fontId="0" fillId="0" borderId="2" xfId="0" applyBorder="1"/>
    <xf numFmtId="0" fontId="0" fillId="0" borderId="0" xfId="0" applyBorder="1" applyAlignment="1">
      <alignment wrapText="1"/>
    </xf>
    <xf numFmtId="0" fontId="0" fillId="0" borderId="0" xfId="0" applyBorder="1" applyAlignment="1">
      <alignment vertical="top" wrapText="1"/>
    </xf>
    <xf numFmtId="0" fontId="5" fillId="0" borderId="0" xfId="0" applyFont="1" applyBorder="1"/>
    <xf numFmtId="0" fontId="0" fillId="0" borderId="4" xfId="0" applyBorder="1"/>
    <xf numFmtId="0" fontId="0" fillId="0" borderId="4" xfId="0" applyBorder="1" applyAlignment="1">
      <alignment horizontal="center" vertical="center"/>
    </xf>
    <xf numFmtId="0" fontId="0" fillId="0" borderId="4" xfId="0" applyBorder="1" applyAlignment="1">
      <alignment horizontal="center" vertical="top"/>
    </xf>
    <xf numFmtId="0" fontId="0" fillId="0" borderId="5" xfId="0" applyBorder="1" applyAlignment="1">
      <alignment horizontal="center" vertical="top"/>
    </xf>
    <xf numFmtId="0" fontId="0" fillId="2" borderId="4" xfId="0" applyFill="1" applyBorder="1" applyAlignment="1">
      <alignment horizontal="center" vertical="top"/>
    </xf>
    <xf numFmtId="0" fontId="3" fillId="2" borderId="0" xfId="0" applyFont="1" applyFill="1" applyBorder="1"/>
    <xf numFmtId="0" fontId="0" fillId="2" borderId="4" xfId="0" applyFill="1" applyBorder="1"/>
    <xf numFmtId="0" fontId="0" fillId="2" borderId="2" xfId="0" applyFill="1" applyBorder="1"/>
    <xf numFmtId="0" fontId="0" fillId="2" borderId="3" xfId="0" applyFill="1" applyBorder="1"/>
    <xf numFmtId="0" fontId="2" fillId="0" borderId="1" xfId="0" applyFont="1" applyBorder="1" applyAlignment="1">
      <alignment horizontal="center" vertical="top"/>
    </xf>
    <xf numFmtId="0" fontId="2" fillId="0" borderId="1" xfId="0" applyFont="1" applyBorder="1"/>
    <xf numFmtId="0" fontId="2" fillId="0" borderId="1" xfId="0" applyFont="1" applyBorder="1" applyAlignment="1">
      <alignment horizontal="center"/>
    </xf>
    <xf numFmtId="0" fontId="2" fillId="0" borderId="1" xfId="0" applyFont="1" applyBorder="1" applyAlignment="1"/>
    <xf numFmtId="0" fontId="0" fillId="0" borderId="0" xfId="0" applyFill="1" applyBorder="1" applyAlignment="1">
      <alignment vertical="top" wrapText="1"/>
    </xf>
    <xf numFmtId="0" fontId="3" fillId="0" borderId="0" xfId="0" applyFont="1" applyBorder="1" applyAlignment="1">
      <alignment wrapText="1"/>
    </xf>
    <xf numFmtId="0" fontId="0" fillId="0" borderId="4" xfId="0" applyFont="1" applyBorder="1" applyAlignment="1">
      <alignment horizontal="center" vertical="top"/>
    </xf>
    <xf numFmtId="0" fontId="0" fillId="0" borderId="0" xfId="0" applyFont="1" applyBorder="1" applyAlignment="1">
      <alignment wrapText="1"/>
    </xf>
    <xf numFmtId="0" fontId="3" fillId="0" borderId="0" xfId="0" applyFont="1" applyBorder="1" applyAlignment="1">
      <alignment vertical="top" wrapText="1"/>
    </xf>
    <xf numFmtId="0" fontId="0" fillId="0" borderId="0" xfId="0" applyFont="1" applyFill="1" applyBorder="1" applyAlignment="1">
      <alignment wrapText="1"/>
    </xf>
    <xf numFmtId="0" fontId="0" fillId="0" borderId="0" xfId="0" applyFont="1" applyBorder="1" applyAlignment="1">
      <alignment horizontal="left" vertical="center"/>
    </xf>
    <xf numFmtId="0" fontId="0" fillId="0" borderId="4" xfId="0" applyFont="1" applyBorder="1" applyAlignment="1">
      <alignment horizontal="center" vertical="center"/>
    </xf>
    <xf numFmtId="43" fontId="2" fillId="0" borderId="1" xfId="1" applyFont="1" applyBorder="1" applyAlignment="1">
      <alignment horizontal="center"/>
    </xf>
    <xf numFmtId="43" fontId="0" fillId="2" borderId="3" xfId="1" applyFont="1" applyFill="1" applyBorder="1"/>
    <xf numFmtId="43" fontId="0" fillId="2" borderId="4" xfId="1" applyFont="1" applyFill="1" applyBorder="1"/>
    <xf numFmtId="43" fontId="0" fillId="0" borderId="4" xfId="1" applyFont="1" applyBorder="1" applyAlignment="1">
      <alignment horizontal="center" vertical="center"/>
    </xf>
    <xf numFmtId="43" fontId="0" fillId="0" borderId="0" xfId="1" applyFont="1"/>
    <xf numFmtId="0" fontId="0" fillId="0" borderId="2" xfId="0" applyBorder="1" applyAlignment="1">
      <alignment horizontal="center" vertical="center"/>
    </xf>
    <xf numFmtId="0" fontId="0" fillId="0" borderId="4" xfId="0" applyFill="1" applyBorder="1" applyAlignment="1">
      <alignment horizontal="center" vertical="top"/>
    </xf>
    <xf numFmtId="0" fontId="0" fillId="0" borderId="0" xfId="0" applyFill="1" applyBorder="1" applyAlignment="1">
      <alignment wrapText="1"/>
    </xf>
    <xf numFmtId="43" fontId="0" fillId="0" borderId="4" xfId="1" applyFont="1" applyFill="1" applyBorder="1" applyAlignment="1">
      <alignment horizontal="center" vertical="center"/>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0" borderId="2" xfId="0" applyFill="1" applyBorder="1" applyAlignment="1">
      <alignment horizontal="center" vertical="center"/>
    </xf>
    <xf numFmtId="43" fontId="0" fillId="0" borderId="4" xfId="0" applyNumberFormat="1" applyBorder="1" applyAlignment="1">
      <alignment horizontal="center" vertical="center"/>
    </xf>
    <xf numFmtId="43" fontId="0" fillId="0" borderId="4" xfId="1" applyFont="1" applyFill="1" applyBorder="1" applyAlignment="1">
      <alignment horizontal="center" vertical="top"/>
    </xf>
    <xf numFmtId="0" fontId="7" fillId="3" borderId="4" xfId="0" applyFont="1" applyFill="1" applyBorder="1" applyAlignment="1">
      <alignment horizontal="center" vertical="top"/>
    </xf>
    <xf numFmtId="0" fontId="0" fillId="0" borderId="2" xfId="0" applyFill="1" applyBorder="1"/>
    <xf numFmtId="43" fontId="0" fillId="0" borderId="4" xfId="1" applyFont="1" applyFill="1" applyBorder="1"/>
    <xf numFmtId="0" fontId="0" fillId="0" borderId="1" xfId="0" applyBorder="1" applyAlignment="1">
      <alignment horizontal="center" vertical="top"/>
    </xf>
    <xf numFmtId="0" fontId="0" fillId="2" borderId="0" xfId="0" applyFill="1" applyBorder="1"/>
    <xf numFmtId="0" fontId="0" fillId="0" borderId="0"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2" xfId="0" applyBorder="1"/>
    <xf numFmtId="0" fontId="0" fillId="0" borderId="6" xfId="0" applyBorder="1"/>
    <xf numFmtId="0" fontId="0" fillId="0" borderId="3" xfId="0" applyFont="1" applyBorder="1" applyAlignment="1">
      <alignment horizontal="left" vertical="center"/>
    </xf>
    <xf numFmtId="0" fontId="0" fillId="0" borderId="3" xfId="0" applyBorder="1"/>
    <xf numFmtId="0" fontId="0" fillId="0" borderId="4" xfId="0" applyFont="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xf>
    <xf numFmtId="43" fontId="0" fillId="0" borderId="4" xfId="1" applyNumberFormat="1" applyFont="1" applyBorder="1" applyAlignment="1">
      <alignment horizontal="left" vertical="center" indent="2"/>
    </xf>
    <xf numFmtId="0" fontId="2" fillId="0" borderId="0" xfId="0" applyFont="1" applyBorder="1" applyAlignment="1">
      <alignment wrapText="1"/>
    </xf>
    <xf numFmtId="43" fontId="0" fillId="0" borderId="0" xfId="0" applyNumberFormat="1"/>
    <xf numFmtId="0" fontId="0" fillId="2" borderId="9" xfId="0" applyFill="1" applyBorder="1"/>
    <xf numFmtId="0" fontId="0" fillId="0" borderId="8" xfId="0" applyBorder="1"/>
    <xf numFmtId="0" fontId="0" fillId="2" borderId="8" xfId="0" applyFill="1" applyBorder="1"/>
    <xf numFmtId="0" fontId="0" fillId="0" borderId="0" xfId="0" applyBorder="1"/>
    <xf numFmtId="0" fontId="0" fillId="0" borderId="1" xfId="0" applyBorder="1" applyAlignment="1">
      <alignment horizontal="center" vertical="center"/>
    </xf>
    <xf numFmtId="0" fontId="0" fillId="0" borderId="6" xfId="0" applyBorder="1" applyAlignment="1">
      <alignment horizontal="center" vertical="center"/>
    </xf>
    <xf numFmtId="0" fontId="0" fillId="0" borderId="0" xfId="0" applyFill="1"/>
    <xf numFmtId="0" fontId="0" fillId="0" borderId="4" xfId="0" applyBorder="1" applyAlignment="1">
      <alignment horizontal="right" vertical="top"/>
    </xf>
    <xf numFmtId="0" fontId="0" fillId="0" borderId="0" xfId="0" applyBorder="1" applyAlignment="1">
      <alignment vertical="top" wrapText="1"/>
    </xf>
    <xf numFmtId="0" fontId="0" fillId="0" borderId="0" xfId="0" applyBorder="1" applyAlignment="1">
      <alignment vertical="top" wrapText="1"/>
    </xf>
    <xf numFmtId="0" fontId="0" fillId="0" borderId="0" xfId="0" applyBorder="1" applyAlignment="1">
      <alignment vertical="top" wrapText="1"/>
    </xf>
    <xf numFmtId="0" fontId="0" fillId="0" borderId="0" xfId="0"/>
    <xf numFmtId="0" fontId="0" fillId="0" borderId="0" xfId="0" applyBorder="1" applyAlignment="1">
      <alignment vertical="top" wrapText="1"/>
    </xf>
    <xf numFmtId="0" fontId="0" fillId="0" borderId="4" xfId="0" applyBorder="1"/>
    <xf numFmtId="0" fontId="0" fillId="0" borderId="4" xfId="0" applyBorder="1" applyAlignment="1">
      <alignment horizontal="center" vertical="center"/>
    </xf>
    <xf numFmtId="0" fontId="0" fillId="0" borderId="5" xfId="0" applyBorder="1"/>
    <xf numFmtId="0" fontId="0" fillId="0" borderId="4" xfId="0" applyBorder="1" applyAlignment="1">
      <alignment horizontal="center" vertical="top"/>
    </xf>
    <xf numFmtId="0" fontId="0" fillId="2" borderId="4" xfId="0" applyFill="1" applyBorder="1" applyAlignment="1">
      <alignment horizontal="center" vertical="top"/>
    </xf>
    <xf numFmtId="0" fontId="3" fillId="2" borderId="0" xfId="0" applyFont="1" applyFill="1" applyBorder="1"/>
    <xf numFmtId="0" fontId="0" fillId="2" borderId="4" xfId="0" applyFill="1" applyBorder="1"/>
    <xf numFmtId="0" fontId="0" fillId="2" borderId="3" xfId="0" applyFill="1" applyBorder="1"/>
    <xf numFmtId="0" fontId="2" fillId="0" borderId="1" xfId="0" applyFont="1" applyBorder="1" applyAlignment="1">
      <alignment horizontal="center"/>
    </xf>
    <xf numFmtId="0" fontId="0" fillId="0" borderId="0" xfId="0" applyFill="1" applyBorder="1" applyAlignment="1">
      <alignment vertical="top" wrapText="1"/>
    </xf>
    <xf numFmtId="43" fontId="0" fillId="2" borderId="4" xfId="1" applyFont="1" applyFill="1" applyBorder="1"/>
    <xf numFmtId="43" fontId="0" fillId="0" borderId="4" xfId="1" applyFont="1" applyBorder="1" applyAlignment="1">
      <alignment horizontal="center" vertical="center"/>
    </xf>
    <xf numFmtId="0" fontId="0" fillId="0" borderId="2" xfId="0" applyBorder="1" applyAlignment="1">
      <alignment horizontal="center" vertical="center"/>
    </xf>
    <xf numFmtId="0" fontId="0" fillId="0" borderId="4" xfId="0" applyFill="1" applyBorder="1" applyAlignment="1">
      <alignment horizontal="center" vertical="top"/>
    </xf>
    <xf numFmtId="43" fontId="0" fillId="0" borderId="4" xfId="1" applyFont="1" applyFill="1" applyBorder="1" applyAlignment="1">
      <alignment horizontal="center" vertical="center"/>
    </xf>
    <xf numFmtId="43" fontId="0" fillId="0" borderId="4" xfId="1" applyFont="1" applyFill="1" applyBorder="1" applyAlignment="1">
      <alignment horizontal="center" vertical="top"/>
    </xf>
    <xf numFmtId="0" fontId="0" fillId="0" borderId="1" xfId="0" applyBorder="1" applyAlignment="1">
      <alignment horizontal="center" vertical="top"/>
    </xf>
    <xf numFmtId="0" fontId="0" fillId="2" borderId="0" xfId="0" applyFill="1" applyBorder="1"/>
    <xf numFmtId="0" fontId="0" fillId="0" borderId="1" xfId="0" applyBorder="1"/>
    <xf numFmtId="0" fontId="0" fillId="0" borderId="0" xfId="0" applyBorder="1" applyAlignment="1">
      <alignment horizontal="center" vertical="center"/>
    </xf>
    <xf numFmtId="0" fontId="2" fillId="0" borderId="6" xfId="0" applyFont="1" applyBorder="1" applyAlignment="1">
      <alignment horizontal="center"/>
    </xf>
    <xf numFmtId="0" fontId="0" fillId="0" borderId="1" xfId="0" applyBorder="1" applyAlignment="1">
      <alignment vertical="center" wrapText="1"/>
    </xf>
    <xf numFmtId="0" fontId="0" fillId="0" borderId="4" xfId="0" applyFill="1" applyBorder="1"/>
    <xf numFmtId="0" fontId="0" fillId="0" borderId="0" xfId="0" applyFont="1" applyBorder="1" applyAlignment="1">
      <alignment vertical="top" wrapText="1"/>
    </xf>
    <xf numFmtId="0" fontId="0" fillId="0" borderId="8" xfId="0" applyFill="1" applyBorder="1"/>
    <xf numFmtId="0" fontId="0" fillId="0" borderId="6" xfId="0" applyBorder="1" applyAlignment="1">
      <alignment vertical="top"/>
    </xf>
    <xf numFmtId="0" fontId="0" fillId="0" borderId="7" xfId="0" applyBorder="1"/>
    <xf numFmtId="0" fontId="0" fillId="0" borderId="1" xfId="0" applyBorder="1" applyAlignment="1">
      <alignment wrapText="1"/>
    </xf>
    <xf numFmtId="0" fontId="2" fillId="0"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0" fillId="0" borderId="0" xfId="0" applyFont="1" applyBorder="1" applyAlignment="1">
      <alignment horizontal="left" vertical="top" wrapText="1"/>
    </xf>
    <xf numFmtId="0" fontId="0" fillId="0" borderId="0" xfId="0" applyBorder="1" applyAlignment="1">
      <alignment horizontal="left" vertical="center" wrapText="1"/>
    </xf>
    <xf numFmtId="0" fontId="0" fillId="2" borderId="5" xfId="0" applyFill="1" applyBorder="1" applyAlignment="1">
      <alignment horizontal="center" vertical="top"/>
    </xf>
    <xf numFmtId="0" fontId="3" fillId="2" borderId="10" xfId="0" applyFont="1" applyFill="1" applyBorder="1"/>
    <xf numFmtId="43" fontId="0" fillId="2" borderId="5" xfId="1" applyFont="1" applyFill="1" applyBorder="1"/>
    <xf numFmtId="0" fontId="0" fillId="2" borderId="11" xfId="0" applyFill="1" applyBorder="1"/>
    <xf numFmtId="0" fontId="0" fillId="2" borderId="10" xfId="0" applyFill="1" applyBorder="1"/>
    <xf numFmtId="0" fontId="0" fillId="2" borderId="5" xfId="0" applyFill="1" applyBorder="1"/>
    <xf numFmtId="0" fontId="0" fillId="0" borderId="13" xfId="0" applyBorder="1"/>
    <xf numFmtId="43" fontId="0" fillId="0" borderId="1" xfId="1" applyFont="1" applyBorder="1" applyAlignment="1">
      <alignment horizontal="center" vertical="center"/>
    </xf>
    <xf numFmtId="0" fontId="0" fillId="0" borderId="5" xfId="0" applyBorder="1" applyAlignment="1">
      <alignment vertical="top"/>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0" fillId="2" borderId="14" xfId="0" applyFill="1" applyBorder="1"/>
    <xf numFmtId="0" fontId="0" fillId="0" borderId="1" xfId="0" applyBorder="1" applyAlignment="1">
      <alignment horizontal="right" vertical="top"/>
    </xf>
    <xf numFmtId="0" fontId="0" fillId="0" borderId="4" xfId="0" applyBorder="1" applyAlignment="1">
      <alignment vertical="top" wrapText="1"/>
    </xf>
    <xf numFmtId="0" fontId="0" fillId="0" borderId="7" xfId="0" applyBorder="1" applyAlignment="1">
      <alignment horizontal="center" vertical="center"/>
    </xf>
    <xf numFmtId="0" fontId="2"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10" xfId="0" applyFont="1" applyBorder="1" applyAlignment="1">
      <alignment horizontal="center" vertical="center" wrapText="1"/>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3" fillId="0" borderId="10" xfId="0" applyFont="1" applyBorder="1" applyAlignment="1">
      <alignment horizontal="center" vertical="center"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cellXfs>
  <cellStyles count="4">
    <cellStyle name="Comma" xfId="1" builtinId="3"/>
    <cellStyle name="Comma 6" xfId="2"/>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111125</xdr:rowOff>
    </xdr:from>
    <xdr:to>
      <xdr:col>9</xdr:col>
      <xdr:colOff>409575</xdr:colOff>
      <xdr:row>45</xdr:row>
      <xdr:rowOff>79375</xdr:rowOff>
    </xdr:to>
    <xdr:sp macro="" textlink="">
      <xdr:nvSpPr>
        <xdr:cNvPr id="3" name="TextBox 2"/>
        <xdr:cNvSpPr txBox="1"/>
      </xdr:nvSpPr>
      <xdr:spPr>
        <a:xfrm>
          <a:off x="95250" y="111125"/>
          <a:ext cx="5800725" cy="854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100" b="1"/>
        </a:p>
        <a:p>
          <a:pPr algn="r"/>
          <a:endParaRPr lang="en-US" sz="1600" b="1"/>
        </a:p>
        <a:p>
          <a:pPr algn="r"/>
          <a:r>
            <a:rPr lang="en-US" sz="1600" b="1"/>
            <a:t>BILL OF QUANTITIES</a:t>
          </a:r>
        </a:p>
        <a:p>
          <a:pPr algn="r"/>
          <a:endParaRPr lang="en-US" sz="1600" b="1"/>
        </a:p>
        <a:p>
          <a:pPr algn="r"/>
          <a:r>
            <a:rPr lang="en-US" sz="1600" b="1"/>
            <a:t>PROJECT: VASHAFARU</a:t>
          </a:r>
          <a:r>
            <a:rPr lang="en-US" sz="1600" b="1" baseline="0"/>
            <a:t> </a:t>
          </a:r>
          <a:r>
            <a:rPr lang="en-US" sz="1600" b="1"/>
            <a:t>SCHOOL</a:t>
          </a:r>
        </a:p>
        <a:p>
          <a:pPr algn="r"/>
          <a:r>
            <a:rPr lang="en-US" sz="1600" b="1"/>
            <a:t>CLIENT: MINISTRY OF EDUCATION</a:t>
          </a:r>
          <a:endParaRPr lang="en-US" sz="1600" b="1" baseline="0"/>
        </a:p>
        <a:p>
          <a:pPr algn="r"/>
          <a:r>
            <a:rPr lang="en-US" sz="1600" b="1"/>
            <a:t>DATE: 25</a:t>
          </a:r>
          <a:r>
            <a:rPr lang="en-US" sz="1600" b="1" baseline="0"/>
            <a:t> AUGUST</a:t>
          </a:r>
          <a:r>
            <a:rPr lang="en-US" sz="1600" b="1"/>
            <a:t> 2019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A50" sqref="A50"/>
    </sheetView>
  </sheetViews>
  <sheetFormatPr defaultRowHeight="15" x14ac:dyDescent="0.25"/>
  <cols>
    <col min="1" max="16384" width="9.140625" style="75"/>
  </cols>
  <sheetData/>
  <pageMargins left="0.95" right="0.7" top="0.75" bottom="0.75" header="0.3" footer="0.3"/>
  <pageSetup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view="pageBreakPreview" topLeftCell="A2" zoomScale="110" zoomScaleNormal="100" zoomScaleSheetLayoutView="110" zoomScalePageLayoutView="115" workbookViewId="0">
      <selection activeCell="B17" sqref="B17"/>
    </sheetView>
  </sheetViews>
  <sheetFormatPr defaultRowHeight="15" x14ac:dyDescent="0.25"/>
  <cols>
    <col min="1" max="1" width="5.28515625" style="1" bestFit="1" customWidth="1"/>
    <col min="2" max="2" width="39.85546875" customWidth="1"/>
  </cols>
  <sheetData>
    <row r="1" spans="1:6" ht="35.25" customHeight="1" x14ac:dyDescent="0.25">
      <c r="A1" s="131" t="s">
        <v>212</v>
      </c>
      <c r="B1" s="131"/>
      <c r="C1" s="131"/>
      <c r="D1" s="131"/>
      <c r="E1" s="131"/>
      <c r="F1" s="131"/>
    </row>
    <row r="2" spans="1:6" x14ac:dyDescent="0.25">
      <c r="A2" s="18" t="s">
        <v>0</v>
      </c>
      <c r="B2" s="18" t="s">
        <v>1</v>
      </c>
      <c r="C2" s="17" t="s">
        <v>2</v>
      </c>
      <c r="D2" s="17" t="s">
        <v>3</v>
      </c>
      <c r="E2" s="97" t="s">
        <v>129</v>
      </c>
      <c r="F2" s="85" t="s">
        <v>130</v>
      </c>
    </row>
    <row r="3" spans="1:6" x14ac:dyDescent="0.25">
      <c r="A3" s="10">
        <v>9.1</v>
      </c>
      <c r="B3" s="11" t="s">
        <v>50</v>
      </c>
      <c r="C3" s="12"/>
      <c r="D3" s="13"/>
      <c r="E3" s="64"/>
      <c r="F3" s="84"/>
    </row>
    <row r="4" spans="1:6" ht="75" customHeight="1" x14ac:dyDescent="0.25">
      <c r="A4" s="8"/>
      <c r="B4" s="134" t="s">
        <v>51</v>
      </c>
      <c r="C4" s="135"/>
      <c r="D4" s="135"/>
      <c r="E4" s="122"/>
      <c r="F4" s="122"/>
    </row>
    <row r="5" spans="1:6" ht="30" x14ac:dyDescent="0.25">
      <c r="A5" s="8">
        <v>1</v>
      </c>
      <c r="B5" s="4" t="s">
        <v>52</v>
      </c>
      <c r="C5" s="30">
        <v>253.68</v>
      </c>
      <c r="D5" s="32" t="s">
        <v>82</v>
      </c>
      <c r="F5" s="77"/>
    </row>
    <row r="6" spans="1:6" x14ac:dyDescent="0.25">
      <c r="A6" s="8"/>
      <c r="B6" s="4"/>
      <c r="C6" s="30"/>
      <c r="D6" s="32"/>
      <c r="F6" s="77"/>
    </row>
    <row r="7" spans="1:6" ht="45" x14ac:dyDescent="0.25">
      <c r="A7" s="8">
        <v>2</v>
      </c>
      <c r="B7" s="4" t="s">
        <v>53</v>
      </c>
      <c r="C7" s="30">
        <v>225.28000000000003</v>
      </c>
      <c r="D7" s="32" t="s">
        <v>82</v>
      </c>
      <c r="F7" s="77"/>
    </row>
    <row r="8" spans="1:6" x14ac:dyDescent="0.25">
      <c r="A8" s="8"/>
      <c r="B8" s="4"/>
      <c r="C8" s="30"/>
      <c r="D8" s="32"/>
      <c r="F8" s="77"/>
    </row>
    <row r="9" spans="1:6" x14ac:dyDescent="0.25">
      <c r="A9" s="10">
        <v>9.1999999999999993</v>
      </c>
      <c r="B9" s="11" t="s">
        <v>54</v>
      </c>
      <c r="C9" s="29"/>
      <c r="D9" s="13"/>
      <c r="E9" s="94"/>
      <c r="F9" s="83"/>
    </row>
    <row r="10" spans="1:6" ht="30" x14ac:dyDescent="0.25">
      <c r="A10" s="8"/>
      <c r="B10" s="4" t="s">
        <v>115</v>
      </c>
      <c r="C10" s="30">
        <f>195*2</f>
        <v>390</v>
      </c>
      <c r="D10" s="32" t="s">
        <v>82</v>
      </c>
      <c r="F10" s="77"/>
    </row>
    <row r="11" spans="1:6" x14ac:dyDescent="0.25">
      <c r="A11" s="10">
        <v>9.3000000000000007</v>
      </c>
      <c r="B11" s="11" t="s">
        <v>55</v>
      </c>
      <c r="C11" s="29"/>
      <c r="D11" s="13"/>
      <c r="E11" s="94"/>
      <c r="F11" s="83"/>
    </row>
    <row r="12" spans="1:6" x14ac:dyDescent="0.25">
      <c r="A12" s="8"/>
      <c r="B12" s="4" t="s">
        <v>56</v>
      </c>
      <c r="C12" s="30"/>
      <c r="D12" s="32"/>
      <c r="F12" s="77"/>
    </row>
    <row r="13" spans="1:6" ht="30" x14ac:dyDescent="0.25">
      <c r="A13" s="8"/>
      <c r="B13" s="76" t="s">
        <v>114</v>
      </c>
      <c r="C13" s="78">
        <f>58.6*2</f>
        <v>117.2</v>
      </c>
      <c r="D13" s="32" t="s">
        <v>82</v>
      </c>
      <c r="F13" s="77"/>
    </row>
    <row r="14" spans="1:6" s="75" customFormat="1" ht="72.75" customHeight="1" x14ac:dyDescent="0.25">
      <c r="A14" s="80"/>
      <c r="B14" s="76"/>
      <c r="C14" s="78"/>
      <c r="D14" s="89"/>
      <c r="F14" s="79"/>
    </row>
    <row r="15" spans="1:6" s="75" customFormat="1" x14ac:dyDescent="0.25">
      <c r="A15" s="121"/>
      <c r="B15" s="119" t="s">
        <v>131</v>
      </c>
      <c r="C15" s="68"/>
      <c r="D15" s="68"/>
      <c r="E15" s="52"/>
      <c r="F15" s="95"/>
    </row>
    <row r="16" spans="1:6" ht="30.75" customHeight="1" x14ac:dyDescent="0.25">
      <c r="A16" s="48">
        <v>9.4</v>
      </c>
      <c r="B16" s="48" t="s">
        <v>213</v>
      </c>
      <c r="C16" s="50"/>
      <c r="D16" s="50"/>
      <c r="E16" s="52"/>
      <c r="F16" s="95"/>
    </row>
  </sheetData>
  <mergeCells count="2">
    <mergeCell ref="A1:F1"/>
    <mergeCell ref="B4:D4"/>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topLeftCell="A3" zoomScaleNormal="100" zoomScaleSheetLayoutView="100" zoomScalePageLayoutView="112" workbookViewId="0">
      <selection activeCell="B32" sqref="B32"/>
    </sheetView>
  </sheetViews>
  <sheetFormatPr defaultRowHeight="15" x14ac:dyDescent="0.25"/>
  <cols>
    <col min="1" max="1" width="5.28515625" style="1" bestFit="1" customWidth="1"/>
    <col min="2" max="2" width="43.42578125" customWidth="1"/>
  </cols>
  <sheetData>
    <row r="1" spans="1:6" ht="35.25" customHeight="1" x14ac:dyDescent="0.25">
      <c r="A1" s="131" t="s">
        <v>214</v>
      </c>
      <c r="B1" s="131"/>
      <c r="C1" s="131"/>
      <c r="D1" s="131"/>
      <c r="E1" s="131"/>
      <c r="F1" s="131"/>
    </row>
    <row r="2" spans="1:6" x14ac:dyDescent="0.25">
      <c r="A2" s="18" t="s">
        <v>0</v>
      </c>
      <c r="B2" s="18" t="s">
        <v>1</v>
      </c>
      <c r="C2" s="17" t="s">
        <v>2</v>
      </c>
      <c r="D2" s="17" t="s">
        <v>3</v>
      </c>
      <c r="E2" s="97" t="s">
        <v>129</v>
      </c>
      <c r="F2" s="85" t="s">
        <v>130</v>
      </c>
    </row>
    <row r="3" spans="1:6" s="70" customFormat="1" x14ac:dyDescent="0.25">
      <c r="A3" s="81">
        <v>10.1</v>
      </c>
      <c r="B3" s="82" t="s">
        <v>149</v>
      </c>
      <c r="C3" s="83"/>
      <c r="D3" s="94"/>
      <c r="E3" s="64"/>
      <c r="F3" s="84"/>
    </row>
    <row r="4" spans="1:6" s="70" customFormat="1" x14ac:dyDescent="0.25">
      <c r="A4" s="90"/>
      <c r="B4" s="100" t="s">
        <v>150</v>
      </c>
      <c r="C4" s="78">
        <v>4</v>
      </c>
      <c r="D4" s="96" t="s">
        <v>12</v>
      </c>
      <c r="E4" s="101"/>
      <c r="F4" s="99"/>
    </row>
    <row r="5" spans="1:6" s="70" customFormat="1" x14ac:dyDescent="0.25">
      <c r="A5" s="90"/>
      <c r="B5" s="100" t="s">
        <v>151</v>
      </c>
      <c r="C5" s="78">
        <v>2</v>
      </c>
      <c r="D5" s="96" t="s">
        <v>12</v>
      </c>
      <c r="E5" s="101"/>
      <c r="F5" s="99"/>
    </row>
    <row r="6" spans="1:6" s="70" customFormat="1" x14ac:dyDescent="0.25">
      <c r="A6" s="90"/>
      <c r="B6" s="100" t="s">
        <v>152</v>
      </c>
      <c r="C6" s="78">
        <v>1</v>
      </c>
      <c r="D6" s="96" t="s">
        <v>12</v>
      </c>
      <c r="E6" s="101"/>
      <c r="F6" s="99"/>
    </row>
    <row r="7" spans="1:6" s="70" customFormat="1" x14ac:dyDescent="0.25">
      <c r="A7" s="90"/>
      <c r="B7" s="100" t="s">
        <v>153</v>
      </c>
      <c r="C7" s="78">
        <v>1</v>
      </c>
      <c r="D7" s="96" t="s">
        <v>12</v>
      </c>
      <c r="E7" s="101"/>
      <c r="F7" s="99"/>
    </row>
    <row r="8" spans="1:6" s="75" customFormat="1" x14ac:dyDescent="0.25">
      <c r="A8" s="81">
        <v>10.199999999999999</v>
      </c>
      <c r="B8" s="82" t="s">
        <v>161</v>
      </c>
      <c r="C8" s="87"/>
      <c r="D8" s="94"/>
      <c r="E8" s="66"/>
      <c r="F8" s="83"/>
    </row>
    <row r="9" spans="1:6" x14ac:dyDescent="0.25">
      <c r="A9" s="8"/>
      <c r="B9" s="4" t="s">
        <v>126</v>
      </c>
      <c r="C9" s="30">
        <f>ROUNDUP(22.1+(3.2*8)+2,0)</f>
        <v>50</v>
      </c>
      <c r="D9" s="96" t="s">
        <v>84</v>
      </c>
      <c r="E9" s="65"/>
      <c r="F9" s="77"/>
    </row>
    <row r="10" spans="1:6" x14ac:dyDescent="0.25">
      <c r="A10" s="8"/>
      <c r="B10" s="4" t="s">
        <v>127</v>
      </c>
      <c r="C10" s="30">
        <f>12+6</f>
        <v>18</v>
      </c>
      <c r="D10" s="96" t="s">
        <v>12</v>
      </c>
      <c r="E10" s="65"/>
      <c r="F10" s="77"/>
    </row>
    <row r="11" spans="1:6" x14ac:dyDescent="0.25">
      <c r="A11" s="8"/>
      <c r="B11" s="76" t="s">
        <v>154</v>
      </c>
      <c r="C11" s="30">
        <v>2</v>
      </c>
      <c r="D11" s="96" t="s">
        <v>12</v>
      </c>
      <c r="E11" s="65"/>
      <c r="F11" s="77"/>
    </row>
    <row r="12" spans="1:6" s="75" customFormat="1" x14ac:dyDescent="0.25">
      <c r="A12" s="80"/>
      <c r="B12" s="76" t="s">
        <v>155</v>
      </c>
      <c r="C12" s="88">
        <v>2</v>
      </c>
      <c r="D12" s="96" t="s">
        <v>12</v>
      </c>
      <c r="E12" s="65"/>
      <c r="F12" s="77"/>
    </row>
    <row r="13" spans="1:6" s="75" customFormat="1" x14ac:dyDescent="0.25">
      <c r="A13" s="80"/>
      <c r="B13" s="76" t="s">
        <v>156</v>
      </c>
      <c r="C13" s="88">
        <v>21</v>
      </c>
      <c r="D13" s="96" t="s">
        <v>84</v>
      </c>
      <c r="E13" s="65"/>
      <c r="F13" s="77"/>
    </row>
    <row r="14" spans="1:6" s="75" customFormat="1" x14ac:dyDescent="0.25">
      <c r="A14" s="80"/>
      <c r="B14" s="76" t="s">
        <v>157</v>
      </c>
      <c r="C14" s="88">
        <v>5</v>
      </c>
      <c r="D14" s="96" t="s">
        <v>12</v>
      </c>
      <c r="E14" s="65"/>
      <c r="F14" s="77"/>
    </row>
    <row r="15" spans="1:6" s="75" customFormat="1" x14ac:dyDescent="0.25">
      <c r="A15" s="80"/>
      <c r="B15" s="76" t="s">
        <v>158</v>
      </c>
      <c r="C15" s="88">
        <v>2</v>
      </c>
      <c r="D15" s="96" t="s">
        <v>12</v>
      </c>
      <c r="E15" s="65"/>
      <c r="F15" s="77"/>
    </row>
    <row r="16" spans="1:6" s="75" customFormat="1" x14ac:dyDescent="0.25">
      <c r="A16" s="80"/>
      <c r="B16" s="76" t="s">
        <v>159</v>
      </c>
      <c r="C16" s="88">
        <v>2</v>
      </c>
      <c r="D16" s="96" t="s">
        <v>12</v>
      </c>
      <c r="E16" s="65"/>
      <c r="F16" s="77"/>
    </row>
    <row r="17" spans="1:6" s="75" customFormat="1" x14ac:dyDescent="0.25">
      <c r="A17" s="80"/>
      <c r="B17" s="76" t="s">
        <v>160</v>
      </c>
      <c r="C17" s="88">
        <v>3</v>
      </c>
      <c r="D17" s="96" t="s">
        <v>12</v>
      </c>
      <c r="E17" s="65"/>
      <c r="F17" s="77"/>
    </row>
    <row r="18" spans="1:6" s="75" customFormat="1" x14ac:dyDescent="0.25">
      <c r="A18" s="81">
        <v>10.3</v>
      </c>
      <c r="B18" s="82" t="s">
        <v>187</v>
      </c>
      <c r="C18" s="87"/>
      <c r="D18" s="94"/>
      <c r="E18" s="66"/>
      <c r="F18" s="83"/>
    </row>
    <row r="19" spans="1:6" s="75" customFormat="1" x14ac:dyDescent="0.25">
      <c r="A19" s="80"/>
      <c r="B19" s="76" t="s">
        <v>166</v>
      </c>
      <c r="C19" s="88">
        <f>4*1.2</f>
        <v>4.8</v>
      </c>
      <c r="D19" s="96" t="s">
        <v>84</v>
      </c>
      <c r="E19" s="65"/>
      <c r="F19" s="77"/>
    </row>
    <row r="20" spans="1:6" s="75" customFormat="1" x14ac:dyDescent="0.25">
      <c r="A20" s="80"/>
      <c r="B20" s="76" t="s">
        <v>167</v>
      </c>
      <c r="C20" s="88">
        <f>4*1.5</f>
        <v>6</v>
      </c>
      <c r="D20" s="96" t="s">
        <v>84</v>
      </c>
      <c r="E20" s="65"/>
      <c r="F20" s="77"/>
    </row>
    <row r="21" spans="1:6" s="75" customFormat="1" x14ac:dyDescent="0.25">
      <c r="A21" s="80"/>
      <c r="B21" s="76" t="s">
        <v>162</v>
      </c>
      <c r="C21" s="88">
        <v>4</v>
      </c>
      <c r="D21" s="96" t="s">
        <v>12</v>
      </c>
      <c r="E21" s="65"/>
      <c r="F21" s="77"/>
    </row>
    <row r="22" spans="1:6" s="75" customFormat="1" x14ac:dyDescent="0.25">
      <c r="A22" s="80"/>
      <c r="B22" s="76" t="s">
        <v>168</v>
      </c>
      <c r="C22" s="88">
        <f>ROUNDUP(26.9+2,0)</f>
        <v>29</v>
      </c>
      <c r="D22" s="96" t="s">
        <v>84</v>
      </c>
      <c r="E22" s="65"/>
      <c r="F22" s="77"/>
    </row>
    <row r="23" spans="1:6" s="75" customFormat="1" x14ac:dyDescent="0.25">
      <c r="A23" s="80"/>
      <c r="B23" s="76" t="s">
        <v>169</v>
      </c>
      <c r="C23" s="88">
        <v>7</v>
      </c>
      <c r="D23" s="96" t="s">
        <v>12</v>
      </c>
      <c r="E23" s="65"/>
      <c r="F23" s="77"/>
    </row>
    <row r="24" spans="1:6" s="75" customFormat="1" x14ac:dyDescent="0.25">
      <c r="A24" s="80"/>
      <c r="B24" s="76" t="s">
        <v>170</v>
      </c>
      <c r="C24" s="88">
        <v>10</v>
      </c>
      <c r="D24" s="96" t="s">
        <v>12</v>
      </c>
      <c r="E24" s="65"/>
      <c r="F24" s="77"/>
    </row>
    <row r="25" spans="1:6" s="75" customFormat="1" x14ac:dyDescent="0.25">
      <c r="A25" s="80"/>
      <c r="B25" s="76" t="s">
        <v>171</v>
      </c>
      <c r="C25" s="88">
        <f>2+3</f>
        <v>5</v>
      </c>
      <c r="D25" s="96" t="s">
        <v>84</v>
      </c>
      <c r="E25" s="65"/>
      <c r="F25" s="77"/>
    </row>
    <row r="26" spans="1:6" s="75" customFormat="1" x14ac:dyDescent="0.25">
      <c r="A26" s="80"/>
      <c r="B26" s="76" t="s">
        <v>163</v>
      </c>
      <c r="C26" s="88">
        <v>3</v>
      </c>
      <c r="D26" s="96" t="s">
        <v>12</v>
      </c>
      <c r="E26" s="65"/>
      <c r="F26" s="77"/>
    </row>
    <row r="27" spans="1:6" s="75" customFormat="1" x14ac:dyDescent="0.25">
      <c r="A27" s="80"/>
      <c r="B27" s="76" t="s">
        <v>164</v>
      </c>
      <c r="C27" s="88">
        <f>0.3+2</f>
        <v>2.2999999999999998</v>
      </c>
      <c r="D27" s="96" t="s">
        <v>12</v>
      </c>
      <c r="E27" s="65"/>
      <c r="F27" s="77"/>
    </row>
    <row r="28" spans="1:6" s="75" customFormat="1" x14ac:dyDescent="0.25">
      <c r="A28" s="80"/>
      <c r="B28" s="76" t="s">
        <v>165</v>
      </c>
      <c r="C28" s="88">
        <v>3</v>
      </c>
      <c r="D28" s="96" t="s">
        <v>12</v>
      </c>
      <c r="E28" s="65"/>
      <c r="F28" s="77"/>
    </row>
    <row r="29" spans="1:6" s="75" customFormat="1" ht="39" customHeight="1" x14ac:dyDescent="0.25">
      <c r="A29" s="80"/>
      <c r="B29" s="76"/>
      <c r="C29" s="88"/>
      <c r="D29" s="96"/>
      <c r="E29" s="65"/>
      <c r="F29" s="77"/>
    </row>
    <row r="30" spans="1:6" s="75" customFormat="1" x14ac:dyDescent="0.25">
      <c r="A30" s="93"/>
      <c r="B30" s="142" t="s">
        <v>131</v>
      </c>
      <c r="C30" s="143"/>
      <c r="D30" s="69"/>
      <c r="E30" s="69"/>
      <c r="F30" s="95"/>
    </row>
    <row r="31" spans="1:6" ht="57.75" customHeight="1" x14ac:dyDescent="0.25">
      <c r="A31" s="98">
        <v>10.4</v>
      </c>
      <c r="B31" s="137" t="s">
        <v>215</v>
      </c>
      <c r="C31" s="138"/>
      <c r="D31" s="102"/>
      <c r="E31" s="51"/>
      <c r="F31" s="79"/>
    </row>
  </sheetData>
  <mergeCells count="3">
    <mergeCell ref="B30:C30"/>
    <mergeCell ref="A1:F1"/>
    <mergeCell ref="B31:C31"/>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22" zoomScaleNormal="100" zoomScaleSheetLayoutView="100" zoomScalePageLayoutView="140" workbookViewId="0">
      <selection activeCell="B34" sqref="B34"/>
    </sheetView>
  </sheetViews>
  <sheetFormatPr defaultRowHeight="15" x14ac:dyDescent="0.25"/>
  <cols>
    <col min="1" max="1" width="5.28515625" style="1" bestFit="1" customWidth="1"/>
    <col min="2" max="2" width="45.28515625" customWidth="1"/>
  </cols>
  <sheetData>
    <row r="1" spans="1:6" ht="35.25" customHeight="1" x14ac:dyDescent="0.25">
      <c r="A1" s="131" t="s">
        <v>216</v>
      </c>
      <c r="B1" s="131"/>
      <c r="C1" s="131"/>
      <c r="D1" s="131"/>
      <c r="E1" s="131"/>
      <c r="F1" s="131"/>
    </row>
    <row r="2" spans="1:6" x14ac:dyDescent="0.25">
      <c r="A2" s="18" t="s">
        <v>0</v>
      </c>
      <c r="B2" s="18" t="s">
        <v>1</v>
      </c>
      <c r="C2" s="17" t="s">
        <v>2</v>
      </c>
      <c r="D2" s="17" t="s">
        <v>3</v>
      </c>
      <c r="E2" s="97" t="s">
        <v>129</v>
      </c>
      <c r="F2" s="85" t="s">
        <v>130</v>
      </c>
    </row>
    <row r="3" spans="1:6" x14ac:dyDescent="0.25">
      <c r="A3" s="10">
        <v>11.1</v>
      </c>
      <c r="B3" s="11" t="s">
        <v>57</v>
      </c>
      <c r="C3" s="12"/>
      <c r="D3" s="13"/>
      <c r="E3" s="64"/>
      <c r="F3" s="84"/>
    </row>
    <row r="4" spans="1:6" x14ac:dyDescent="0.25">
      <c r="A4" s="80">
        <v>1</v>
      </c>
      <c r="B4" s="4" t="s">
        <v>116</v>
      </c>
      <c r="C4" s="91">
        <v>18</v>
      </c>
      <c r="D4" s="32" t="s">
        <v>12</v>
      </c>
      <c r="F4" s="77"/>
    </row>
    <row r="5" spans="1:6" s="75" customFormat="1" x14ac:dyDescent="0.25">
      <c r="A5" s="80">
        <v>2</v>
      </c>
      <c r="B5" s="76" t="s">
        <v>120</v>
      </c>
      <c r="C5" s="91">
        <v>3</v>
      </c>
      <c r="D5" s="89" t="s">
        <v>12</v>
      </c>
      <c r="F5" s="77"/>
    </row>
    <row r="6" spans="1:6" s="75" customFormat="1" x14ac:dyDescent="0.25">
      <c r="A6" s="80">
        <v>3</v>
      </c>
      <c r="B6" s="76" t="s">
        <v>172</v>
      </c>
      <c r="C6" s="91">
        <v>6</v>
      </c>
      <c r="D6" s="89" t="s">
        <v>12</v>
      </c>
      <c r="F6" s="77"/>
    </row>
    <row r="7" spans="1:6" s="75" customFormat="1" x14ac:dyDescent="0.25">
      <c r="A7" s="80">
        <v>4</v>
      </c>
      <c r="B7" s="76" t="s">
        <v>173</v>
      </c>
      <c r="C7" s="91">
        <v>13</v>
      </c>
      <c r="D7" s="89" t="s">
        <v>12</v>
      </c>
      <c r="F7" s="77"/>
    </row>
    <row r="8" spans="1:6" s="75" customFormat="1" x14ac:dyDescent="0.25">
      <c r="A8" s="80">
        <v>5</v>
      </c>
      <c r="B8" s="76" t="s">
        <v>174</v>
      </c>
      <c r="C8" s="91">
        <v>7</v>
      </c>
      <c r="D8" s="89" t="s">
        <v>12</v>
      </c>
      <c r="F8" s="77"/>
    </row>
    <row r="9" spans="1:6" x14ac:dyDescent="0.25">
      <c r="A9" s="80">
        <v>6</v>
      </c>
      <c r="B9" s="76" t="s">
        <v>175</v>
      </c>
      <c r="C9" s="91">
        <v>2</v>
      </c>
      <c r="D9" s="89" t="s">
        <v>12</v>
      </c>
      <c r="F9" s="77"/>
    </row>
    <row r="10" spans="1:6" x14ac:dyDescent="0.25">
      <c r="A10" s="80">
        <v>7</v>
      </c>
      <c r="B10" s="76" t="s">
        <v>176</v>
      </c>
      <c r="C10" s="91">
        <v>1</v>
      </c>
      <c r="D10" s="89" t="s">
        <v>12</v>
      </c>
      <c r="F10" s="77"/>
    </row>
    <row r="11" spans="1:6" x14ac:dyDescent="0.25">
      <c r="A11" s="80">
        <v>8</v>
      </c>
      <c r="B11" s="76" t="s">
        <v>121</v>
      </c>
      <c r="C11" s="91">
        <v>113</v>
      </c>
      <c r="D11" s="32" t="s">
        <v>84</v>
      </c>
      <c r="F11" s="77"/>
    </row>
    <row r="12" spans="1:6" x14ac:dyDescent="0.25">
      <c r="A12" s="80">
        <v>9</v>
      </c>
      <c r="B12" s="76" t="s">
        <v>177</v>
      </c>
      <c r="C12" s="30">
        <v>8</v>
      </c>
      <c r="D12" s="32" t="s">
        <v>12</v>
      </c>
      <c r="F12" s="77"/>
    </row>
    <row r="13" spans="1:6" s="75" customFormat="1" x14ac:dyDescent="0.25">
      <c r="A13" s="80">
        <v>10</v>
      </c>
      <c r="B13" s="76" t="s">
        <v>178</v>
      </c>
      <c r="C13" s="88">
        <v>2</v>
      </c>
      <c r="D13" s="89" t="s">
        <v>12</v>
      </c>
      <c r="F13" s="77"/>
    </row>
    <row r="14" spans="1:6" s="75" customFormat="1" x14ac:dyDescent="0.25">
      <c r="A14" s="80">
        <v>11</v>
      </c>
      <c r="B14" s="76" t="s">
        <v>119</v>
      </c>
      <c r="C14" s="88">
        <v>2</v>
      </c>
      <c r="D14" s="89" t="s">
        <v>12</v>
      </c>
      <c r="F14" s="77"/>
    </row>
    <row r="15" spans="1:6" s="75" customFormat="1" x14ac:dyDescent="0.25">
      <c r="A15" s="80">
        <v>12</v>
      </c>
      <c r="B15" s="76" t="s">
        <v>118</v>
      </c>
      <c r="C15" s="88">
        <v>3</v>
      </c>
      <c r="D15" s="89" t="s">
        <v>12</v>
      </c>
      <c r="F15" s="77"/>
    </row>
    <row r="16" spans="1:6" s="75" customFormat="1" x14ac:dyDescent="0.25">
      <c r="A16" s="80">
        <v>13</v>
      </c>
      <c r="B16" s="76" t="s">
        <v>117</v>
      </c>
      <c r="C16" s="88">
        <v>6</v>
      </c>
      <c r="D16" s="89" t="s">
        <v>12</v>
      </c>
      <c r="F16" s="77"/>
    </row>
    <row r="17" spans="1:10" x14ac:dyDescent="0.25">
      <c r="A17" s="10">
        <v>11.2</v>
      </c>
      <c r="B17" s="11" t="s">
        <v>122</v>
      </c>
      <c r="C17" s="29"/>
      <c r="D17" s="13"/>
      <c r="E17" s="94"/>
      <c r="F17" s="83"/>
    </row>
    <row r="18" spans="1:10" ht="30" x14ac:dyDescent="0.25">
      <c r="A18" s="33"/>
      <c r="B18" s="24" t="s">
        <v>125</v>
      </c>
      <c r="C18" s="43"/>
      <c r="D18" s="42"/>
      <c r="F18" s="77"/>
    </row>
    <row r="19" spans="1:10" x14ac:dyDescent="0.25">
      <c r="A19" s="8">
        <v>1</v>
      </c>
      <c r="B19" s="76" t="s">
        <v>179</v>
      </c>
      <c r="C19" s="30">
        <v>2</v>
      </c>
      <c r="D19" s="32" t="s">
        <v>12</v>
      </c>
      <c r="F19" s="77"/>
    </row>
    <row r="20" spans="1:10" x14ac:dyDescent="0.25">
      <c r="A20" s="8">
        <v>2</v>
      </c>
      <c r="B20" s="76" t="s">
        <v>123</v>
      </c>
      <c r="C20" s="30">
        <v>2</v>
      </c>
      <c r="D20" s="32" t="s">
        <v>12</v>
      </c>
      <c r="F20" s="77"/>
    </row>
    <row r="21" spans="1:10" x14ac:dyDescent="0.25">
      <c r="A21" s="8">
        <v>3</v>
      </c>
      <c r="B21" s="76" t="s">
        <v>180</v>
      </c>
      <c r="C21" s="30">
        <v>1</v>
      </c>
      <c r="D21" s="32" t="s">
        <v>12</v>
      </c>
      <c r="F21" s="77"/>
    </row>
    <row r="22" spans="1:10" x14ac:dyDescent="0.25">
      <c r="A22" s="8">
        <v>4</v>
      </c>
      <c r="B22" s="76" t="s">
        <v>181</v>
      </c>
      <c r="C22" s="30">
        <v>2</v>
      </c>
      <c r="D22" s="32" t="s">
        <v>12</v>
      </c>
      <c r="F22" s="77"/>
    </row>
    <row r="23" spans="1:10" x14ac:dyDescent="0.25">
      <c r="A23" s="8">
        <v>5</v>
      </c>
      <c r="B23" s="76" t="s">
        <v>124</v>
      </c>
      <c r="C23" s="30">
        <v>16</v>
      </c>
      <c r="D23" s="32" t="s">
        <v>12</v>
      </c>
      <c r="F23" s="77"/>
    </row>
    <row r="24" spans="1:10" ht="15.75" customHeight="1" x14ac:dyDescent="0.25">
      <c r="A24" s="8">
        <v>6</v>
      </c>
      <c r="B24" s="76" t="s">
        <v>182</v>
      </c>
      <c r="C24" s="30">
        <v>1</v>
      </c>
      <c r="D24" s="32" t="s">
        <v>12</v>
      </c>
      <c r="F24" s="77"/>
    </row>
    <row r="25" spans="1:10" x14ac:dyDescent="0.25">
      <c r="A25" s="8">
        <v>7</v>
      </c>
      <c r="B25" s="76" t="s">
        <v>183</v>
      </c>
      <c r="C25" s="30">
        <v>1</v>
      </c>
      <c r="D25" s="32" t="s">
        <v>12</v>
      </c>
      <c r="F25" s="77"/>
    </row>
    <row r="26" spans="1:10" x14ac:dyDescent="0.25">
      <c r="A26" s="8">
        <v>8</v>
      </c>
      <c r="B26" s="76" t="s">
        <v>189</v>
      </c>
      <c r="C26" s="88">
        <v>2</v>
      </c>
      <c r="D26" s="89" t="s">
        <v>12</v>
      </c>
      <c r="F26" s="77"/>
    </row>
    <row r="27" spans="1:10" x14ac:dyDescent="0.25">
      <c r="A27" s="8">
        <v>9</v>
      </c>
      <c r="B27" s="76" t="s">
        <v>184</v>
      </c>
      <c r="C27" s="88">
        <v>6</v>
      </c>
      <c r="D27" s="89" t="s">
        <v>84</v>
      </c>
      <c r="F27" s="77"/>
    </row>
    <row r="28" spans="1:10" x14ac:dyDescent="0.25">
      <c r="A28" s="8"/>
      <c r="B28" s="76"/>
      <c r="C28" s="30"/>
      <c r="D28" s="32"/>
      <c r="F28" s="77"/>
    </row>
    <row r="29" spans="1:10" x14ac:dyDescent="0.25">
      <c r="A29" s="8"/>
      <c r="B29" s="76"/>
      <c r="C29" s="30"/>
      <c r="D29" s="32"/>
      <c r="F29" s="77"/>
      <c r="I29" s="13"/>
      <c r="J29" s="13"/>
    </row>
    <row r="30" spans="1:10" x14ac:dyDescent="0.25">
      <c r="A30" s="8"/>
      <c r="B30" s="76"/>
      <c r="C30" s="30"/>
      <c r="D30" s="32"/>
      <c r="F30" s="77"/>
    </row>
    <row r="31" spans="1:10" x14ac:dyDescent="0.25">
      <c r="A31" s="8"/>
      <c r="B31" s="76"/>
      <c r="C31" s="30"/>
      <c r="D31" s="32"/>
      <c r="F31" s="77"/>
    </row>
    <row r="32" spans="1:10" ht="75" customHeight="1" x14ac:dyDescent="0.25">
      <c r="A32" s="8"/>
      <c r="B32" s="4"/>
      <c r="C32" s="30"/>
      <c r="D32" s="32"/>
      <c r="F32" s="77"/>
    </row>
    <row r="33" spans="1:6" s="75" customFormat="1" x14ac:dyDescent="0.25">
      <c r="A33" s="93"/>
      <c r="B33" s="124" t="s">
        <v>131</v>
      </c>
      <c r="C33" s="116"/>
      <c r="D33" s="123"/>
      <c r="E33" s="115"/>
      <c r="F33" s="95"/>
    </row>
    <row r="34" spans="1:6" ht="30.75" customHeight="1" x14ac:dyDescent="0.25">
      <c r="A34" s="118">
        <v>11.3</v>
      </c>
      <c r="B34" s="118" t="s">
        <v>188</v>
      </c>
      <c r="C34" s="117"/>
      <c r="D34" s="117"/>
      <c r="E34" s="95"/>
      <c r="F34" s="79"/>
    </row>
  </sheetData>
  <mergeCells count="1">
    <mergeCell ref="A1:F1"/>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tabSelected="1" view="pageBreakPreview" zoomScale="85" zoomScaleNormal="100" zoomScaleSheetLayoutView="85" workbookViewId="0">
      <selection activeCell="A14" sqref="A14:C14"/>
    </sheetView>
  </sheetViews>
  <sheetFormatPr defaultRowHeight="15" x14ac:dyDescent="0.25"/>
  <cols>
    <col min="1" max="1" width="5.28515625" style="1" bestFit="1" customWidth="1"/>
    <col min="2" max="2" width="20.42578125" customWidth="1"/>
    <col min="3" max="3" width="50.5703125" customWidth="1"/>
    <col min="4" max="4" width="11.7109375" customWidth="1"/>
    <col min="5" max="5" width="11.42578125" customWidth="1"/>
    <col min="6" max="6" width="12.28515625" bestFit="1" customWidth="1"/>
  </cols>
  <sheetData>
    <row r="1" spans="1:5" ht="47.25" customHeight="1" x14ac:dyDescent="0.25">
      <c r="A1" s="127" t="s">
        <v>59</v>
      </c>
      <c r="B1" s="127"/>
      <c r="C1" s="127"/>
      <c r="D1" s="127"/>
      <c r="E1" s="127"/>
    </row>
    <row r="2" spans="1:5" ht="21.75" customHeight="1" x14ac:dyDescent="0.25">
      <c r="A2" s="59" t="s">
        <v>80</v>
      </c>
      <c r="B2" s="125" t="s">
        <v>60</v>
      </c>
      <c r="C2" s="126" t="s">
        <v>1</v>
      </c>
      <c r="D2" s="58" t="s">
        <v>129</v>
      </c>
      <c r="E2" s="59" t="s">
        <v>132</v>
      </c>
    </row>
    <row r="3" spans="1:5" ht="37.5" customHeight="1" x14ac:dyDescent="0.25">
      <c r="A3" s="26">
        <v>1</v>
      </c>
      <c r="B3" s="25" t="s">
        <v>61</v>
      </c>
      <c r="C3" s="36" t="s">
        <v>71</v>
      </c>
      <c r="D3" s="53"/>
      <c r="E3" s="54"/>
    </row>
    <row r="4" spans="1:5" ht="37.5" customHeight="1" x14ac:dyDescent="0.25">
      <c r="A4" s="26">
        <v>2</v>
      </c>
      <c r="B4" s="25" t="s">
        <v>62</v>
      </c>
      <c r="C4" s="36" t="s">
        <v>72</v>
      </c>
      <c r="D4" s="55"/>
      <c r="E4" s="6"/>
    </row>
    <row r="5" spans="1:5" ht="37.5" customHeight="1" x14ac:dyDescent="0.25">
      <c r="A5" s="26">
        <v>3</v>
      </c>
      <c r="B5" s="25" t="s">
        <v>63</v>
      </c>
      <c r="C5" s="37" t="s">
        <v>73</v>
      </c>
      <c r="D5" s="56"/>
      <c r="E5" s="6"/>
    </row>
    <row r="6" spans="1:5" ht="37.5" customHeight="1" x14ac:dyDescent="0.25">
      <c r="A6" s="26">
        <v>4</v>
      </c>
      <c r="B6" s="25" t="s">
        <v>64</v>
      </c>
      <c r="C6" s="37" t="s">
        <v>74</v>
      </c>
      <c r="D6" s="56"/>
      <c r="E6" s="6"/>
    </row>
    <row r="7" spans="1:5" ht="37.5" customHeight="1" x14ac:dyDescent="0.25">
      <c r="A7" s="26">
        <v>5</v>
      </c>
      <c r="B7" s="25" t="s">
        <v>65</v>
      </c>
      <c r="C7" s="37" t="s">
        <v>110</v>
      </c>
      <c r="D7" s="56"/>
      <c r="E7" s="6"/>
    </row>
    <row r="8" spans="1:5" ht="37.5" customHeight="1" x14ac:dyDescent="0.25">
      <c r="A8" s="26">
        <v>6</v>
      </c>
      <c r="B8" s="25" t="s">
        <v>66</v>
      </c>
      <c r="C8" s="37" t="s">
        <v>75</v>
      </c>
      <c r="D8" s="56"/>
      <c r="E8" s="6"/>
    </row>
    <row r="9" spans="1:5" ht="37.5" customHeight="1" x14ac:dyDescent="0.25">
      <c r="A9" s="26">
        <v>7</v>
      </c>
      <c r="B9" s="25" t="s">
        <v>67</v>
      </c>
      <c r="C9" s="37" t="s">
        <v>76</v>
      </c>
      <c r="D9" s="56"/>
      <c r="E9" s="6"/>
    </row>
    <row r="10" spans="1:5" ht="37.5" customHeight="1" x14ac:dyDescent="0.25">
      <c r="A10" s="26">
        <v>8</v>
      </c>
      <c r="B10" s="25" t="s">
        <v>68</v>
      </c>
      <c r="C10" s="37" t="s">
        <v>77</v>
      </c>
      <c r="D10" s="56"/>
      <c r="E10" s="6"/>
    </row>
    <row r="11" spans="1:5" ht="37.5" customHeight="1" x14ac:dyDescent="0.25">
      <c r="A11" s="26">
        <v>9</v>
      </c>
      <c r="B11" s="25" t="s">
        <v>217</v>
      </c>
      <c r="C11" s="37" t="s">
        <v>78</v>
      </c>
      <c r="D11" s="56"/>
      <c r="E11" s="6"/>
    </row>
    <row r="12" spans="1:5" ht="37.5" customHeight="1" x14ac:dyDescent="0.25">
      <c r="A12" s="26">
        <v>10</v>
      </c>
      <c r="B12" s="25" t="s">
        <v>69</v>
      </c>
      <c r="C12" s="37" t="s">
        <v>186</v>
      </c>
      <c r="D12" s="56"/>
      <c r="E12" s="6"/>
    </row>
    <row r="13" spans="1:5" ht="37.5" customHeight="1" x14ac:dyDescent="0.25">
      <c r="A13" s="26">
        <v>11</v>
      </c>
      <c r="B13" s="25" t="s">
        <v>70</v>
      </c>
      <c r="C13" s="37" t="s">
        <v>79</v>
      </c>
      <c r="D13" s="56"/>
      <c r="E13" s="6"/>
    </row>
    <row r="14" spans="1:5" ht="37.5" customHeight="1" x14ac:dyDescent="0.25">
      <c r="A14" s="128" t="s">
        <v>131</v>
      </c>
      <c r="B14" s="129"/>
      <c r="C14" s="130"/>
      <c r="D14" s="57"/>
      <c r="E14" s="49"/>
    </row>
  </sheetData>
  <mergeCells count="2">
    <mergeCell ref="A1:E1"/>
    <mergeCell ref="A14:C14"/>
  </mergeCells>
  <pageMargins left="0.7" right="0.7" top="0.75" bottom="0.75" header="0.3" footer="0.3"/>
  <pageSetup paperSize="9" scale="88" orientation="portrait" r:id="rId1"/>
  <headerFooter>
    <oddHeader>&amp;L&amp;10Vashafaru School&amp;R&amp;10&amp;A</oddHeader>
    <oddFooter>&amp;L&amp;10Office of Programmes and Projects&amp;R&amp;10&amp;P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view="pageBreakPreview" zoomScale="85" zoomScaleNormal="100" zoomScaleSheetLayoutView="85" workbookViewId="0">
      <selection activeCell="A50" sqref="A50"/>
    </sheetView>
  </sheetViews>
  <sheetFormatPr defaultRowHeight="15" x14ac:dyDescent="0.25"/>
  <cols>
    <col min="1" max="1" width="8.140625" style="1" customWidth="1"/>
    <col min="2" max="2" width="36.5703125" customWidth="1"/>
    <col min="6" max="6" width="13.140625" customWidth="1"/>
    <col min="8" max="8" width="9.5703125" bestFit="1" customWidth="1"/>
  </cols>
  <sheetData>
    <row r="1" spans="1:6" ht="35.25" customHeight="1" x14ac:dyDescent="0.25">
      <c r="A1" s="131" t="s">
        <v>4</v>
      </c>
      <c r="B1" s="131"/>
      <c r="C1" s="131"/>
      <c r="D1" s="131"/>
      <c r="E1" s="131"/>
      <c r="F1" s="131"/>
    </row>
    <row r="2" spans="1:6" x14ac:dyDescent="0.25">
      <c r="A2" s="15" t="s">
        <v>0</v>
      </c>
      <c r="B2" s="16" t="s">
        <v>1</v>
      </c>
      <c r="C2" s="17" t="s">
        <v>2</v>
      </c>
      <c r="D2" s="17" t="s">
        <v>3</v>
      </c>
      <c r="E2" s="17" t="s">
        <v>129</v>
      </c>
      <c r="F2" s="17" t="s">
        <v>130</v>
      </c>
    </row>
    <row r="3" spans="1:6" x14ac:dyDescent="0.25">
      <c r="A3" s="10">
        <v>1.1000000000000001</v>
      </c>
      <c r="B3" s="11" t="s">
        <v>7</v>
      </c>
      <c r="C3" s="14"/>
      <c r="D3" s="13"/>
      <c r="E3" s="45"/>
      <c r="F3" s="14"/>
    </row>
    <row r="4" spans="1:6" x14ac:dyDescent="0.25">
      <c r="A4" s="8">
        <v>1</v>
      </c>
      <c r="B4" s="5" t="s">
        <v>5</v>
      </c>
      <c r="C4" s="6"/>
      <c r="D4" s="2"/>
      <c r="F4" s="6"/>
    </row>
    <row r="5" spans="1:6" ht="177.75" customHeight="1" x14ac:dyDescent="0.25">
      <c r="A5" s="8"/>
      <c r="B5" s="4" t="s">
        <v>88</v>
      </c>
      <c r="C5" s="6"/>
      <c r="D5" s="2"/>
      <c r="F5" s="6"/>
    </row>
    <row r="6" spans="1:6" x14ac:dyDescent="0.25">
      <c r="A6" s="10">
        <v>1.2</v>
      </c>
      <c r="B6" s="11" t="s">
        <v>6</v>
      </c>
      <c r="C6" s="12"/>
      <c r="D6" s="13"/>
      <c r="E6" s="45"/>
      <c r="F6" s="12"/>
    </row>
    <row r="7" spans="1:6" ht="81.75" customHeight="1" x14ac:dyDescent="0.25">
      <c r="A7" s="8">
        <v>1</v>
      </c>
      <c r="B7" s="4" t="s">
        <v>8</v>
      </c>
      <c r="C7" s="7">
        <v>1</v>
      </c>
      <c r="D7" s="32" t="s">
        <v>9</v>
      </c>
      <c r="F7" s="6"/>
    </row>
    <row r="8" spans="1:6" x14ac:dyDescent="0.25">
      <c r="A8" s="10">
        <v>1.3</v>
      </c>
      <c r="B8" s="11" t="s">
        <v>10</v>
      </c>
      <c r="C8" s="12"/>
      <c r="D8" s="13"/>
      <c r="E8" s="45"/>
      <c r="F8" s="12"/>
    </row>
    <row r="9" spans="1:6" ht="24.75" customHeight="1" x14ac:dyDescent="0.25">
      <c r="A9" s="8">
        <v>1</v>
      </c>
      <c r="B9" s="4" t="s">
        <v>11</v>
      </c>
      <c r="C9" s="7">
        <v>1</v>
      </c>
      <c r="D9" s="32" t="s">
        <v>12</v>
      </c>
      <c r="F9" s="6"/>
    </row>
    <row r="10" spans="1:6" x14ac:dyDescent="0.25">
      <c r="A10" s="10">
        <v>1.4</v>
      </c>
      <c r="B10" s="11" t="s">
        <v>13</v>
      </c>
      <c r="C10" s="12"/>
      <c r="D10" s="13"/>
      <c r="E10" s="45"/>
      <c r="F10" s="12"/>
    </row>
    <row r="11" spans="1:6" ht="30" x14ac:dyDescent="0.25">
      <c r="A11" s="8">
        <v>1</v>
      </c>
      <c r="B11" s="3" t="s">
        <v>15</v>
      </c>
      <c r="C11" s="7">
        <v>1</v>
      </c>
      <c r="D11" s="32" t="s">
        <v>9</v>
      </c>
      <c r="F11" s="6"/>
    </row>
    <row r="12" spans="1:6" x14ac:dyDescent="0.25">
      <c r="A12" s="8"/>
      <c r="B12" s="3"/>
      <c r="C12" s="7"/>
      <c r="D12" s="32"/>
      <c r="F12" s="6"/>
    </row>
    <row r="13" spans="1:6" x14ac:dyDescent="0.25">
      <c r="A13" s="93"/>
      <c r="B13" s="105" t="s">
        <v>131</v>
      </c>
      <c r="C13" s="95"/>
      <c r="D13" s="103"/>
      <c r="E13" s="52"/>
      <c r="F13" s="95"/>
    </row>
    <row r="14" spans="1:6" ht="30.75" customHeight="1" x14ac:dyDescent="0.25">
      <c r="A14" s="48">
        <v>1.5</v>
      </c>
      <c r="B14" s="132" t="s">
        <v>14</v>
      </c>
      <c r="C14" s="133"/>
      <c r="D14" s="50"/>
      <c r="E14" s="52"/>
      <c r="F14" s="49"/>
    </row>
  </sheetData>
  <mergeCells count="2">
    <mergeCell ref="A1:F1"/>
    <mergeCell ref="B14:C14"/>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view="pageBreakPreview" topLeftCell="A34" zoomScaleNormal="100" zoomScaleSheetLayoutView="100" workbookViewId="0">
      <selection activeCell="A75" sqref="A75"/>
    </sheetView>
  </sheetViews>
  <sheetFormatPr defaultRowHeight="15" x14ac:dyDescent="0.25"/>
  <cols>
    <col min="1" max="1" width="5.28515625" style="1" bestFit="1" customWidth="1"/>
    <col min="2" max="2" width="45.85546875" customWidth="1"/>
    <col min="3" max="3" width="9.5703125" style="31" bestFit="1" customWidth="1"/>
    <col min="7" max="11" width="0" hidden="1" customWidth="1"/>
  </cols>
  <sheetData>
    <row r="1" spans="1:10" ht="35.25" customHeight="1" x14ac:dyDescent="0.25">
      <c r="A1" s="131" t="s">
        <v>190</v>
      </c>
      <c r="B1" s="131"/>
      <c r="C1" s="131"/>
      <c r="D1" s="131"/>
      <c r="E1" s="131"/>
      <c r="F1" s="131"/>
    </row>
    <row r="2" spans="1:10" x14ac:dyDescent="0.25">
      <c r="A2" s="18" t="s">
        <v>0</v>
      </c>
      <c r="B2" s="18" t="s">
        <v>1</v>
      </c>
      <c r="C2" s="27" t="s">
        <v>2</v>
      </c>
      <c r="D2" s="17" t="s">
        <v>3</v>
      </c>
      <c r="E2" s="60" t="s">
        <v>129</v>
      </c>
      <c r="F2" s="17" t="s">
        <v>130</v>
      </c>
    </row>
    <row r="3" spans="1:10" x14ac:dyDescent="0.25">
      <c r="A3" s="10">
        <v>2.1</v>
      </c>
      <c r="B3" s="11" t="s">
        <v>7</v>
      </c>
      <c r="C3" s="28"/>
      <c r="D3" s="13"/>
      <c r="E3" s="45"/>
      <c r="F3" s="12"/>
    </row>
    <row r="4" spans="1:10" ht="64.5" customHeight="1" x14ac:dyDescent="0.25">
      <c r="A4" s="8"/>
      <c r="B4" s="134" t="s">
        <v>16</v>
      </c>
      <c r="C4" s="135"/>
      <c r="D4" s="135"/>
      <c r="E4" s="135"/>
      <c r="F4" s="136"/>
    </row>
    <row r="5" spans="1:10" x14ac:dyDescent="0.25">
      <c r="A5" s="10">
        <v>2.2000000000000002</v>
      </c>
      <c r="B5" s="11" t="s">
        <v>17</v>
      </c>
      <c r="C5" s="29"/>
      <c r="D5" s="13"/>
      <c r="E5" s="45"/>
      <c r="F5" s="83"/>
    </row>
    <row r="6" spans="1:10" ht="18.75" customHeight="1" x14ac:dyDescent="0.25">
      <c r="A6" s="8">
        <v>1</v>
      </c>
      <c r="B6" s="4" t="s">
        <v>18</v>
      </c>
      <c r="C6" s="30">
        <v>1</v>
      </c>
      <c r="D6" s="32" t="s">
        <v>9</v>
      </c>
      <c r="E6" s="46"/>
      <c r="F6" s="77"/>
    </row>
    <row r="7" spans="1:10" x14ac:dyDescent="0.25">
      <c r="A7" s="10">
        <v>2.2999999999999998</v>
      </c>
      <c r="B7" s="11" t="s">
        <v>19</v>
      </c>
      <c r="C7" s="29"/>
      <c r="D7" s="13"/>
      <c r="E7" s="45"/>
      <c r="F7" s="83"/>
    </row>
    <row r="8" spans="1:10" x14ac:dyDescent="0.25">
      <c r="A8" s="8">
        <v>1</v>
      </c>
      <c r="B8" s="4" t="s">
        <v>89</v>
      </c>
      <c r="C8" s="30">
        <f>J8+J9*1.05</f>
        <v>2.9683499999999992</v>
      </c>
      <c r="D8" s="32" t="s">
        <v>81</v>
      </c>
      <c r="E8" s="46"/>
      <c r="F8" s="77"/>
      <c r="G8" t="s">
        <v>90</v>
      </c>
      <c r="I8">
        <v>14</v>
      </c>
      <c r="J8">
        <f>I8*0.7*0.7*0.3</f>
        <v>2.0579999999999994</v>
      </c>
    </row>
    <row r="9" spans="1:10" x14ac:dyDescent="0.25">
      <c r="A9" s="10">
        <v>2.4</v>
      </c>
      <c r="B9" s="11" t="s">
        <v>21</v>
      </c>
      <c r="C9" s="29"/>
      <c r="D9" s="13"/>
      <c r="E9" s="45"/>
      <c r="F9" s="83"/>
      <c r="G9" t="s">
        <v>91</v>
      </c>
      <c r="I9">
        <v>4</v>
      </c>
      <c r="J9">
        <f>I9*0.85*0.85*0.3</f>
        <v>0.86699999999999988</v>
      </c>
    </row>
    <row r="10" spans="1:10" x14ac:dyDescent="0.25">
      <c r="A10" s="8" t="s">
        <v>191</v>
      </c>
      <c r="B10" s="20" t="s">
        <v>27</v>
      </c>
      <c r="C10" s="30"/>
      <c r="D10" s="32"/>
      <c r="E10" s="46"/>
      <c r="F10" s="77"/>
    </row>
    <row r="11" spans="1:10" x14ac:dyDescent="0.25">
      <c r="A11" s="8">
        <v>1</v>
      </c>
      <c r="B11" s="22" t="s">
        <v>92</v>
      </c>
      <c r="C11" s="30">
        <f>211*0.15*1.05</f>
        <v>33.232500000000002</v>
      </c>
      <c r="D11" s="32" t="s">
        <v>81</v>
      </c>
      <c r="E11" s="46"/>
      <c r="F11" s="77"/>
    </row>
    <row r="12" spans="1:10" x14ac:dyDescent="0.25">
      <c r="A12" s="8">
        <v>2</v>
      </c>
      <c r="B12" s="3" t="s">
        <v>25</v>
      </c>
      <c r="C12" s="30">
        <f>0.2*0.2*2*18*1.05</f>
        <v>1.5120000000000005</v>
      </c>
      <c r="D12" s="32" t="s">
        <v>81</v>
      </c>
      <c r="E12" s="46"/>
      <c r="F12" s="77"/>
    </row>
    <row r="13" spans="1:10" x14ac:dyDescent="0.25">
      <c r="A13" s="8">
        <v>3</v>
      </c>
      <c r="B13" s="3" t="s">
        <v>26</v>
      </c>
      <c r="C13" s="30">
        <f>0.2*0.2*2*7*1.05</f>
        <v>0.58800000000000008</v>
      </c>
      <c r="D13" s="32" t="s">
        <v>81</v>
      </c>
      <c r="E13" s="46"/>
      <c r="F13" s="77"/>
    </row>
    <row r="14" spans="1:10" ht="14.25" customHeight="1" x14ac:dyDescent="0.25">
      <c r="A14" s="8">
        <v>4</v>
      </c>
      <c r="B14" s="22" t="s">
        <v>93</v>
      </c>
      <c r="C14" s="30">
        <f>99.5*0.2*0.3*1.05</f>
        <v>6.2685000000000013</v>
      </c>
      <c r="D14" s="32" t="s">
        <v>81</v>
      </c>
      <c r="E14" s="46"/>
      <c r="F14" s="77"/>
    </row>
    <row r="15" spans="1:10" ht="14.25" customHeight="1" x14ac:dyDescent="0.25">
      <c r="A15" s="8">
        <v>5</v>
      </c>
      <c r="B15" s="3" t="s">
        <v>95</v>
      </c>
      <c r="C15" s="61">
        <f>+(0.15*0.15)*4*2*1.05</f>
        <v>0.189</v>
      </c>
      <c r="D15" s="32" t="s">
        <v>81</v>
      </c>
      <c r="E15" s="46"/>
      <c r="F15" s="77"/>
      <c r="H15" s="30">
        <f>+(0.15*0.15)*4*3.2*1.05</f>
        <v>0.3024</v>
      </c>
    </row>
    <row r="16" spans="1:10" x14ac:dyDescent="0.25">
      <c r="A16" s="10">
        <v>2.5</v>
      </c>
      <c r="B16" s="11" t="s">
        <v>29</v>
      </c>
      <c r="C16" s="29"/>
      <c r="D16" s="13"/>
      <c r="E16" s="45"/>
      <c r="F16" s="83"/>
      <c r="H16">
        <f>0.15*0.15</f>
        <v>2.2499999999999999E-2</v>
      </c>
    </row>
    <row r="17" spans="1:8" ht="75" x14ac:dyDescent="0.25">
      <c r="A17" s="8"/>
      <c r="B17" s="100" t="s">
        <v>30</v>
      </c>
      <c r="C17" s="30"/>
      <c r="D17" s="32"/>
      <c r="E17" s="46"/>
      <c r="F17" s="77"/>
      <c r="H17">
        <f>H16*4*3.2</f>
        <v>0.28799999999999998</v>
      </c>
    </row>
    <row r="18" spans="1:8" x14ac:dyDescent="0.25">
      <c r="A18" s="8" t="s">
        <v>192</v>
      </c>
      <c r="B18" s="20" t="s">
        <v>27</v>
      </c>
      <c r="C18" s="30"/>
      <c r="D18" s="32"/>
      <c r="E18" s="46"/>
      <c r="F18" s="77"/>
    </row>
    <row r="19" spans="1:8" x14ac:dyDescent="0.25">
      <c r="A19" s="8">
        <v>1</v>
      </c>
      <c r="B19" s="22" t="s">
        <v>28</v>
      </c>
      <c r="C19" s="30">
        <f>60.53*0.15</f>
        <v>9.0794999999999995</v>
      </c>
      <c r="D19" s="32" t="s">
        <v>82</v>
      </c>
      <c r="E19" s="46"/>
      <c r="F19" s="77"/>
    </row>
    <row r="20" spans="1:8" x14ac:dyDescent="0.25">
      <c r="A20" s="33">
        <v>2</v>
      </c>
      <c r="B20" s="34" t="s">
        <v>25</v>
      </c>
      <c r="C20" s="35">
        <f>(0.2*2+0.2*2)*2*18</f>
        <v>28.8</v>
      </c>
      <c r="D20" s="32" t="s">
        <v>82</v>
      </c>
      <c r="E20" s="46"/>
      <c r="F20" s="77"/>
    </row>
    <row r="21" spans="1:8" x14ac:dyDescent="0.25">
      <c r="A21" s="33">
        <v>3</v>
      </c>
      <c r="B21" s="34" t="s">
        <v>26</v>
      </c>
      <c r="C21" s="35">
        <f>(0.2*2+0.2*2)*2*7</f>
        <v>11.200000000000001</v>
      </c>
      <c r="D21" s="32" t="s">
        <v>82</v>
      </c>
      <c r="E21" s="46"/>
      <c r="F21" s="77"/>
    </row>
    <row r="22" spans="1:8" x14ac:dyDescent="0.25">
      <c r="A22" s="33">
        <v>4</v>
      </c>
      <c r="B22" s="24" t="s">
        <v>93</v>
      </c>
      <c r="C22" s="35">
        <f>99.5*(0.2*2+0.3*2)</f>
        <v>99.5</v>
      </c>
      <c r="D22" s="32" t="s">
        <v>82</v>
      </c>
      <c r="E22" s="46"/>
      <c r="F22" s="77"/>
    </row>
    <row r="23" spans="1:8" x14ac:dyDescent="0.25">
      <c r="A23" s="33">
        <v>5</v>
      </c>
      <c r="B23" s="34" t="s">
        <v>95</v>
      </c>
      <c r="C23" s="35">
        <f>+(0.15*2+0.15*2)*4*2</f>
        <v>4.8</v>
      </c>
      <c r="D23" s="32" t="s">
        <v>82</v>
      </c>
      <c r="E23" s="46"/>
      <c r="F23" s="77"/>
    </row>
    <row r="24" spans="1:8" x14ac:dyDescent="0.25">
      <c r="A24" s="109">
        <v>2.6</v>
      </c>
      <c r="B24" s="110" t="s">
        <v>31</v>
      </c>
      <c r="C24" s="111"/>
      <c r="D24" s="112"/>
      <c r="E24" s="113"/>
      <c r="F24" s="114"/>
    </row>
    <row r="25" spans="1:8" ht="60" x14ac:dyDescent="0.25">
      <c r="A25" s="8"/>
      <c r="B25" s="107" t="s">
        <v>32</v>
      </c>
      <c r="C25" s="30"/>
      <c r="D25" s="32"/>
      <c r="E25" s="46"/>
      <c r="F25" s="77"/>
    </row>
    <row r="26" spans="1:8" x14ac:dyDescent="0.25">
      <c r="A26" s="21" t="s">
        <v>193</v>
      </c>
      <c r="B26" s="20" t="s">
        <v>24</v>
      </c>
      <c r="C26" s="30"/>
      <c r="D26" s="32"/>
      <c r="E26" s="46"/>
      <c r="F26" s="77"/>
    </row>
    <row r="27" spans="1:8" x14ac:dyDescent="0.25">
      <c r="A27" s="8">
        <v>1</v>
      </c>
      <c r="B27" s="3" t="s">
        <v>22</v>
      </c>
      <c r="C27" s="30"/>
      <c r="D27" s="32"/>
      <c r="E27" s="46"/>
      <c r="F27" s="77"/>
    </row>
    <row r="28" spans="1:8" x14ac:dyDescent="0.25">
      <c r="A28" s="8"/>
      <c r="B28" s="3" t="s">
        <v>36</v>
      </c>
      <c r="C28" s="35">
        <v>488.334</v>
      </c>
      <c r="D28" s="32" t="s">
        <v>94</v>
      </c>
      <c r="E28" s="46"/>
      <c r="F28" s="77"/>
      <c r="G28" s="63"/>
    </row>
    <row r="29" spans="1:8" x14ac:dyDescent="0.25">
      <c r="A29" s="8"/>
      <c r="B29" s="3" t="s">
        <v>33</v>
      </c>
      <c r="C29" s="35">
        <v>113.67300000000002</v>
      </c>
      <c r="D29" s="32" t="s">
        <v>94</v>
      </c>
      <c r="E29" s="46"/>
      <c r="F29" s="77"/>
      <c r="G29" s="63"/>
    </row>
    <row r="30" spans="1:8" x14ac:dyDescent="0.25">
      <c r="A30" s="8">
        <v>2</v>
      </c>
      <c r="B30" s="3" t="s">
        <v>23</v>
      </c>
      <c r="C30" s="35"/>
      <c r="D30" s="32"/>
      <c r="E30" s="46"/>
      <c r="F30" s="77"/>
      <c r="G30" s="63"/>
    </row>
    <row r="31" spans="1:8" x14ac:dyDescent="0.25">
      <c r="A31" s="8"/>
      <c r="B31" s="3" t="s">
        <v>36</v>
      </c>
      <c r="C31" s="35">
        <v>185.98650000000001</v>
      </c>
      <c r="D31" s="32" t="s">
        <v>94</v>
      </c>
      <c r="E31" s="46"/>
      <c r="F31" s="77"/>
      <c r="G31" s="63"/>
    </row>
    <row r="32" spans="1:8" x14ac:dyDescent="0.25">
      <c r="A32" s="8"/>
      <c r="B32" s="3" t="s">
        <v>33</v>
      </c>
      <c r="C32" s="35">
        <v>43.585500000000003</v>
      </c>
      <c r="D32" s="32" t="s">
        <v>94</v>
      </c>
      <c r="E32" s="46"/>
      <c r="F32" s="77"/>
      <c r="G32" s="63"/>
    </row>
    <row r="33" spans="1:7" x14ac:dyDescent="0.25">
      <c r="A33" s="8">
        <v>3</v>
      </c>
      <c r="B33" s="3" t="s">
        <v>25</v>
      </c>
      <c r="C33" s="35"/>
      <c r="D33" s="32"/>
      <c r="E33" s="46"/>
      <c r="F33" s="77"/>
      <c r="G33" s="63"/>
    </row>
    <row r="34" spans="1:7" x14ac:dyDescent="0.25">
      <c r="A34" s="8"/>
      <c r="B34" s="3" t="s">
        <v>36</v>
      </c>
      <c r="C34" s="35">
        <v>238.69650000000001</v>
      </c>
      <c r="D34" s="32" t="s">
        <v>94</v>
      </c>
      <c r="E34" s="46"/>
      <c r="F34" s="77"/>
      <c r="G34" s="63"/>
    </row>
    <row r="35" spans="1:7" x14ac:dyDescent="0.25">
      <c r="A35" s="8"/>
      <c r="B35" s="3" t="s">
        <v>33</v>
      </c>
      <c r="C35" s="35">
        <v>44.750999999999998</v>
      </c>
      <c r="D35" s="32" t="s">
        <v>94</v>
      </c>
      <c r="E35" s="46"/>
      <c r="F35" s="77"/>
      <c r="G35" s="63"/>
    </row>
    <row r="36" spans="1:7" x14ac:dyDescent="0.25">
      <c r="A36" s="8">
        <v>4</v>
      </c>
      <c r="B36" s="3" t="s">
        <v>26</v>
      </c>
      <c r="C36" s="35"/>
      <c r="D36" s="32"/>
      <c r="E36" s="46"/>
      <c r="F36" s="77"/>
      <c r="G36" s="63"/>
    </row>
    <row r="37" spans="1:7" x14ac:dyDescent="0.25">
      <c r="A37" s="8"/>
      <c r="B37" s="3" t="s">
        <v>35</v>
      </c>
      <c r="C37" s="35">
        <v>52.216499999999996</v>
      </c>
      <c r="D37" s="32" t="s">
        <v>94</v>
      </c>
      <c r="E37" s="46"/>
      <c r="F37" s="77"/>
      <c r="G37" s="63"/>
    </row>
    <row r="38" spans="1:7" x14ac:dyDescent="0.25">
      <c r="A38" s="8"/>
      <c r="B38" s="3" t="s">
        <v>33</v>
      </c>
      <c r="C38" s="35">
        <v>17.408999999999999</v>
      </c>
      <c r="D38" s="32" t="s">
        <v>94</v>
      </c>
      <c r="E38" s="46"/>
      <c r="F38" s="77"/>
      <c r="G38" s="63"/>
    </row>
    <row r="39" spans="1:7" x14ac:dyDescent="0.25">
      <c r="A39" s="8">
        <v>5</v>
      </c>
      <c r="B39" s="3" t="s">
        <v>95</v>
      </c>
      <c r="C39" s="35"/>
      <c r="D39" s="32"/>
      <c r="E39" s="46"/>
      <c r="F39" s="77"/>
      <c r="G39" s="63"/>
    </row>
    <row r="40" spans="1:7" x14ac:dyDescent="0.25">
      <c r="A40" s="8"/>
      <c r="B40" s="3" t="s">
        <v>34</v>
      </c>
      <c r="C40" s="35">
        <v>18.648000000000003</v>
      </c>
      <c r="D40" s="32" t="s">
        <v>94</v>
      </c>
      <c r="E40" s="46"/>
      <c r="F40" s="77"/>
      <c r="G40" s="63"/>
    </row>
    <row r="41" spans="1:7" x14ac:dyDescent="0.25">
      <c r="A41" s="8"/>
      <c r="B41" s="3" t="s">
        <v>33</v>
      </c>
      <c r="C41" s="35">
        <v>6.7095000000000002</v>
      </c>
      <c r="D41" s="32" t="s">
        <v>94</v>
      </c>
      <c r="E41" s="46"/>
      <c r="F41" s="77"/>
      <c r="G41" s="63"/>
    </row>
    <row r="42" spans="1:7" x14ac:dyDescent="0.25">
      <c r="A42" s="21" t="s">
        <v>194</v>
      </c>
      <c r="B42" s="20" t="s">
        <v>27</v>
      </c>
      <c r="C42" s="35"/>
      <c r="D42" s="32"/>
      <c r="E42" s="46"/>
      <c r="F42" s="77"/>
      <c r="G42" s="63"/>
    </row>
    <row r="43" spans="1:7" x14ac:dyDescent="0.25">
      <c r="A43" s="8">
        <v>1</v>
      </c>
      <c r="B43" s="22" t="s">
        <v>92</v>
      </c>
      <c r="C43" s="35"/>
      <c r="D43" s="32"/>
      <c r="E43" s="46"/>
      <c r="F43" s="77"/>
      <c r="G43" s="63"/>
    </row>
    <row r="44" spans="1:7" x14ac:dyDescent="0.25">
      <c r="A44" s="8"/>
      <c r="B44" s="3" t="s">
        <v>34</v>
      </c>
      <c r="C44" s="35">
        <v>1119.3630000000001</v>
      </c>
      <c r="D44" s="32" t="s">
        <v>94</v>
      </c>
      <c r="E44" s="46"/>
      <c r="F44" s="77"/>
      <c r="G44" s="63"/>
    </row>
    <row r="45" spans="1:7" x14ac:dyDescent="0.25">
      <c r="A45" s="8">
        <v>2</v>
      </c>
      <c r="B45" s="3" t="s">
        <v>25</v>
      </c>
      <c r="C45" s="35"/>
      <c r="D45" s="32"/>
      <c r="E45" s="46"/>
      <c r="F45" s="77"/>
      <c r="G45" s="63"/>
    </row>
    <row r="46" spans="1:7" x14ac:dyDescent="0.25">
      <c r="A46" s="8"/>
      <c r="B46" s="3" t="s">
        <v>36</v>
      </c>
      <c r="C46" s="35">
        <v>471.41850000000005</v>
      </c>
      <c r="D46" s="32" t="s">
        <v>94</v>
      </c>
      <c r="E46" s="46"/>
      <c r="F46" s="77"/>
      <c r="G46" s="63"/>
    </row>
    <row r="47" spans="1:7" x14ac:dyDescent="0.25">
      <c r="A47" s="8"/>
      <c r="B47" s="3" t="s">
        <v>33</v>
      </c>
      <c r="C47" s="35">
        <v>88.38900000000001</v>
      </c>
      <c r="D47" s="32" t="s">
        <v>94</v>
      </c>
      <c r="E47" s="46"/>
      <c r="F47" s="77"/>
      <c r="G47" s="63"/>
    </row>
    <row r="48" spans="1:7" x14ac:dyDescent="0.25">
      <c r="A48" s="8">
        <v>3</v>
      </c>
      <c r="B48" s="3" t="s">
        <v>26</v>
      </c>
      <c r="C48" s="35"/>
      <c r="D48" s="32"/>
      <c r="E48" s="46"/>
      <c r="F48" s="77"/>
      <c r="G48" s="63"/>
    </row>
    <row r="49" spans="1:7" x14ac:dyDescent="0.25">
      <c r="A49" s="8"/>
      <c r="B49" s="3" t="s">
        <v>35</v>
      </c>
      <c r="C49" s="35">
        <v>103.12049999999999</v>
      </c>
      <c r="D49" s="32" t="s">
        <v>94</v>
      </c>
      <c r="E49" s="46"/>
      <c r="F49" s="77"/>
      <c r="G49" s="63"/>
    </row>
    <row r="50" spans="1:7" x14ac:dyDescent="0.25">
      <c r="A50" s="8"/>
      <c r="B50" s="3" t="s">
        <v>33</v>
      </c>
      <c r="C50" s="35">
        <v>34.377000000000002</v>
      </c>
      <c r="D50" s="32" t="s">
        <v>94</v>
      </c>
      <c r="E50" s="46"/>
      <c r="F50" s="77"/>
      <c r="G50" s="63"/>
    </row>
    <row r="51" spans="1:7" x14ac:dyDescent="0.25">
      <c r="A51" s="8">
        <v>4</v>
      </c>
      <c r="B51" s="22" t="s">
        <v>93</v>
      </c>
      <c r="C51" s="35"/>
      <c r="D51" s="32"/>
      <c r="E51" s="46"/>
      <c r="F51" s="77"/>
      <c r="G51" s="63"/>
    </row>
    <row r="52" spans="1:7" x14ac:dyDescent="0.25">
      <c r="A52" s="8"/>
      <c r="B52" s="3" t="s">
        <v>36</v>
      </c>
      <c r="C52" s="35">
        <v>664.70249999999999</v>
      </c>
      <c r="D52" s="32" t="s">
        <v>94</v>
      </c>
      <c r="E52" s="46"/>
      <c r="F52" s="77"/>
      <c r="G52" s="63"/>
    </row>
    <row r="53" spans="1:7" x14ac:dyDescent="0.25">
      <c r="A53" s="8"/>
      <c r="B53" s="3" t="s">
        <v>33</v>
      </c>
      <c r="C53" s="35">
        <v>155.01150000000001</v>
      </c>
      <c r="D53" s="32" t="s">
        <v>94</v>
      </c>
      <c r="E53" s="46"/>
      <c r="F53" s="77"/>
      <c r="G53" s="63"/>
    </row>
    <row r="54" spans="1:7" x14ac:dyDescent="0.25">
      <c r="A54" s="8">
        <v>5</v>
      </c>
      <c r="B54" s="3" t="s">
        <v>95</v>
      </c>
      <c r="C54" s="35"/>
      <c r="D54" s="32"/>
      <c r="E54" s="46"/>
      <c r="F54" s="77"/>
      <c r="G54" s="63"/>
    </row>
    <row r="55" spans="1:7" x14ac:dyDescent="0.25">
      <c r="A55" s="8"/>
      <c r="B55" s="3" t="s">
        <v>34</v>
      </c>
      <c r="C55" s="35">
        <v>38.85</v>
      </c>
      <c r="D55" s="32" t="s">
        <v>94</v>
      </c>
      <c r="E55" s="46"/>
      <c r="F55" s="77"/>
      <c r="G55" s="63"/>
    </row>
    <row r="56" spans="1:7" x14ac:dyDescent="0.25">
      <c r="A56" s="8"/>
      <c r="B56" s="3" t="s">
        <v>33</v>
      </c>
      <c r="C56" s="35">
        <v>13.986000000000001</v>
      </c>
      <c r="D56" s="32" t="s">
        <v>94</v>
      </c>
      <c r="E56" s="46"/>
      <c r="F56" s="77"/>
      <c r="G56" s="63"/>
    </row>
    <row r="57" spans="1:7" x14ac:dyDescent="0.25">
      <c r="A57" s="10">
        <v>2.7</v>
      </c>
      <c r="B57" s="11" t="s">
        <v>37</v>
      </c>
      <c r="C57" s="29"/>
      <c r="D57" s="13"/>
      <c r="E57" s="45"/>
      <c r="F57" s="83"/>
    </row>
    <row r="58" spans="1:7" ht="30" x14ac:dyDescent="0.25">
      <c r="A58" s="78" t="s">
        <v>195</v>
      </c>
      <c r="B58" s="108" t="s">
        <v>38</v>
      </c>
      <c r="C58" s="30"/>
      <c r="D58" s="32"/>
      <c r="E58" s="46"/>
      <c r="F58" s="77"/>
    </row>
    <row r="59" spans="1:7" x14ac:dyDescent="0.25">
      <c r="A59" s="8"/>
      <c r="B59" s="62" t="s">
        <v>133</v>
      </c>
      <c r="C59" s="30"/>
      <c r="D59" s="32"/>
      <c r="E59" s="46"/>
      <c r="F59" s="77"/>
    </row>
    <row r="60" spans="1:7" x14ac:dyDescent="0.25">
      <c r="A60" s="8"/>
      <c r="B60" s="3" t="s">
        <v>33</v>
      </c>
      <c r="C60" s="35">
        <f>3.27*1.05</f>
        <v>3.4335</v>
      </c>
      <c r="D60" s="32" t="s">
        <v>94</v>
      </c>
      <c r="E60" s="46"/>
      <c r="F60" s="77"/>
    </row>
    <row r="61" spans="1:7" x14ac:dyDescent="0.25">
      <c r="A61" s="8"/>
      <c r="B61" s="3" t="s">
        <v>34</v>
      </c>
      <c r="C61" s="35">
        <f>16.16*1.05</f>
        <v>16.968</v>
      </c>
      <c r="D61" s="32" t="s">
        <v>94</v>
      </c>
      <c r="E61" s="46"/>
      <c r="F61" s="77"/>
    </row>
    <row r="62" spans="1:7" x14ac:dyDescent="0.25">
      <c r="A62" s="8"/>
      <c r="B62" s="3" t="s">
        <v>128</v>
      </c>
      <c r="C62" s="35">
        <v>0.21</v>
      </c>
      <c r="D62" s="32" t="s">
        <v>81</v>
      </c>
      <c r="E62" s="46"/>
      <c r="F62" s="77"/>
    </row>
    <row r="63" spans="1:7" x14ac:dyDescent="0.25">
      <c r="A63" s="8"/>
      <c r="B63" s="62" t="s">
        <v>134</v>
      </c>
      <c r="C63" s="35"/>
      <c r="D63" s="32"/>
      <c r="E63" s="46"/>
      <c r="F63" s="77"/>
    </row>
    <row r="64" spans="1:7" x14ac:dyDescent="0.25">
      <c r="A64" s="8"/>
      <c r="B64" s="3" t="s">
        <v>33</v>
      </c>
      <c r="C64" s="35">
        <f>70.23*1.05</f>
        <v>73.741500000000002</v>
      </c>
      <c r="D64" s="32" t="s">
        <v>94</v>
      </c>
      <c r="E64" s="46"/>
      <c r="F64" s="77"/>
    </row>
    <row r="65" spans="1:6" x14ac:dyDescent="0.25">
      <c r="A65" s="8"/>
      <c r="B65" s="3" t="s">
        <v>34</v>
      </c>
      <c r="C65" s="35">
        <f>379.33*1.05</f>
        <v>398.29649999999998</v>
      </c>
      <c r="D65" s="32" t="s">
        <v>94</v>
      </c>
      <c r="E65" s="46"/>
      <c r="F65" s="77"/>
    </row>
    <row r="66" spans="1:6" x14ac:dyDescent="0.25">
      <c r="A66" s="8"/>
      <c r="B66" s="3" t="s">
        <v>35</v>
      </c>
      <c r="C66" s="35">
        <f>124.85*1.05</f>
        <v>131.0925</v>
      </c>
      <c r="D66" s="32" t="s">
        <v>94</v>
      </c>
      <c r="E66" s="46"/>
      <c r="F66" s="77"/>
    </row>
    <row r="67" spans="1:6" x14ac:dyDescent="0.25">
      <c r="A67" s="8"/>
      <c r="B67" s="3" t="s">
        <v>128</v>
      </c>
      <c r="C67" s="35">
        <v>4.1100000000000003</v>
      </c>
      <c r="D67" s="32" t="s">
        <v>81</v>
      </c>
      <c r="E67" s="46"/>
      <c r="F67" s="77"/>
    </row>
    <row r="68" spans="1:6" x14ac:dyDescent="0.25">
      <c r="A68" s="8"/>
      <c r="B68" s="3" t="s">
        <v>135</v>
      </c>
      <c r="C68" s="35">
        <v>19</v>
      </c>
      <c r="D68" s="32" t="s">
        <v>82</v>
      </c>
      <c r="E68" s="46"/>
      <c r="F68" s="77"/>
    </row>
    <row r="69" spans="1:6" x14ac:dyDescent="0.25">
      <c r="A69" s="8"/>
      <c r="B69" s="62" t="s">
        <v>137</v>
      </c>
      <c r="C69" s="35"/>
      <c r="D69" s="32"/>
      <c r="E69" s="46"/>
      <c r="F69" s="77"/>
    </row>
    <row r="70" spans="1:6" x14ac:dyDescent="0.25">
      <c r="A70" s="8"/>
      <c r="B70" s="3" t="s">
        <v>34</v>
      </c>
      <c r="C70" s="35">
        <f>(22.51+33.76)*1.05</f>
        <v>59.083500000000001</v>
      </c>
      <c r="D70" s="32" t="s">
        <v>94</v>
      </c>
      <c r="E70" s="46"/>
      <c r="F70" s="77"/>
    </row>
    <row r="71" spans="1:6" x14ac:dyDescent="0.25">
      <c r="A71" s="8"/>
      <c r="B71" s="3" t="s">
        <v>135</v>
      </c>
      <c r="C71" s="35">
        <v>16.16</v>
      </c>
      <c r="D71" s="32" t="s">
        <v>82</v>
      </c>
      <c r="E71" s="46"/>
      <c r="F71" s="77"/>
    </row>
    <row r="72" spans="1:6" x14ac:dyDescent="0.25">
      <c r="A72" s="8"/>
      <c r="B72" s="3" t="s">
        <v>128</v>
      </c>
      <c r="C72" s="35">
        <v>1.056</v>
      </c>
      <c r="D72" s="32" t="s">
        <v>81</v>
      </c>
      <c r="E72" s="46"/>
      <c r="F72" s="77"/>
    </row>
    <row r="73" spans="1:6" x14ac:dyDescent="0.25">
      <c r="A73" s="44"/>
      <c r="B73" s="106" t="s">
        <v>131</v>
      </c>
      <c r="C73" s="104"/>
      <c r="D73" s="68"/>
      <c r="E73" s="69"/>
      <c r="F73" s="95"/>
    </row>
    <row r="74" spans="1:6" ht="30.75" customHeight="1" x14ac:dyDescent="0.25">
      <c r="A74" s="48">
        <v>2.8</v>
      </c>
      <c r="B74" s="137" t="s">
        <v>58</v>
      </c>
      <c r="C74" s="138"/>
      <c r="D74" s="50"/>
      <c r="E74" s="9"/>
      <c r="F74" s="79"/>
    </row>
  </sheetData>
  <mergeCells count="3">
    <mergeCell ref="B4:F4"/>
    <mergeCell ref="A1:F1"/>
    <mergeCell ref="B74:C74"/>
  </mergeCells>
  <pageMargins left="0.7" right="0.7" top="0.75" bottom="0.75" header="0.3" footer="0.3"/>
  <pageSetup paperSize="9" scale="88" orientation="portrait" r:id="rId1"/>
  <headerFooter>
    <oddHeader>&amp;L&amp;10Vashafaru School&amp;R&amp;10&amp;A</oddHeader>
    <oddFooter>&amp;L&amp;10Office of Programmes and Projects&amp;R&amp;10&amp;P of &amp;N</oddFooter>
  </headerFooter>
  <rowBreaks count="1" manualBreakCount="1">
    <brk id="24"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view="pageBreakPreview" topLeftCell="A10" zoomScaleNormal="100" zoomScaleSheetLayoutView="100" workbookViewId="0">
      <selection activeCell="B24" sqref="B24"/>
    </sheetView>
  </sheetViews>
  <sheetFormatPr defaultRowHeight="15" x14ac:dyDescent="0.25"/>
  <cols>
    <col min="1" max="1" width="5.28515625" style="1" bestFit="1" customWidth="1"/>
    <col min="2" max="2" width="41.42578125" customWidth="1"/>
  </cols>
  <sheetData>
    <row r="1" spans="1:6" ht="35.25" customHeight="1" x14ac:dyDescent="0.25">
      <c r="A1" s="131" t="s">
        <v>196</v>
      </c>
      <c r="B1" s="131"/>
      <c r="C1" s="131"/>
      <c r="D1" s="131"/>
      <c r="E1" s="131"/>
      <c r="F1" s="131"/>
    </row>
    <row r="2" spans="1:6" x14ac:dyDescent="0.25">
      <c r="A2" s="18" t="s">
        <v>0</v>
      </c>
      <c r="B2" s="18" t="s">
        <v>1</v>
      </c>
      <c r="C2" s="17" t="s">
        <v>2</v>
      </c>
      <c r="D2" s="17" t="s">
        <v>3</v>
      </c>
      <c r="E2" s="60" t="s">
        <v>129</v>
      </c>
      <c r="F2" s="17" t="s">
        <v>130</v>
      </c>
    </row>
    <row r="3" spans="1:6" x14ac:dyDescent="0.25">
      <c r="A3" s="10">
        <v>3.1</v>
      </c>
      <c r="B3" s="11" t="s">
        <v>7</v>
      </c>
      <c r="C3" s="14"/>
      <c r="D3" s="13"/>
      <c r="E3" s="45"/>
      <c r="F3" s="12"/>
    </row>
    <row r="4" spans="1:6" ht="122.25" customHeight="1" x14ac:dyDescent="0.25">
      <c r="A4" s="8"/>
      <c r="B4" s="139" t="s">
        <v>39</v>
      </c>
      <c r="C4" s="140"/>
      <c r="D4" s="140"/>
      <c r="E4" s="140"/>
      <c r="F4" s="141"/>
    </row>
    <row r="5" spans="1:6" x14ac:dyDescent="0.25">
      <c r="A5" s="10">
        <v>3.2</v>
      </c>
      <c r="B5" s="11" t="s">
        <v>40</v>
      </c>
      <c r="C5" s="12"/>
      <c r="D5" s="13"/>
      <c r="E5" s="66"/>
      <c r="F5" s="12"/>
    </row>
    <row r="6" spans="1:6" ht="60" x14ac:dyDescent="0.25">
      <c r="A6" s="8"/>
      <c r="B6" s="72" t="s">
        <v>138</v>
      </c>
      <c r="C6" s="7"/>
      <c r="D6" s="32"/>
      <c r="E6" s="65"/>
      <c r="F6" s="6"/>
    </row>
    <row r="7" spans="1:6" x14ac:dyDescent="0.25">
      <c r="A7" s="8" t="s">
        <v>197</v>
      </c>
      <c r="B7" s="23" t="s">
        <v>42</v>
      </c>
      <c r="C7" s="7"/>
      <c r="D7" s="32"/>
      <c r="E7" s="65"/>
      <c r="F7" s="6"/>
    </row>
    <row r="8" spans="1:6" ht="30" x14ac:dyDescent="0.25">
      <c r="A8" s="8">
        <v>1</v>
      </c>
      <c r="B8" s="73" t="s">
        <v>139</v>
      </c>
      <c r="C8" s="30">
        <f>75+(16.2*3.2)</f>
        <v>126.84</v>
      </c>
      <c r="D8" s="38" t="s">
        <v>82</v>
      </c>
      <c r="E8" s="65"/>
      <c r="F8" s="6"/>
    </row>
    <row r="9" spans="1:6" x14ac:dyDescent="0.25">
      <c r="A9" s="8" t="s">
        <v>198</v>
      </c>
      <c r="B9" s="23" t="s">
        <v>43</v>
      </c>
      <c r="C9" s="30"/>
      <c r="D9" s="38"/>
      <c r="E9" s="65"/>
      <c r="F9" s="6"/>
    </row>
    <row r="10" spans="1:6" ht="30" x14ac:dyDescent="0.25">
      <c r="A10" s="8">
        <v>1</v>
      </c>
      <c r="B10" s="74" t="s">
        <v>140</v>
      </c>
      <c r="C10" s="30">
        <f>35.2*3.2</f>
        <v>112.64000000000001</v>
      </c>
      <c r="D10" s="38" t="s">
        <v>82</v>
      </c>
      <c r="E10" s="65"/>
      <c r="F10" s="6"/>
    </row>
    <row r="11" spans="1:6" x14ac:dyDescent="0.25">
      <c r="A11" s="10">
        <v>3.3</v>
      </c>
      <c r="B11" s="11" t="s">
        <v>41</v>
      </c>
      <c r="C11" s="29"/>
      <c r="D11" s="29"/>
      <c r="E11" s="66"/>
      <c r="F11" s="12"/>
    </row>
    <row r="12" spans="1:6" x14ac:dyDescent="0.25">
      <c r="A12" s="8" t="s">
        <v>199</v>
      </c>
      <c r="B12" s="23" t="s">
        <v>42</v>
      </c>
      <c r="C12" s="7"/>
      <c r="D12" s="32"/>
      <c r="E12" s="65"/>
      <c r="F12" s="6"/>
    </row>
    <row r="13" spans="1:6" x14ac:dyDescent="0.25">
      <c r="A13" s="8">
        <v>1</v>
      </c>
      <c r="B13" s="4" t="s">
        <v>96</v>
      </c>
      <c r="C13" s="39">
        <f>C8*2</f>
        <v>253.68</v>
      </c>
      <c r="D13" s="32" t="s">
        <v>82</v>
      </c>
      <c r="E13" s="65"/>
      <c r="F13" s="6"/>
    </row>
    <row r="14" spans="1:6" x14ac:dyDescent="0.25">
      <c r="A14" s="8" t="s">
        <v>200</v>
      </c>
      <c r="B14" s="23" t="s">
        <v>43</v>
      </c>
      <c r="C14" s="7"/>
      <c r="D14" s="32"/>
      <c r="E14" s="65"/>
      <c r="F14" s="6"/>
    </row>
    <row r="15" spans="1:6" ht="30" x14ac:dyDescent="0.25">
      <c r="A15" s="8"/>
      <c r="B15" s="76" t="s">
        <v>140</v>
      </c>
      <c r="C15" s="7"/>
      <c r="D15" s="32"/>
      <c r="E15" s="65"/>
      <c r="F15" s="6"/>
    </row>
    <row r="16" spans="1:6" x14ac:dyDescent="0.25">
      <c r="A16" s="8">
        <v>1</v>
      </c>
      <c r="B16" s="4" t="s">
        <v>96</v>
      </c>
      <c r="C16" s="39">
        <f>C10*2</f>
        <v>225.28000000000003</v>
      </c>
      <c r="D16" s="32" t="s">
        <v>82</v>
      </c>
      <c r="E16" s="65"/>
      <c r="F16" s="6"/>
    </row>
    <row r="17" spans="1:6" x14ac:dyDescent="0.25">
      <c r="A17" s="10">
        <v>3.4</v>
      </c>
      <c r="B17" s="11" t="s">
        <v>83</v>
      </c>
      <c r="C17" s="12"/>
      <c r="D17" s="13"/>
      <c r="E17" s="66"/>
      <c r="F17" s="12"/>
    </row>
    <row r="18" spans="1:6" x14ac:dyDescent="0.25">
      <c r="A18" s="8" t="s">
        <v>20</v>
      </c>
      <c r="B18" s="4" t="s">
        <v>27</v>
      </c>
      <c r="C18" s="7"/>
      <c r="D18" s="32"/>
      <c r="E18" s="65"/>
      <c r="F18" s="6"/>
    </row>
    <row r="19" spans="1:6" x14ac:dyDescent="0.25">
      <c r="A19" s="8">
        <v>1</v>
      </c>
      <c r="B19" s="4" t="s">
        <v>97</v>
      </c>
      <c r="C19" s="7">
        <v>114.6</v>
      </c>
      <c r="D19" s="32" t="s">
        <v>82</v>
      </c>
      <c r="E19" s="65"/>
      <c r="F19" s="6"/>
    </row>
    <row r="20" spans="1:6" s="75" customFormat="1" x14ac:dyDescent="0.25">
      <c r="A20" s="80">
        <v>2</v>
      </c>
      <c r="B20" s="76" t="s">
        <v>142</v>
      </c>
      <c r="C20" s="78">
        <f>26.3</f>
        <v>26.3</v>
      </c>
      <c r="D20" s="89" t="s">
        <v>82</v>
      </c>
      <c r="E20" s="65"/>
      <c r="F20" s="77"/>
    </row>
    <row r="21" spans="1:6" x14ac:dyDescent="0.25">
      <c r="A21" s="8"/>
      <c r="B21" s="4"/>
      <c r="C21" s="7"/>
      <c r="D21" s="32"/>
      <c r="E21" s="67"/>
      <c r="F21" s="6"/>
    </row>
    <row r="22" spans="1:6" ht="15" customHeight="1" x14ac:dyDescent="0.25">
      <c r="A22" s="44"/>
      <c r="B22" s="106" t="s">
        <v>136</v>
      </c>
      <c r="C22" s="47"/>
      <c r="D22" s="68"/>
      <c r="E22" s="49"/>
      <c r="F22" s="49"/>
    </row>
    <row r="23" spans="1:6" ht="52.5" customHeight="1" x14ac:dyDescent="0.25">
      <c r="A23" s="48">
        <v>3.5</v>
      </c>
      <c r="B23" s="137" t="s">
        <v>202</v>
      </c>
      <c r="C23" s="138"/>
      <c r="D23" s="50"/>
      <c r="E23" s="49"/>
      <c r="F23" s="49"/>
    </row>
  </sheetData>
  <mergeCells count="3">
    <mergeCell ref="B4:F4"/>
    <mergeCell ref="B23:C23"/>
    <mergeCell ref="A1:F1"/>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2" zoomScaleNormal="100" zoomScaleSheetLayoutView="100" workbookViewId="0">
      <selection activeCell="B31" sqref="B31"/>
    </sheetView>
  </sheetViews>
  <sheetFormatPr defaultRowHeight="15" x14ac:dyDescent="0.25"/>
  <cols>
    <col min="1" max="1" width="5.28515625" style="1" bestFit="1" customWidth="1"/>
    <col min="2" max="2" width="45.140625" customWidth="1"/>
    <col min="6" max="6" width="9.140625" style="75"/>
    <col min="7" max="7" width="12.85546875" hidden="1" customWidth="1"/>
    <col min="8" max="10" width="9.140625" hidden="1" customWidth="1"/>
  </cols>
  <sheetData>
    <row r="1" spans="1:9" ht="35.25" customHeight="1" x14ac:dyDescent="0.25">
      <c r="A1" s="131" t="s">
        <v>201</v>
      </c>
      <c r="B1" s="131"/>
      <c r="C1" s="131"/>
      <c r="D1" s="131"/>
      <c r="E1" s="131"/>
      <c r="F1" s="131"/>
    </row>
    <row r="2" spans="1:9" x14ac:dyDescent="0.25">
      <c r="A2" s="18" t="s">
        <v>0</v>
      </c>
      <c r="B2" s="18" t="s">
        <v>1</v>
      </c>
      <c r="C2" s="17" t="s">
        <v>2</v>
      </c>
      <c r="D2" s="17" t="s">
        <v>3</v>
      </c>
      <c r="E2" s="97" t="s">
        <v>129</v>
      </c>
      <c r="F2" s="85" t="s">
        <v>130</v>
      </c>
    </row>
    <row r="3" spans="1:9" x14ac:dyDescent="0.25">
      <c r="A3" s="10">
        <v>5.0999999999999996</v>
      </c>
      <c r="B3" s="11" t="s">
        <v>98</v>
      </c>
      <c r="C3" s="14"/>
      <c r="D3" s="13"/>
      <c r="E3" s="94"/>
      <c r="F3" s="84"/>
    </row>
    <row r="4" spans="1:9" x14ac:dyDescent="0.25">
      <c r="A4" s="71">
        <v>1</v>
      </c>
      <c r="B4" s="19" t="s">
        <v>109</v>
      </c>
      <c r="C4" s="92">
        <f>11.1*7</f>
        <v>77.7</v>
      </c>
      <c r="D4" s="32" t="s">
        <v>84</v>
      </c>
      <c r="F4" s="77"/>
    </row>
    <row r="5" spans="1:9" x14ac:dyDescent="0.25">
      <c r="A5" s="71">
        <v>2</v>
      </c>
      <c r="B5" s="19" t="s">
        <v>99</v>
      </c>
      <c r="C5" s="92">
        <f>21.9*7</f>
        <v>153.29999999999998</v>
      </c>
      <c r="D5" s="32" t="s">
        <v>84</v>
      </c>
      <c r="F5" s="77"/>
    </row>
    <row r="6" spans="1:9" x14ac:dyDescent="0.25">
      <c r="A6" s="71">
        <v>3</v>
      </c>
      <c r="B6" s="19" t="s">
        <v>100</v>
      </c>
      <c r="C6" s="92">
        <v>19.399999999999999</v>
      </c>
      <c r="D6" s="89" t="s">
        <v>84</v>
      </c>
      <c r="F6" s="77"/>
    </row>
    <row r="7" spans="1:9" x14ac:dyDescent="0.25">
      <c r="A7" s="71">
        <v>4</v>
      </c>
      <c r="B7" s="19" t="s">
        <v>101</v>
      </c>
      <c r="C7" s="92">
        <f>15*C6</f>
        <v>291</v>
      </c>
      <c r="D7" s="32" t="s">
        <v>84</v>
      </c>
      <c r="F7" s="77"/>
    </row>
    <row r="8" spans="1:9" x14ac:dyDescent="0.25">
      <c r="A8" s="71">
        <v>5</v>
      </c>
      <c r="B8" s="19" t="s">
        <v>143</v>
      </c>
      <c r="C8" s="92">
        <f>+C6*2</f>
        <v>38.799999999999997</v>
      </c>
      <c r="D8" s="32" t="s">
        <v>84</v>
      </c>
      <c r="F8" s="77"/>
      <c r="G8" t="s">
        <v>102</v>
      </c>
      <c r="I8" s="33">
        <v>4.9020000000000001</v>
      </c>
    </row>
    <row r="9" spans="1:9" x14ac:dyDescent="0.25">
      <c r="A9" s="71">
        <v>6</v>
      </c>
      <c r="B9" s="86" t="s">
        <v>144</v>
      </c>
      <c r="C9" s="92">
        <f>12*C6</f>
        <v>232.79999999999998</v>
      </c>
      <c r="D9" s="32" t="s">
        <v>82</v>
      </c>
      <c r="F9" s="77"/>
      <c r="I9" s="41">
        <f>I8*12.8</f>
        <v>62.745600000000003</v>
      </c>
    </row>
    <row r="10" spans="1:9" x14ac:dyDescent="0.25">
      <c r="A10" s="71">
        <v>7</v>
      </c>
      <c r="B10" s="19" t="s">
        <v>104</v>
      </c>
      <c r="C10" s="92">
        <f>12.3*C6</f>
        <v>238.62</v>
      </c>
      <c r="D10" s="32" t="s">
        <v>82</v>
      </c>
      <c r="F10" s="77"/>
      <c r="G10" t="s">
        <v>103</v>
      </c>
      <c r="I10" s="33">
        <v>7.0510000000000002</v>
      </c>
    </row>
    <row r="11" spans="1:9" x14ac:dyDescent="0.25">
      <c r="A11" s="71">
        <v>8</v>
      </c>
      <c r="B11" s="19" t="s">
        <v>105</v>
      </c>
      <c r="C11" s="92">
        <f>21*4</f>
        <v>84</v>
      </c>
      <c r="D11" s="32" t="s">
        <v>12</v>
      </c>
      <c r="F11" s="77"/>
      <c r="I11" s="41">
        <f>I10*12.8</f>
        <v>90.252800000000008</v>
      </c>
    </row>
    <row r="12" spans="1:9" ht="30" x14ac:dyDescent="0.25">
      <c r="A12" s="71">
        <v>9</v>
      </c>
      <c r="B12" s="4" t="s">
        <v>107</v>
      </c>
      <c r="C12" s="92">
        <f>21*2*G12</f>
        <v>89.018999999999991</v>
      </c>
      <c r="D12" s="32" t="s">
        <v>94</v>
      </c>
      <c r="F12" s="77"/>
      <c r="G12">
        <f>0.15*0.15*0.012*7850</f>
        <v>2.1194999999999999</v>
      </c>
      <c r="H12" t="s">
        <v>106</v>
      </c>
    </row>
    <row r="13" spans="1:9" x14ac:dyDescent="0.25">
      <c r="A13" s="71">
        <v>10</v>
      </c>
      <c r="B13" s="4" t="s">
        <v>108</v>
      </c>
      <c r="C13" s="92">
        <v>38.700000000000003</v>
      </c>
      <c r="D13" s="32" t="s">
        <v>84</v>
      </c>
      <c r="F13" s="77"/>
    </row>
    <row r="14" spans="1:9" x14ac:dyDescent="0.25">
      <c r="A14" s="8"/>
      <c r="B14" s="4"/>
      <c r="C14" s="92"/>
      <c r="D14" s="32"/>
      <c r="F14" s="77"/>
    </row>
    <row r="15" spans="1:9" x14ac:dyDescent="0.25">
      <c r="A15" s="8"/>
      <c r="B15" s="4"/>
      <c r="C15" s="40"/>
      <c r="D15" s="32"/>
      <c r="F15" s="77"/>
    </row>
    <row r="16" spans="1:9" x14ac:dyDescent="0.25">
      <c r="A16" s="8"/>
      <c r="B16" s="4"/>
      <c r="C16" s="40"/>
      <c r="D16" s="32"/>
      <c r="F16" s="77"/>
    </row>
    <row r="17" spans="1:6" x14ac:dyDescent="0.25">
      <c r="A17" s="8"/>
      <c r="B17" s="4"/>
      <c r="C17" s="40"/>
      <c r="D17" s="32"/>
      <c r="F17" s="77"/>
    </row>
    <row r="18" spans="1:6" x14ac:dyDescent="0.25">
      <c r="A18" s="8"/>
      <c r="B18" s="4"/>
      <c r="C18" s="40"/>
      <c r="D18" s="32"/>
      <c r="F18" s="77"/>
    </row>
    <row r="19" spans="1:6" x14ac:dyDescent="0.25">
      <c r="A19" s="8"/>
      <c r="B19" s="4"/>
      <c r="C19" s="33"/>
      <c r="D19" s="32"/>
      <c r="F19" s="77"/>
    </row>
    <row r="20" spans="1:6" x14ac:dyDescent="0.25">
      <c r="A20" s="8"/>
      <c r="B20" s="4"/>
      <c r="C20" s="33"/>
      <c r="D20" s="32"/>
      <c r="F20" s="77"/>
    </row>
    <row r="21" spans="1:6" x14ac:dyDescent="0.25">
      <c r="A21" s="8"/>
      <c r="B21" s="4"/>
      <c r="C21" s="33"/>
      <c r="D21" s="32"/>
      <c r="F21" s="77"/>
    </row>
    <row r="22" spans="1:6" x14ac:dyDescent="0.25">
      <c r="A22" s="8"/>
      <c r="B22" s="4"/>
      <c r="C22" s="33"/>
      <c r="D22" s="32"/>
      <c r="F22" s="77"/>
    </row>
    <row r="23" spans="1:6" x14ac:dyDescent="0.25">
      <c r="A23" s="8"/>
      <c r="B23" s="4"/>
      <c r="C23" s="33"/>
      <c r="D23" s="32"/>
      <c r="F23" s="77"/>
    </row>
    <row r="24" spans="1:6" x14ac:dyDescent="0.25">
      <c r="A24" s="8"/>
      <c r="B24" s="4"/>
      <c r="C24" s="33"/>
      <c r="D24" s="32"/>
      <c r="F24" s="77"/>
    </row>
    <row r="25" spans="1:6" x14ac:dyDescent="0.25">
      <c r="A25" s="8"/>
      <c r="B25" s="4"/>
      <c r="C25" s="33"/>
      <c r="D25" s="32"/>
      <c r="F25" s="77"/>
    </row>
    <row r="26" spans="1:6" x14ac:dyDescent="0.25">
      <c r="A26" s="8"/>
      <c r="B26" s="4"/>
      <c r="C26" s="33"/>
      <c r="D26" s="32"/>
      <c r="F26" s="77"/>
    </row>
    <row r="27" spans="1:6" x14ac:dyDescent="0.25">
      <c r="A27" s="8"/>
      <c r="B27" s="4"/>
      <c r="C27" s="33"/>
      <c r="D27" s="32"/>
      <c r="F27" s="77"/>
    </row>
    <row r="28" spans="1:6" x14ac:dyDescent="0.25">
      <c r="A28" s="8"/>
      <c r="B28" s="4"/>
      <c r="C28" s="33"/>
      <c r="D28" s="32"/>
      <c r="F28" s="77"/>
    </row>
    <row r="29" spans="1:6" s="75" customFormat="1" ht="15" customHeight="1" x14ac:dyDescent="0.25">
      <c r="A29" s="93"/>
      <c r="B29" s="106" t="s">
        <v>136</v>
      </c>
      <c r="C29" s="47"/>
      <c r="D29" s="68"/>
      <c r="E29" s="52"/>
      <c r="F29" s="95"/>
    </row>
    <row r="30" spans="1:6" ht="51.75" customHeight="1" x14ac:dyDescent="0.25">
      <c r="A30" s="48">
        <v>5.2</v>
      </c>
      <c r="B30" s="48" t="s">
        <v>203</v>
      </c>
      <c r="C30" s="50"/>
      <c r="D30" s="50"/>
      <c r="E30" s="115"/>
      <c r="F30" s="95"/>
    </row>
  </sheetData>
  <mergeCells count="1">
    <mergeCell ref="A1:F1"/>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view="pageBreakPreview" zoomScale="106" zoomScaleNormal="100" zoomScaleSheetLayoutView="106" workbookViewId="0">
      <selection activeCell="B12" sqref="B12"/>
    </sheetView>
  </sheetViews>
  <sheetFormatPr defaultRowHeight="15" x14ac:dyDescent="0.25"/>
  <cols>
    <col min="1" max="1" width="5.28515625" style="1" bestFit="1" customWidth="1"/>
    <col min="2" max="2" width="41.7109375" customWidth="1"/>
  </cols>
  <sheetData>
    <row r="1" spans="1:6" ht="35.25" customHeight="1" x14ac:dyDescent="0.25">
      <c r="A1" s="131" t="s">
        <v>204</v>
      </c>
      <c r="B1" s="131"/>
      <c r="C1" s="131"/>
      <c r="D1" s="131"/>
      <c r="E1" s="131"/>
      <c r="F1" s="131"/>
    </row>
    <row r="2" spans="1:6" x14ac:dyDescent="0.25">
      <c r="A2" s="18" t="s">
        <v>0</v>
      </c>
      <c r="B2" s="18" t="s">
        <v>1</v>
      </c>
      <c r="C2" s="17" t="s">
        <v>2</v>
      </c>
      <c r="D2" s="17" t="s">
        <v>3</v>
      </c>
      <c r="E2" s="97" t="s">
        <v>129</v>
      </c>
      <c r="F2" s="85" t="s">
        <v>130</v>
      </c>
    </row>
    <row r="3" spans="1:6" x14ac:dyDescent="0.25">
      <c r="A3" s="10">
        <v>6.1</v>
      </c>
      <c r="B3" s="11" t="s">
        <v>7</v>
      </c>
      <c r="C3" s="14"/>
      <c r="D3" s="13"/>
      <c r="E3" s="94"/>
      <c r="F3" s="84"/>
    </row>
    <row r="4" spans="1:6" ht="65.25" customHeight="1" x14ac:dyDescent="0.25">
      <c r="A4" s="8"/>
      <c r="B4" s="134" t="s">
        <v>44</v>
      </c>
      <c r="C4" s="135"/>
      <c r="D4" s="135"/>
      <c r="E4" s="135"/>
      <c r="F4" s="136"/>
    </row>
    <row r="5" spans="1:6" x14ac:dyDescent="0.25">
      <c r="A5" s="10">
        <v>6.2</v>
      </c>
      <c r="B5" s="11" t="s">
        <v>45</v>
      </c>
      <c r="C5" s="12"/>
      <c r="D5" s="13"/>
      <c r="E5" s="13"/>
      <c r="F5" s="13"/>
    </row>
    <row r="6" spans="1:6" x14ac:dyDescent="0.25">
      <c r="A6" s="8">
        <v>1</v>
      </c>
      <c r="B6" s="4" t="s">
        <v>111</v>
      </c>
      <c r="C6" s="30">
        <v>44.2</v>
      </c>
      <c r="D6" s="32" t="s">
        <v>82</v>
      </c>
      <c r="F6" s="77"/>
    </row>
    <row r="7" spans="1:6" ht="60" x14ac:dyDescent="0.25">
      <c r="A7" s="8">
        <v>2</v>
      </c>
      <c r="B7" s="4" t="s">
        <v>112</v>
      </c>
      <c r="C7" s="30">
        <v>150.80000000000001</v>
      </c>
      <c r="D7" s="32" t="s">
        <v>82</v>
      </c>
      <c r="F7" s="77"/>
    </row>
    <row r="8" spans="1:6" s="75" customFormat="1" x14ac:dyDescent="0.25">
      <c r="A8" s="80"/>
      <c r="B8" s="76"/>
      <c r="C8" s="88"/>
      <c r="D8" s="89"/>
      <c r="F8" s="77"/>
    </row>
    <row r="9" spans="1:6" s="75" customFormat="1" ht="120" customHeight="1" x14ac:dyDescent="0.25">
      <c r="A9" s="80"/>
      <c r="B9" s="76"/>
      <c r="C9" s="88"/>
      <c r="D9" s="89"/>
      <c r="F9" s="77"/>
    </row>
    <row r="10" spans="1:6" s="75" customFormat="1" x14ac:dyDescent="0.25">
      <c r="A10" s="93"/>
      <c r="B10" s="119" t="s">
        <v>131</v>
      </c>
      <c r="C10" s="116"/>
      <c r="D10" s="68"/>
      <c r="E10" s="52"/>
      <c r="F10" s="95"/>
    </row>
    <row r="11" spans="1:6" ht="30.75" customHeight="1" x14ac:dyDescent="0.25">
      <c r="A11" s="118">
        <v>6.3</v>
      </c>
      <c r="B11" s="118" t="s">
        <v>205</v>
      </c>
      <c r="C11" s="117"/>
      <c r="D11" s="117"/>
      <c r="E11" s="79"/>
      <c r="F11" s="79"/>
    </row>
  </sheetData>
  <mergeCells count="2">
    <mergeCell ref="A1:F1"/>
    <mergeCell ref="B4:F4"/>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98" zoomScaleNormal="100" zoomScaleSheetLayoutView="98" workbookViewId="0">
      <selection activeCell="B19" sqref="B19"/>
    </sheetView>
  </sheetViews>
  <sheetFormatPr defaultRowHeight="15" x14ac:dyDescent="0.25"/>
  <cols>
    <col min="1" max="1" width="5.28515625" style="1" bestFit="1" customWidth="1"/>
    <col min="2" max="2" width="43.85546875" customWidth="1"/>
  </cols>
  <sheetData>
    <row r="1" spans="1:6" ht="35.25" customHeight="1" x14ac:dyDescent="0.25">
      <c r="A1" s="131" t="s">
        <v>206</v>
      </c>
      <c r="B1" s="131"/>
      <c r="C1" s="131"/>
      <c r="D1" s="131"/>
      <c r="E1" s="131"/>
      <c r="F1" s="131"/>
    </row>
    <row r="2" spans="1:6" x14ac:dyDescent="0.25">
      <c r="A2" s="18" t="s">
        <v>0</v>
      </c>
      <c r="B2" s="18" t="s">
        <v>1</v>
      </c>
      <c r="C2" s="17" t="s">
        <v>2</v>
      </c>
      <c r="D2" s="17" t="s">
        <v>3</v>
      </c>
      <c r="E2" s="97" t="s">
        <v>129</v>
      </c>
      <c r="F2" s="85" t="s">
        <v>130</v>
      </c>
    </row>
    <row r="3" spans="1:6" x14ac:dyDescent="0.25">
      <c r="A3" s="10">
        <v>7.1</v>
      </c>
      <c r="B3" s="11" t="s">
        <v>7</v>
      </c>
      <c r="C3" s="14"/>
      <c r="D3" s="13"/>
      <c r="E3" s="84"/>
      <c r="F3" s="120"/>
    </row>
    <row r="4" spans="1:6" ht="54" customHeight="1" x14ac:dyDescent="0.25">
      <c r="A4" s="8"/>
      <c r="B4" s="134" t="s">
        <v>185</v>
      </c>
      <c r="C4" s="135"/>
      <c r="D4" s="135"/>
      <c r="E4" s="135"/>
      <c r="F4" s="136"/>
    </row>
    <row r="5" spans="1:6" x14ac:dyDescent="0.25">
      <c r="A5" s="10">
        <v>7.2</v>
      </c>
      <c r="B5" s="11" t="s">
        <v>46</v>
      </c>
      <c r="C5" s="83"/>
      <c r="D5" s="13"/>
      <c r="E5" s="83"/>
      <c r="F5" s="83"/>
    </row>
    <row r="6" spans="1:6" x14ac:dyDescent="0.25">
      <c r="A6" s="8" t="s">
        <v>207</v>
      </c>
      <c r="B6" s="4" t="s">
        <v>27</v>
      </c>
      <c r="C6" s="78"/>
      <c r="D6" s="32"/>
      <c r="E6" s="77"/>
      <c r="F6" s="77"/>
    </row>
    <row r="7" spans="1:6" x14ac:dyDescent="0.25">
      <c r="A7" s="8">
        <v>1</v>
      </c>
      <c r="B7" s="4" t="s">
        <v>85</v>
      </c>
      <c r="C7" s="78">
        <v>4</v>
      </c>
      <c r="D7" s="32" t="s">
        <v>12</v>
      </c>
      <c r="E7" s="77"/>
      <c r="F7" s="77"/>
    </row>
    <row r="8" spans="1:6" s="75" customFormat="1" x14ac:dyDescent="0.25">
      <c r="A8" s="80">
        <v>2</v>
      </c>
      <c r="B8" s="76" t="s">
        <v>145</v>
      </c>
      <c r="C8" s="78">
        <v>3</v>
      </c>
      <c r="D8" s="89" t="s">
        <v>12</v>
      </c>
      <c r="E8" s="77"/>
      <c r="F8" s="77"/>
    </row>
    <row r="9" spans="1:6" s="75" customFormat="1" x14ac:dyDescent="0.25">
      <c r="A9" s="80">
        <v>3</v>
      </c>
      <c r="B9" s="76" t="s">
        <v>147</v>
      </c>
      <c r="C9" s="78">
        <v>2</v>
      </c>
      <c r="D9" s="89" t="s">
        <v>12</v>
      </c>
      <c r="E9" s="77"/>
      <c r="F9" s="77"/>
    </row>
    <row r="10" spans="1:6" s="75" customFormat="1" x14ac:dyDescent="0.25">
      <c r="A10" s="80">
        <v>4</v>
      </c>
      <c r="B10" s="76" t="s">
        <v>146</v>
      </c>
      <c r="C10" s="78">
        <v>3</v>
      </c>
      <c r="D10" s="89" t="s">
        <v>12</v>
      </c>
      <c r="E10" s="77"/>
      <c r="F10" s="77"/>
    </row>
    <row r="11" spans="1:6" x14ac:dyDescent="0.25">
      <c r="A11" s="10">
        <v>7.3</v>
      </c>
      <c r="B11" s="11" t="s">
        <v>47</v>
      </c>
      <c r="C11" s="83"/>
      <c r="D11" s="13"/>
      <c r="E11" s="13"/>
      <c r="F11" s="13"/>
    </row>
    <row r="12" spans="1:6" x14ac:dyDescent="0.25">
      <c r="A12" s="8" t="s">
        <v>208</v>
      </c>
      <c r="B12" s="4" t="s">
        <v>27</v>
      </c>
      <c r="C12" s="78"/>
      <c r="D12" s="32"/>
      <c r="E12" s="77"/>
      <c r="F12" s="77"/>
    </row>
    <row r="13" spans="1:6" x14ac:dyDescent="0.25">
      <c r="A13" s="8">
        <v>1</v>
      </c>
      <c r="B13" s="4" t="s">
        <v>86</v>
      </c>
      <c r="C13" s="78">
        <v>4</v>
      </c>
      <c r="D13" s="32" t="s">
        <v>12</v>
      </c>
      <c r="E13" s="77"/>
      <c r="F13" s="77"/>
    </row>
    <row r="14" spans="1:6" x14ac:dyDescent="0.25">
      <c r="A14" s="8">
        <v>2</v>
      </c>
      <c r="B14" s="4" t="s">
        <v>87</v>
      </c>
      <c r="C14" s="78">
        <v>4</v>
      </c>
      <c r="D14" s="32" t="s">
        <v>12</v>
      </c>
      <c r="E14" s="77"/>
      <c r="F14" s="77"/>
    </row>
    <row r="15" spans="1:6" s="75" customFormat="1" x14ac:dyDescent="0.25">
      <c r="A15" s="80">
        <v>3</v>
      </c>
      <c r="B15" s="76" t="s">
        <v>148</v>
      </c>
      <c r="C15" s="78">
        <v>4</v>
      </c>
      <c r="D15" s="89" t="s">
        <v>12</v>
      </c>
      <c r="E15" s="77"/>
      <c r="F15" s="77"/>
    </row>
    <row r="16" spans="1:6" s="75" customFormat="1" ht="63.75" customHeight="1" x14ac:dyDescent="0.25">
      <c r="A16" s="80"/>
      <c r="B16" s="76"/>
      <c r="C16" s="78"/>
      <c r="D16" s="89"/>
      <c r="E16" s="77"/>
      <c r="F16" s="77"/>
    </row>
    <row r="17" spans="1:6" s="75" customFormat="1" x14ac:dyDescent="0.25">
      <c r="A17" s="93"/>
      <c r="B17" s="106" t="s">
        <v>131</v>
      </c>
      <c r="C17" s="68"/>
      <c r="D17" s="68"/>
      <c r="E17" s="95"/>
      <c r="F17" s="95"/>
    </row>
    <row r="18" spans="1:6" ht="30.75" customHeight="1" x14ac:dyDescent="0.25">
      <c r="A18" s="118">
        <v>7.4</v>
      </c>
      <c r="B18" s="118" t="s">
        <v>209</v>
      </c>
      <c r="C18" s="117"/>
      <c r="D18" s="117"/>
      <c r="E18" s="79"/>
      <c r="F18" s="79"/>
    </row>
  </sheetData>
  <mergeCells count="2">
    <mergeCell ref="A1:F1"/>
    <mergeCell ref="B4:F4"/>
  </mergeCells>
  <pageMargins left="0.7" right="0.7" top="0.75" bottom="0.75" header="0.3" footer="0.3"/>
  <pageSetup paperSize="9" scale="99" orientation="portrait" r:id="rId1"/>
  <headerFooter>
    <oddHeader>&amp;L&amp;10Vashafaru School&amp;R&amp;10&amp;A</oddHeader>
    <oddFooter>&amp;L&amp;10Office of Programmes and Projects&amp;R&amp;10&amp;P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view="pageBreakPreview" zoomScaleNormal="100" zoomScaleSheetLayoutView="100" zoomScalePageLayoutView="120" workbookViewId="0">
      <selection activeCell="B11" sqref="B11"/>
    </sheetView>
  </sheetViews>
  <sheetFormatPr defaultRowHeight="15" x14ac:dyDescent="0.25"/>
  <cols>
    <col min="1" max="1" width="5.28515625" style="1" bestFit="1" customWidth="1"/>
    <col min="2" max="2" width="41.42578125" customWidth="1"/>
  </cols>
  <sheetData>
    <row r="1" spans="1:6" ht="35.25" customHeight="1" x14ac:dyDescent="0.25">
      <c r="A1" s="131" t="s">
        <v>210</v>
      </c>
      <c r="B1" s="131"/>
      <c r="C1" s="131"/>
      <c r="D1" s="131"/>
      <c r="E1" s="131"/>
      <c r="F1" s="131"/>
    </row>
    <row r="2" spans="1:6" x14ac:dyDescent="0.25">
      <c r="A2" s="18" t="s">
        <v>0</v>
      </c>
      <c r="B2" s="18" t="s">
        <v>1</v>
      </c>
      <c r="C2" s="17" t="s">
        <v>2</v>
      </c>
      <c r="D2" s="17" t="s">
        <v>3</v>
      </c>
      <c r="E2" s="97" t="s">
        <v>129</v>
      </c>
      <c r="F2" s="85" t="s">
        <v>130</v>
      </c>
    </row>
    <row r="3" spans="1:6" x14ac:dyDescent="0.25">
      <c r="A3" s="10">
        <v>8.1</v>
      </c>
      <c r="B3" s="11" t="s">
        <v>7</v>
      </c>
      <c r="C3" s="14"/>
      <c r="D3" s="13"/>
      <c r="E3" s="64"/>
      <c r="F3" s="84"/>
    </row>
    <row r="4" spans="1:6" ht="69.75" customHeight="1" x14ac:dyDescent="0.25">
      <c r="A4" s="8"/>
      <c r="B4" s="134" t="s">
        <v>48</v>
      </c>
      <c r="C4" s="135"/>
      <c r="D4" s="135"/>
      <c r="E4" s="135"/>
      <c r="F4" s="136"/>
    </row>
    <row r="5" spans="1:6" x14ac:dyDescent="0.25">
      <c r="A5" s="10">
        <v>8.1999999999999993</v>
      </c>
      <c r="B5" s="11" t="s">
        <v>49</v>
      </c>
      <c r="C5" s="12"/>
      <c r="D5" s="13"/>
      <c r="E5" s="94"/>
      <c r="F5" s="83"/>
    </row>
    <row r="6" spans="1:6" ht="30" x14ac:dyDescent="0.25">
      <c r="A6" s="71">
        <v>1</v>
      </c>
      <c r="B6" s="4" t="s">
        <v>113</v>
      </c>
      <c r="C6" s="7">
        <v>114.6</v>
      </c>
      <c r="D6" s="32" t="s">
        <v>82</v>
      </c>
      <c r="F6" s="77"/>
    </row>
    <row r="7" spans="1:6" s="75" customFormat="1" ht="48.75" customHeight="1" x14ac:dyDescent="0.25">
      <c r="A7" s="71">
        <v>2</v>
      </c>
      <c r="B7" s="76" t="s">
        <v>141</v>
      </c>
      <c r="C7" s="78">
        <v>26.3</v>
      </c>
      <c r="D7" s="89" t="s">
        <v>82</v>
      </c>
      <c r="F7" s="77"/>
    </row>
    <row r="8" spans="1:6" s="75" customFormat="1" ht="81" customHeight="1" x14ac:dyDescent="0.25">
      <c r="A8" s="71"/>
      <c r="B8" s="76"/>
      <c r="C8" s="78"/>
      <c r="D8" s="89"/>
      <c r="F8" s="77"/>
    </row>
    <row r="9" spans="1:6" s="75" customFormat="1" x14ac:dyDescent="0.25">
      <c r="A9" s="121"/>
      <c r="B9" s="119" t="s">
        <v>131</v>
      </c>
      <c r="C9" s="68"/>
      <c r="D9" s="68"/>
      <c r="E9" s="52"/>
      <c r="F9" s="95"/>
    </row>
    <row r="10" spans="1:6" ht="30.75" customHeight="1" x14ac:dyDescent="0.25">
      <c r="A10" s="118">
        <v>8.3000000000000007</v>
      </c>
      <c r="B10" s="118" t="s">
        <v>211</v>
      </c>
      <c r="C10" s="50"/>
      <c r="D10" s="50"/>
      <c r="E10" s="115"/>
      <c r="F10" s="95"/>
    </row>
  </sheetData>
  <mergeCells count="2">
    <mergeCell ref="A1:F1"/>
    <mergeCell ref="B4:F4"/>
  </mergeCells>
  <pageMargins left="0.7" right="0.7" top="0.75" bottom="0.75" header="0.3" footer="0.3"/>
  <pageSetup paperSize="9" orientation="portrait" r:id="rId1"/>
  <headerFooter>
    <oddHeader>&amp;L&amp;10Vashafaru School&amp;R&amp;10&amp;A</oddHeader>
    <oddFooter>&amp;L&amp;10Office of Programmes and Projects&amp;R&amp;10&amp;P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20</vt:i4>
      </vt:variant>
    </vt:vector>
  </HeadingPairs>
  <TitlesOfParts>
    <vt:vector size="32" baseType="lpstr">
      <vt:lpstr>Cover</vt:lpstr>
      <vt:lpstr>Summary sheet</vt:lpstr>
      <vt:lpstr>Preliminaries</vt:lpstr>
      <vt:lpstr>Concrete works</vt:lpstr>
      <vt:lpstr>Masonry and plastering</vt:lpstr>
      <vt:lpstr>Roof works</vt:lpstr>
      <vt:lpstr>Ceiling</vt:lpstr>
      <vt:lpstr>Doors and windows</vt:lpstr>
      <vt:lpstr>Tiling</vt:lpstr>
      <vt:lpstr>Painting</vt:lpstr>
      <vt:lpstr>Plumbing Works</vt:lpstr>
      <vt:lpstr>Electrical installations</vt:lpstr>
      <vt:lpstr>Ceiling!Print_Area</vt:lpstr>
      <vt:lpstr>'Concrete works'!Print_Area</vt:lpstr>
      <vt:lpstr>'Doors and windows'!Print_Area</vt:lpstr>
      <vt:lpstr>'Electrical installations'!Print_Area</vt:lpstr>
      <vt:lpstr>'Masonry and plastering'!Print_Area</vt:lpstr>
      <vt:lpstr>Painting!Print_Area</vt:lpstr>
      <vt:lpstr>'Plumbing Works'!Print_Area</vt:lpstr>
      <vt:lpstr>Preliminaries!Print_Area</vt:lpstr>
      <vt:lpstr>'Roof works'!Print_Area</vt:lpstr>
      <vt:lpstr>'Summary sheet'!Print_Area</vt:lpstr>
      <vt:lpstr>Tiling!Print_Area</vt:lpstr>
      <vt:lpstr>Ceiling!Print_Titles</vt:lpstr>
      <vt:lpstr>'Concrete works'!Print_Titles</vt:lpstr>
      <vt:lpstr>'Doors and windows'!Print_Titles</vt:lpstr>
      <vt:lpstr>'Electrical installations'!Print_Titles</vt:lpstr>
      <vt:lpstr>'Masonry and plastering'!Print_Titles</vt:lpstr>
      <vt:lpstr>Painting!Print_Titles</vt:lpstr>
      <vt:lpstr>'Plumbing Works'!Print_Titles</vt:lpstr>
      <vt:lpstr>'Roof works'!Print_Titles</vt:lpstr>
      <vt:lpstr>Tiling!Print_Titles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Abdul Lathee</dc:creator>
  <cp:lastModifiedBy>Ismail Shifau</cp:lastModifiedBy>
  <cp:lastPrinted>2018-02-26T18:36:14Z</cp:lastPrinted>
  <dcterms:created xsi:type="dcterms:W3CDTF">2014-01-08T05:53:28Z</dcterms:created>
  <dcterms:modified xsi:type="dcterms:W3CDTF">2019-08-25T08:15:03Z</dcterms:modified>
</cp:coreProperties>
</file>