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showObjects="placeholders"/>
  <mc:AlternateContent xmlns:mc="http://schemas.openxmlformats.org/markup-compatibility/2006">
    <mc:Choice Requires="x15">
      <x15ac:absPath xmlns:x15ac="http://schemas.microsoft.com/office/spreadsheetml/2010/11/ac" url="\\MEEDHOO-SERVER\MCloud\Common Share\Ali Fahmee\park Docs\Beelan\For Gazetter\"/>
    </mc:Choice>
  </mc:AlternateContent>
  <xr:revisionPtr revIDLastSave="0" documentId="13_ncr:1_{73D70793-AA5F-415A-B43C-65E7F816A251}" xr6:coauthVersionLast="47" xr6:coauthVersionMax="47" xr10:uidLastSave="{00000000-0000-0000-0000-000000000000}"/>
  <bookViews>
    <workbookView xWindow="-120" yWindow="-120" windowWidth="29040" windowHeight="15720" tabRatio="822" activeTab="2" xr2:uid="{00000000-000D-0000-FFFF-FFFF00000000}"/>
  </bookViews>
  <sheets>
    <sheet name="Cover" sheetId="73" r:id="rId1"/>
    <sheet name="BOQ Summary" sheetId="62" r:id="rId2"/>
    <sheet name="BOQ " sheetId="72" r:id="rId3"/>
  </sheets>
  <definedNames>
    <definedName name="_xlnm.Print_Area" localSheetId="2">'BOQ '!$A$1:$M$1058</definedName>
    <definedName name="_xlnm.Print_Area" localSheetId="1">'BOQ Summary'!$A$1:$F$18</definedName>
    <definedName name="_xlnm.Print_Area" localSheetId="0">Cover!$A$1:$I$41</definedName>
    <definedName name="_xlnm.Print_Titles" localSheetId="2">'BOQ '!$6:$6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553" i="72" l="1"/>
  <c r="L545" i="72"/>
  <c r="L542" i="72"/>
  <c r="L539" i="72"/>
  <c r="M539" i="72"/>
  <c r="M533" i="72"/>
  <c r="M530" i="72"/>
  <c r="M528" i="72"/>
  <c r="M519" i="72"/>
  <c r="M516" i="72"/>
  <c r="K487" i="72"/>
  <c r="K482" i="72"/>
  <c r="L474" i="72"/>
  <c r="L461" i="72"/>
  <c r="L455" i="72"/>
  <c r="L447" i="72"/>
  <c r="L413" i="72"/>
  <c r="L410" i="72"/>
  <c r="L407" i="72"/>
  <c r="L404" i="72"/>
  <c r="L401" i="72"/>
  <c r="L399" i="72"/>
  <c r="L386" i="72"/>
  <c r="L383" i="72"/>
  <c r="L364" i="72"/>
  <c r="L365" i="72"/>
  <c r="L366" i="72"/>
  <c r="L367" i="72"/>
  <c r="L368" i="72"/>
  <c r="L369" i="72"/>
  <c r="L370" i="72"/>
  <c r="L371" i="72"/>
  <c r="L372" i="72"/>
  <c r="L373" i="72"/>
  <c r="L374" i="72"/>
  <c r="L375" i="72"/>
  <c r="L376" i="72"/>
  <c r="L358" i="72"/>
  <c r="L359" i="72"/>
  <c r="L360" i="72"/>
  <c r="L361" i="72"/>
  <c r="L362" i="72"/>
  <c r="L363" i="72"/>
  <c r="K471" i="72"/>
  <c r="K472" i="72"/>
  <c r="K473" i="72"/>
  <c r="K474" i="72"/>
  <c r="K475" i="72"/>
  <c r="K454" i="72"/>
  <c r="K455" i="72"/>
  <c r="K458" i="72"/>
  <c r="K459" i="72"/>
  <c r="K460" i="72"/>
  <c r="K461" i="72"/>
  <c r="K464" i="72"/>
  <c r="K465" i="72"/>
  <c r="K466" i="72"/>
  <c r="K467" i="72"/>
  <c r="K440" i="72"/>
  <c r="K441" i="72"/>
  <c r="K444" i="72"/>
  <c r="K445" i="72"/>
  <c r="K446" i="72"/>
  <c r="K447" i="72"/>
  <c r="K451" i="72"/>
  <c r="K452" i="72"/>
  <c r="K453" i="72"/>
  <c r="K423" i="72"/>
  <c r="K424" i="72"/>
  <c r="K425" i="72"/>
  <c r="K429" i="72"/>
  <c r="K430" i="72"/>
  <c r="K433" i="72"/>
  <c r="K434" i="72"/>
  <c r="K436" i="72"/>
  <c r="K437" i="72"/>
  <c r="K407" i="72"/>
  <c r="K408" i="72"/>
  <c r="K409" i="72"/>
  <c r="K410" i="72"/>
  <c r="K411" i="72"/>
  <c r="K412" i="72"/>
  <c r="K413" i="72"/>
  <c r="K414" i="72"/>
  <c r="K415" i="72"/>
  <c r="K416" i="72"/>
  <c r="K417" i="72"/>
  <c r="K418" i="72"/>
  <c r="K419" i="72"/>
  <c r="K420" i="72"/>
  <c r="K421" i="72"/>
  <c r="K422" i="72"/>
  <c r="K396" i="72"/>
  <c r="K397" i="72"/>
  <c r="K398" i="72"/>
  <c r="K399" i="72"/>
  <c r="K400" i="72"/>
  <c r="K401" i="72"/>
  <c r="K402" i="72"/>
  <c r="K403" i="72"/>
  <c r="K404" i="72"/>
  <c r="K405" i="72"/>
  <c r="K406" i="72"/>
  <c r="K375" i="72"/>
  <c r="K376" i="72"/>
  <c r="K377" i="72"/>
  <c r="K378" i="72"/>
  <c r="K379" i="72"/>
  <c r="K380" i="72"/>
  <c r="K381" i="72"/>
  <c r="K382" i="72"/>
  <c r="K383" i="72"/>
  <c r="K384" i="72"/>
  <c r="K385" i="72"/>
  <c r="K386" i="72"/>
  <c r="K387" i="72"/>
  <c r="K388" i="72"/>
  <c r="K389" i="72"/>
  <c r="K390" i="72"/>
  <c r="K391" i="72"/>
  <c r="K365" i="72"/>
  <c r="K366" i="72"/>
  <c r="K367" i="72"/>
  <c r="K368" i="72"/>
  <c r="K369" i="72"/>
  <c r="K370" i="72"/>
  <c r="K371" i="72"/>
  <c r="K372" i="72"/>
  <c r="K373" i="72"/>
  <c r="K374" i="72"/>
  <c r="K358" i="72"/>
  <c r="K359" i="72"/>
  <c r="K360" i="72"/>
  <c r="K361" i="72"/>
  <c r="K362" i="72"/>
  <c r="K363" i="72"/>
  <c r="K364" i="72"/>
  <c r="L342" i="72"/>
  <c r="L343" i="72"/>
  <c r="L344" i="72"/>
  <c r="L345" i="72"/>
  <c r="L346" i="72"/>
  <c r="L349" i="72"/>
  <c r="L329" i="72"/>
  <c r="L330" i="72"/>
  <c r="L331" i="72"/>
  <c r="L335" i="72"/>
  <c r="L336" i="72"/>
  <c r="L337" i="72"/>
  <c r="L338" i="72"/>
  <c r="L339" i="72"/>
  <c r="L313" i="72"/>
  <c r="L314" i="72"/>
  <c r="L317" i="72"/>
  <c r="L318" i="72"/>
  <c r="L319" i="72"/>
  <c r="L320" i="72"/>
  <c r="L296" i="72"/>
  <c r="L297" i="72"/>
  <c r="L298" i="72"/>
  <c r="L299" i="72"/>
  <c r="L300" i="72"/>
  <c r="L301" i="72"/>
  <c r="L302" i="72"/>
  <c r="L303" i="72"/>
  <c r="L304" i="72"/>
  <c r="L305" i="72"/>
  <c r="L306" i="72"/>
  <c r="L307" i="72"/>
  <c r="L308" i="72"/>
  <c r="L309" i="72"/>
  <c r="L310" i="72"/>
  <c r="L281" i="72"/>
  <c r="L282" i="72"/>
  <c r="L283" i="72"/>
  <c r="L284" i="72"/>
  <c r="L285" i="72"/>
  <c r="L286" i="72"/>
  <c r="L287" i="72"/>
  <c r="L288" i="72"/>
  <c r="L289" i="72"/>
  <c r="L290" i="72"/>
  <c r="L291" i="72"/>
  <c r="L277" i="72"/>
  <c r="L278" i="72"/>
  <c r="L279" i="72"/>
  <c r="L280" i="72"/>
  <c r="L269" i="72"/>
  <c r="L270" i="72"/>
  <c r="L271" i="72"/>
  <c r="L272" i="72"/>
  <c r="L273" i="72"/>
  <c r="L274" i="72"/>
  <c r="L275" i="72"/>
  <c r="L276" i="72"/>
  <c r="K342" i="72"/>
  <c r="K343" i="72"/>
  <c r="K344" i="72"/>
  <c r="K345" i="72"/>
  <c r="K346" i="72"/>
  <c r="K349" i="72"/>
  <c r="K328" i="72"/>
  <c r="K329" i="72"/>
  <c r="K330" i="72"/>
  <c r="K331" i="72"/>
  <c r="K335" i="72"/>
  <c r="K336" i="72"/>
  <c r="K337" i="72"/>
  <c r="K338" i="72"/>
  <c r="K339" i="72"/>
  <c r="K309" i="72"/>
  <c r="K310" i="72"/>
  <c r="K313" i="72"/>
  <c r="K314" i="72"/>
  <c r="K317" i="72"/>
  <c r="K318" i="72"/>
  <c r="K319" i="72"/>
  <c r="K320" i="72"/>
  <c r="K321" i="72"/>
  <c r="K322" i="72"/>
  <c r="K323" i="72"/>
  <c r="K324" i="72"/>
  <c r="K325" i="72"/>
  <c r="K326" i="72"/>
  <c r="K296" i="72"/>
  <c r="K297" i="72"/>
  <c r="K298" i="72"/>
  <c r="K299" i="72"/>
  <c r="K300" i="72"/>
  <c r="K301" i="72"/>
  <c r="K302" i="72"/>
  <c r="K303" i="72"/>
  <c r="K304" i="72"/>
  <c r="K305" i="72"/>
  <c r="K306" i="72"/>
  <c r="K307" i="72"/>
  <c r="K308" i="72"/>
  <c r="K276" i="72"/>
  <c r="K277" i="72"/>
  <c r="K278" i="72"/>
  <c r="K279" i="72"/>
  <c r="K280" i="72"/>
  <c r="K281" i="72"/>
  <c r="K282" i="72"/>
  <c r="K283" i="72"/>
  <c r="K284" i="72"/>
  <c r="K285" i="72"/>
  <c r="K286" i="72"/>
  <c r="K287" i="72"/>
  <c r="K288" i="72"/>
  <c r="K289" i="72"/>
  <c r="K290" i="72"/>
  <c r="K291" i="72"/>
  <c r="K269" i="72"/>
  <c r="K270" i="72"/>
  <c r="K271" i="72"/>
  <c r="K272" i="72"/>
  <c r="K273" i="72"/>
  <c r="K274" i="72"/>
  <c r="K275" i="72"/>
  <c r="K268" i="72"/>
  <c r="M256" i="72"/>
  <c r="L249" i="72"/>
  <c r="L250" i="72"/>
  <c r="L251" i="72"/>
  <c r="L252" i="72"/>
  <c r="L253" i="72"/>
  <c r="L254" i="72"/>
  <c r="L255" i="72"/>
  <c r="L256" i="72"/>
  <c r="L257" i="72"/>
  <c r="L258" i="72"/>
  <c r="L259" i="72"/>
  <c r="L260" i="72"/>
  <c r="L261" i="72"/>
  <c r="L241" i="72"/>
  <c r="L242" i="72"/>
  <c r="L243" i="72"/>
  <c r="L244" i="72"/>
  <c r="L245" i="72"/>
  <c r="L246" i="72"/>
  <c r="L247" i="72"/>
  <c r="L248" i="72"/>
  <c r="L230" i="72"/>
  <c r="L231" i="72"/>
  <c r="L232" i="72"/>
  <c r="L233" i="72"/>
  <c r="L234" i="72"/>
  <c r="L235" i="72"/>
  <c r="L236" i="72"/>
  <c r="L237" i="72"/>
  <c r="L238" i="72"/>
  <c r="L239" i="72"/>
  <c r="L240" i="72"/>
  <c r="L226" i="72"/>
  <c r="L227" i="72"/>
  <c r="L228" i="72"/>
  <c r="L229" i="72"/>
  <c r="L217" i="72"/>
  <c r="L218" i="72"/>
  <c r="L219" i="72"/>
  <c r="L220" i="72"/>
  <c r="L221" i="72"/>
  <c r="L222" i="72"/>
  <c r="L223" i="72"/>
  <c r="L224" i="72"/>
  <c r="L225" i="72"/>
  <c r="L203" i="72"/>
  <c r="L204" i="72"/>
  <c r="L209" i="72"/>
  <c r="L210" i="72"/>
  <c r="L211" i="72"/>
  <c r="L212" i="72"/>
  <c r="L213" i="72"/>
  <c r="L214" i="72"/>
  <c r="L215" i="72"/>
  <c r="L216" i="72"/>
  <c r="L191" i="72"/>
  <c r="L192" i="72"/>
  <c r="L196" i="72"/>
  <c r="L201" i="72"/>
  <c r="L202" i="72"/>
  <c r="L175" i="72"/>
  <c r="L176" i="72"/>
  <c r="L177" i="72"/>
  <c r="L180" i="72"/>
  <c r="L181" i="72"/>
  <c r="L184" i="72"/>
  <c r="L185" i="72"/>
  <c r="L186" i="72"/>
  <c r="L189" i="72"/>
  <c r="L190" i="72"/>
  <c r="L157" i="72"/>
  <c r="L158" i="72"/>
  <c r="L161" i="72"/>
  <c r="L162" i="72"/>
  <c r="L163" i="72"/>
  <c r="L164" i="72"/>
  <c r="L165" i="72"/>
  <c r="L166" i="72"/>
  <c r="L169" i="72"/>
  <c r="L170" i="72"/>
  <c r="L173" i="72"/>
  <c r="L174" i="72"/>
  <c r="L144" i="72"/>
  <c r="L145" i="72"/>
  <c r="L146" i="72"/>
  <c r="L150" i="72"/>
  <c r="L151" i="72"/>
  <c r="L152" i="72"/>
  <c r="L153" i="72"/>
  <c r="L131" i="72"/>
  <c r="L132" i="72"/>
  <c r="L134" i="72"/>
  <c r="L135" i="72"/>
  <c r="L138" i="72"/>
  <c r="L141" i="72"/>
  <c r="L142" i="72"/>
  <c r="L143" i="72"/>
  <c r="L119" i="72"/>
  <c r="L120" i="72"/>
  <c r="L124" i="72"/>
  <c r="L125" i="72"/>
  <c r="L127" i="72"/>
  <c r="L128" i="72"/>
  <c r="L105" i="72"/>
  <c r="L106" i="72"/>
  <c r="L107" i="72"/>
  <c r="L108" i="72"/>
  <c r="L109" i="72"/>
  <c r="L110" i="72"/>
  <c r="L111" i="72"/>
  <c r="L112" i="72"/>
  <c r="L113" i="72"/>
  <c r="L114" i="72"/>
  <c r="L115" i="72"/>
  <c r="L116" i="72"/>
  <c r="L86" i="72"/>
  <c r="L87" i="72"/>
  <c r="L88" i="72"/>
  <c r="L89" i="72"/>
  <c r="L90" i="72"/>
  <c r="L91" i="72"/>
  <c r="L92" i="72"/>
  <c r="L93" i="72"/>
  <c r="L94" i="72"/>
  <c r="L95" i="72"/>
  <c r="L96" i="72"/>
  <c r="L97" i="72"/>
  <c r="L98" i="72"/>
  <c r="L99" i="72"/>
  <c r="L100" i="72"/>
  <c r="L101" i="72"/>
  <c r="L102" i="72"/>
  <c r="L103" i="72"/>
  <c r="L104" i="72"/>
  <c r="L72" i="72"/>
  <c r="L73" i="72"/>
  <c r="L74" i="72"/>
  <c r="L75" i="72"/>
  <c r="L76" i="72"/>
  <c r="L77" i="72"/>
  <c r="L82" i="72"/>
  <c r="L83" i="72"/>
  <c r="L84" i="72"/>
  <c r="L85" i="72"/>
  <c r="L57" i="72"/>
  <c r="L58" i="72"/>
  <c r="L59" i="72"/>
  <c r="L60" i="72"/>
  <c r="L61" i="72"/>
  <c r="L62" i="72"/>
  <c r="L63" i="72"/>
  <c r="L64" i="72"/>
  <c r="L65" i="72"/>
  <c r="L66" i="72"/>
  <c r="L67" i="72"/>
  <c r="L68" i="72"/>
  <c r="L69" i="72"/>
  <c r="L70" i="72"/>
  <c r="L71" i="72"/>
  <c r="L44" i="72"/>
  <c r="L45" i="72"/>
  <c r="L46" i="72"/>
  <c r="L47" i="72"/>
  <c r="L48" i="72"/>
  <c r="L49" i="72"/>
  <c r="L50" i="72"/>
  <c r="L51" i="72"/>
  <c r="L52" i="72"/>
  <c r="L53" i="72"/>
  <c r="L54" i="72"/>
  <c r="L55" i="72"/>
  <c r="L56" i="72"/>
  <c r="L38" i="72"/>
  <c r="L39" i="72"/>
  <c r="L40" i="72"/>
  <c r="L41" i="72"/>
  <c r="L42" i="72"/>
  <c r="L43" i="72"/>
  <c r="K259" i="72"/>
  <c r="K260" i="72"/>
  <c r="K261" i="72"/>
  <c r="K243" i="72"/>
  <c r="K244" i="72"/>
  <c r="K245" i="72"/>
  <c r="K246" i="72"/>
  <c r="K247" i="72"/>
  <c r="K248" i="72"/>
  <c r="K249" i="72"/>
  <c r="K250" i="72"/>
  <c r="K251" i="72"/>
  <c r="K252" i="72"/>
  <c r="K253" i="72"/>
  <c r="K254" i="72"/>
  <c r="K255" i="72"/>
  <c r="K256" i="72"/>
  <c r="K257" i="72"/>
  <c r="K258" i="72"/>
  <c r="K233" i="72"/>
  <c r="K234" i="72"/>
  <c r="K235" i="72"/>
  <c r="K236" i="72"/>
  <c r="K237" i="72"/>
  <c r="K238" i="72"/>
  <c r="K239" i="72"/>
  <c r="K240" i="72"/>
  <c r="K241" i="72"/>
  <c r="K242" i="72"/>
  <c r="K228" i="72"/>
  <c r="K229" i="72"/>
  <c r="K230" i="72"/>
  <c r="K231" i="72"/>
  <c r="K232" i="72"/>
  <c r="K217" i="72"/>
  <c r="K218" i="72"/>
  <c r="K219" i="72"/>
  <c r="K220" i="72"/>
  <c r="K221" i="72"/>
  <c r="K222" i="72"/>
  <c r="K223" i="72"/>
  <c r="K224" i="72"/>
  <c r="K225" i="72"/>
  <c r="K226" i="72"/>
  <c r="K227" i="72"/>
  <c r="K204" i="72"/>
  <c r="K209" i="72"/>
  <c r="K210" i="72"/>
  <c r="K211" i="72"/>
  <c r="K212" i="72"/>
  <c r="K213" i="72"/>
  <c r="K214" i="72"/>
  <c r="K215" i="72"/>
  <c r="K216" i="72"/>
  <c r="K189" i="72"/>
  <c r="K190" i="72"/>
  <c r="K191" i="72"/>
  <c r="K192" i="72"/>
  <c r="K196" i="72"/>
  <c r="K201" i="72"/>
  <c r="K202" i="72"/>
  <c r="K203" i="72"/>
  <c r="K169" i="72"/>
  <c r="K170" i="72"/>
  <c r="K173" i="72"/>
  <c r="K174" i="72"/>
  <c r="K175" i="72"/>
  <c r="K176" i="72"/>
  <c r="K177" i="72"/>
  <c r="K180" i="72"/>
  <c r="K181" i="72"/>
  <c r="K184" i="72"/>
  <c r="K185" i="72"/>
  <c r="K186" i="72"/>
  <c r="K150" i="72"/>
  <c r="K151" i="72"/>
  <c r="K152" i="72"/>
  <c r="K153" i="72"/>
  <c r="K157" i="72"/>
  <c r="K158" i="72"/>
  <c r="K161" i="72"/>
  <c r="K162" i="72"/>
  <c r="K163" i="72"/>
  <c r="K164" i="72"/>
  <c r="K165" i="72"/>
  <c r="K166" i="72"/>
  <c r="K138" i="72"/>
  <c r="K139" i="72"/>
  <c r="K140" i="72"/>
  <c r="K141" i="72"/>
  <c r="K142" i="72"/>
  <c r="K143" i="72"/>
  <c r="K144" i="72"/>
  <c r="K145" i="72"/>
  <c r="K146" i="72"/>
  <c r="K119" i="72"/>
  <c r="K120" i="72"/>
  <c r="K124" i="72"/>
  <c r="K125" i="72"/>
  <c r="K127" i="72"/>
  <c r="K128" i="72"/>
  <c r="K131" i="72"/>
  <c r="K132" i="72"/>
  <c r="K134" i="72"/>
  <c r="K135" i="72"/>
  <c r="K100" i="72"/>
  <c r="K101" i="72"/>
  <c r="K102" i="72"/>
  <c r="K103" i="72"/>
  <c r="K104" i="72"/>
  <c r="K105" i="72"/>
  <c r="K106" i="72"/>
  <c r="K107" i="72"/>
  <c r="K108" i="72"/>
  <c r="K109" i="72"/>
  <c r="K110" i="72"/>
  <c r="K111" i="72"/>
  <c r="K112" i="72"/>
  <c r="K114" i="72"/>
  <c r="K115" i="72"/>
  <c r="K116" i="72"/>
  <c r="K86" i="72"/>
  <c r="K87" i="72"/>
  <c r="K88" i="72"/>
  <c r="K89" i="72"/>
  <c r="K90" i="72"/>
  <c r="K91" i="72"/>
  <c r="K92" i="72"/>
  <c r="K93" i="72"/>
  <c r="K94" i="72"/>
  <c r="K95" i="72"/>
  <c r="K96" i="72"/>
  <c r="K97" i="72"/>
  <c r="K98" i="72"/>
  <c r="K99" i="72"/>
  <c r="K66" i="72"/>
  <c r="K67" i="72"/>
  <c r="K68" i="72"/>
  <c r="K69" i="72"/>
  <c r="K70" i="72"/>
  <c r="M70" i="72" s="1"/>
  <c r="K71" i="72"/>
  <c r="M71" i="72" s="1"/>
  <c r="K72" i="72"/>
  <c r="K73" i="72"/>
  <c r="K74" i="72"/>
  <c r="M74" i="72" s="1"/>
  <c r="K75" i="72"/>
  <c r="K76" i="72"/>
  <c r="K77" i="72"/>
  <c r="M77" i="72" s="1"/>
  <c r="K82" i="72"/>
  <c r="K83" i="72"/>
  <c r="K84" i="72"/>
  <c r="K85" i="72"/>
  <c r="K52" i="72"/>
  <c r="K53" i="72"/>
  <c r="K54" i="72"/>
  <c r="K55" i="72"/>
  <c r="K56" i="72"/>
  <c r="K57" i="72"/>
  <c r="K58" i="72"/>
  <c r="K59" i="72"/>
  <c r="K60" i="72"/>
  <c r="K61" i="72"/>
  <c r="K62" i="72"/>
  <c r="K63" i="72"/>
  <c r="K64" i="72"/>
  <c r="K65" i="72"/>
  <c r="K43" i="72"/>
  <c r="K44" i="72"/>
  <c r="K45" i="72"/>
  <c r="K46" i="72"/>
  <c r="K47" i="72"/>
  <c r="M47" i="72" s="1"/>
  <c r="K48" i="72"/>
  <c r="K49" i="72"/>
  <c r="K50" i="72"/>
  <c r="K51" i="72"/>
  <c r="K38" i="72"/>
  <c r="K39" i="72"/>
  <c r="K40" i="72"/>
  <c r="K41" i="72"/>
  <c r="K42" i="72"/>
  <c r="M146" i="72"/>
  <c r="M106" i="72"/>
  <c r="M90" i="72"/>
  <c r="M91" i="72"/>
  <c r="M94" i="72"/>
  <c r="M97" i="72"/>
  <c r="M98" i="72"/>
  <c r="M101" i="72"/>
  <c r="M104" i="72"/>
  <c r="M105" i="72"/>
  <c r="M107" i="72"/>
  <c r="M108" i="72"/>
  <c r="M109" i="72"/>
  <c r="M110" i="72"/>
  <c r="M111" i="72"/>
  <c r="M112" i="72"/>
  <c r="M249" i="72"/>
  <c r="M248" i="72"/>
  <c r="H1041" i="72"/>
  <c r="M68" i="72" l="1"/>
  <c r="M52" i="72"/>
  <c r="M69" i="72"/>
  <c r="M67" i="72"/>
  <c r="M63" i="72"/>
  <c r="M59" i="72"/>
  <c r="M88" i="72"/>
  <c r="M57" i="72"/>
  <c r="M82" i="72"/>
  <c r="M62" i="72"/>
  <c r="M75" i="72"/>
  <c r="M76" i="72"/>
  <c r="M84" i="72"/>
  <c r="M83" i="72"/>
  <c r="M66" i="72"/>
  <c r="M42" i="72"/>
  <c r="M85" i="72"/>
  <c r="M86" i="72"/>
  <c r="M87" i="72"/>
  <c r="M73" i="72"/>
  <c r="M72" i="72"/>
  <c r="C15" i="62" l="1"/>
  <c r="H777" i="72"/>
  <c r="M1050" i="72" l="1"/>
  <c r="K1050" i="72"/>
  <c r="M1049" i="72"/>
  <c r="K1049" i="72"/>
  <c r="M1048" i="72"/>
  <c r="K1048" i="72"/>
  <c r="M1045" i="72"/>
  <c r="E1045" i="72"/>
  <c r="K1038" i="72"/>
  <c r="L1038" i="72"/>
  <c r="L1030" i="72"/>
  <c r="K1030" i="72"/>
  <c r="L1025" i="72"/>
  <c r="M1017" i="72"/>
  <c r="L1017" i="72"/>
  <c r="K1017" i="72"/>
  <c r="K1012" i="72"/>
  <c r="K1006" i="72"/>
  <c r="K999" i="72"/>
  <c r="M999" i="72"/>
  <c r="M998" i="72"/>
  <c r="K998" i="72"/>
  <c r="M997" i="72"/>
  <c r="K997" i="72"/>
  <c r="M996" i="72"/>
  <c r="K996" i="72"/>
  <c r="M993" i="72"/>
  <c r="E993" i="72"/>
  <c r="K990" i="72"/>
  <c r="E990" i="72"/>
  <c r="L981" i="72"/>
  <c r="L978" i="72"/>
  <c r="K973" i="72"/>
  <c r="L968" i="72"/>
  <c r="L963" i="72"/>
  <c r="K963" i="72"/>
  <c r="L958" i="72"/>
  <c r="M995" i="72"/>
  <c r="M949" i="72"/>
  <c r="L949" i="72"/>
  <c r="K949" i="72"/>
  <c r="M946" i="72"/>
  <c r="L946" i="72"/>
  <c r="K946" i="72"/>
  <c r="M945" i="72"/>
  <c r="L945" i="72"/>
  <c r="K945" i="72"/>
  <c r="M944" i="72"/>
  <c r="L944" i="72"/>
  <c r="K944" i="72"/>
  <c r="M936" i="72"/>
  <c r="L936" i="72"/>
  <c r="K936" i="72"/>
  <c r="M934" i="72"/>
  <c r="L934" i="72"/>
  <c r="K934" i="72"/>
  <c r="M928" i="72"/>
  <c r="L928" i="72"/>
  <c r="K928" i="72"/>
  <c r="M920" i="72"/>
  <c r="M919" i="72"/>
  <c r="K919" i="72"/>
  <c r="M918" i="72"/>
  <c r="K918" i="72"/>
  <c r="M917" i="72"/>
  <c r="K917" i="72"/>
  <c r="M916" i="72"/>
  <c r="K916" i="72"/>
  <c r="M915" i="72"/>
  <c r="K915" i="72"/>
  <c r="M914" i="72"/>
  <c r="L914" i="72"/>
  <c r="K914" i="72"/>
  <c r="H902" i="72"/>
  <c r="H904" i="72" s="1"/>
  <c r="H889" i="72"/>
  <c r="H890" i="72" s="1"/>
  <c r="M882" i="72"/>
  <c r="M881" i="72"/>
  <c r="L881" i="72"/>
  <c r="K881" i="72"/>
  <c r="M880" i="72"/>
  <c r="H878" i="72"/>
  <c r="M876" i="72"/>
  <c r="M873" i="72"/>
  <c r="L873" i="72"/>
  <c r="H867" i="72"/>
  <c r="H868" i="72" s="1"/>
  <c r="M868" i="72" s="1"/>
  <c r="M866" i="72"/>
  <c r="L866" i="72"/>
  <c r="K866" i="72"/>
  <c r="H863" i="72"/>
  <c r="H855" i="72"/>
  <c r="H850" i="72"/>
  <c r="H852" i="72" s="1"/>
  <c r="M849" i="72"/>
  <c r="L849" i="72"/>
  <c r="L842" i="72"/>
  <c r="L738" i="72"/>
  <c r="K743" i="72"/>
  <c r="K836" i="72"/>
  <c r="M836" i="72"/>
  <c r="K835" i="72"/>
  <c r="M835" i="72"/>
  <c r="M819" i="72"/>
  <c r="K818" i="72"/>
  <c r="L814" i="72"/>
  <c r="M809" i="72"/>
  <c r="K809" i="72"/>
  <c r="M808" i="72"/>
  <c r="M807" i="72"/>
  <c r="K807" i="72"/>
  <c r="M806" i="72"/>
  <c r="K806" i="72"/>
  <c r="K805" i="72"/>
  <c r="M805" i="72"/>
  <c r="M804" i="72"/>
  <c r="K804" i="72"/>
  <c r="M802" i="72"/>
  <c r="K802" i="72"/>
  <c r="M801" i="72"/>
  <c r="K801" i="72"/>
  <c r="L801" i="72"/>
  <c r="M798" i="72"/>
  <c r="K798" i="72"/>
  <c r="L798" i="72"/>
  <c r="E798" i="72"/>
  <c r="M795" i="72"/>
  <c r="L795" i="72"/>
  <c r="K795" i="72"/>
  <c r="E795" i="72"/>
  <c r="M792" i="72"/>
  <c r="L792" i="72"/>
  <c r="K792" i="72"/>
  <c r="M789" i="72"/>
  <c r="L789" i="72"/>
  <c r="K789" i="72"/>
  <c r="M786" i="72"/>
  <c r="K786" i="72"/>
  <c r="L786" i="72"/>
  <c r="E786" i="72"/>
  <c r="M784" i="72"/>
  <c r="E784" i="72"/>
  <c r="M775" i="72"/>
  <c r="L775" i="72"/>
  <c r="K775" i="72"/>
  <c r="L773" i="72"/>
  <c r="M772" i="72"/>
  <c r="L772" i="72"/>
  <c r="K772" i="72"/>
  <c r="K769" i="72"/>
  <c r="L766" i="72"/>
  <c r="K766" i="72"/>
  <c r="L763" i="72"/>
  <c r="K763" i="72"/>
  <c r="L760" i="72"/>
  <c r="L758" i="72"/>
  <c r="L748" i="72"/>
  <c r="L729" i="72"/>
  <c r="K729" i="72"/>
  <c r="L728" i="72"/>
  <c r="K728" i="72"/>
  <c r="L727" i="72"/>
  <c r="K727" i="72"/>
  <c r="L726" i="72"/>
  <c r="K726" i="72"/>
  <c r="L725" i="72"/>
  <c r="K725" i="72"/>
  <c r="L724" i="72"/>
  <c r="K724" i="72"/>
  <c r="L723" i="72"/>
  <c r="K723" i="72"/>
  <c r="L722" i="72"/>
  <c r="K722" i="72"/>
  <c r="L717" i="72"/>
  <c r="K717" i="72"/>
  <c r="M709" i="72"/>
  <c r="L709" i="72"/>
  <c r="K709" i="72"/>
  <c r="M706" i="72"/>
  <c r="L706" i="72"/>
  <c r="K706" i="72"/>
  <c r="M705" i="72"/>
  <c r="L705" i="72"/>
  <c r="K705" i="72"/>
  <c r="M704" i="72"/>
  <c r="L704" i="72"/>
  <c r="K704" i="72"/>
  <c r="M703" i="72"/>
  <c r="L703" i="72"/>
  <c r="K703" i="72"/>
  <c r="M695" i="72"/>
  <c r="L695" i="72"/>
  <c r="K695" i="72"/>
  <c r="M693" i="72"/>
  <c r="L693" i="72"/>
  <c r="K693" i="72"/>
  <c r="M687" i="72"/>
  <c r="L687" i="72"/>
  <c r="K687" i="72"/>
  <c r="M679" i="72"/>
  <c r="M678" i="72"/>
  <c r="K678" i="72"/>
  <c r="M677" i="72"/>
  <c r="K677" i="72"/>
  <c r="M676" i="72"/>
  <c r="K676" i="72"/>
  <c r="M675" i="72"/>
  <c r="K675" i="72"/>
  <c r="M674" i="72"/>
  <c r="K674" i="72"/>
  <c r="M673" i="72"/>
  <c r="L673" i="72"/>
  <c r="K673" i="72"/>
  <c r="M644" i="72"/>
  <c r="H642" i="72"/>
  <c r="H643" i="72" s="1"/>
  <c r="M641" i="72"/>
  <c r="M637" i="72"/>
  <c r="L634" i="72"/>
  <c r="M632" i="72"/>
  <c r="H630" i="72"/>
  <c r="K630" i="72" s="1"/>
  <c r="K629" i="72"/>
  <c r="M628" i="72"/>
  <c r="H626" i="72"/>
  <c r="L618" i="72"/>
  <c r="H615" i="72"/>
  <c r="H616" i="72" s="1"/>
  <c r="M614" i="72"/>
  <c r="L614" i="72"/>
  <c r="K614" i="72"/>
  <c r="L606" i="72"/>
  <c r="L600" i="72"/>
  <c r="H594" i="72"/>
  <c r="H587" i="72"/>
  <c r="K587" i="72" s="1"/>
  <c r="M586" i="72"/>
  <c r="L586" i="72"/>
  <c r="K586" i="72"/>
  <c r="K579" i="72"/>
  <c r="L579" i="72"/>
  <c r="K578" i="72"/>
  <c r="L578" i="72"/>
  <c r="L572" i="72"/>
  <c r="M569" i="72"/>
  <c r="L562" i="72"/>
  <c r="H576" i="72"/>
  <c r="K553" i="72"/>
  <c r="M552" i="72"/>
  <c r="K552" i="72"/>
  <c r="M551" i="72"/>
  <c r="K551" i="72"/>
  <c r="M550" i="72"/>
  <c r="K550" i="72"/>
  <c r="K549" i="72"/>
  <c r="M549" i="72"/>
  <c r="M548" i="72"/>
  <c r="K547" i="72"/>
  <c r="M546" i="72"/>
  <c r="K546" i="72"/>
  <c r="M545" i="72"/>
  <c r="K545" i="72"/>
  <c r="M542" i="72"/>
  <c r="K542" i="72"/>
  <c r="E542" i="72"/>
  <c r="K539" i="72"/>
  <c r="E539" i="72"/>
  <c r="K536" i="72"/>
  <c r="L530" i="72"/>
  <c r="K530" i="72"/>
  <c r="E530" i="72"/>
  <c r="L528" i="72"/>
  <c r="K528" i="72"/>
  <c r="E528" i="72"/>
  <c r="L519" i="72"/>
  <c r="L517" i="72"/>
  <c r="L516" i="72"/>
  <c r="K516" i="72"/>
  <c r="L513" i="72"/>
  <c r="K513" i="72"/>
  <c r="L510" i="72"/>
  <c r="L507" i="72"/>
  <c r="L504" i="72"/>
  <c r="K504" i="72"/>
  <c r="L502" i="72"/>
  <c r="K497" i="72"/>
  <c r="K492" i="72"/>
  <c r="L487" i="72"/>
  <c r="M487" i="72" s="1"/>
  <c r="M504" i="72" l="1"/>
  <c r="M561" i="72"/>
  <c r="L558" i="72"/>
  <c r="L557" i="72"/>
  <c r="M513" i="72"/>
  <c r="M1030" i="72"/>
  <c r="M1038" i="72"/>
  <c r="K1025" i="72"/>
  <c r="K1045" i="72"/>
  <c r="L1045" i="72"/>
  <c r="M963" i="72"/>
  <c r="M1003" i="72"/>
  <c r="K993" i="72"/>
  <c r="L993" i="72"/>
  <c r="H983" i="72"/>
  <c r="H985" i="72" s="1"/>
  <c r="M1012" i="72"/>
  <c r="L973" i="72"/>
  <c r="M973" i="72" s="1"/>
  <c r="K958" i="72"/>
  <c r="K968" i="72"/>
  <c r="M968" i="72" s="1"/>
  <c r="K981" i="72"/>
  <c r="M981" i="72" s="1"/>
  <c r="L990" i="72"/>
  <c r="K1003" i="72"/>
  <c r="L1012" i="72"/>
  <c r="M990" i="72"/>
  <c r="L1003" i="72"/>
  <c r="K978" i="72"/>
  <c r="M978" i="72" s="1"/>
  <c r="K995" i="72"/>
  <c r="K867" i="72"/>
  <c r="K815" i="72"/>
  <c r="M867" i="72"/>
  <c r="M850" i="72"/>
  <c r="L818" i="72"/>
  <c r="K842" i="72"/>
  <c r="K854" i="72"/>
  <c r="K902" i="72"/>
  <c r="M766" i="72"/>
  <c r="M842" i="72"/>
  <c r="L854" i="72"/>
  <c r="L902" i="72"/>
  <c r="H843" i="72"/>
  <c r="H844" i="72" s="1"/>
  <c r="H845" i="72" s="1"/>
  <c r="M902" i="72"/>
  <c r="K873" i="72"/>
  <c r="M826" i="72"/>
  <c r="H874" i="72"/>
  <c r="H875" i="72" s="1"/>
  <c r="M875" i="72" s="1"/>
  <c r="L882" i="72"/>
  <c r="H864" i="72"/>
  <c r="M863" i="72"/>
  <c r="K863" i="72"/>
  <c r="K890" i="72"/>
  <c r="M890" i="72"/>
  <c r="M904" i="72"/>
  <c r="K904" i="72"/>
  <c r="K878" i="72"/>
  <c r="H879" i="72"/>
  <c r="M878" i="72"/>
  <c r="M855" i="72"/>
  <c r="K855" i="72"/>
  <c r="H856" i="72"/>
  <c r="K852" i="72"/>
  <c r="M852" i="72"/>
  <c r="K850" i="72"/>
  <c r="K882" i="72"/>
  <c r="H891" i="72"/>
  <c r="H905" i="72"/>
  <c r="M854" i="72"/>
  <c r="K862" i="72"/>
  <c r="L877" i="72"/>
  <c r="H883" i="72"/>
  <c r="L889" i="72"/>
  <c r="H894" i="72"/>
  <c r="H851" i="72"/>
  <c r="K889" i="72"/>
  <c r="K849" i="72"/>
  <c r="L862" i="72"/>
  <c r="K868" i="72"/>
  <c r="M877" i="72"/>
  <c r="M889" i="72"/>
  <c r="H903" i="72"/>
  <c r="K877" i="72"/>
  <c r="M862" i="72"/>
  <c r="L815" i="72"/>
  <c r="M815" i="72"/>
  <c r="L825" i="72"/>
  <c r="M832" i="72"/>
  <c r="K825" i="72"/>
  <c r="M813" i="72"/>
  <c r="M822" i="72"/>
  <c r="M763" i="72"/>
  <c r="K803" i="72"/>
  <c r="M803" i="72"/>
  <c r="H779" i="72"/>
  <c r="K777" i="72"/>
  <c r="H780" i="72"/>
  <c r="H778" i="72"/>
  <c r="L777" i="72"/>
  <c r="L829" i="72"/>
  <c r="K808" i="72"/>
  <c r="K832" i="72"/>
  <c r="L835" i="72"/>
  <c r="K738" i="72"/>
  <c r="K748" i="72"/>
  <c r="M748" i="72" s="1"/>
  <c r="K760" i="72"/>
  <c r="M760" i="72" s="1"/>
  <c r="K758" i="72"/>
  <c r="M758" i="72" s="1"/>
  <c r="L769" i="72"/>
  <c r="M769" i="72" s="1"/>
  <c r="K784" i="72"/>
  <c r="K814" i="72"/>
  <c r="K822" i="72"/>
  <c r="K829" i="72"/>
  <c r="L822" i="72"/>
  <c r="H833" i="72"/>
  <c r="K813" i="72"/>
  <c r="M814" i="72"/>
  <c r="K819" i="72"/>
  <c r="K826" i="72"/>
  <c r="M829" i="72"/>
  <c r="L743" i="72"/>
  <c r="M743" i="72" s="1"/>
  <c r="L753" i="72"/>
  <c r="L813" i="72"/>
  <c r="L819" i="72"/>
  <c r="L836" i="72"/>
  <c r="L784" i="72"/>
  <c r="K753" i="72"/>
  <c r="M726" i="72"/>
  <c r="M723" i="72"/>
  <c r="M727" i="72"/>
  <c r="M728" i="72"/>
  <c r="M615" i="72"/>
  <c r="K641" i="72"/>
  <c r="L568" i="72"/>
  <c r="L593" i="72"/>
  <c r="L629" i="72"/>
  <c r="M629" i="72"/>
  <c r="L641" i="72"/>
  <c r="M606" i="72"/>
  <c r="H631" i="72"/>
  <c r="M631" i="72" s="1"/>
  <c r="M724" i="72"/>
  <c r="H607" i="72"/>
  <c r="K607" i="72" s="1"/>
  <c r="M653" i="72"/>
  <c r="H588" i="72"/>
  <c r="K588" i="72" s="1"/>
  <c r="L625" i="72"/>
  <c r="M717" i="72"/>
  <c r="M725" i="72"/>
  <c r="M722" i="72"/>
  <c r="M729" i="72"/>
  <c r="M643" i="72"/>
  <c r="K643" i="72"/>
  <c r="K616" i="72"/>
  <c r="M616" i="72"/>
  <c r="H627" i="72"/>
  <c r="K626" i="72"/>
  <c r="M626" i="72"/>
  <c r="M594" i="72"/>
  <c r="H595" i="72"/>
  <c r="K594" i="72"/>
  <c r="M600" i="72"/>
  <c r="M587" i="72"/>
  <c r="K593" i="72"/>
  <c r="H601" i="72"/>
  <c r="K615" i="72"/>
  <c r="M618" i="72"/>
  <c r="K625" i="72"/>
  <c r="M630" i="72"/>
  <c r="M634" i="72"/>
  <c r="H619" i="72"/>
  <c r="M593" i="72"/>
  <c r="K606" i="72"/>
  <c r="M625" i="72"/>
  <c r="H635" i="72"/>
  <c r="K600" i="72"/>
  <c r="K618" i="72"/>
  <c r="K634" i="72"/>
  <c r="M642" i="72"/>
  <c r="K642" i="72"/>
  <c r="L653" i="72"/>
  <c r="L482" i="72"/>
  <c r="M482" i="72" s="1"/>
  <c r="M575" i="72"/>
  <c r="M579" i="72"/>
  <c r="L497" i="72"/>
  <c r="M497" i="72" s="1"/>
  <c r="K565" i="72"/>
  <c r="M578" i="72"/>
  <c r="L492" i="72"/>
  <c r="M492" i="72" s="1"/>
  <c r="M576" i="72"/>
  <c r="L576" i="72"/>
  <c r="K576" i="72"/>
  <c r="L565" i="72"/>
  <c r="L536" i="72"/>
  <c r="M547" i="72"/>
  <c r="K556" i="72"/>
  <c r="K562" i="72"/>
  <c r="M565" i="72"/>
  <c r="K569" i="72"/>
  <c r="M572" i="72"/>
  <c r="L580" i="72"/>
  <c r="K580" i="72"/>
  <c r="H521" i="72"/>
  <c r="L569" i="72"/>
  <c r="K507" i="72"/>
  <c r="M507" i="72" s="1"/>
  <c r="K533" i="72"/>
  <c r="K548" i="72"/>
  <c r="M556" i="72"/>
  <c r="K561" i="72"/>
  <c r="M562" i="72"/>
  <c r="M536" i="72"/>
  <c r="L556" i="72"/>
  <c r="L533" i="72"/>
  <c r="L561" i="72"/>
  <c r="K502" i="72"/>
  <c r="M502" i="72" s="1"/>
  <c r="K510" i="72"/>
  <c r="M510" i="72" s="1"/>
  <c r="K519" i="72"/>
  <c r="K558" i="72"/>
  <c r="K568" i="72"/>
  <c r="K575" i="72"/>
  <c r="L575" i="72"/>
  <c r="K557" i="72"/>
  <c r="K572" i="72"/>
  <c r="M474" i="72"/>
  <c r="H468" i="72"/>
  <c r="M464" i="72"/>
  <c r="M461" i="72"/>
  <c r="H462" i="72"/>
  <c r="K462" i="72" s="1"/>
  <c r="M455" i="72"/>
  <c r="H456" i="72"/>
  <c r="K456" i="72" s="1"/>
  <c r="H448" i="72"/>
  <c r="K448" i="72" s="1"/>
  <c r="M422" i="72"/>
  <c r="M421" i="72"/>
  <c r="M420" i="72"/>
  <c r="M419" i="72"/>
  <c r="M418" i="72"/>
  <c r="M415" i="72"/>
  <c r="E413" i="72"/>
  <c r="M410" i="72"/>
  <c r="E410" i="72"/>
  <c r="M407" i="72"/>
  <c r="E401" i="72"/>
  <c r="E399" i="72"/>
  <c r="L390" i="72"/>
  <c r="M389" i="72"/>
  <c r="L389" i="72"/>
  <c r="L380" i="72"/>
  <c r="L377" i="72"/>
  <c r="L357" i="72"/>
  <c r="K357" i="72"/>
  <c r="H348" i="72"/>
  <c r="H347" i="72"/>
  <c r="M346" i="72"/>
  <c r="H316" i="72"/>
  <c r="K334" i="72"/>
  <c r="K332" i="72"/>
  <c r="H327" i="72"/>
  <c r="M320" i="72"/>
  <c r="M307" i="72"/>
  <c r="M306" i="72"/>
  <c r="M305" i="72"/>
  <c r="M303" i="72"/>
  <c r="M302" i="72"/>
  <c r="M301" i="72"/>
  <c r="M298" i="72"/>
  <c r="E298" i="72"/>
  <c r="M260" i="72"/>
  <c r="M259" i="72"/>
  <c r="M258" i="72"/>
  <c r="M257" i="72"/>
  <c r="M253" i="72"/>
  <c r="M252" i="72"/>
  <c r="M251" i="72"/>
  <c r="M250" i="72"/>
  <c r="M240" i="72"/>
  <c r="M238" i="72"/>
  <c r="M232" i="72"/>
  <c r="M224" i="72"/>
  <c r="M223" i="72"/>
  <c r="M222" i="72"/>
  <c r="M221" i="72"/>
  <c r="M220" i="72"/>
  <c r="M219" i="72"/>
  <c r="M218" i="72"/>
  <c r="C205" i="72"/>
  <c r="C204" i="72"/>
  <c r="H193" i="72"/>
  <c r="M189" i="72"/>
  <c r="H187" i="72"/>
  <c r="M185" i="72"/>
  <c r="M184" i="72"/>
  <c r="H182" i="72"/>
  <c r="M181" i="72"/>
  <c r="M180" i="72"/>
  <c r="H178" i="72"/>
  <c r="M177" i="72"/>
  <c r="M170" i="72"/>
  <c r="M166" i="72"/>
  <c r="H167" i="72"/>
  <c r="H197" i="72"/>
  <c r="H154" i="72"/>
  <c r="M153" i="72"/>
  <c r="H147" i="72"/>
  <c r="K129" i="72"/>
  <c r="K122" i="72"/>
  <c r="E101" i="72"/>
  <c r="E98" i="72"/>
  <c r="E97" i="72"/>
  <c r="E87" i="72"/>
  <c r="E85" i="72"/>
  <c r="L37" i="72"/>
  <c r="M557" i="72" l="1"/>
  <c r="M325" i="72"/>
  <c r="L325" i="72"/>
  <c r="L427" i="72"/>
  <c r="K427" i="72"/>
  <c r="H194" i="72"/>
  <c r="M194" i="72" s="1"/>
  <c r="L193" i="72"/>
  <c r="K193" i="72"/>
  <c r="L117" i="72"/>
  <c r="K117" i="72"/>
  <c r="L133" i="72"/>
  <c r="K133" i="72"/>
  <c r="K167" i="72"/>
  <c r="L167" i="72"/>
  <c r="M324" i="72"/>
  <c r="L324" i="72"/>
  <c r="L426" i="72"/>
  <c r="K426" i="72"/>
  <c r="L442" i="72"/>
  <c r="K442" i="72"/>
  <c r="M136" i="72"/>
  <c r="K136" i="72"/>
  <c r="L311" i="72"/>
  <c r="K311" i="72"/>
  <c r="M1025" i="72"/>
  <c r="K121" i="72"/>
  <c r="M139" i="72"/>
  <c r="L139" i="72"/>
  <c r="L312" i="72"/>
  <c r="K312" i="72"/>
  <c r="L428" i="72"/>
  <c r="K428" i="72"/>
  <c r="K187" i="72"/>
  <c r="L187" i="72"/>
  <c r="M326" i="72"/>
  <c r="L326" i="72"/>
  <c r="L140" i="72"/>
  <c r="M140" i="72"/>
  <c r="L315" i="72"/>
  <c r="K315" i="72"/>
  <c r="L327" i="72"/>
  <c r="K327" i="72"/>
  <c r="K347" i="72"/>
  <c r="L347" i="72"/>
  <c r="L431" i="72"/>
  <c r="K431" i="72"/>
  <c r="M558" i="72"/>
  <c r="L118" i="72"/>
  <c r="K118" i="72"/>
  <c r="L147" i="72"/>
  <c r="K147" i="72"/>
  <c r="M328" i="72"/>
  <c r="L328" i="72"/>
  <c r="L435" i="72"/>
  <c r="K435" i="72"/>
  <c r="K178" i="72"/>
  <c r="L178" i="72"/>
  <c r="M348" i="72"/>
  <c r="L348" i="72"/>
  <c r="K348" i="72"/>
  <c r="L432" i="72"/>
  <c r="K432" i="72"/>
  <c r="H156" i="72"/>
  <c r="M156" i="72" s="1"/>
  <c r="L154" i="72"/>
  <c r="K154" i="72"/>
  <c r="M322" i="72"/>
  <c r="L322" i="72"/>
  <c r="L438" i="72"/>
  <c r="K438" i="72"/>
  <c r="M958" i="72"/>
  <c r="L316" i="72"/>
  <c r="K316" i="72"/>
  <c r="L123" i="72"/>
  <c r="K123" i="72"/>
  <c r="L126" i="72"/>
  <c r="K126" i="72"/>
  <c r="M321" i="72"/>
  <c r="L321" i="72"/>
  <c r="K113" i="72"/>
  <c r="M113" i="72"/>
  <c r="L130" i="72"/>
  <c r="K130" i="72"/>
  <c r="K197" i="72"/>
  <c r="L197" i="72"/>
  <c r="L182" i="72"/>
  <c r="K182" i="72"/>
  <c r="M323" i="72"/>
  <c r="L323" i="72"/>
  <c r="L333" i="72"/>
  <c r="K333" i="72"/>
  <c r="L439" i="72"/>
  <c r="K439" i="72"/>
  <c r="M468" i="72"/>
  <c r="L468" i="72"/>
  <c r="K468" i="72"/>
  <c r="L136" i="72"/>
  <c r="L1040" i="72"/>
  <c r="K1040" i="72"/>
  <c r="H1042" i="72"/>
  <c r="M818" i="72"/>
  <c r="M1006" i="72"/>
  <c r="L1006" i="72"/>
  <c r="M843" i="72"/>
  <c r="H986" i="72"/>
  <c r="L986" i="72" s="1"/>
  <c r="L983" i="72"/>
  <c r="H984" i="72"/>
  <c r="K984" i="72" s="1"/>
  <c r="K983" i="72"/>
  <c r="M1007" i="72"/>
  <c r="L1007" i="72"/>
  <c r="K1007" i="72"/>
  <c r="K985" i="72"/>
  <c r="L985" i="72"/>
  <c r="L826" i="72"/>
  <c r="M825" i="72"/>
  <c r="K875" i="72"/>
  <c r="M844" i="72"/>
  <c r="K874" i="72"/>
  <c r="K844" i="72"/>
  <c r="M874" i="72"/>
  <c r="K843" i="72"/>
  <c r="M894" i="72"/>
  <c r="H897" i="72"/>
  <c r="L894" i="72"/>
  <c r="H896" i="72"/>
  <c r="K894" i="72"/>
  <c r="H895" i="72"/>
  <c r="M905" i="72"/>
  <c r="K905" i="72"/>
  <c r="M856" i="72"/>
  <c r="K856" i="72"/>
  <c r="M879" i="72"/>
  <c r="K879" i="72"/>
  <c r="K864" i="72"/>
  <c r="M864" i="72"/>
  <c r="K891" i="72"/>
  <c r="M891" i="72"/>
  <c r="H884" i="72"/>
  <c r="M883" i="72"/>
  <c r="K883" i="72"/>
  <c r="M903" i="72"/>
  <c r="K903" i="72"/>
  <c r="K845" i="72"/>
  <c r="M845" i="72"/>
  <c r="M851" i="72"/>
  <c r="K851" i="72"/>
  <c r="L832" i="72"/>
  <c r="M753" i="72"/>
  <c r="M833" i="72"/>
  <c r="L833" i="72"/>
  <c r="K833" i="72"/>
  <c r="L778" i="72"/>
  <c r="K778" i="72"/>
  <c r="L780" i="72"/>
  <c r="K780" i="72"/>
  <c r="M738" i="72"/>
  <c r="M777" i="72"/>
  <c r="K779" i="72"/>
  <c r="L779" i="72"/>
  <c r="M607" i="72"/>
  <c r="H608" i="72"/>
  <c r="M608" i="72" s="1"/>
  <c r="M568" i="72"/>
  <c r="K653" i="72"/>
  <c r="H654" i="72"/>
  <c r="M654" i="72" s="1"/>
  <c r="M588" i="72"/>
  <c r="H589" i="72"/>
  <c r="H656" i="72"/>
  <c r="H655" i="72"/>
  <c r="K631" i="72"/>
  <c r="M635" i="72"/>
  <c r="K635" i="72"/>
  <c r="H636" i="72"/>
  <c r="M619" i="72"/>
  <c r="H620" i="72"/>
  <c r="K619" i="72"/>
  <c r="H603" i="72"/>
  <c r="H602" i="72"/>
  <c r="K601" i="72"/>
  <c r="M601" i="72"/>
  <c r="K595" i="72"/>
  <c r="H596" i="72"/>
  <c r="M595" i="72"/>
  <c r="K627" i="72"/>
  <c r="M627" i="72"/>
  <c r="H649" i="72"/>
  <c r="L648" i="72"/>
  <c r="K648" i="72"/>
  <c r="M648" i="72"/>
  <c r="H650" i="72"/>
  <c r="M661" i="72"/>
  <c r="H662" i="72"/>
  <c r="H664" i="72"/>
  <c r="K661" i="72"/>
  <c r="H663" i="72"/>
  <c r="L661" i="72"/>
  <c r="M580" i="72"/>
  <c r="H524" i="72"/>
  <c r="H523" i="72"/>
  <c r="L521" i="72"/>
  <c r="K521" i="72"/>
  <c r="H522" i="72"/>
  <c r="H469" i="72"/>
  <c r="H450" i="72"/>
  <c r="K450" i="72" s="1"/>
  <c r="M448" i="72"/>
  <c r="H449" i="72"/>
  <c r="K449" i="72" s="1"/>
  <c r="M462" i="72"/>
  <c r="H463" i="72"/>
  <c r="K463" i="72" s="1"/>
  <c r="H457" i="72"/>
  <c r="K457" i="72" s="1"/>
  <c r="M456" i="72"/>
  <c r="H470" i="72"/>
  <c r="K470" i="72" s="1"/>
  <c r="M447" i="72"/>
  <c r="M399" i="72"/>
  <c r="M357" i="72"/>
  <c r="M380" i="72"/>
  <c r="M361" i="72"/>
  <c r="M413" i="72"/>
  <c r="M375" i="72"/>
  <c r="M401" i="72"/>
  <c r="M417" i="72"/>
  <c r="M383" i="72"/>
  <c r="M365" i="72"/>
  <c r="M377" i="72"/>
  <c r="M386" i="72"/>
  <c r="H392" i="72"/>
  <c r="K392" i="72" s="1"/>
  <c r="M404" i="72"/>
  <c r="M370" i="72"/>
  <c r="M339" i="72"/>
  <c r="H340" i="72"/>
  <c r="M273" i="72"/>
  <c r="M347" i="72"/>
  <c r="H148" i="72"/>
  <c r="M283" i="72"/>
  <c r="M327" i="72"/>
  <c r="L332" i="72"/>
  <c r="H292" i="72"/>
  <c r="M290" i="72"/>
  <c r="L268" i="72"/>
  <c r="M278" i="72"/>
  <c r="M304" i="72"/>
  <c r="M287" i="72"/>
  <c r="L334" i="72"/>
  <c r="L121" i="72"/>
  <c r="L122" i="72"/>
  <c r="L129" i="72"/>
  <c r="M147" i="72"/>
  <c r="M182" i="72"/>
  <c r="H179" i="72"/>
  <c r="M178" i="72"/>
  <c r="M193" i="72"/>
  <c r="H200" i="72"/>
  <c r="H199" i="72"/>
  <c r="H198" i="72"/>
  <c r="M197" i="72"/>
  <c r="H188" i="72"/>
  <c r="M187" i="72"/>
  <c r="H168" i="72"/>
  <c r="M167" i="72"/>
  <c r="H171" i="72"/>
  <c r="H183" i="72"/>
  <c r="M154" i="72"/>
  <c r="H195" i="72"/>
  <c r="H155" i="72"/>
  <c r="M186" i="72"/>
  <c r="M158" i="72"/>
  <c r="H205" i="72"/>
  <c r="H159" i="72"/>
  <c r="K37" i="72"/>
  <c r="H78" i="72"/>
  <c r="H137" i="72"/>
  <c r="M130" i="72" l="1"/>
  <c r="M126" i="72"/>
  <c r="M438" i="72"/>
  <c r="M427" i="72"/>
  <c r="L951" i="72"/>
  <c r="M426" i="72"/>
  <c r="M133" i="72"/>
  <c r="M333" i="72"/>
  <c r="M311" i="72"/>
  <c r="M435" i="72"/>
  <c r="M315" i="72"/>
  <c r="M432" i="72"/>
  <c r="M37" i="72"/>
  <c r="K183" i="72"/>
  <c r="L183" i="72"/>
  <c r="L171" i="72"/>
  <c r="K171" i="72"/>
  <c r="M268" i="72"/>
  <c r="M442" i="72"/>
  <c r="L205" i="72"/>
  <c r="K205" i="72"/>
  <c r="K199" i="72"/>
  <c r="L199" i="72"/>
  <c r="L148" i="72"/>
  <c r="K148" i="72"/>
  <c r="M521" i="72"/>
  <c r="L156" i="72"/>
  <c r="K156" i="72"/>
  <c r="M118" i="72"/>
  <c r="L194" i="72"/>
  <c r="K194" i="72"/>
  <c r="M469" i="72"/>
  <c r="K469" i="72"/>
  <c r="M312" i="72"/>
  <c r="K292" i="72"/>
  <c r="L292" i="72"/>
  <c r="M431" i="72"/>
  <c r="K159" i="72"/>
  <c r="L159" i="72"/>
  <c r="K198" i="72"/>
  <c r="L198" i="72"/>
  <c r="L168" i="72"/>
  <c r="K168" i="72"/>
  <c r="K200" i="72"/>
  <c r="L200" i="72"/>
  <c r="M121" i="72"/>
  <c r="M137" i="72"/>
  <c r="K137" i="72"/>
  <c r="L137" i="72"/>
  <c r="L155" i="72"/>
  <c r="K155" i="72"/>
  <c r="L188" i="72"/>
  <c r="K188" i="72"/>
  <c r="H341" i="72"/>
  <c r="M341" i="72" s="1"/>
  <c r="K340" i="72"/>
  <c r="L340" i="72"/>
  <c r="M117" i="72"/>
  <c r="K78" i="72"/>
  <c r="L78" i="72"/>
  <c r="L195" i="72"/>
  <c r="K195" i="72"/>
  <c r="L179" i="72"/>
  <c r="K179" i="72"/>
  <c r="M428" i="72"/>
  <c r="M123" i="72"/>
  <c r="K986" i="72"/>
  <c r="M986" i="72" s="1"/>
  <c r="K1054" i="72"/>
  <c r="M1054" i="72"/>
  <c r="L1054" i="72"/>
  <c r="L1042" i="72"/>
  <c r="K1042" i="72"/>
  <c r="M1040" i="72"/>
  <c r="K1041" i="72"/>
  <c r="L1041" i="72"/>
  <c r="M1047" i="72"/>
  <c r="K1047" i="72"/>
  <c r="M983" i="72"/>
  <c r="L984" i="72"/>
  <c r="M984" i="72" s="1"/>
  <c r="M985" i="72"/>
  <c r="M895" i="72"/>
  <c r="K895" i="72"/>
  <c r="M896" i="72"/>
  <c r="K896" i="72"/>
  <c r="K897" i="72"/>
  <c r="M897" i="72"/>
  <c r="M884" i="72"/>
  <c r="K884" i="72"/>
  <c r="M779" i="72"/>
  <c r="M778" i="72"/>
  <c r="M780" i="72"/>
  <c r="K608" i="72"/>
  <c r="K654" i="72"/>
  <c r="M655" i="72"/>
  <c r="K655" i="72"/>
  <c r="M656" i="72"/>
  <c r="K656" i="72"/>
  <c r="M589" i="72"/>
  <c r="K589" i="72"/>
  <c r="K603" i="72"/>
  <c r="M603" i="72"/>
  <c r="M663" i="72"/>
  <c r="K663" i="72"/>
  <c r="M620" i="72"/>
  <c r="K620" i="72"/>
  <c r="K650" i="72"/>
  <c r="M650" i="72"/>
  <c r="M596" i="72"/>
  <c r="K596" i="72"/>
  <c r="M649" i="72"/>
  <c r="K649" i="72"/>
  <c r="M664" i="72"/>
  <c r="K664" i="72"/>
  <c r="K636" i="72"/>
  <c r="M636" i="72"/>
  <c r="M602" i="72"/>
  <c r="K602" i="72"/>
  <c r="K662" i="72"/>
  <c r="M662" i="72"/>
  <c r="L524" i="72"/>
  <c r="K524" i="72"/>
  <c r="L522" i="72"/>
  <c r="K522" i="72"/>
  <c r="L523" i="72"/>
  <c r="K523" i="72"/>
  <c r="M463" i="72"/>
  <c r="M449" i="72"/>
  <c r="M450" i="72"/>
  <c r="M470" i="72"/>
  <c r="M457" i="72"/>
  <c r="M416" i="72"/>
  <c r="H395" i="72"/>
  <c r="K395" i="72" s="1"/>
  <c r="H393" i="72"/>
  <c r="K393" i="72" s="1"/>
  <c r="L392" i="72"/>
  <c r="H394" i="72"/>
  <c r="K394" i="72" s="1"/>
  <c r="H149" i="72"/>
  <c r="M148" i="72"/>
  <c r="M340" i="72"/>
  <c r="M332" i="72"/>
  <c r="H295" i="72"/>
  <c r="H293" i="72"/>
  <c r="H294" i="72"/>
  <c r="M316" i="72"/>
  <c r="M334" i="72"/>
  <c r="M129" i="72"/>
  <c r="M122" i="72"/>
  <c r="M179" i="72"/>
  <c r="M168" i="72"/>
  <c r="M183" i="72"/>
  <c r="M199" i="72"/>
  <c r="H172" i="72"/>
  <c r="M171" i="72"/>
  <c r="M188" i="72"/>
  <c r="M205" i="72"/>
  <c r="H208" i="72"/>
  <c r="H207" i="72"/>
  <c r="H206" i="72"/>
  <c r="M198" i="72"/>
  <c r="M155" i="72"/>
  <c r="M159" i="72"/>
  <c r="H160" i="72"/>
  <c r="M195" i="72"/>
  <c r="M200" i="72"/>
  <c r="H81" i="72"/>
  <c r="H79" i="72"/>
  <c r="H80" i="72"/>
  <c r="M523" i="72" l="1"/>
  <c r="K294" i="72"/>
  <c r="L294" i="72"/>
  <c r="K79" i="72"/>
  <c r="L79" i="72"/>
  <c r="L206" i="72"/>
  <c r="K206" i="72"/>
  <c r="K293" i="72"/>
  <c r="L293" i="72"/>
  <c r="K341" i="72"/>
  <c r="L341" i="72"/>
  <c r="L208" i="72"/>
  <c r="K208" i="72"/>
  <c r="K80" i="72"/>
  <c r="L80" i="72"/>
  <c r="L207" i="72"/>
  <c r="K207" i="72"/>
  <c r="M522" i="72"/>
  <c r="L172" i="72"/>
  <c r="K172" i="72"/>
  <c r="K81" i="72"/>
  <c r="L81" i="72"/>
  <c r="M81" i="72" s="1"/>
  <c r="K295" i="72"/>
  <c r="L295" i="72"/>
  <c r="M78" i="72"/>
  <c r="K160" i="72"/>
  <c r="L160" i="72"/>
  <c r="M149" i="72"/>
  <c r="L149" i="72"/>
  <c r="K149" i="72"/>
  <c r="M524" i="72"/>
  <c r="M951" i="72"/>
  <c r="K1019" i="72"/>
  <c r="M1019" i="72"/>
  <c r="M1041" i="72"/>
  <c r="K1056" i="72"/>
  <c r="K1058" i="72" s="1"/>
  <c r="M1056" i="72"/>
  <c r="L1056" i="72"/>
  <c r="L1058" i="72" s="1"/>
  <c r="E15" i="62" s="1"/>
  <c r="M1042" i="72"/>
  <c r="K951" i="72"/>
  <c r="K731" i="72"/>
  <c r="L731" i="72"/>
  <c r="M392" i="72"/>
  <c r="M439" i="72"/>
  <c r="H443" i="72"/>
  <c r="K443" i="72" s="1"/>
  <c r="L395" i="72"/>
  <c r="L393" i="72"/>
  <c r="L394" i="72"/>
  <c r="M292" i="72"/>
  <c r="M160" i="72"/>
  <c r="M207" i="72"/>
  <c r="M172" i="72"/>
  <c r="M208" i="72"/>
  <c r="M206" i="72"/>
  <c r="K262" i="72" l="1"/>
  <c r="L350" i="72"/>
  <c r="M79" i="72"/>
  <c r="M262" i="72" s="1"/>
  <c r="M80" i="72"/>
  <c r="M1058" i="72"/>
  <c r="F15" i="62" s="1"/>
  <c r="M731" i="72"/>
  <c r="D15" i="62"/>
  <c r="M394" i="72"/>
  <c r="M294" i="72"/>
  <c r="M443" i="72"/>
  <c r="L443" i="72"/>
  <c r="M395" i="72"/>
  <c r="M393" i="72"/>
  <c r="M295" i="72"/>
  <c r="M293" i="72"/>
  <c r="M350" i="72" l="1"/>
  <c r="M476" i="72"/>
  <c r="C14" i="62" l="1"/>
  <c r="L1019" i="72" l="1"/>
  <c r="E14" i="62" s="1"/>
  <c r="D14" i="62" l="1"/>
  <c r="F14" i="62"/>
  <c r="K350" i="72" l="1"/>
  <c r="C10" i="62" l="1"/>
  <c r="C11" i="62"/>
  <c r="C12" i="62"/>
  <c r="C13" i="62"/>
  <c r="L25" i="72"/>
  <c r="K25" i="72"/>
  <c r="M25" i="72" l="1"/>
  <c r="E12" i="62"/>
  <c r="L476" i="72"/>
  <c r="E11" i="62" s="1"/>
  <c r="E10" i="62"/>
  <c r="F12" i="62" l="1"/>
  <c r="D13" i="62"/>
  <c r="E13" i="62"/>
  <c r="D12" i="62"/>
  <c r="F11" i="62"/>
  <c r="K476" i="72"/>
  <c r="D11" i="62" s="1"/>
  <c r="D10" i="62"/>
  <c r="F13" i="62" l="1"/>
  <c r="F10" i="62"/>
  <c r="L28" i="72" l="1"/>
  <c r="K28" i="72"/>
  <c r="L30" i="72" l="1"/>
  <c r="E8" i="62" s="1"/>
  <c r="D9" i="62"/>
  <c r="K30" i="72"/>
  <c r="D8" i="62" s="1"/>
  <c r="L262" i="72"/>
  <c r="E9" i="62" s="1"/>
  <c r="M28" i="72"/>
  <c r="M30" i="72" s="1"/>
  <c r="M1059" i="72" l="1"/>
  <c r="D16" i="62"/>
  <c r="E16" i="62"/>
  <c r="F9" i="62" l="1"/>
  <c r="F8" i="62"/>
  <c r="F16" i="62" l="1"/>
  <c r="F17" i="62" s="1"/>
  <c r="F18" i="62" s="1"/>
  <c r="A3" i="62"/>
  <c r="A2" i="72" s="1"/>
  <c r="C9" i="62"/>
  <c r="C8" i="6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D73" authorId="0" shapeId="0" xr:uid="{6E193025-3930-47E2-AB09-4F456D440E80}">
      <text>
        <r>
          <rPr>
            <b/>
            <sz val="9"/>
            <color indexed="81"/>
            <rFont val="Tahoma"/>
            <charset val="1"/>
          </rPr>
          <t>User:</t>
        </r>
        <r>
          <rPr>
            <sz val="9"/>
            <color indexed="81"/>
            <rFont val="Tahoma"/>
            <charset val="1"/>
          </rPr>
          <t xml:space="preserve">
Too thick
</t>
        </r>
      </text>
    </comment>
  </commentList>
</comments>
</file>

<file path=xl/sharedStrings.xml><?xml version="1.0" encoding="utf-8"?>
<sst xmlns="http://schemas.openxmlformats.org/spreadsheetml/2006/main" count="1672" uniqueCount="358">
  <si>
    <t>BILL OF QUANTITIES</t>
  </si>
  <si>
    <t>SUMMARY OF BILLS OF QUANTITIES</t>
  </si>
  <si>
    <t>DESCRIPTION</t>
  </si>
  <si>
    <t>AMOUNT</t>
  </si>
  <si>
    <r>
      <rPr>
        <b/>
        <sz val="11"/>
        <color indexed="8"/>
        <rFont val="Calibri"/>
        <family val="2"/>
        <scheme val="minor"/>
      </rPr>
      <t>TOTAL</t>
    </r>
    <r>
      <rPr>
        <b/>
        <sz val="11"/>
        <color theme="1"/>
        <rFont val="Calibri"/>
        <family val="2"/>
        <scheme val="minor"/>
      </rPr>
      <t xml:space="preserve">  AMOUNT</t>
    </r>
  </si>
  <si>
    <t>ITEM</t>
  </si>
  <si>
    <t>UNIT</t>
  </si>
  <si>
    <t>QTY</t>
  </si>
  <si>
    <t>MATERIAL RATE</t>
  </si>
  <si>
    <t>LABOUR RATE</t>
  </si>
  <si>
    <t>1.0.00</t>
  </si>
  <si>
    <t>Bill №: 01 - PRELIMINARIES</t>
  </si>
  <si>
    <t>1.1.00</t>
  </si>
  <si>
    <t>GENERAL NOTES</t>
  </si>
  <si>
    <t>Abbreviations</t>
  </si>
  <si>
    <t>m</t>
  </si>
  <si>
    <t xml:space="preserve"> - metre</t>
  </si>
  <si>
    <t>nr</t>
  </si>
  <si>
    <t xml:space="preserve"> - numbers</t>
  </si>
  <si>
    <t>m3</t>
  </si>
  <si>
    <t xml:space="preserve"> - cubic metres</t>
  </si>
  <si>
    <t>m2</t>
  </si>
  <si>
    <t xml:space="preserve"> - square metres</t>
  </si>
  <si>
    <t xml:space="preserve"> - linear metre</t>
  </si>
  <si>
    <t>t</t>
  </si>
  <si>
    <t xml:space="preserve"> - tons</t>
  </si>
  <si>
    <t>inc.</t>
  </si>
  <si>
    <t xml:space="preserve"> - including</t>
  </si>
  <si>
    <t>mm</t>
  </si>
  <si>
    <t xml:space="preserve"> - millimetre</t>
  </si>
  <si>
    <t>SS</t>
  </si>
  <si>
    <t xml:space="preserve"> - stainless steel</t>
  </si>
  <si>
    <t>GI</t>
  </si>
  <si>
    <t xml:space="preserve"> - galvanized iron</t>
  </si>
  <si>
    <t>item</t>
  </si>
  <si>
    <t>1.4.00</t>
  </si>
  <si>
    <t>CLEAN-UP</t>
  </si>
  <si>
    <t>TOTAL OF BILL №: 01 - Carried Over To Summary</t>
  </si>
  <si>
    <t>2.0.00</t>
  </si>
  <si>
    <r>
      <t>m</t>
    </r>
    <r>
      <rPr>
        <vertAlign val="superscript"/>
        <sz val="10"/>
        <color theme="1"/>
        <rFont val="Calibri"/>
        <family val="2"/>
        <scheme val="minor"/>
      </rPr>
      <t>2</t>
    </r>
  </si>
  <si>
    <t>2.3.00</t>
  </si>
  <si>
    <t>EXCAVATION</t>
  </si>
  <si>
    <t>Excavation quantities are measured to the faces of concrete members. Rates shall include for all the additional excavation required to place the formwork. Rates shall include for backfilling.</t>
  </si>
  <si>
    <r>
      <t>m</t>
    </r>
    <r>
      <rPr>
        <vertAlign val="superscript"/>
        <sz val="10"/>
        <color theme="1"/>
        <rFont val="Calibri"/>
        <family val="2"/>
        <scheme val="minor"/>
      </rPr>
      <t>3</t>
    </r>
  </si>
  <si>
    <t>2.4.00</t>
  </si>
  <si>
    <t>FILLING</t>
  </si>
  <si>
    <t>Rate shall include for: levelling, grading, trimming, compacting and similar</t>
  </si>
  <si>
    <t>2.4.01</t>
  </si>
  <si>
    <t>Compacted earth filling under ground slab</t>
  </si>
  <si>
    <t>2.5.00</t>
  </si>
  <si>
    <t>DAMP-PROOF MEMBRANE</t>
  </si>
  <si>
    <t>Rate shall include for: dressing around and sealing to all penetrations,laps and turnups.</t>
  </si>
  <si>
    <t>2.5.01</t>
  </si>
  <si>
    <t xml:space="preserve">Polythene damp proof membrane (500 gauge) </t>
  </si>
  <si>
    <t>TOTAL OF BILL №: 02 - Carried Over To Summary</t>
  </si>
  <si>
    <t>3.0.00</t>
  </si>
  <si>
    <t>3.2.00</t>
  </si>
  <si>
    <t>MASS CONCRETE</t>
  </si>
  <si>
    <t>Quantity is measured to the edges of concrete foundation members. Rates shall be inclusive for any additional concrete required to place the formwork.</t>
  </si>
  <si>
    <t>3.2.01</t>
  </si>
  <si>
    <t>3.3.00</t>
  </si>
  <si>
    <t>REINFORCED INSITU CONCRETE</t>
  </si>
  <si>
    <t>x</t>
  </si>
  <si>
    <t>COLUMNS</t>
  </si>
  <si>
    <t>3.8.00</t>
  </si>
  <si>
    <t>3.8.01</t>
  </si>
  <si>
    <t>TOTAL OF BILL №: 03 - Carried Over To Summary</t>
  </si>
  <si>
    <t>BLOCK WORK</t>
  </si>
  <si>
    <t>Cement block wall, bricks laid to form alternate courses of headers and stretchers, laid on and inc. mortar. (EXTERNAL WALLS)</t>
  </si>
  <si>
    <t>m²</t>
  </si>
  <si>
    <t>7.1.00</t>
  </si>
  <si>
    <t>7.2.00</t>
  </si>
  <si>
    <t>7.3.00</t>
  </si>
  <si>
    <t>PLASTERING</t>
  </si>
  <si>
    <t>CEMENT SCREED</t>
  </si>
  <si>
    <t xml:space="preserve">mm thk cement screed </t>
  </si>
  <si>
    <t xml:space="preserve">FLOOR TILING </t>
  </si>
  <si>
    <t xml:space="preserve">WALL TILING </t>
  </si>
  <si>
    <t>mm Homogenous tiles</t>
  </si>
  <si>
    <t>11.0.00</t>
  </si>
  <si>
    <t>11.1.00</t>
  </si>
  <si>
    <t>WALL PAINTING</t>
  </si>
  <si>
    <t>Weatherbound paint finish as specified (EXTERNAL SURFACES)</t>
  </si>
  <si>
    <t>11.3.00</t>
  </si>
  <si>
    <t>CEILING PAINTING</t>
  </si>
  <si>
    <t>Selected paint finish including putty application on ceiling as specified (CEILING)</t>
  </si>
  <si>
    <t>11.3.01</t>
  </si>
  <si>
    <t>MAIN DISTRIBUTION, SUB DISTRIBUTION AND DISTRIBUTION SYSTEM</t>
  </si>
  <si>
    <t>Distribution Boards ( DB )</t>
  </si>
  <si>
    <t xml:space="preserve">Distribution Panel for each floor as shown on the drawing, complete with all incoming and outgoing MCBs, RCCBs, etc any other item required to working order, wall mounted wall mount steel powder coated, IP44 enclouser with neutral link, earth bar and required accessories, all complete as per the specifications &amp; drawings.  </t>
  </si>
  <si>
    <t>Distribution Boards</t>
  </si>
  <si>
    <t>MAIN / SUB CABLING</t>
  </si>
  <si>
    <t>All under ground cables directly buried in ground/ in the trenches as appilcable, to be laid properly and covered with cable tiles, protection tapes, etc for mechanical protection, PVC sleeves may use if required. Rate shall include for all necessary works/accessories such as excavation, sand layers, cable tiles, warning strips and back filling with approved quality earth,properly compacted, to the satisfication of the Engineer.</t>
  </si>
  <si>
    <t>All above ground cables shall be laid on cable tray/ trucnking /conduits as appilcable and covered by tray covers, etc. for mechanical protection. PVC sleeves may use if required. Rate shall include for all necessary works/ accessories such as galvernized brackets, supporting materials, fittings, nails, cable ties, earthing, etc, trays shall be of required sizes, GI powder coated, and shotted, to the satisfication of Engineer</t>
  </si>
  <si>
    <t>GENERAL EARTHING</t>
  </si>
  <si>
    <t>Allow for the total earthing system inclusive of the necessary cables from all the DBs</t>
  </si>
  <si>
    <t>POINT WIRING AND FITTINGS</t>
  </si>
  <si>
    <t>Rate shall include for supply &amp; installation of cable, conduits for point wiring in concealed installations including lights,switches, power outlet,data points,isolators, etc, all as specified in the drawing</t>
  </si>
  <si>
    <t>Supply and Installation of 2 x 1C 1.5mm2 PVC/PVC/Cu + 2.5mm2 PVC/Cu earth cable c/w uPVC conduit, junction boxes etc. for lights and switches point wiring</t>
  </si>
  <si>
    <t>Supply and Installation of 2 x 1C 2.5mm2 PVC/PVC/Cu + 2.5mm2 PVC/Cu  earth cable c/w uPVC conduit, junction boxes,ethernet cables, RJ45 Connectors, VGA cables etc. for the  Socket outlets point wiring</t>
  </si>
  <si>
    <t>FIXTURES</t>
  </si>
  <si>
    <t xml:space="preserve">Rate shall include supply and installation of following lighting fixtures, socket outlets as specified and detailed, fixed in position including all fixing accessories, supports and connect to power, under following conditions </t>
  </si>
  <si>
    <t xml:space="preserve">1. All bathrooms, out door light fixtures shall be IP65 </t>
  </si>
  <si>
    <t>2. All switches &amp; sockets shall be ABB or equivalent brand.</t>
  </si>
  <si>
    <t>LIGHTS AND SWITCHES</t>
  </si>
  <si>
    <t>Outdoor wall light 40W (IP65)</t>
  </si>
  <si>
    <t>Ceiling fan (52" - 54")</t>
  </si>
  <si>
    <t>Light switch (1 G)</t>
  </si>
  <si>
    <t>Light switch (2 G)</t>
  </si>
  <si>
    <t>Light switch (4 G)</t>
  </si>
  <si>
    <t>A twin sockets</t>
  </si>
  <si>
    <t>A sockets</t>
  </si>
  <si>
    <t>WATER SUPPLY</t>
  </si>
  <si>
    <t>Provide and fix UPVC high pressure pipes including piping, connections, fittings, valves, excavations, ducting, fixing with brackets and leak testing.</t>
  </si>
  <si>
    <t>Complete installation, cleaning and testing of:</t>
  </si>
  <si>
    <t>Muslim shower with stop valve</t>
  </si>
  <si>
    <t>Floor Drain</t>
  </si>
  <si>
    <t>mm Face Mirror</t>
  </si>
  <si>
    <t>Water Closet</t>
  </si>
  <si>
    <t>Water booster pump</t>
  </si>
  <si>
    <t>2.8.00</t>
  </si>
  <si>
    <t xml:space="preserve">mm thk cement plaster on external surface as specified on the drawing. Waterproofed with Masterpel 777 or equivalent. </t>
  </si>
  <si>
    <r>
      <t>m</t>
    </r>
    <r>
      <rPr>
        <vertAlign val="superscript"/>
        <sz val="10"/>
        <rFont val="Calibri"/>
        <family val="2"/>
        <scheme val="minor"/>
      </rPr>
      <t>3</t>
    </r>
  </si>
  <si>
    <r>
      <t>m</t>
    </r>
    <r>
      <rPr>
        <vertAlign val="superscript"/>
        <sz val="10"/>
        <rFont val="Calibri"/>
        <family val="2"/>
        <scheme val="minor"/>
      </rPr>
      <t>2</t>
    </r>
  </si>
  <si>
    <r>
      <rPr>
        <b/>
        <sz val="11"/>
        <color indexed="8"/>
        <rFont val="Calibri"/>
        <family val="2"/>
        <scheme val="minor"/>
      </rPr>
      <t>TOTAL</t>
    </r>
    <r>
      <rPr>
        <b/>
        <sz val="11"/>
        <color theme="1"/>
        <rFont val="Calibri"/>
        <family val="2"/>
        <scheme val="minor"/>
      </rPr>
      <t xml:space="preserve">  AMOUNT including GST</t>
    </r>
  </si>
  <si>
    <t>mm thk full height (Full block)</t>
  </si>
  <si>
    <t>Fan Switch</t>
  </si>
  <si>
    <t>SOCKETS</t>
  </si>
  <si>
    <t xml:space="preserve"> Republic of Maldives</t>
  </si>
  <si>
    <t>mm Beam B1</t>
  </si>
  <si>
    <t>5.1.00</t>
  </si>
  <si>
    <t>TOTAL OF BILL №: 05 - Carried Over To Summary</t>
  </si>
  <si>
    <t>6.1.00</t>
  </si>
  <si>
    <t>Steel bar in foundation</t>
  </si>
  <si>
    <t>in Roof slab</t>
  </si>
  <si>
    <t>in column</t>
  </si>
  <si>
    <t>in beam</t>
  </si>
  <si>
    <t>A Sockets</t>
  </si>
  <si>
    <t>1.5.00</t>
  </si>
  <si>
    <t>2.3.01</t>
  </si>
  <si>
    <t xml:space="preserve">Excavation </t>
  </si>
  <si>
    <t>mm Homogenous skirting tiles</t>
  </si>
  <si>
    <t>150mm Ceiling light 18W LED</t>
  </si>
  <si>
    <t>in Floor slab</t>
  </si>
  <si>
    <r>
      <t>m</t>
    </r>
    <r>
      <rPr>
        <vertAlign val="superscript"/>
        <sz val="10"/>
        <rFont val="Calibri"/>
        <family val="2"/>
        <scheme val="minor"/>
      </rPr>
      <t>3</t>
    </r>
    <r>
      <rPr>
        <sz val="11"/>
        <color theme="1"/>
        <rFont val="Calibri"/>
        <family val="2"/>
        <scheme val="minor"/>
      </rPr>
      <t/>
    </r>
  </si>
  <si>
    <t>FOUNDATION &amp; FOUNDATION BEAMS</t>
  </si>
  <si>
    <t>Fiber Socket</t>
  </si>
  <si>
    <t>Cable TV Socket</t>
  </si>
  <si>
    <t>Cement</t>
  </si>
  <si>
    <t>Bag</t>
  </si>
  <si>
    <t>Coarse Sand</t>
  </si>
  <si>
    <t>Aggregate</t>
  </si>
  <si>
    <t>Nos</t>
  </si>
  <si>
    <t>Kg</t>
  </si>
  <si>
    <t xml:space="preserve">Cement </t>
  </si>
  <si>
    <t>Fine Sand</t>
  </si>
  <si>
    <t>Ltr</t>
  </si>
  <si>
    <t>Enamel Paint</t>
  </si>
  <si>
    <t>Emulsion Paint</t>
  </si>
  <si>
    <t>40A ELCB (2POLE)</t>
  </si>
  <si>
    <t>40A MCB (2POLE)</t>
  </si>
  <si>
    <t>10A MCB</t>
  </si>
  <si>
    <t>6A MCB</t>
  </si>
  <si>
    <t>Material Cost</t>
  </si>
  <si>
    <t>Labour Cost</t>
  </si>
  <si>
    <t>MATERIAL AMOUNT</t>
  </si>
  <si>
    <t>LABOUR AMOUNT</t>
  </si>
  <si>
    <t>Admixture</t>
  </si>
  <si>
    <t>Plywood 12mm flim faced</t>
  </si>
  <si>
    <t>Timber 35x50mm</t>
  </si>
  <si>
    <t>Timber Nail 1 1/2"</t>
  </si>
  <si>
    <t>Timber Nail 2"</t>
  </si>
  <si>
    <t>3"Wooden Screw</t>
  </si>
  <si>
    <t>4" Wooden Screw</t>
  </si>
  <si>
    <t>Timber 50x50mm</t>
  </si>
  <si>
    <t>Jack Rental</t>
  </si>
  <si>
    <t>Binding Wire</t>
  </si>
  <si>
    <t>4" Solid Bricks</t>
  </si>
  <si>
    <t xml:space="preserve">Cement  </t>
  </si>
  <si>
    <t>600x600mm Floor tiles</t>
  </si>
  <si>
    <t>Tile adhesive 25kg</t>
  </si>
  <si>
    <t>bag</t>
  </si>
  <si>
    <t>300x300mm Floor tiles</t>
  </si>
  <si>
    <t>600x300mm Wall tiles</t>
  </si>
  <si>
    <t>Interior Wall sealer</t>
  </si>
  <si>
    <t>Interior Putty</t>
  </si>
  <si>
    <t>Exterior Wall sealer</t>
  </si>
  <si>
    <t>TOTAL OF BILL №: 08 - Carried Over To Summary</t>
  </si>
  <si>
    <t>TOTAL OF BILL №: 04 - Carried Over To Summary</t>
  </si>
  <si>
    <t>11.2.00</t>
  </si>
  <si>
    <t>11.4.00</t>
  </si>
  <si>
    <t>3.3.01</t>
  </si>
  <si>
    <t>3.3.08</t>
  </si>
  <si>
    <t>3.3.10</t>
  </si>
  <si>
    <t>10.0.00</t>
  </si>
  <si>
    <t>10.1.00</t>
  </si>
  <si>
    <t>11.2.01</t>
  </si>
  <si>
    <t>11.4.03</t>
  </si>
  <si>
    <t>11.4.04</t>
  </si>
  <si>
    <t>11.4.08</t>
  </si>
  <si>
    <t>11.4.09</t>
  </si>
  <si>
    <t>3.4.04</t>
  </si>
  <si>
    <t>3.4.06</t>
  </si>
  <si>
    <t>3.7.01</t>
  </si>
  <si>
    <t>3.8.07</t>
  </si>
  <si>
    <t>3.8.09</t>
  </si>
  <si>
    <t>3.9.04</t>
  </si>
  <si>
    <t>3.9.06</t>
  </si>
  <si>
    <t>3.9.09</t>
  </si>
  <si>
    <t>3.13.00</t>
  </si>
  <si>
    <t>3.13.01</t>
  </si>
  <si>
    <t>3.13.06</t>
  </si>
  <si>
    <t>3.13.07</t>
  </si>
  <si>
    <t>3.14.05</t>
  </si>
  <si>
    <t>3.14.08</t>
  </si>
  <si>
    <t>3.17.01</t>
  </si>
  <si>
    <t>3.12.01</t>
  </si>
  <si>
    <t>6.1.03</t>
  </si>
  <si>
    <t>7.1.03</t>
  </si>
  <si>
    <t>7.2.01</t>
  </si>
  <si>
    <t>7.3.01</t>
  </si>
  <si>
    <t>7.3.04</t>
  </si>
  <si>
    <t>7.3.07</t>
  </si>
  <si>
    <t>7.4.02</t>
  </si>
  <si>
    <t>9.1.00</t>
  </si>
  <si>
    <t>9.1.02</t>
  </si>
  <si>
    <t>9.2.00</t>
  </si>
  <si>
    <t>9.2.01</t>
  </si>
  <si>
    <t>10.1.01</t>
  </si>
  <si>
    <t>11.1.01</t>
  </si>
  <si>
    <t>11.1.02</t>
  </si>
  <si>
    <t>11.1.03</t>
  </si>
  <si>
    <t>11.1.04</t>
  </si>
  <si>
    <t>11.1.06</t>
  </si>
  <si>
    <t>11.1.07</t>
  </si>
  <si>
    <t>11.3.02</t>
  </si>
  <si>
    <t>11.4.06</t>
  </si>
  <si>
    <t>11.4.13</t>
  </si>
  <si>
    <t>11.4.14</t>
  </si>
  <si>
    <t>11.4.15</t>
  </si>
  <si>
    <t>12.1.00</t>
  </si>
  <si>
    <t>12.1.01</t>
  </si>
  <si>
    <t>12.3.00</t>
  </si>
  <si>
    <t>12.3.01</t>
  </si>
  <si>
    <t>12.3.02</t>
  </si>
  <si>
    <t>12.3.03</t>
  </si>
  <si>
    <t>12.3.05</t>
  </si>
  <si>
    <t>12.3.06</t>
  </si>
  <si>
    <t>12.3.09</t>
  </si>
  <si>
    <t>GST 8%</t>
  </si>
  <si>
    <t>3.4.11</t>
  </si>
  <si>
    <t>5.1.12</t>
  </si>
  <si>
    <t>Foundation F1</t>
  </si>
  <si>
    <t>FORM WORK</t>
  </si>
  <si>
    <t>STEEL WORK</t>
  </si>
  <si>
    <t>mm Tie Beam TB</t>
  </si>
  <si>
    <t xml:space="preserve">mm Lean Concrete </t>
  </si>
  <si>
    <t>mm Foundation Beam FB</t>
  </si>
  <si>
    <t>mm Dia Concrete columns C1</t>
  </si>
  <si>
    <t>BEAM</t>
  </si>
  <si>
    <t>ROOF SLAB</t>
  </si>
  <si>
    <t>mm roof slab</t>
  </si>
  <si>
    <t>FLOOR SLAB</t>
  </si>
  <si>
    <t>mm floor slab</t>
  </si>
  <si>
    <t>LINTEL, SILL BEAMS &amp; MID BAND</t>
  </si>
  <si>
    <t>mm lintel</t>
  </si>
  <si>
    <t>mm Lintel</t>
  </si>
  <si>
    <t xml:space="preserve">Lintel, Sill beams &amp; Mid band </t>
  </si>
  <si>
    <t>DOORS</t>
  </si>
  <si>
    <t>4.0.00</t>
  </si>
  <si>
    <t>4.8.00</t>
  </si>
  <si>
    <t>6.8.00</t>
  </si>
  <si>
    <t>10.8.00</t>
  </si>
  <si>
    <t>mm Concrete columns C1</t>
  </si>
  <si>
    <t>GROUND FLOOR</t>
  </si>
  <si>
    <t>5.1.05</t>
  </si>
  <si>
    <t xml:space="preserve">D1-Timber Door </t>
  </si>
  <si>
    <t xml:space="preserve"> MECHANICAL &amp; ELECTRICAL SERVICES</t>
  </si>
  <si>
    <t>11.4.19</t>
  </si>
  <si>
    <t>11.4.20</t>
  </si>
  <si>
    <t>12 Mod Distribution Board</t>
  </si>
  <si>
    <t>PLUMBING</t>
  </si>
  <si>
    <t>ALL PLUMBING</t>
  </si>
  <si>
    <t>Note: aLLl plumbing to kitchen including supply and laying of pipes.</t>
  </si>
  <si>
    <t xml:space="preserve">D2-Timber Door </t>
  </si>
  <si>
    <t>Cement block wall, bricks laid to form alternate courses of headers and stretchers, laid on and inc. mortar. (INTERNAL WALLS)</t>
  </si>
  <si>
    <t>Emulsion paint finish including putty application on brick walls as specified (INTERNAL SURFACES)</t>
  </si>
  <si>
    <t>OPEN TERRACE</t>
  </si>
  <si>
    <t>SEATING</t>
  </si>
  <si>
    <t>GUARD ROOM</t>
  </si>
  <si>
    <t>TOILET AREA</t>
  </si>
  <si>
    <t>V1-Aluminium Vent</t>
  </si>
  <si>
    <t xml:space="preserve">mm thk cement plaster on internal surface as specified on the drawing. Waterproofed with Masterpel 777 or equivalent. </t>
  </si>
  <si>
    <t>Washbasin</t>
  </si>
  <si>
    <t>Washbasin tap</t>
  </si>
  <si>
    <t>14.0.00</t>
  </si>
  <si>
    <t>PUBLIC PARK DH.MEEDHOO</t>
  </si>
  <si>
    <t>CLIENT : DH.MEEDHOO COUNCIL</t>
  </si>
  <si>
    <t>EVENT SPACE/LIBRARY/STORAGE</t>
  </si>
  <si>
    <t>mm Dia Concrete columns C2</t>
  </si>
  <si>
    <t>mm Beam HB</t>
  </si>
  <si>
    <t>D2-Aluminium Folding Door</t>
  </si>
  <si>
    <t>EVENT SPACE/LIBRARY/STORAGE EXTERIOR</t>
  </si>
  <si>
    <t>EVENT SPACE/LIBRARY/STORAGE INTERIOR</t>
  </si>
  <si>
    <t>RECREATIONAL ACTIVITY AREA</t>
  </si>
  <si>
    <t xml:space="preserve">DOORS </t>
  </si>
  <si>
    <t>METAL WORKS</t>
  </si>
  <si>
    <t>100mm GI Pipe column</t>
  </si>
  <si>
    <t>50mm GI Pipe column</t>
  </si>
  <si>
    <t>8mm Thk Metal Plate 2.544m x 0.25m</t>
  </si>
  <si>
    <t>8mm Thk Metal Plate 6.222m x 0.25m</t>
  </si>
  <si>
    <t>8mm Thk Metal Plate 6.161m x 0.25m</t>
  </si>
  <si>
    <t>8mm Thk Metal Plate 5.86m x 0.25m</t>
  </si>
  <si>
    <t>50x150mm RHS Section</t>
  </si>
  <si>
    <t>40x75mm RHS Section</t>
  </si>
  <si>
    <t>Cement Board 12mm</t>
  </si>
  <si>
    <t>10.1.02</t>
  </si>
  <si>
    <t>10.1.03</t>
  </si>
  <si>
    <t>10.1.04</t>
  </si>
  <si>
    <t>10.1.05</t>
  </si>
  <si>
    <t>10.1.06</t>
  </si>
  <si>
    <t>10.1.07</t>
  </si>
  <si>
    <t>10.1.08</t>
  </si>
  <si>
    <t>10.1.09</t>
  </si>
  <si>
    <t>CEMENT SCREED WITH LEVELING</t>
  </si>
  <si>
    <t>Seating 1 1753mm</t>
  </si>
  <si>
    <t>Seating 2 3053mm</t>
  </si>
  <si>
    <t>Seating 3&amp;4 3830mm</t>
  </si>
  <si>
    <t>FISH POND</t>
  </si>
  <si>
    <t>Timber Handrail</t>
  </si>
  <si>
    <t>Timber Handrail for pond &amp; Walkway</t>
  </si>
  <si>
    <t>Handicap Railing</t>
  </si>
  <si>
    <t>Fish pond</t>
  </si>
  <si>
    <t>TILING</t>
  </si>
  <si>
    <t>W1-Aluminium Sliding Window</t>
  </si>
  <si>
    <t>SWING AREA</t>
  </si>
  <si>
    <t>PEDASTAL COLUMN</t>
  </si>
  <si>
    <t>mm Pedastal Column C1</t>
  </si>
  <si>
    <t>Steel bar in pedastal column</t>
  </si>
  <si>
    <t xml:space="preserve">FOUNDATION </t>
  </si>
  <si>
    <t xml:space="preserve">100mm GI column </t>
  </si>
  <si>
    <t>100mm GI Column</t>
  </si>
  <si>
    <t>SWING</t>
  </si>
  <si>
    <t>Swing with rope</t>
  </si>
  <si>
    <t>KIDS PLAY AREA 1</t>
  </si>
  <si>
    <t>Bill №: 02 - EVENT SPACE/LIBRARY/STORAGE</t>
  </si>
  <si>
    <t>Bill №: 03 - RECREATIONAL ACTIVITY AREA</t>
  </si>
  <si>
    <t>Bill №: 04 -FISH POND</t>
  </si>
  <si>
    <t>Bill №: 05 -TOILET AREA</t>
  </si>
  <si>
    <t xml:space="preserve"> x 300 mm footing</t>
  </si>
  <si>
    <t>Steel bar in footing</t>
  </si>
  <si>
    <t>Allow for clean-up upon completion of works. (labour)</t>
  </si>
  <si>
    <t>Allow for site clearing works.  (labour)</t>
  </si>
  <si>
    <t>Bill №: 6 -GUARD ROOM</t>
  </si>
  <si>
    <t>Bill №: 07 - SWING AREA</t>
  </si>
  <si>
    <t>TOTAL OF BILL №: 06 - Carried Over To Summary</t>
  </si>
  <si>
    <t>TOTAL OF BILL №: 07 - Carried Over To Summary</t>
  </si>
  <si>
    <t>Bill №: 08 - KIDS PLAY AREA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</si>
</sst>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0.0"/>
    <numFmt numFmtId="165" formatCode="_-* #,##0.00_-;\-* #,##0.00_-;_-* &quot;-&quot;??_-;_-@_-"/>
    <numFmt numFmtId="166" formatCode="_(&quot;MRF&quot;* #,##0.00_);_(&quot;MRF&quot;* \(#,##0.00\);_(&quot;MRF&quot;* &quot;-&quot;??_);_(@_)"/>
  </numFmts>
  <fonts count="39"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1"/>
      <color theme="1"/>
      <name val="Calibri"/>
      <family val="2"/>
      <scheme val="minor"/>
    </font>
    <font>
      <b/>
      <sz val="11"/>
      <name val="Calibri"/>
      <family val="2"/>
      <scheme val="minor"/>
    </font>
    <font>
      <b/>
      <sz val="11"/>
      <color theme="1"/>
      <name val="Calibri"/>
      <family val="2"/>
      <scheme val="minor"/>
    </font>
    <font>
      <sz val="12"/>
      <color theme="1"/>
      <name val="Calibri"/>
      <family val="2"/>
      <scheme val="minor"/>
    </font>
    <font>
      <b/>
      <sz val="12"/>
      <name val="Calibri"/>
      <family val="2"/>
      <scheme val="minor"/>
    </font>
    <font>
      <b/>
      <i/>
      <sz val="14"/>
      <color theme="1"/>
      <name val="Calibri"/>
      <family val="2"/>
      <scheme val="minor"/>
    </font>
    <font>
      <b/>
      <sz val="20"/>
      <color theme="1"/>
      <name val="Calibri"/>
      <family val="2"/>
      <scheme val="minor"/>
    </font>
    <font>
      <sz val="10"/>
      <name val="Calibri"/>
      <family val="2"/>
      <scheme val="minor"/>
    </font>
    <font>
      <sz val="10"/>
      <color rgb="FFFF0000"/>
      <name val="Calibri"/>
      <family val="2"/>
      <scheme val="minor"/>
    </font>
    <font>
      <sz val="20"/>
      <color theme="1"/>
      <name val="Calibri"/>
      <family val="2"/>
      <scheme val="minor"/>
    </font>
    <font>
      <b/>
      <sz val="11"/>
      <color indexed="8"/>
      <name val="Calibri"/>
      <family val="2"/>
      <scheme val="minor"/>
    </font>
    <font>
      <b/>
      <sz val="10"/>
      <name val="Calibri"/>
      <family val="2"/>
      <scheme val="minor"/>
    </font>
    <font>
      <sz val="8"/>
      <name val="Arial"/>
      <family val="2"/>
    </font>
    <font>
      <sz val="8"/>
      <name val="Arial"/>
      <family val="2"/>
    </font>
    <font>
      <sz val="10"/>
      <color theme="1"/>
      <name val="Calibri"/>
      <family val="2"/>
      <scheme val="minor"/>
    </font>
    <font>
      <sz val="10"/>
      <color theme="1"/>
      <name val="Arial"/>
      <family val="2"/>
    </font>
    <font>
      <b/>
      <sz val="10"/>
      <color theme="1"/>
      <name val="Calibri"/>
      <family val="2"/>
      <scheme val="minor"/>
    </font>
    <font>
      <b/>
      <u/>
      <sz val="10"/>
      <color theme="1"/>
      <name val="Calibri"/>
      <family val="2"/>
      <scheme val="minor"/>
    </font>
    <font>
      <u/>
      <sz val="10"/>
      <color theme="1"/>
      <name val="Calibri"/>
      <family val="2"/>
      <scheme val="minor"/>
    </font>
    <font>
      <vertAlign val="superscript"/>
      <sz val="10"/>
      <color theme="1"/>
      <name val="Calibri"/>
      <family val="2"/>
      <scheme val="minor"/>
    </font>
    <font>
      <vertAlign val="superscript"/>
      <sz val="10"/>
      <name val="Calibri"/>
      <family val="2"/>
      <scheme val="minor"/>
    </font>
    <font>
      <b/>
      <u/>
      <sz val="10"/>
      <name val="Calibri"/>
      <family val="2"/>
      <scheme val="minor"/>
    </font>
    <font>
      <sz val="10"/>
      <name val="Cambria"/>
      <family val="1"/>
      <scheme val="major"/>
    </font>
    <font>
      <b/>
      <sz val="10"/>
      <name val="Arial"/>
      <family val="2"/>
    </font>
    <font>
      <sz val="9"/>
      <color indexed="81"/>
      <name val="Tahoma"/>
      <charset val="1"/>
    </font>
    <font>
      <b/>
      <sz val="9"/>
      <color indexed="81"/>
      <name val="Tahoma"/>
      <charset val="1"/>
    </font>
  </fonts>
  <fills count="7">
    <fill>
      <patternFill patternType="none"/>
    </fill>
    <fill>
      <patternFill patternType="gray125"/>
    </fill>
    <fill>
      <patternFill patternType="solid">
        <fgColor theme="0" tint="-4.9989318521683403E-2"/>
        <bgColor indexed="64"/>
      </patternFill>
    </fill>
    <fill>
      <patternFill patternType="solid">
        <fgColor theme="0" tint="-0.249977111117893"/>
        <bgColor indexed="64"/>
      </patternFill>
    </fill>
    <fill>
      <patternFill patternType="solid">
        <fgColor theme="0"/>
        <bgColor indexed="64"/>
      </patternFill>
    </fill>
    <fill>
      <patternFill patternType="solid">
        <fgColor rgb="FF00B050"/>
        <bgColor indexed="64"/>
      </patternFill>
    </fill>
    <fill>
      <patternFill patternType="solid">
        <fgColor rgb="FF92D050"/>
        <bgColor indexed="64"/>
      </patternFill>
    </fill>
  </fills>
  <borders count="55">
    <border>
      <left/>
      <right/>
      <top/>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auto="1"/>
      </left>
      <right/>
      <top/>
      <bottom style="hair">
        <color auto="1"/>
      </bottom>
      <diagonal/>
    </border>
    <border>
      <left style="thin">
        <color auto="1"/>
      </left>
      <right style="thin">
        <color auto="1"/>
      </right>
      <top/>
      <bottom style="hair">
        <color auto="1"/>
      </bottom>
      <diagonal/>
    </border>
    <border>
      <left style="thin">
        <color auto="1"/>
      </left>
      <right/>
      <top style="hair">
        <color auto="1"/>
      </top>
      <bottom style="hair">
        <color auto="1"/>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style="thin">
        <color indexed="64"/>
      </left>
      <right style="thin">
        <color theme="0"/>
      </right>
      <top style="thin">
        <color indexed="64"/>
      </top>
      <bottom style="thin">
        <color indexed="64"/>
      </bottom>
      <diagonal/>
    </border>
    <border>
      <left style="thin">
        <color theme="0"/>
      </left>
      <right style="thin">
        <color theme="0"/>
      </right>
      <top style="thin">
        <color indexed="64"/>
      </top>
      <bottom style="thin">
        <color indexed="64"/>
      </bottom>
      <diagonal/>
    </border>
    <border>
      <left style="thin">
        <color theme="0"/>
      </left>
      <right/>
      <top style="thin">
        <color indexed="64"/>
      </top>
      <bottom style="thin">
        <color indexed="64"/>
      </bottom>
      <diagonal/>
    </border>
    <border>
      <left/>
      <right style="thin">
        <color theme="0"/>
      </right>
      <top style="thin">
        <color indexed="64"/>
      </top>
      <bottom style="thin">
        <color indexed="64"/>
      </bottom>
      <diagonal/>
    </border>
    <border>
      <left style="thin">
        <color theme="0"/>
      </left>
      <right/>
      <top style="thin">
        <color indexed="64"/>
      </top>
      <bottom/>
      <diagonal/>
    </border>
    <border>
      <left style="thin">
        <color indexed="64"/>
      </left>
      <right style="thin">
        <color theme="0"/>
      </right>
      <top/>
      <bottom/>
      <diagonal/>
    </border>
    <border>
      <left style="thin">
        <color indexed="64"/>
      </left>
      <right style="thin">
        <color indexed="64"/>
      </right>
      <top/>
      <bottom style="thin">
        <color theme="0"/>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top/>
      <bottom style="thin">
        <color theme="0"/>
      </bottom>
      <diagonal/>
    </border>
    <border>
      <left style="thin">
        <color indexed="64"/>
      </left>
      <right style="thin">
        <color indexed="64"/>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style="thin">
        <color indexed="64"/>
      </left>
      <right/>
      <top style="thin">
        <color theme="0"/>
      </top>
      <bottom style="thin">
        <color theme="0"/>
      </bottom>
      <diagonal/>
    </border>
    <border>
      <left style="thin">
        <color indexed="64"/>
      </left>
      <right style="thin">
        <color theme="0"/>
      </right>
      <top style="thin">
        <color theme="0"/>
      </top>
      <bottom style="thin">
        <color theme="0"/>
      </bottom>
      <diagonal/>
    </border>
    <border>
      <left style="thin">
        <color indexed="64"/>
      </left>
      <right style="thin">
        <color indexed="64"/>
      </right>
      <top style="thin">
        <color theme="0"/>
      </top>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right/>
      <top style="thin">
        <color theme="0"/>
      </top>
      <bottom/>
      <diagonal/>
    </border>
    <border>
      <left style="thin">
        <color indexed="64"/>
      </left>
      <right/>
      <top style="thin">
        <color theme="0"/>
      </top>
      <bottom/>
      <diagonal/>
    </border>
    <border>
      <left style="thin">
        <color theme="0"/>
      </left>
      <right style="thin">
        <color theme="0"/>
      </right>
      <top style="thin">
        <color indexed="64"/>
      </top>
      <bottom style="thin">
        <color theme="0"/>
      </bottom>
      <diagonal/>
    </border>
    <border>
      <left style="thin">
        <color theme="0"/>
      </left>
      <right/>
      <top style="thin">
        <color indexed="64"/>
      </top>
      <bottom style="thin">
        <color theme="0"/>
      </bottom>
      <diagonal/>
    </border>
    <border>
      <left style="thin">
        <color indexed="64"/>
      </left>
      <right style="thin">
        <color indexed="64"/>
      </right>
      <top style="thin">
        <color indexed="64"/>
      </top>
      <bottom style="thin">
        <color theme="0"/>
      </bottom>
      <diagonal/>
    </border>
    <border>
      <left/>
      <right style="thin">
        <color theme="0"/>
      </right>
      <top style="thin">
        <color indexed="64"/>
      </top>
      <bottom style="thin">
        <color theme="0"/>
      </bottom>
      <diagonal/>
    </border>
    <border>
      <left/>
      <right/>
      <top style="thin">
        <color indexed="64"/>
      </top>
      <bottom style="thin">
        <color theme="0"/>
      </bottom>
      <diagonal/>
    </border>
    <border>
      <left style="hair">
        <color indexed="64"/>
      </left>
      <right style="hair">
        <color indexed="64"/>
      </right>
      <top/>
      <bottom/>
      <diagonal/>
    </border>
    <border>
      <left style="thin">
        <color auto="1"/>
      </left>
      <right/>
      <top style="hair">
        <color auto="1"/>
      </top>
      <bottom style="thin">
        <color auto="1"/>
      </bottom>
      <diagonal/>
    </border>
  </borders>
  <cellStyleXfs count="169">
    <xf numFmtId="0" fontId="0" fillId="0" borderId="0"/>
    <xf numFmtId="43" fontId="12" fillId="0" borderId="0" applyFont="0" applyFill="0" applyBorder="0" applyAlignment="0" applyProtection="0"/>
    <xf numFmtId="43" fontId="13" fillId="0" borderId="0" applyFont="0" applyFill="0" applyBorder="0" applyAlignment="0" applyProtection="0"/>
    <xf numFmtId="44" fontId="12"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2" fillId="0" borderId="0"/>
    <xf numFmtId="0" fontId="12" fillId="0" borderId="0"/>
    <xf numFmtId="0" fontId="12" fillId="0" borderId="0"/>
    <xf numFmtId="0" fontId="12" fillId="0" borderId="0"/>
    <xf numFmtId="9" fontId="12" fillId="0" borderId="0" applyFont="0" applyFill="0" applyBorder="0" applyAlignment="0" applyProtection="0"/>
    <xf numFmtId="0" fontId="11" fillId="0" borderId="0"/>
    <xf numFmtId="165" fontId="11" fillId="0" borderId="0" applyFont="0" applyFill="0" applyBorder="0" applyAlignment="0" applyProtection="0"/>
    <xf numFmtId="9" fontId="11" fillId="0" borderId="0" applyFont="0" applyFill="0" applyBorder="0" applyAlignment="0" applyProtection="0"/>
    <xf numFmtId="43" fontId="12"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4" fontId="12" fillId="0" borderId="0" applyFont="0" applyFill="0" applyBorder="0" applyAlignment="0" applyProtection="0"/>
    <xf numFmtId="44" fontId="12" fillId="0" borderId="0" applyFont="0" applyFill="0" applyBorder="0" applyAlignment="0" applyProtection="0"/>
    <xf numFmtId="166" fontId="12" fillId="0" borderId="0" applyFont="0" applyFill="0" applyBorder="0" applyAlignment="0" applyProtection="0"/>
    <xf numFmtId="0" fontId="1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xf numFmtId="0" fontId="10" fillId="0" borderId="0"/>
    <xf numFmtId="0" fontId="10" fillId="0" borderId="0"/>
    <xf numFmtId="0" fontId="12" fillId="0" borderId="0"/>
    <xf numFmtId="0" fontId="12" fillId="0" borderId="0"/>
    <xf numFmtId="0" fontId="12" fillId="0" borderId="0"/>
    <xf numFmtId="0" fontId="12" fillId="0" borderId="0"/>
    <xf numFmtId="0" fontId="12" fillId="0" borderId="0"/>
    <xf numFmtId="0" fontId="12" fillId="0" borderId="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0" fontId="9"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43"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6" fillId="0" borderId="0"/>
    <xf numFmtId="43" fontId="6" fillId="0" borderId="0" applyFont="0" applyFill="0" applyBorder="0" applyAlignment="0" applyProtection="0"/>
    <xf numFmtId="40" fontId="25" fillId="0" borderId="0" applyFont="0" applyFill="0" applyBorder="0" applyAlignment="0" applyProtection="0"/>
    <xf numFmtId="43" fontId="12" fillId="0" borderId="0" applyFont="0" applyFill="0" applyBorder="0" applyAlignment="0" applyProtection="0"/>
    <xf numFmtId="40" fontId="25" fillId="0" borderId="0" applyFont="0" applyFill="0" applyBorder="0" applyAlignment="0" applyProtection="0"/>
    <xf numFmtId="0" fontId="25" fillId="0" borderId="0"/>
    <xf numFmtId="0" fontId="12" fillId="0" borderId="0"/>
    <xf numFmtId="0" fontId="5" fillId="0" borderId="0"/>
    <xf numFmtId="0" fontId="4" fillId="0" borderId="0"/>
    <xf numFmtId="43" fontId="4"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165" fontId="3"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0" fontId="2" fillId="0" borderId="0"/>
  </cellStyleXfs>
  <cellXfs count="298">
    <xf numFmtId="0" fontId="0" fillId="0" borderId="0" xfId="0"/>
    <xf numFmtId="0" fontId="15" fillId="0" borderId="0" xfId="0" applyFont="1" applyAlignment="1">
      <alignment horizontal="center" vertical="center"/>
    </xf>
    <xf numFmtId="43" fontId="17" fillId="0" borderId="5" xfId="0" applyNumberFormat="1" applyFont="1" applyBorder="1" applyAlignment="1">
      <alignment vertical="center"/>
    </xf>
    <xf numFmtId="43" fontId="14" fillId="0" borderId="16" xfId="1" applyFont="1" applyBorder="1" applyAlignment="1">
      <alignment vertical="center"/>
    </xf>
    <xf numFmtId="43" fontId="14" fillId="0" borderId="4" xfId="1" applyFont="1" applyBorder="1" applyAlignment="1">
      <alignment vertical="center"/>
    </xf>
    <xf numFmtId="0" fontId="20" fillId="0" borderId="0" xfId="0" applyFont="1"/>
    <xf numFmtId="0" fontId="20" fillId="0" borderId="0" xfId="11" applyFont="1"/>
    <xf numFmtId="0" fontId="20" fillId="0" borderId="3" xfId="0" applyFont="1" applyBorder="1"/>
    <xf numFmtId="0" fontId="20" fillId="0" borderId="1" xfId="0" applyFont="1" applyBorder="1"/>
    <xf numFmtId="0" fontId="20" fillId="0" borderId="0" xfId="0" applyFont="1" applyAlignment="1">
      <alignment horizontal="center" vertical="center"/>
    </xf>
    <xf numFmtId="0" fontId="20" fillId="0" borderId="15" xfId="0" applyFont="1" applyBorder="1" applyAlignment="1">
      <alignment vertical="center"/>
    </xf>
    <xf numFmtId="43" fontId="20" fillId="0" borderId="0" xfId="0" applyNumberFormat="1" applyFont="1"/>
    <xf numFmtId="43" fontId="20" fillId="0" borderId="0" xfId="1" applyFont="1"/>
    <xf numFmtId="10" fontId="20" fillId="0" borderId="0" xfId="0" applyNumberFormat="1" applyFont="1"/>
    <xf numFmtId="0" fontId="24" fillId="0" borderId="0" xfId="0" applyFont="1"/>
    <xf numFmtId="0" fontId="20" fillId="3" borderId="6" xfId="0" applyFont="1" applyFill="1" applyBorder="1"/>
    <xf numFmtId="0" fontId="24" fillId="3" borderId="0" xfId="0" applyFont="1" applyFill="1"/>
    <xf numFmtId="0" fontId="20" fillId="3" borderId="0" xfId="0" applyFont="1" applyFill="1"/>
    <xf numFmtId="43" fontId="24" fillId="3" borderId="6" xfId="1" applyFont="1" applyFill="1" applyBorder="1" applyAlignment="1">
      <alignment horizontal="center" vertical="center"/>
    </xf>
    <xf numFmtId="0" fontId="24" fillId="0" borderId="0" xfId="0" applyFont="1" applyAlignment="1">
      <alignment horizontal="center" vertical="center"/>
    </xf>
    <xf numFmtId="0" fontId="20" fillId="3" borderId="6" xfId="0" applyFont="1" applyFill="1" applyBorder="1" applyAlignment="1">
      <alignment vertical="center"/>
    </xf>
    <xf numFmtId="0" fontId="20" fillId="0" borderId="0" xfId="0" applyFont="1" applyAlignment="1">
      <alignment vertical="center"/>
    </xf>
    <xf numFmtId="0" fontId="24" fillId="3" borderId="6" xfId="0" applyFont="1" applyFill="1" applyBorder="1"/>
    <xf numFmtId="0" fontId="24" fillId="3" borderId="6" xfId="0" applyFont="1" applyFill="1" applyBorder="1" applyAlignment="1">
      <alignment vertical="center"/>
    </xf>
    <xf numFmtId="0" fontId="24" fillId="0" borderId="0" xfId="0" applyFont="1" applyAlignment="1">
      <alignment vertical="center"/>
    </xf>
    <xf numFmtId="0" fontId="24" fillId="4" borderId="0" xfId="0" applyFont="1" applyFill="1"/>
    <xf numFmtId="0" fontId="24" fillId="4" borderId="6" xfId="0" applyFont="1" applyFill="1" applyBorder="1"/>
    <xf numFmtId="0" fontId="27" fillId="0" borderId="9" xfId="0" applyFont="1" applyBorder="1" applyAlignment="1">
      <alignment vertical="top"/>
    </xf>
    <xf numFmtId="0" fontId="27" fillId="0" borderId="18" xfId="0" applyFont="1" applyBorder="1" applyAlignment="1">
      <alignment horizontal="right"/>
    </xf>
    <xf numFmtId="0" fontId="27" fillId="0" borderId="19" xfId="0" applyFont="1" applyBorder="1" applyAlignment="1">
      <alignment horizontal="right"/>
    </xf>
    <xf numFmtId="0" fontId="27" fillId="0" borderId="20" xfId="0" applyFont="1" applyBorder="1"/>
    <xf numFmtId="0" fontId="27" fillId="0" borderId="0" xfId="0" applyFont="1"/>
    <xf numFmtId="0" fontId="27" fillId="0" borderId="0" xfId="0" applyFont="1" applyAlignment="1">
      <alignment horizontal="center" vertical="center"/>
    </xf>
    <xf numFmtId="43" fontId="27" fillId="0" borderId="0" xfId="1" applyFont="1" applyFill="1" applyAlignment="1">
      <alignment horizontal="center" vertical="center"/>
    </xf>
    <xf numFmtId="43" fontId="27" fillId="0" borderId="0" xfId="1" applyFont="1" applyFill="1" applyAlignment="1">
      <alignment vertical="top"/>
    </xf>
    <xf numFmtId="43" fontId="29" fillId="0" borderId="0" xfId="0" applyNumberFormat="1" applyFont="1" applyAlignment="1">
      <alignment vertical="top"/>
    </xf>
    <xf numFmtId="0" fontId="29" fillId="0" borderId="0" xfId="0" applyFont="1"/>
    <xf numFmtId="0" fontId="29" fillId="0" borderId="18" xfId="0" applyFont="1" applyBorder="1" applyAlignment="1">
      <alignment horizontal="right"/>
    </xf>
    <xf numFmtId="0" fontId="29" fillId="0" borderId="19" xfId="0" applyFont="1" applyBorder="1" applyAlignment="1">
      <alignment horizontal="right"/>
    </xf>
    <xf numFmtId="0" fontId="29" fillId="0" borderId="20" xfId="0" applyFont="1" applyBorder="1"/>
    <xf numFmtId="0" fontId="29" fillId="0" borderId="0" xfId="0" applyFont="1" applyAlignment="1">
      <alignment horizontal="center" vertical="center"/>
    </xf>
    <xf numFmtId="43" fontId="29" fillId="0" borderId="0" xfId="1" applyFont="1" applyFill="1" applyBorder="1" applyAlignment="1">
      <alignment horizontal="center" vertical="center"/>
    </xf>
    <xf numFmtId="43" fontId="27" fillId="0" borderId="0" xfId="1" applyFont="1" applyFill="1" applyBorder="1" applyAlignment="1">
      <alignment horizontal="center" vertical="center"/>
    </xf>
    <xf numFmtId="0" fontId="27" fillId="0" borderId="0" xfId="0" applyFont="1" applyAlignment="1">
      <alignment horizontal="center" vertical="top"/>
    </xf>
    <xf numFmtId="0" fontId="27" fillId="0" borderId="20" xfId="0" applyFont="1" applyBorder="1" applyAlignment="1">
      <alignment horizontal="center"/>
    </xf>
    <xf numFmtId="0" fontId="27" fillId="0" borderId="0" xfId="0" applyFont="1" applyAlignment="1">
      <alignment horizontal="center"/>
    </xf>
    <xf numFmtId="0" fontId="29" fillId="0" borderId="0" xfId="0" applyFont="1" applyAlignment="1">
      <alignment horizontal="center" vertical="top"/>
    </xf>
    <xf numFmtId="0" fontId="29" fillId="0" borderId="2" xfId="0" applyFont="1" applyBorder="1"/>
    <xf numFmtId="0" fontId="29" fillId="0" borderId="21" xfId="0" applyFont="1" applyBorder="1" applyAlignment="1">
      <alignment horizontal="right"/>
    </xf>
    <xf numFmtId="0" fontId="29" fillId="0" borderId="22" xfId="0" applyFont="1" applyBorder="1" applyAlignment="1">
      <alignment horizontal="right"/>
    </xf>
    <xf numFmtId="0" fontId="29" fillId="0" borderId="23" xfId="0" applyFont="1" applyBorder="1"/>
    <xf numFmtId="0" fontId="29" fillId="0" borderId="2" xfId="0" applyFont="1" applyBorder="1" applyAlignment="1">
      <alignment horizontal="center" vertical="center"/>
    </xf>
    <xf numFmtId="43" fontId="29" fillId="0" borderId="2" xfId="1" applyFont="1" applyFill="1" applyBorder="1" applyAlignment="1">
      <alignment horizontal="center" vertical="center"/>
    </xf>
    <xf numFmtId="0" fontId="29" fillId="0" borderId="8" xfId="0" applyFont="1" applyBorder="1" applyAlignment="1">
      <alignment horizontal="center" vertical="top"/>
    </xf>
    <xf numFmtId="0" fontId="29" fillId="0" borderId="24" xfId="0" applyFont="1" applyBorder="1" applyAlignment="1">
      <alignment horizontal="right"/>
    </xf>
    <xf numFmtId="0" fontId="29" fillId="0" borderId="25" xfId="0" applyFont="1" applyBorder="1" applyAlignment="1">
      <alignment horizontal="right"/>
    </xf>
    <xf numFmtId="0" fontId="29" fillId="0" borderId="26" xfId="0" applyFont="1" applyBorder="1" applyAlignment="1">
      <alignment vertical="center"/>
    </xf>
    <xf numFmtId="0" fontId="29" fillId="0" borderId="1" xfId="0" applyFont="1" applyBorder="1" applyAlignment="1">
      <alignment vertical="center"/>
    </xf>
    <xf numFmtId="0" fontId="29" fillId="0" borderId="8" xfId="0" applyFont="1" applyBorder="1" applyAlignment="1">
      <alignment horizontal="center" vertical="center"/>
    </xf>
    <xf numFmtId="43" fontId="29" fillId="0" borderId="8" xfId="1" applyFont="1" applyFill="1" applyBorder="1" applyAlignment="1">
      <alignment horizontal="center" vertical="center"/>
    </xf>
    <xf numFmtId="43" fontId="29" fillId="0" borderId="8" xfId="1" applyFont="1" applyFill="1" applyBorder="1" applyAlignment="1">
      <alignment horizontal="center" vertical="top" wrapText="1"/>
    </xf>
    <xf numFmtId="0" fontId="29" fillId="2" borderId="8" xfId="0" applyFont="1" applyFill="1" applyBorder="1" applyAlignment="1">
      <alignment horizontal="right" vertical="top"/>
    </xf>
    <xf numFmtId="0" fontId="29" fillId="2" borderId="27" xfId="0" applyFont="1" applyFill="1" applyBorder="1" applyAlignment="1">
      <alignment horizontal="right"/>
    </xf>
    <xf numFmtId="0" fontId="29" fillId="2" borderId="25" xfId="0" applyFont="1" applyFill="1" applyBorder="1" applyAlignment="1">
      <alignment horizontal="right"/>
    </xf>
    <xf numFmtId="0" fontId="29" fillId="2" borderId="26" xfId="0" applyFont="1" applyFill="1" applyBorder="1" applyAlignment="1">
      <alignment vertical="center"/>
    </xf>
    <xf numFmtId="0" fontId="27" fillId="2" borderId="1" xfId="0" applyFont="1" applyFill="1" applyBorder="1" applyAlignment="1">
      <alignment vertical="center"/>
    </xf>
    <xf numFmtId="0" fontId="27" fillId="2" borderId="8" xfId="0" applyFont="1" applyFill="1" applyBorder="1" applyAlignment="1">
      <alignment horizontal="center" vertical="center"/>
    </xf>
    <xf numFmtId="43" fontId="27" fillId="2" borderId="8" xfId="1" applyFont="1" applyFill="1" applyBorder="1" applyAlignment="1">
      <alignment horizontal="center" vertical="center"/>
    </xf>
    <xf numFmtId="43" fontId="27" fillId="2" borderId="8" xfId="1" applyFont="1" applyFill="1" applyBorder="1" applyAlignment="1">
      <alignment vertical="top"/>
    </xf>
    <xf numFmtId="0" fontId="29" fillId="2" borderId="8" xfId="0" applyFont="1" applyFill="1" applyBorder="1" applyAlignment="1">
      <alignment vertical="top"/>
    </xf>
    <xf numFmtId="0" fontId="27" fillId="0" borderId="9" xfId="0" applyFont="1" applyBorder="1" applyAlignment="1">
      <alignment horizontal="right" vertical="top"/>
    </xf>
    <xf numFmtId="0" fontId="27" fillId="0" borderId="28" xfId="0" applyFont="1" applyBorder="1"/>
    <xf numFmtId="0" fontId="27" fillId="0" borderId="12" xfId="0" applyFont="1" applyBorder="1"/>
    <xf numFmtId="0" fontId="27" fillId="0" borderId="9" xfId="0" applyFont="1" applyBorder="1" applyAlignment="1">
      <alignment horizontal="center" vertical="center"/>
    </xf>
    <xf numFmtId="43" fontId="27" fillId="0" borderId="9" xfId="1" applyFont="1" applyFill="1" applyBorder="1" applyAlignment="1">
      <alignment horizontal="center" vertical="center"/>
    </xf>
    <xf numFmtId="43" fontId="27" fillId="0" borderId="9" xfId="1" applyFont="1" applyFill="1" applyBorder="1" applyAlignment="1">
      <alignment vertical="top"/>
    </xf>
    <xf numFmtId="0" fontId="29" fillId="0" borderId="9" xfId="0" applyFont="1" applyBorder="1" applyAlignment="1">
      <alignment vertical="top"/>
    </xf>
    <xf numFmtId="0" fontId="29" fillId="0" borderId="9" xfId="0" applyFont="1" applyBorder="1" applyAlignment="1">
      <alignment horizontal="right" vertical="top"/>
    </xf>
    <xf numFmtId="0" fontId="30" fillId="0" borderId="18" xfId="0" applyFont="1" applyBorder="1"/>
    <xf numFmtId="0" fontId="30" fillId="0" borderId="20" xfId="0" applyFont="1" applyBorder="1"/>
    <xf numFmtId="0" fontId="29" fillId="0" borderId="9" xfId="0" applyFont="1" applyBorder="1" applyAlignment="1">
      <alignment horizontal="center" vertical="center"/>
    </xf>
    <xf numFmtId="43" fontId="29" fillId="0" borderId="9" xfId="1" applyFont="1" applyFill="1" applyBorder="1" applyAlignment="1">
      <alignment horizontal="center" vertical="center"/>
    </xf>
    <xf numFmtId="43" fontId="29" fillId="0" borderId="9" xfId="1" applyFont="1" applyFill="1" applyBorder="1" applyAlignment="1">
      <alignment vertical="top"/>
    </xf>
    <xf numFmtId="0" fontId="31" fillId="0" borderId="20" xfId="0" applyFont="1" applyBorder="1"/>
    <xf numFmtId="0" fontId="27" fillId="0" borderId="20" xfId="0" applyFont="1" applyBorder="1" applyAlignment="1">
      <alignment horizontal="left"/>
    </xf>
    <xf numFmtId="43" fontId="29" fillId="0" borderId="9" xfId="0" applyNumberFormat="1" applyFont="1" applyBorder="1" applyAlignment="1">
      <alignment vertical="top"/>
    </xf>
    <xf numFmtId="0" fontId="29" fillId="2" borderId="27" xfId="0" applyFont="1" applyFill="1" applyBorder="1" applyAlignment="1">
      <alignment vertical="center"/>
    </xf>
    <xf numFmtId="0" fontId="29" fillId="2" borderId="1" xfId="0" applyFont="1" applyFill="1" applyBorder="1" applyAlignment="1">
      <alignment vertical="center"/>
    </xf>
    <xf numFmtId="0" fontId="29" fillId="2" borderId="8" xfId="0" applyFont="1" applyFill="1" applyBorder="1" applyAlignment="1">
      <alignment horizontal="center" vertical="center"/>
    </xf>
    <xf numFmtId="43" fontId="29" fillId="2" borderId="8" xfId="1" applyFont="1" applyFill="1" applyBorder="1" applyAlignment="1">
      <alignment horizontal="center" vertical="center"/>
    </xf>
    <xf numFmtId="43" fontId="29" fillId="2" borderId="8" xfId="1" applyFont="1" applyFill="1" applyBorder="1" applyAlignment="1">
      <alignment vertical="top"/>
    </xf>
    <xf numFmtId="43" fontId="29" fillId="2" borderId="8" xfId="0" applyNumberFormat="1" applyFont="1" applyFill="1" applyBorder="1" applyAlignment="1">
      <alignment vertical="top"/>
    </xf>
    <xf numFmtId="0" fontId="27" fillId="0" borderId="50" xfId="0" applyFont="1" applyBorder="1" applyAlignment="1">
      <alignment vertical="top"/>
    </xf>
    <xf numFmtId="0" fontId="27" fillId="0" borderId="51" xfId="0" applyFont="1" applyBorder="1" applyAlignment="1">
      <alignment horizontal="right"/>
    </xf>
    <xf numFmtId="0" fontId="27" fillId="0" borderId="48" xfId="0" applyFont="1" applyBorder="1" applyAlignment="1">
      <alignment horizontal="right"/>
    </xf>
    <xf numFmtId="0" fontId="27" fillId="0" borderId="49" xfId="0" applyFont="1" applyBorder="1"/>
    <xf numFmtId="0" fontId="27" fillId="0" borderId="52" xfId="0" applyFont="1" applyBorder="1"/>
    <xf numFmtId="0" fontId="27" fillId="0" borderId="50" xfId="0" applyFont="1" applyBorder="1" applyAlignment="1">
      <alignment horizontal="center" vertical="center"/>
    </xf>
    <xf numFmtId="43" fontId="27" fillId="0" borderId="50" xfId="1" applyFont="1" applyFill="1" applyBorder="1" applyAlignment="1">
      <alignment horizontal="center" vertical="center"/>
    </xf>
    <xf numFmtId="43" fontId="27" fillId="0" borderId="50" xfId="1" applyFont="1" applyFill="1" applyBorder="1" applyAlignment="1">
      <alignment vertical="top"/>
    </xf>
    <xf numFmtId="0" fontId="29" fillId="0" borderId="50" xfId="0" applyFont="1" applyBorder="1" applyAlignment="1">
      <alignment vertical="top"/>
    </xf>
    <xf numFmtId="43" fontId="29" fillId="4" borderId="35" xfId="0" applyNumberFormat="1" applyFont="1" applyFill="1" applyBorder="1" applyAlignment="1">
      <alignment vertical="top"/>
    </xf>
    <xf numFmtId="43" fontId="29" fillId="0" borderId="9" xfId="1" applyFont="1" applyFill="1" applyBorder="1" applyAlignment="1">
      <alignment vertical="center"/>
    </xf>
    <xf numFmtId="0" fontId="29" fillId="0" borderId="7" xfId="0" applyFont="1" applyBorder="1" applyAlignment="1">
      <alignment vertical="top"/>
    </xf>
    <xf numFmtId="0" fontId="15" fillId="0" borderId="5" xfId="0" applyFont="1" applyBorder="1" applyAlignment="1">
      <alignment horizontal="left" vertical="center" wrapText="1"/>
    </xf>
    <xf numFmtId="0" fontId="23" fillId="0" borderId="5" xfId="0" applyFont="1" applyBorder="1" applyAlignment="1">
      <alignment horizontal="left" vertical="center" wrapText="1"/>
    </xf>
    <xf numFmtId="0" fontId="20" fillId="0" borderId="8" xfId="0" applyFont="1" applyBorder="1"/>
    <xf numFmtId="0" fontId="15" fillId="0" borderId="54" xfId="0" applyFont="1" applyBorder="1" applyAlignment="1">
      <alignment horizontal="left" vertical="center" wrapText="1"/>
    </xf>
    <xf numFmtId="0" fontId="20" fillId="0" borderId="4" xfId="0" applyFont="1" applyBorder="1" applyAlignment="1">
      <alignment vertical="center"/>
    </xf>
    <xf numFmtId="0" fontId="20" fillId="0" borderId="8" xfId="0" applyFont="1" applyBorder="1" applyAlignment="1">
      <alignment vertical="center"/>
    </xf>
    <xf numFmtId="0" fontId="29" fillId="4" borderId="35" xfId="0" applyFont="1" applyFill="1" applyBorder="1" applyAlignment="1">
      <alignment horizontal="right" vertical="top"/>
    </xf>
    <xf numFmtId="0" fontId="30" fillId="4" borderId="36" xfId="0" applyFont="1" applyFill="1" applyBorder="1"/>
    <xf numFmtId="0" fontId="29" fillId="4" borderId="37" xfId="0" applyFont="1" applyFill="1" applyBorder="1" applyAlignment="1">
      <alignment horizontal="right"/>
    </xf>
    <xf numFmtId="0" fontId="30" fillId="4" borderId="38" xfId="0" applyFont="1" applyFill="1" applyBorder="1"/>
    <xf numFmtId="0" fontId="29" fillId="4" borderId="39" xfId="0" applyFont="1" applyFill="1" applyBorder="1"/>
    <xf numFmtId="0" fontId="29" fillId="4" borderId="35" xfId="0" applyFont="1" applyFill="1" applyBorder="1" applyAlignment="1">
      <alignment horizontal="center" vertical="center"/>
    </xf>
    <xf numFmtId="43" fontId="29" fillId="4" borderId="35" xfId="1" applyFont="1" applyFill="1" applyBorder="1" applyAlignment="1">
      <alignment horizontal="center" vertical="center"/>
    </xf>
    <xf numFmtId="43" fontId="29" fillId="4" borderId="35" xfId="1" applyFont="1" applyFill="1" applyBorder="1" applyAlignment="1">
      <alignment vertical="top"/>
    </xf>
    <xf numFmtId="0" fontId="4" fillId="4" borderId="0" xfId="100" applyFill="1"/>
    <xf numFmtId="0" fontId="20" fillId="5" borderId="17" xfId="0" applyFont="1" applyFill="1" applyBorder="1" applyAlignment="1">
      <alignment vertical="center"/>
    </xf>
    <xf numFmtId="0" fontId="27" fillId="0" borderId="35" xfId="0" applyFont="1" applyBorder="1" applyAlignment="1">
      <alignment vertical="top"/>
    </xf>
    <xf numFmtId="0" fontId="27" fillId="0" borderId="41" xfId="0" applyFont="1" applyBorder="1" applyAlignment="1">
      <alignment horizontal="right"/>
    </xf>
    <xf numFmtId="0" fontId="27" fillId="0" borderId="37" xfId="0" applyFont="1" applyBorder="1" applyAlignment="1">
      <alignment horizontal="right"/>
    </xf>
    <xf numFmtId="0" fontId="20" fillId="0" borderId="37" xfId="0" applyFont="1" applyBorder="1" applyAlignment="1">
      <alignment horizontal="right"/>
    </xf>
    <xf numFmtId="0" fontId="20" fillId="0" borderId="38" xfId="0" applyFont="1" applyBorder="1" applyAlignment="1">
      <alignment vertical="top" wrapText="1"/>
    </xf>
    <xf numFmtId="0" fontId="20" fillId="0" borderId="39" xfId="0" applyFont="1" applyBorder="1" applyAlignment="1">
      <alignment vertical="top"/>
    </xf>
    <xf numFmtId="0" fontId="20" fillId="0" borderId="35" xfId="0" applyFont="1" applyBorder="1" applyAlignment="1">
      <alignment horizontal="center" vertical="center"/>
    </xf>
    <xf numFmtId="43" fontId="20" fillId="0" borderId="35" xfId="1" applyFont="1" applyFill="1" applyBorder="1" applyAlignment="1">
      <alignment horizontal="center" vertical="center"/>
    </xf>
    <xf numFmtId="43" fontId="20" fillId="0" borderId="35" xfId="1" applyFont="1" applyFill="1" applyBorder="1" applyAlignment="1">
      <alignment vertical="top"/>
    </xf>
    <xf numFmtId="43" fontId="27" fillId="0" borderId="35" xfId="1" applyFont="1" applyFill="1" applyBorder="1" applyAlignment="1">
      <alignment vertical="top"/>
    </xf>
    <xf numFmtId="43" fontId="29" fillId="0" borderId="35" xfId="0" applyNumberFormat="1" applyFont="1" applyBorder="1" applyAlignment="1">
      <alignment vertical="top"/>
    </xf>
    <xf numFmtId="0" fontId="20" fillId="0" borderId="6" xfId="0" applyFont="1" applyBorder="1" applyAlignment="1">
      <alignment vertical="top"/>
    </xf>
    <xf numFmtId="0" fontId="20" fillId="0" borderId="0" xfId="0" applyFont="1" applyAlignment="1">
      <alignment vertical="top"/>
    </xf>
    <xf numFmtId="0" fontId="27" fillId="0" borderId="35" xfId="0" applyFont="1" applyBorder="1" applyAlignment="1">
      <alignment horizontal="right" vertical="top"/>
    </xf>
    <xf numFmtId="0" fontId="27" fillId="0" borderId="36" xfId="0" applyFont="1" applyBorder="1" applyAlignment="1">
      <alignment horizontal="right"/>
    </xf>
    <xf numFmtId="0" fontId="20" fillId="0" borderId="38" xfId="0" applyFont="1" applyBorder="1" applyAlignment="1">
      <alignment horizontal="left"/>
    </xf>
    <xf numFmtId="0" fontId="20" fillId="0" borderId="39" xfId="0" applyFont="1" applyBorder="1"/>
    <xf numFmtId="43" fontId="20" fillId="0" borderId="9" xfId="1" applyFont="1" applyFill="1" applyBorder="1" applyAlignment="1">
      <alignment horizontal="center" vertical="center"/>
    </xf>
    <xf numFmtId="0" fontId="20" fillId="0" borderId="6" xfId="0" applyFont="1" applyBorder="1"/>
    <xf numFmtId="0" fontId="20" fillId="0" borderId="38" xfId="0" applyFont="1" applyBorder="1"/>
    <xf numFmtId="0" fontId="29" fillId="0" borderId="35" xfId="0" applyFont="1" applyBorder="1" applyAlignment="1">
      <alignment horizontal="right" vertical="top"/>
    </xf>
    <xf numFmtId="0" fontId="30" fillId="0" borderId="36" xfId="0" applyFont="1" applyBorder="1"/>
    <xf numFmtId="0" fontId="29" fillId="0" borderId="37" xfId="0" applyFont="1" applyBorder="1" applyAlignment="1">
      <alignment horizontal="right"/>
    </xf>
    <xf numFmtId="0" fontId="30" fillId="0" borderId="38" xfId="0" applyFont="1" applyBorder="1"/>
    <xf numFmtId="0" fontId="29" fillId="0" borderId="39" xfId="0" applyFont="1" applyBorder="1"/>
    <xf numFmtId="0" fontId="29" fillId="0" borderId="35" xfId="0" applyFont="1" applyBorder="1" applyAlignment="1">
      <alignment horizontal="center" vertical="center"/>
    </xf>
    <xf numFmtId="43" fontId="29" fillId="0" borderId="35" xfId="1" applyFont="1" applyFill="1" applyBorder="1" applyAlignment="1">
      <alignment horizontal="center" vertical="center"/>
    </xf>
    <xf numFmtId="43" fontId="29" fillId="0" borderId="35" xfId="1" applyFont="1" applyFill="1" applyBorder="1" applyAlignment="1">
      <alignment vertical="top"/>
    </xf>
    <xf numFmtId="0" fontId="24" fillId="0" borderId="6" xfId="0" applyFont="1" applyBorder="1"/>
    <xf numFmtId="0" fontId="27" fillId="0" borderId="38" xfId="0" applyFont="1" applyBorder="1" applyAlignment="1">
      <alignment vertical="top" wrapText="1"/>
    </xf>
    <xf numFmtId="0" fontId="27" fillId="0" borderId="39" xfId="0" applyFont="1" applyBorder="1"/>
    <xf numFmtId="0" fontId="27" fillId="0" borderId="35" xfId="0" applyFont="1" applyBorder="1" applyAlignment="1">
      <alignment horizontal="center" vertical="center"/>
    </xf>
    <xf numFmtId="43" fontId="27" fillId="0" borderId="35" xfId="1" applyFont="1" applyFill="1" applyBorder="1" applyAlignment="1">
      <alignment horizontal="center" vertical="center"/>
    </xf>
    <xf numFmtId="0" fontId="27" fillId="0" borderId="38" xfId="0" applyFont="1" applyBorder="1" applyAlignment="1">
      <alignment vertical="center"/>
    </xf>
    <xf numFmtId="0" fontId="27" fillId="0" borderId="39" xfId="0" applyFont="1" applyBorder="1" applyAlignment="1">
      <alignment vertical="center"/>
    </xf>
    <xf numFmtId="0" fontId="20" fillId="0" borderId="6" xfId="0" applyFont="1" applyBorder="1" applyAlignment="1">
      <alignment vertical="center"/>
    </xf>
    <xf numFmtId="0" fontId="27" fillId="0" borderId="38" xfId="0" applyFont="1" applyBorder="1" applyAlignment="1">
      <alignment horizontal="left"/>
    </xf>
    <xf numFmtId="0" fontId="27" fillId="0" borderId="39" xfId="0" applyFont="1" applyBorder="1" applyAlignment="1">
      <alignment horizontal="left"/>
    </xf>
    <xf numFmtId="0" fontId="27" fillId="0" borderId="38" xfId="0" applyFont="1" applyBorder="1" applyAlignment="1">
      <alignment vertical="center" wrapText="1"/>
    </xf>
    <xf numFmtId="0" fontId="30" fillId="0" borderId="19" xfId="0" applyFont="1" applyBorder="1"/>
    <xf numFmtId="0" fontId="24" fillId="0" borderId="19" xfId="0" applyFont="1" applyBorder="1" applyAlignment="1">
      <alignment horizontal="right"/>
    </xf>
    <xf numFmtId="0" fontId="34" fillId="0" borderId="20" xfId="0" applyFont="1" applyBorder="1"/>
    <xf numFmtId="0" fontId="20" fillId="0" borderId="9" xfId="0" applyFont="1" applyBorder="1" applyAlignment="1">
      <alignment horizontal="center" vertical="center"/>
    </xf>
    <xf numFmtId="0" fontId="27" fillId="0" borderId="29" xfId="0" applyFont="1" applyBorder="1" applyAlignment="1">
      <alignment horizontal="right"/>
    </xf>
    <xf numFmtId="0" fontId="20" fillId="0" borderId="19" xfId="0" applyFont="1" applyBorder="1" applyAlignment="1">
      <alignment horizontal="right"/>
    </xf>
    <xf numFmtId="0" fontId="20" fillId="0" borderId="20" xfId="0" applyFont="1" applyBorder="1" applyAlignment="1">
      <alignment vertical="top" wrapText="1"/>
    </xf>
    <xf numFmtId="0" fontId="20" fillId="0" borderId="0" xfId="0" applyFont="1" applyAlignment="1">
      <alignment vertical="justify"/>
    </xf>
    <xf numFmtId="0" fontId="20" fillId="0" borderId="20" xfId="0" applyFont="1" applyBorder="1"/>
    <xf numFmtId="0" fontId="20" fillId="0" borderId="19" xfId="0" applyFont="1" applyBorder="1" applyAlignment="1">
      <alignment horizontal="right" vertical="center"/>
    </xf>
    <xf numFmtId="0" fontId="20" fillId="0" borderId="20" xfId="0" applyFont="1" applyBorder="1" applyAlignment="1">
      <alignment horizontal="left" vertical="center"/>
    </xf>
    <xf numFmtId="0" fontId="20" fillId="0" borderId="18" xfId="0" applyFont="1" applyBorder="1" applyAlignment="1">
      <alignment horizontal="right"/>
    </xf>
    <xf numFmtId="0" fontId="24" fillId="0" borderId="19" xfId="0" applyFont="1" applyBorder="1" applyAlignment="1">
      <alignment horizontal="left"/>
    </xf>
    <xf numFmtId="0" fontId="24" fillId="0" borderId="20" xfId="0" applyFont="1" applyBorder="1" applyAlignment="1">
      <alignment horizontal="left"/>
    </xf>
    <xf numFmtId="0" fontId="27" fillId="0" borderId="9" xfId="0" applyFont="1" applyBorder="1" applyAlignment="1">
      <alignment horizontal="right"/>
    </xf>
    <xf numFmtId="0" fontId="20" fillId="0" borderId="20" xfId="0" applyFont="1" applyBorder="1" applyAlignment="1">
      <alignment horizontal="left"/>
    </xf>
    <xf numFmtId="0" fontId="27" fillId="0" borderId="18" xfId="0" applyFont="1" applyBorder="1" applyAlignment="1">
      <alignment horizontal="center" vertical="center"/>
    </xf>
    <xf numFmtId="0" fontId="29" fillId="0" borderId="20" xfId="0" applyFont="1" applyBorder="1" applyAlignment="1">
      <alignment horizontal="left"/>
    </xf>
    <xf numFmtId="0" fontId="27" fillId="0" borderId="19" xfId="0" applyFont="1" applyBorder="1" applyAlignment="1">
      <alignment horizontal="right" vertical="center"/>
    </xf>
    <xf numFmtId="0" fontId="27" fillId="0" borderId="20" xfId="0" applyFont="1" applyBorder="1" applyAlignment="1">
      <alignment horizontal="left" vertical="center"/>
    </xf>
    <xf numFmtId="0" fontId="27" fillId="0" borderId="0" xfId="0" applyFont="1" applyAlignment="1">
      <alignment vertical="center"/>
    </xf>
    <xf numFmtId="0" fontId="27" fillId="0" borderId="18" xfId="0" applyFont="1" applyBorder="1" applyAlignment="1">
      <alignment horizontal="right" vertical="center"/>
    </xf>
    <xf numFmtId="0" fontId="21" fillId="0" borderId="6" xfId="0" applyFont="1" applyBorder="1"/>
    <xf numFmtId="0" fontId="21" fillId="0" borderId="0" xfId="0" applyFont="1"/>
    <xf numFmtId="0" fontId="27" fillId="0" borderId="9" xfId="0" applyFont="1" applyBorder="1" applyAlignment="1">
      <alignment horizontal="right" vertical="center"/>
    </xf>
    <xf numFmtId="0" fontId="20" fillId="0" borderId="9" xfId="0" applyFont="1" applyBorder="1" applyAlignment="1">
      <alignment horizontal="right" vertical="top"/>
    </xf>
    <xf numFmtId="43" fontId="20" fillId="0" borderId="9" xfId="1" applyFont="1" applyFill="1" applyBorder="1" applyAlignment="1">
      <alignment vertical="top"/>
    </xf>
    <xf numFmtId="43" fontId="24" fillId="0" borderId="9" xfId="0" applyNumberFormat="1" applyFont="1" applyBorder="1" applyAlignment="1">
      <alignment vertical="top"/>
    </xf>
    <xf numFmtId="0" fontId="36" fillId="0" borderId="0" xfId="0" applyFont="1"/>
    <xf numFmtId="0" fontId="20" fillId="0" borderId="18" xfId="0" applyFont="1" applyBorder="1" applyAlignment="1">
      <alignment horizontal="right" vertical="center"/>
    </xf>
    <xf numFmtId="0" fontId="20" fillId="0" borderId="9" xfId="0" applyFont="1" applyBorder="1" applyAlignment="1">
      <alignment horizontal="right" vertical="center"/>
    </xf>
    <xf numFmtId="0" fontId="24" fillId="0" borderId="9" xfId="0" applyFont="1" applyBorder="1" applyAlignment="1">
      <alignment horizontal="right" vertical="top"/>
    </xf>
    <xf numFmtId="0" fontId="20" fillId="0" borderId="9" xfId="0" applyFont="1" applyBorder="1" applyAlignment="1">
      <alignment horizontal="right"/>
    </xf>
    <xf numFmtId="40" fontId="35" fillId="0" borderId="9" xfId="1" applyNumberFormat="1" applyFont="1" applyFill="1" applyBorder="1" applyAlignment="1" applyProtection="1">
      <alignment horizontal="center" vertical="center"/>
      <protection locked="0"/>
    </xf>
    <xf numFmtId="0" fontId="20" fillId="0" borderId="18" xfId="0" applyFont="1" applyBorder="1" applyAlignment="1">
      <alignment horizontal="center" vertical="center"/>
    </xf>
    <xf numFmtId="0" fontId="20" fillId="0" borderId="18" xfId="0" applyFont="1" applyBorder="1" applyAlignment="1">
      <alignment horizontal="left" vertical="center"/>
    </xf>
    <xf numFmtId="0" fontId="20" fillId="0" borderId="19" xfId="0" applyFont="1" applyBorder="1" applyAlignment="1">
      <alignment horizontal="left" vertical="center"/>
    </xf>
    <xf numFmtId="0" fontId="29" fillId="0" borderId="19" xfId="0" applyFont="1" applyBorder="1" applyAlignment="1">
      <alignment horizontal="left"/>
    </xf>
    <xf numFmtId="0" fontId="27" fillId="0" borderId="18" xfId="0" applyFont="1" applyBorder="1" applyAlignment="1">
      <alignment horizontal="right" vertical="top"/>
    </xf>
    <xf numFmtId="0" fontId="27" fillId="0" borderId="19" xfId="0" applyFont="1" applyBorder="1" applyAlignment="1">
      <alignment horizontal="right" vertical="top"/>
    </xf>
    <xf numFmtId="0" fontId="27" fillId="0" borderId="20" xfId="0" applyFont="1" applyBorder="1" applyAlignment="1">
      <alignment horizontal="left" vertical="top" wrapText="1"/>
    </xf>
    <xf numFmtId="0" fontId="27" fillId="0" borderId="0" xfId="0" applyFont="1" applyAlignment="1">
      <alignment horizontal="left"/>
    </xf>
    <xf numFmtId="43" fontId="27" fillId="0" borderId="9" xfId="1" applyFont="1" applyFill="1" applyBorder="1" applyAlignment="1">
      <alignment vertical="center"/>
    </xf>
    <xf numFmtId="0" fontId="27" fillId="0" borderId="0" xfId="0" applyFont="1" applyAlignment="1">
      <alignment horizontal="right" vertical="top"/>
    </xf>
    <xf numFmtId="0" fontId="30" fillId="0" borderId="37" xfId="0" applyFont="1" applyBorder="1"/>
    <xf numFmtId="0" fontId="29" fillId="0" borderId="38" xfId="0" applyFont="1" applyBorder="1"/>
    <xf numFmtId="0" fontId="29" fillId="0" borderId="35" xfId="0" applyFont="1" applyBorder="1" applyAlignment="1">
      <alignment vertical="top"/>
    </xf>
    <xf numFmtId="0" fontId="24" fillId="0" borderId="40" xfId="0" applyFont="1" applyBorder="1"/>
    <xf numFmtId="0" fontId="24" fillId="0" borderId="39" xfId="0" applyFont="1" applyBorder="1"/>
    <xf numFmtId="43" fontId="20" fillId="0" borderId="6" xfId="1" applyFont="1" applyFill="1" applyBorder="1" applyAlignment="1"/>
    <xf numFmtId="0" fontId="29" fillId="0" borderId="42" xfId="0" applyFont="1" applyBorder="1" applyAlignment="1">
      <alignment horizontal="right" vertical="top"/>
    </xf>
    <xf numFmtId="0" fontId="30" fillId="0" borderId="43" xfId="0" applyFont="1" applyBorder="1"/>
    <xf numFmtId="0" fontId="29" fillId="0" borderId="44" xfId="0" applyFont="1" applyBorder="1" applyAlignment="1">
      <alignment horizontal="right"/>
    </xf>
    <xf numFmtId="0" fontId="27" fillId="0" borderId="44" xfId="0" applyFont="1" applyBorder="1" applyAlignment="1">
      <alignment vertical="center" wrapText="1"/>
    </xf>
    <xf numFmtId="0" fontId="29" fillId="0" borderId="45" xfId="0" applyFont="1" applyBorder="1"/>
    <xf numFmtId="0" fontId="29" fillId="0" borderId="42" xfId="0" applyFont="1" applyBorder="1" applyAlignment="1">
      <alignment horizontal="center" vertical="center"/>
    </xf>
    <xf numFmtId="43" fontId="29" fillId="0" borderId="42" xfId="1" applyFont="1" applyFill="1" applyBorder="1" applyAlignment="1">
      <alignment horizontal="center" vertical="center"/>
    </xf>
    <xf numFmtId="43" fontId="29" fillId="0" borderId="42" xfId="1" applyFont="1" applyFill="1" applyBorder="1" applyAlignment="1">
      <alignment vertical="top"/>
    </xf>
    <xf numFmtId="0" fontId="29" fillId="0" borderId="42" xfId="0" applyFont="1" applyBorder="1" applyAlignment="1">
      <alignment vertical="top"/>
    </xf>
    <xf numFmtId="0" fontId="24" fillId="0" borderId="47" xfId="0" applyFont="1" applyBorder="1"/>
    <xf numFmtId="0" fontId="24" fillId="0" borderId="46" xfId="0" applyFont="1" applyBorder="1"/>
    <xf numFmtId="0" fontId="27" fillId="0" borderId="42" xfId="0" applyFont="1" applyBorder="1" applyAlignment="1">
      <alignment horizontal="right" vertical="top"/>
    </xf>
    <xf numFmtId="0" fontId="27" fillId="0" borderId="43" xfId="0" applyFont="1" applyBorder="1" applyAlignment="1">
      <alignment vertical="center" wrapText="1"/>
    </xf>
    <xf numFmtId="0" fontId="27" fillId="0" borderId="44" xfId="0" applyFont="1" applyBorder="1" applyAlignment="1">
      <alignment horizontal="right"/>
    </xf>
    <xf numFmtId="0" fontId="20" fillId="0" borderId="44" xfId="0" applyFont="1" applyBorder="1" applyAlignment="1">
      <alignment horizontal="right"/>
    </xf>
    <xf numFmtId="0" fontId="20" fillId="0" borderId="45" xfId="0" applyFont="1" applyBorder="1" applyAlignment="1">
      <alignment vertical="center"/>
    </xf>
    <xf numFmtId="0" fontId="20" fillId="0" borderId="42" xfId="0" applyFont="1" applyBorder="1" applyAlignment="1">
      <alignment horizontal="center" vertical="center"/>
    </xf>
    <xf numFmtId="43" fontId="20" fillId="0" borderId="42" xfId="1" applyFont="1" applyFill="1" applyBorder="1" applyAlignment="1">
      <alignment horizontal="center" vertical="center"/>
    </xf>
    <xf numFmtId="43" fontId="20" fillId="0" borderId="42" xfId="1" applyFont="1" applyFill="1" applyBorder="1" applyAlignment="1">
      <alignment vertical="top"/>
    </xf>
    <xf numFmtId="0" fontId="20" fillId="0" borderId="47" xfId="0" applyFont="1" applyBorder="1" applyAlignment="1">
      <alignment vertical="center"/>
    </xf>
    <xf numFmtId="0" fontId="20" fillId="0" borderId="46" xfId="0" applyFont="1" applyBorder="1" applyAlignment="1">
      <alignment vertical="center"/>
    </xf>
    <xf numFmtId="0" fontId="27" fillId="0" borderId="18" xfId="0" applyFont="1" applyBorder="1" applyAlignment="1">
      <alignment vertical="center" wrapText="1"/>
    </xf>
    <xf numFmtId="0" fontId="27" fillId="0" borderId="20" xfId="0" applyFont="1" applyBorder="1" applyAlignment="1">
      <alignment vertical="center" wrapText="1"/>
    </xf>
    <xf numFmtId="0" fontId="29" fillId="0" borderId="30" xfId="0" applyFont="1" applyBorder="1" applyAlignment="1">
      <alignment horizontal="right" vertical="top"/>
    </xf>
    <xf numFmtId="0" fontId="30" fillId="0" borderId="31" xfId="0" applyFont="1" applyBorder="1"/>
    <xf numFmtId="0" fontId="29" fillId="0" borderId="32" xfId="0" applyFont="1" applyBorder="1" applyAlignment="1">
      <alignment horizontal="right"/>
    </xf>
    <xf numFmtId="0" fontId="29" fillId="0" borderId="33" xfId="0" applyFont="1" applyBorder="1"/>
    <xf numFmtId="0" fontId="29" fillId="0" borderId="34" xfId="0" applyFont="1" applyBorder="1"/>
    <xf numFmtId="0" fontId="29" fillId="0" borderId="30" xfId="0" applyFont="1" applyBorder="1" applyAlignment="1">
      <alignment horizontal="center" vertical="center"/>
    </xf>
    <xf numFmtId="43" fontId="29" fillId="0" borderId="30" xfId="1" applyFont="1" applyFill="1" applyBorder="1" applyAlignment="1">
      <alignment horizontal="center" vertical="center"/>
    </xf>
    <xf numFmtId="43" fontId="29" fillId="0" borderId="30" xfId="1" applyFont="1" applyFill="1" applyBorder="1" applyAlignment="1">
      <alignment vertical="top"/>
    </xf>
    <xf numFmtId="0" fontId="27" fillId="0" borderId="37" xfId="0" applyFont="1" applyBorder="1" applyAlignment="1">
      <alignment horizontal="right" vertical="top"/>
    </xf>
    <xf numFmtId="0" fontId="27" fillId="0" borderId="39" xfId="0" applyFont="1" applyBorder="1" applyAlignment="1">
      <alignment vertical="top"/>
    </xf>
    <xf numFmtId="43" fontId="27" fillId="0" borderId="30" xfId="1" applyFont="1" applyFill="1" applyBorder="1" applyAlignment="1">
      <alignment horizontal="center" vertical="center"/>
    </xf>
    <xf numFmtId="0" fontId="30" fillId="0" borderId="0" xfId="0" applyFont="1"/>
    <xf numFmtId="0" fontId="29" fillId="0" borderId="19" xfId="0" applyFont="1" applyBorder="1" applyAlignment="1">
      <alignment horizontal="center"/>
    </xf>
    <xf numFmtId="0" fontId="27" fillId="0" borderId="19" xfId="0" applyFont="1" applyBorder="1" applyAlignment="1">
      <alignment horizontal="center"/>
    </xf>
    <xf numFmtId="0" fontId="27" fillId="0" borderId="20" xfId="0" applyFont="1" applyBorder="1" applyAlignment="1">
      <alignment vertical="justify"/>
    </xf>
    <xf numFmtId="0" fontId="27" fillId="0" borderId="0" xfId="0" applyFont="1" applyAlignment="1">
      <alignment vertical="justify"/>
    </xf>
    <xf numFmtId="0" fontId="20" fillId="0" borderId="20" xfId="0" applyFont="1" applyBorder="1" applyAlignment="1">
      <alignment vertical="justify"/>
    </xf>
    <xf numFmtId="0" fontId="27" fillId="0" borderId="6" xfId="0" applyFont="1" applyBorder="1" applyAlignment="1">
      <alignment horizontal="right" vertical="top"/>
    </xf>
    <xf numFmtId="0" fontId="27" fillId="0" borderId="7" xfId="0" applyFont="1" applyBorder="1"/>
    <xf numFmtId="43" fontId="20" fillId="0" borderId="6" xfId="0" applyNumberFormat="1" applyFont="1" applyBorder="1"/>
    <xf numFmtId="0" fontId="31" fillId="0" borderId="20" xfId="0" applyFont="1" applyBorder="1" applyAlignment="1">
      <alignment horizontal="left"/>
    </xf>
    <xf numFmtId="0" fontId="27" fillId="0" borderId="20" xfId="0" applyFont="1" applyBorder="1" applyAlignment="1">
      <alignment horizontal="justify" vertical="top" wrapText="1"/>
    </xf>
    <xf numFmtId="43" fontId="27" fillId="0" borderId="0" xfId="1" applyFont="1" applyFill="1" applyBorder="1" applyAlignment="1">
      <alignment vertical="center"/>
    </xf>
    <xf numFmtId="0" fontId="27" fillId="0" borderId="20" xfId="0" applyFont="1" applyBorder="1" applyAlignment="1">
      <alignment horizontal="right"/>
    </xf>
    <xf numFmtId="0" fontId="31" fillId="0" borderId="20" xfId="0" applyFont="1" applyBorder="1" applyAlignment="1">
      <alignment horizontal="right"/>
    </xf>
    <xf numFmtId="0" fontId="27" fillId="0" borderId="0" xfId="0" applyFont="1" applyAlignment="1">
      <alignment wrapText="1"/>
    </xf>
    <xf numFmtId="0" fontId="30" fillId="0" borderId="18" xfId="0" applyFont="1" applyBorder="1" applyAlignment="1">
      <alignment horizontal="left"/>
    </xf>
    <xf numFmtId="0" fontId="20" fillId="0" borderId="20" xfId="0" applyFont="1" applyBorder="1" applyAlignment="1">
      <alignment horizontal="justify" vertical="top" wrapText="1"/>
    </xf>
    <xf numFmtId="43" fontId="20" fillId="0" borderId="0" xfId="1" applyFont="1" applyFill="1" applyBorder="1" applyAlignment="1">
      <alignment vertical="center"/>
    </xf>
    <xf numFmtId="0" fontId="20" fillId="0" borderId="20" xfId="100" applyFont="1" applyBorder="1" applyAlignment="1">
      <alignment horizontal="justify" vertical="top" wrapText="1"/>
    </xf>
    <xf numFmtId="164" fontId="27" fillId="0" borderId="0" xfId="98" applyNumberFormat="1" applyFont="1" applyAlignment="1" applyProtection="1">
      <alignment vertical="center"/>
      <protection locked="0"/>
    </xf>
    <xf numFmtId="0" fontId="27" fillId="0" borderId="20" xfId="0" applyFont="1" applyBorder="1" applyAlignment="1">
      <alignment vertical="top"/>
    </xf>
    <xf numFmtId="0" fontId="27" fillId="0" borderId="20" xfId="0" applyFont="1" applyBorder="1" applyAlignment="1">
      <alignment horizontal="left" indent="1"/>
    </xf>
    <xf numFmtId="0" fontId="29" fillId="0" borderId="8" xfId="0" applyFont="1" applyBorder="1" applyAlignment="1">
      <alignment horizontal="right" vertical="top"/>
    </xf>
    <xf numFmtId="0" fontId="29" fillId="0" borderId="27" xfId="0" applyFont="1" applyBorder="1" applyAlignment="1">
      <alignment vertical="center"/>
    </xf>
    <xf numFmtId="43" fontId="29" fillId="0" borderId="8" xfId="1" applyFont="1" applyFill="1" applyBorder="1" applyAlignment="1">
      <alignment vertical="top"/>
    </xf>
    <xf numFmtId="43" fontId="29" fillId="0" borderId="8" xfId="0" applyNumberFormat="1" applyFont="1" applyBorder="1" applyAlignment="1">
      <alignment vertical="top"/>
    </xf>
    <xf numFmtId="0" fontId="24" fillId="0" borderId="6" xfId="0" applyFont="1" applyBorder="1" applyAlignment="1">
      <alignment vertical="center"/>
    </xf>
    <xf numFmtId="0" fontId="29" fillId="0" borderId="8" xfId="0" applyFont="1" applyBorder="1" applyAlignment="1">
      <alignment vertical="top"/>
    </xf>
    <xf numFmtId="0" fontId="4" fillId="0" borderId="0" xfId="100"/>
    <xf numFmtId="0" fontId="30" fillId="0" borderId="20" xfId="0" applyFont="1" applyBorder="1" applyAlignment="1">
      <alignment vertical="top" wrapText="1"/>
    </xf>
    <xf numFmtId="0" fontId="27" fillId="0" borderId="6" xfId="0" applyFont="1" applyBorder="1" applyAlignment="1">
      <alignment vertical="top"/>
    </xf>
    <xf numFmtId="0" fontId="27" fillId="0" borderId="20" xfId="0" applyFont="1" applyBorder="1" applyAlignment="1">
      <alignment vertical="top" wrapText="1"/>
    </xf>
    <xf numFmtId="0" fontId="27" fillId="0" borderId="18" xfId="0" applyFont="1" applyBorder="1" applyAlignment="1">
      <alignment horizontal="left" vertical="center"/>
    </xf>
    <xf numFmtId="0" fontId="27" fillId="0" borderId="19" xfId="0" applyFont="1" applyBorder="1" applyAlignment="1">
      <alignment horizontal="left" vertical="center"/>
    </xf>
    <xf numFmtId="0" fontId="27" fillId="0" borderId="20" xfId="0" applyFont="1" applyBorder="1" applyAlignment="1">
      <alignment horizontal="right" vertical="top"/>
    </xf>
    <xf numFmtId="0" fontId="28" fillId="0" borderId="53" xfId="0" applyFont="1" applyBorder="1" applyAlignment="1">
      <alignment horizontal="justify" vertical="top"/>
    </xf>
    <xf numFmtId="0" fontId="28" fillId="0" borderId="19" xfId="0" applyFont="1" applyBorder="1" applyAlignment="1">
      <alignment horizontal="justify" vertical="top"/>
    </xf>
    <xf numFmtId="0" fontId="29" fillId="0" borderId="27" xfId="0" applyFont="1" applyBorder="1" applyAlignment="1">
      <alignment horizontal="right"/>
    </xf>
    <xf numFmtId="0" fontId="27" fillId="0" borderId="1" xfId="0" applyFont="1" applyBorder="1" applyAlignment="1">
      <alignment vertical="center"/>
    </xf>
    <xf numFmtId="0" fontId="27" fillId="0" borderId="8" xfId="0" applyFont="1" applyBorder="1" applyAlignment="1">
      <alignment horizontal="center" vertical="center"/>
    </xf>
    <xf numFmtId="43" fontId="27" fillId="0" borderId="8" xfId="1" applyFont="1" applyFill="1" applyBorder="1" applyAlignment="1">
      <alignment vertical="center"/>
    </xf>
    <xf numFmtId="43" fontId="27" fillId="0" borderId="8" xfId="1" applyFont="1" applyFill="1" applyBorder="1" applyAlignment="1">
      <alignment vertical="top"/>
    </xf>
    <xf numFmtId="0" fontId="20" fillId="0" borderId="20" xfId="0" applyFont="1" applyBorder="1" applyAlignment="1">
      <alignment horizontal="right"/>
    </xf>
    <xf numFmtId="43" fontId="14" fillId="6" borderId="4" xfId="1" applyFont="1" applyFill="1" applyBorder="1" applyAlignment="1">
      <alignment vertical="center"/>
    </xf>
    <xf numFmtId="0" fontId="22" fillId="0" borderId="0" xfId="11" applyFont="1" applyAlignment="1">
      <alignment horizontal="center" vertical="center"/>
    </xf>
    <xf numFmtId="0" fontId="19" fillId="0" borderId="0" xfId="11" applyFont="1" applyAlignment="1">
      <alignment horizontal="center" vertical="center" wrapText="1"/>
    </xf>
    <xf numFmtId="0" fontId="19" fillId="0" borderId="0" xfId="11" applyFont="1" applyAlignment="1">
      <alignment horizontal="center" vertical="center"/>
    </xf>
    <xf numFmtId="0" fontId="14" fillId="0" borderId="0" xfId="11" applyFont="1" applyAlignment="1">
      <alignment horizontal="center"/>
    </xf>
    <xf numFmtId="0" fontId="15" fillId="0" borderId="14"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13" xfId="0" applyFont="1" applyBorder="1" applyAlignment="1">
      <alignment horizontal="center" vertical="center"/>
    </xf>
    <xf numFmtId="0" fontId="15" fillId="0" borderId="11" xfId="0" applyFont="1" applyBorder="1" applyAlignment="1">
      <alignment horizontal="center" vertical="center"/>
    </xf>
    <xf numFmtId="0" fontId="16" fillId="0" borderId="0" xfId="0" applyFont="1" applyAlignment="1">
      <alignment horizontal="center" vertical="center"/>
    </xf>
    <xf numFmtId="0" fontId="18" fillId="0" borderId="0" xfId="0" applyFont="1" applyAlignment="1">
      <alignment horizontal="center" vertical="center"/>
    </xf>
    <xf numFmtId="0" fontId="15" fillId="0" borderId="8" xfId="0" applyFont="1" applyBorder="1" applyAlignment="1">
      <alignment horizontal="center" vertical="center"/>
    </xf>
  </cellXfs>
  <cellStyles count="169">
    <cellStyle name="•W_Electrical_BOQ_MVAC-Rev-11-09-2008" xfId="98" xr:uid="{00000000-0005-0000-0000-000000000000}"/>
    <cellStyle name="Comma" xfId="1" builtinId="3"/>
    <cellStyle name="Comma 10" xfId="94" xr:uid="{00000000-0005-0000-0000-000002000000}"/>
    <cellStyle name="Comma 2" xfId="2" xr:uid="{00000000-0005-0000-0000-000003000000}"/>
    <cellStyle name="Comma 2 2" xfId="20" xr:uid="{00000000-0005-0000-0000-000004000000}"/>
    <cellStyle name="Comma 2 2 2" xfId="95" xr:uid="{00000000-0005-0000-0000-000005000000}"/>
    <cellStyle name="Comma 2 2 3" xfId="113" xr:uid="{00000000-0005-0000-0000-000006000000}"/>
    <cellStyle name="Comma 2 3" xfId="21" xr:uid="{00000000-0005-0000-0000-000007000000}"/>
    <cellStyle name="Comma 2 3 2" xfId="114" xr:uid="{00000000-0005-0000-0000-000008000000}"/>
    <cellStyle name="Comma 2 4" xfId="22" xr:uid="{00000000-0005-0000-0000-000009000000}"/>
    <cellStyle name="Comma 2 4 2" xfId="115" xr:uid="{00000000-0005-0000-0000-00000A000000}"/>
    <cellStyle name="Comma 2 5" xfId="19" xr:uid="{00000000-0005-0000-0000-00000B000000}"/>
    <cellStyle name="Comma 2 6" xfId="76" xr:uid="{00000000-0005-0000-0000-00000C000000}"/>
    <cellStyle name="Comma 2 6 2" xfId="147" xr:uid="{00000000-0005-0000-0000-00000D000000}"/>
    <cellStyle name="Comma 2 7" xfId="84" xr:uid="{00000000-0005-0000-0000-00000E000000}"/>
    <cellStyle name="Comma 2 7 2" xfId="155" xr:uid="{00000000-0005-0000-0000-00000F000000}"/>
    <cellStyle name="Comma 2 8" xfId="102" xr:uid="{00000000-0005-0000-0000-000010000000}"/>
    <cellStyle name="Comma 3" xfId="17" xr:uid="{00000000-0005-0000-0000-000011000000}"/>
    <cellStyle name="Comma 3 2" xfId="24" xr:uid="{00000000-0005-0000-0000-000012000000}"/>
    <cellStyle name="Comma 3 3" xfId="23" xr:uid="{00000000-0005-0000-0000-000013000000}"/>
    <cellStyle name="Comma 3 3 2" xfId="116" xr:uid="{00000000-0005-0000-0000-000014000000}"/>
    <cellStyle name="Comma 3 4" xfId="111" xr:uid="{00000000-0005-0000-0000-000015000000}"/>
    <cellStyle name="Comma 4" xfId="25" xr:uid="{00000000-0005-0000-0000-000016000000}"/>
    <cellStyle name="Comma 5" xfId="26" xr:uid="{00000000-0005-0000-0000-000017000000}"/>
    <cellStyle name="Comma 5 2" xfId="27" xr:uid="{00000000-0005-0000-0000-000018000000}"/>
    <cellStyle name="Comma 6" xfId="28" xr:uid="{00000000-0005-0000-0000-000019000000}"/>
    <cellStyle name="Comma 6 2" xfId="96" xr:uid="{00000000-0005-0000-0000-00001A000000}"/>
    <cellStyle name="Comma 7" xfId="29" xr:uid="{00000000-0005-0000-0000-00001B000000}"/>
    <cellStyle name="Comma 8" xfId="93" xr:uid="{00000000-0005-0000-0000-00001C000000}"/>
    <cellStyle name="Comma 8 2" xfId="164" xr:uid="{00000000-0005-0000-0000-00001D000000}"/>
    <cellStyle name="Comma 9" xfId="101" xr:uid="{00000000-0005-0000-0000-00001E000000}"/>
    <cellStyle name="Comma 9 2" xfId="167" xr:uid="{00000000-0005-0000-0000-00001F000000}"/>
    <cellStyle name="Currency 2" xfId="3" xr:uid="{00000000-0005-0000-0000-000020000000}"/>
    <cellStyle name="Currency 2 2" xfId="30" xr:uid="{00000000-0005-0000-0000-000021000000}"/>
    <cellStyle name="Currency 2 3" xfId="31" xr:uid="{00000000-0005-0000-0000-000022000000}"/>
    <cellStyle name="Currency 3" xfId="32" xr:uid="{00000000-0005-0000-0000-000023000000}"/>
    <cellStyle name="Normal" xfId="0" builtinId="0"/>
    <cellStyle name="Normal 10" xfId="33" xr:uid="{00000000-0005-0000-0000-000025000000}"/>
    <cellStyle name="Normal 10 2" xfId="97" xr:uid="{00000000-0005-0000-0000-000026000000}"/>
    <cellStyle name="Normal 11" xfId="75" xr:uid="{00000000-0005-0000-0000-000027000000}"/>
    <cellStyle name="Normal 11 2" xfId="146" xr:uid="{00000000-0005-0000-0000-000028000000}"/>
    <cellStyle name="Normal 12" xfId="92" xr:uid="{00000000-0005-0000-0000-000029000000}"/>
    <cellStyle name="Normal 12 2" xfId="163" xr:uid="{00000000-0005-0000-0000-00002A000000}"/>
    <cellStyle name="Normal 13" xfId="99" xr:uid="{00000000-0005-0000-0000-00002B000000}"/>
    <cellStyle name="Normal 13 2" xfId="165" xr:uid="{00000000-0005-0000-0000-00002C000000}"/>
    <cellStyle name="Normal 14" xfId="100" xr:uid="{00000000-0005-0000-0000-00002D000000}"/>
    <cellStyle name="Normal 14 2" xfId="166" xr:uid="{00000000-0005-0000-0000-00002E000000}"/>
    <cellStyle name="Normal 14 3" xfId="168" xr:uid="{00000000-0005-0000-0000-00002F000000}"/>
    <cellStyle name="Normal 2" xfId="4" xr:uid="{00000000-0005-0000-0000-000030000000}"/>
    <cellStyle name="Normal 2 10" xfId="35" xr:uid="{00000000-0005-0000-0000-000031000000}"/>
    <cellStyle name="Normal 2 10 2" xfId="118" xr:uid="{00000000-0005-0000-0000-000032000000}"/>
    <cellStyle name="Normal 2 11" xfId="36" xr:uid="{00000000-0005-0000-0000-000033000000}"/>
    <cellStyle name="Normal 2 11 2" xfId="119" xr:uid="{00000000-0005-0000-0000-000034000000}"/>
    <cellStyle name="Normal 2 12" xfId="34" xr:uid="{00000000-0005-0000-0000-000035000000}"/>
    <cellStyle name="Normal 2 12 2" xfId="117" xr:uid="{00000000-0005-0000-0000-000036000000}"/>
    <cellStyle name="Normal 2 13" xfId="77" xr:uid="{00000000-0005-0000-0000-000037000000}"/>
    <cellStyle name="Normal 2 13 2" xfId="148" xr:uid="{00000000-0005-0000-0000-000038000000}"/>
    <cellStyle name="Normal 2 14" xfId="85" xr:uid="{00000000-0005-0000-0000-000039000000}"/>
    <cellStyle name="Normal 2 14 2" xfId="156" xr:uid="{00000000-0005-0000-0000-00003A000000}"/>
    <cellStyle name="Normal 2 15" xfId="103" xr:uid="{00000000-0005-0000-0000-00003B000000}"/>
    <cellStyle name="Normal 2 2" xfId="5" xr:uid="{00000000-0005-0000-0000-00003C000000}"/>
    <cellStyle name="Normal 2 2 2" xfId="38" xr:uid="{00000000-0005-0000-0000-00003D000000}"/>
    <cellStyle name="Normal 2 2 2 2" xfId="121" xr:uid="{00000000-0005-0000-0000-00003E000000}"/>
    <cellStyle name="Normal 2 2 3" xfId="39" xr:uid="{00000000-0005-0000-0000-00003F000000}"/>
    <cellStyle name="Normal 2 2 3 2" xfId="122" xr:uid="{00000000-0005-0000-0000-000040000000}"/>
    <cellStyle name="Normal 2 2 4" xfId="40" xr:uid="{00000000-0005-0000-0000-000041000000}"/>
    <cellStyle name="Normal 2 2 4 2" xfId="123" xr:uid="{00000000-0005-0000-0000-000042000000}"/>
    <cellStyle name="Normal 2 2 5" xfId="37" xr:uid="{00000000-0005-0000-0000-000043000000}"/>
    <cellStyle name="Normal 2 2 5 2" xfId="120" xr:uid="{00000000-0005-0000-0000-000044000000}"/>
    <cellStyle name="Normal 2 2 6" xfId="78" xr:uid="{00000000-0005-0000-0000-000045000000}"/>
    <cellStyle name="Normal 2 2 6 2" xfId="149" xr:uid="{00000000-0005-0000-0000-000046000000}"/>
    <cellStyle name="Normal 2 2 7" xfId="86" xr:uid="{00000000-0005-0000-0000-000047000000}"/>
    <cellStyle name="Normal 2 2 7 2" xfId="157" xr:uid="{00000000-0005-0000-0000-000048000000}"/>
    <cellStyle name="Normal 2 2 8" xfId="104" xr:uid="{00000000-0005-0000-0000-000049000000}"/>
    <cellStyle name="Normal 2 3" xfId="6" xr:uid="{00000000-0005-0000-0000-00004A000000}"/>
    <cellStyle name="Normal 2 3 2" xfId="42" xr:uid="{00000000-0005-0000-0000-00004B000000}"/>
    <cellStyle name="Normal 2 3 2 2" xfId="125" xr:uid="{00000000-0005-0000-0000-00004C000000}"/>
    <cellStyle name="Normal 2 3 3" xfId="43" xr:uid="{00000000-0005-0000-0000-00004D000000}"/>
    <cellStyle name="Normal 2 3 3 2" xfId="126" xr:uid="{00000000-0005-0000-0000-00004E000000}"/>
    <cellStyle name="Normal 2 3 4" xfId="44" xr:uid="{00000000-0005-0000-0000-00004F000000}"/>
    <cellStyle name="Normal 2 3 4 2" xfId="127" xr:uid="{00000000-0005-0000-0000-000050000000}"/>
    <cellStyle name="Normal 2 3 5" xfId="41" xr:uid="{00000000-0005-0000-0000-000051000000}"/>
    <cellStyle name="Normal 2 3 5 2" xfId="124" xr:uid="{00000000-0005-0000-0000-000052000000}"/>
    <cellStyle name="Normal 2 3 6" xfId="79" xr:uid="{00000000-0005-0000-0000-000053000000}"/>
    <cellStyle name="Normal 2 3 6 2" xfId="150" xr:uid="{00000000-0005-0000-0000-000054000000}"/>
    <cellStyle name="Normal 2 3 7" xfId="87" xr:uid="{00000000-0005-0000-0000-000055000000}"/>
    <cellStyle name="Normal 2 3 7 2" xfId="158" xr:uid="{00000000-0005-0000-0000-000056000000}"/>
    <cellStyle name="Normal 2 3 8" xfId="105" xr:uid="{00000000-0005-0000-0000-000057000000}"/>
    <cellStyle name="Normal 2 4" xfId="7" xr:uid="{00000000-0005-0000-0000-000058000000}"/>
    <cellStyle name="Normal 2 4 2" xfId="46" xr:uid="{00000000-0005-0000-0000-000059000000}"/>
    <cellStyle name="Normal 2 4 2 2" xfId="129" xr:uid="{00000000-0005-0000-0000-00005A000000}"/>
    <cellStyle name="Normal 2 4 3" xfId="47" xr:uid="{00000000-0005-0000-0000-00005B000000}"/>
    <cellStyle name="Normal 2 4 3 2" xfId="130" xr:uid="{00000000-0005-0000-0000-00005C000000}"/>
    <cellStyle name="Normal 2 4 4" xfId="48" xr:uid="{00000000-0005-0000-0000-00005D000000}"/>
    <cellStyle name="Normal 2 4 4 2" xfId="131" xr:uid="{00000000-0005-0000-0000-00005E000000}"/>
    <cellStyle name="Normal 2 4 5" xfId="45" xr:uid="{00000000-0005-0000-0000-00005F000000}"/>
    <cellStyle name="Normal 2 4 5 2" xfId="128" xr:uid="{00000000-0005-0000-0000-000060000000}"/>
    <cellStyle name="Normal 2 4 6" xfId="80" xr:uid="{00000000-0005-0000-0000-000061000000}"/>
    <cellStyle name="Normal 2 4 6 2" xfId="151" xr:uid="{00000000-0005-0000-0000-000062000000}"/>
    <cellStyle name="Normal 2 4 7" xfId="88" xr:uid="{00000000-0005-0000-0000-000063000000}"/>
    <cellStyle name="Normal 2 4 7 2" xfId="159" xr:uid="{00000000-0005-0000-0000-000064000000}"/>
    <cellStyle name="Normal 2 4 8" xfId="106" xr:uid="{00000000-0005-0000-0000-000065000000}"/>
    <cellStyle name="Normal 2 5" xfId="8" xr:uid="{00000000-0005-0000-0000-000066000000}"/>
    <cellStyle name="Normal 2 5 2" xfId="50" xr:uid="{00000000-0005-0000-0000-000067000000}"/>
    <cellStyle name="Normal 2 5 2 2" xfId="133" xr:uid="{00000000-0005-0000-0000-000068000000}"/>
    <cellStyle name="Normal 2 5 3" xfId="51" xr:uid="{00000000-0005-0000-0000-000069000000}"/>
    <cellStyle name="Normal 2 5 3 2" xfId="134" xr:uid="{00000000-0005-0000-0000-00006A000000}"/>
    <cellStyle name="Normal 2 5 4" xfId="52" xr:uid="{00000000-0005-0000-0000-00006B000000}"/>
    <cellStyle name="Normal 2 5 4 2" xfId="135" xr:uid="{00000000-0005-0000-0000-00006C000000}"/>
    <cellStyle name="Normal 2 5 5" xfId="49" xr:uid="{00000000-0005-0000-0000-00006D000000}"/>
    <cellStyle name="Normal 2 5 5 2" xfId="132" xr:uid="{00000000-0005-0000-0000-00006E000000}"/>
    <cellStyle name="Normal 2 5 6" xfId="81" xr:uid="{00000000-0005-0000-0000-00006F000000}"/>
    <cellStyle name="Normal 2 5 6 2" xfId="152" xr:uid="{00000000-0005-0000-0000-000070000000}"/>
    <cellStyle name="Normal 2 5 7" xfId="89" xr:uid="{00000000-0005-0000-0000-000071000000}"/>
    <cellStyle name="Normal 2 5 7 2" xfId="160" xr:uid="{00000000-0005-0000-0000-000072000000}"/>
    <cellStyle name="Normal 2 5 8" xfId="107" xr:uid="{00000000-0005-0000-0000-000073000000}"/>
    <cellStyle name="Normal 2 6" xfId="9" xr:uid="{00000000-0005-0000-0000-000074000000}"/>
    <cellStyle name="Normal 2 6 2" xfId="54" xr:uid="{00000000-0005-0000-0000-000075000000}"/>
    <cellStyle name="Normal 2 6 2 2" xfId="137" xr:uid="{00000000-0005-0000-0000-000076000000}"/>
    <cellStyle name="Normal 2 6 3" xfId="55" xr:uid="{00000000-0005-0000-0000-000077000000}"/>
    <cellStyle name="Normal 2 6 3 2" xfId="138" xr:uid="{00000000-0005-0000-0000-000078000000}"/>
    <cellStyle name="Normal 2 6 4" xfId="56" xr:uid="{00000000-0005-0000-0000-000079000000}"/>
    <cellStyle name="Normal 2 6 4 2" xfId="139" xr:uid="{00000000-0005-0000-0000-00007A000000}"/>
    <cellStyle name="Normal 2 6 5" xfId="53" xr:uid="{00000000-0005-0000-0000-00007B000000}"/>
    <cellStyle name="Normal 2 6 5 2" xfId="136" xr:uid="{00000000-0005-0000-0000-00007C000000}"/>
    <cellStyle name="Normal 2 6 6" xfId="82" xr:uid="{00000000-0005-0000-0000-00007D000000}"/>
    <cellStyle name="Normal 2 6 6 2" xfId="153" xr:uid="{00000000-0005-0000-0000-00007E000000}"/>
    <cellStyle name="Normal 2 6 7" xfId="90" xr:uid="{00000000-0005-0000-0000-00007F000000}"/>
    <cellStyle name="Normal 2 6 7 2" xfId="161" xr:uid="{00000000-0005-0000-0000-000080000000}"/>
    <cellStyle name="Normal 2 6 8" xfId="108" xr:uid="{00000000-0005-0000-0000-000081000000}"/>
    <cellStyle name="Normal 2 7" xfId="10" xr:uid="{00000000-0005-0000-0000-000082000000}"/>
    <cellStyle name="Normal 2 7 2" xfId="58" xr:uid="{00000000-0005-0000-0000-000083000000}"/>
    <cellStyle name="Normal 2 7 2 2" xfId="141" xr:uid="{00000000-0005-0000-0000-000084000000}"/>
    <cellStyle name="Normal 2 7 3" xfId="59" xr:uid="{00000000-0005-0000-0000-000085000000}"/>
    <cellStyle name="Normal 2 7 3 2" xfId="142" xr:uid="{00000000-0005-0000-0000-000086000000}"/>
    <cellStyle name="Normal 2 7 4" xfId="60" xr:uid="{00000000-0005-0000-0000-000087000000}"/>
    <cellStyle name="Normal 2 7 4 2" xfId="143" xr:uid="{00000000-0005-0000-0000-000088000000}"/>
    <cellStyle name="Normal 2 7 5" xfId="57" xr:uid="{00000000-0005-0000-0000-000089000000}"/>
    <cellStyle name="Normal 2 7 5 2" xfId="140" xr:uid="{00000000-0005-0000-0000-00008A000000}"/>
    <cellStyle name="Normal 2 7 6" xfId="83" xr:uid="{00000000-0005-0000-0000-00008B000000}"/>
    <cellStyle name="Normal 2 7 6 2" xfId="154" xr:uid="{00000000-0005-0000-0000-00008C000000}"/>
    <cellStyle name="Normal 2 7 7" xfId="91" xr:uid="{00000000-0005-0000-0000-00008D000000}"/>
    <cellStyle name="Normal 2 7 7 2" xfId="162" xr:uid="{00000000-0005-0000-0000-00008E000000}"/>
    <cellStyle name="Normal 2 7 8" xfId="109" xr:uid="{00000000-0005-0000-0000-00008F000000}"/>
    <cellStyle name="Normal 2 8" xfId="61" xr:uid="{00000000-0005-0000-0000-000090000000}"/>
    <cellStyle name="Normal 2 9" xfId="62" xr:uid="{00000000-0005-0000-0000-000091000000}"/>
    <cellStyle name="Normal 2 9 2" xfId="144" xr:uid="{00000000-0005-0000-0000-000092000000}"/>
    <cellStyle name="Normal 3" xfId="16" xr:uid="{00000000-0005-0000-0000-000093000000}"/>
    <cellStyle name="Normal 3 2" xfId="64" xr:uid="{00000000-0005-0000-0000-000094000000}"/>
    <cellStyle name="Normal 3 3" xfId="65" xr:uid="{00000000-0005-0000-0000-000095000000}"/>
    <cellStyle name="Normal 3 3 2" xfId="66" xr:uid="{00000000-0005-0000-0000-000096000000}"/>
    <cellStyle name="Normal 3 4" xfId="63" xr:uid="{00000000-0005-0000-0000-000097000000}"/>
    <cellStyle name="Normal 3 4 2" xfId="145" xr:uid="{00000000-0005-0000-0000-000098000000}"/>
    <cellStyle name="Normal 3 5" xfId="110" xr:uid="{00000000-0005-0000-0000-000099000000}"/>
    <cellStyle name="Normal 4" xfId="11" xr:uid="{00000000-0005-0000-0000-00009A000000}"/>
    <cellStyle name="Normal 5" xfId="12" xr:uid="{00000000-0005-0000-0000-00009B000000}"/>
    <cellStyle name="Normal 6" xfId="13" xr:uid="{00000000-0005-0000-0000-00009C000000}"/>
    <cellStyle name="Normal 7" xfId="14" xr:uid="{00000000-0005-0000-0000-00009D000000}"/>
    <cellStyle name="Normal 8" xfId="67" xr:uid="{00000000-0005-0000-0000-00009E000000}"/>
    <cellStyle name="Normal 8 2" xfId="68" xr:uid="{00000000-0005-0000-0000-00009F000000}"/>
    <cellStyle name="Normal 9" xfId="69" xr:uid="{00000000-0005-0000-0000-0000A0000000}"/>
    <cellStyle name="Percent 2" xfId="15" xr:uid="{00000000-0005-0000-0000-0000A1000000}"/>
    <cellStyle name="Percent 3" xfId="18" xr:uid="{00000000-0005-0000-0000-0000A2000000}"/>
    <cellStyle name="Percent 3 2" xfId="70" xr:uid="{00000000-0005-0000-0000-0000A3000000}"/>
    <cellStyle name="Percent 3 3" xfId="112" xr:uid="{00000000-0005-0000-0000-0000A4000000}"/>
    <cellStyle name="Percent 4" xfId="71" xr:uid="{00000000-0005-0000-0000-0000A5000000}"/>
    <cellStyle name="Percent 4 2" xfId="72" xr:uid="{00000000-0005-0000-0000-0000A6000000}"/>
    <cellStyle name="Percent 5" xfId="73" xr:uid="{00000000-0005-0000-0000-0000A7000000}"/>
    <cellStyle name="Percent 6" xfId="74" xr:uid="{00000000-0005-0000-0000-0000A8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FF66"/>
      <color rgb="FFFFFF99"/>
      <color rgb="FF00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6:I617"/>
  <sheetViews>
    <sheetView zoomScale="88" zoomScaleNormal="88" workbookViewId="0">
      <selection activeCell="C23" sqref="C23"/>
    </sheetView>
  </sheetViews>
  <sheetFormatPr defaultColWidth="9.28515625" defaultRowHeight="12.75" x14ac:dyDescent="0.2"/>
  <cols>
    <col min="1" max="16384" width="9.28515625" style="6"/>
  </cols>
  <sheetData>
    <row r="16" spans="1:9" ht="26.25" x14ac:dyDescent="0.2">
      <c r="A16" s="287" t="s">
        <v>0</v>
      </c>
      <c r="B16" s="287"/>
      <c r="C16" s="287"/>
      <c r="D16" s="287"/>
      <c r="E16" s="287"/>
      <c r="F16" s="287"/>
      <c r="G16" s="287"/>
      <c r="H16" s="287"/>
      <c r="I16" s="287"/>
    </row>
    <row r="17" spans="1:9" ht="48.75" customHeight="1" x14ac:dyDescent="0.2">
      <c r="A17" s="288" t="s">
        <v>296</v>
      </c>
      <c r="B17" s="289"/>
      <c r="C17" s="289"/>
      <c r="D17" s="289"/>
      <c r="E17" s="289"/>
      <c r="F17" s="289"/>
      <c r="G17" s="289"/>
      <c r="H17" s="289"/>
      <c r="I17" s="289"/>
    </row>
    <row r="19" spans="1:9" ht="15" x14ac:dyDescent="0.25">
      <c r="A19" s="290" t="s">
        <v>297</v>
      </c>
      <c r="B19" s="290"/>
      <c r="C19" s="290"/>
      <c r="D19" s="290"/>
      <c r="E19" s="290"/>
      <c r="F19" s="290"/>
      <c r="G19" s="290"/>
      <c r="H19" s="290"/>
      <c r="I19" s="290"/>
    </row>
    <row r="617" ht="18" customHeight="1" x14ac:dyDescent="0.2"/>
  </sheetData>
  <mergeCells count="3">
    <mergeCell ref="A16:I16"/>
    <mergeCell ref="A17:I17"/>
    <mergeCell ref="A19:I19"/>
  </mergeCells>
  <pageMargins left="0.67500000000000004" right="0.25" top="0.75" bottom="0.75" header="0.3" footer="0.3"/>
  <pageSetup paperSize="9" scale="110"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A2:M621"/>
  <sheetViews>
    <sheetView topLeftCell="B1" workbookViewId="0">
      <selection activeCell="C11" sqref="C11"/>
    </sheetView>
  </sheetViews>
  <sheetFormatPr defaultColWidth="9.28515625" defaultRowHeight="12.75" outlineLevelCol="1" x14ac:dyDescent="0.2"/>
  <cols>
    <col min="1" max="1" width="1.5703125" style="5" customWidth="1"/>
    <col min="2" max="2" width="9.28515625" style="5" customWidth="1"/>
    <col min="3" max="3" width="45.5703125" style="5" customWidth="1"/>
    <col min="4" max="4" width="15.5703125" style="5" customWidth="1"/>
    <col min="5" max="5" width="14.28515625" style="5" customWidth="1"/>
    <col min="6" max="6" width="20.28515625" style="5" customWidth="1" outlineLevel="1"/>
    <col min="7" max="7" width="30.28515625" style="5" customWidth="1"/>
    <col min="8" max="8" width="14.28515625" style="5" bestFit="1" customWidth="1"/>
    <col min="9" max="9" width="13.28515625" style="5" bestFit="1" customWidth="1"/>
    <col min="10" max="10" width="12.7109375" style="5" bestFit="1" customWidth="1"/>
    <col min="11" max="11" width="11" style="5" bestFit="1" customWidth="1"/>
    <col min="12" max="15" width="9.28515625" style="5"/>
    <col min="16" max="16" width="13" style="5" bestFit="1" customWidth="1"/>
    <col min="17" max="16384" width="9.28515625" style="5"/>
  </cols>
  <sheetData>
    <row r="2" spans="1:10" ht="15.75" x14ac:dyDescent="0.2">
      <c r="A2" s="295" t="s">
        <v>1</v>
      </c>
      <c r="B2" s="295"/>
      <c r="C2" s="295"/>
      <c r="D2" s="295"/>
      <c r="E2" s="295"/>
      <c r="F2" s="295"/>
    </row>
    <row r="3" spans="1:10" ht="18.75" x14ac:dyDescent="0.2">
      <c r="A3" s="296" t="str">
        <f>Cover!A17:I17</f>
        <v>PUBLIC PARK DH.MEEDHOO</v>
      </c>
      <c r="B3" s="296"/>
      <c r="C3" s="296"/>
      <c r="D3" s="296"/>
      <c r="E3" s="296"/>
      <c r="F3" s="296"/>
    </row>
    <row r="5" spans="1:10" ht="15" customHeight="1" x14ac:dyDescent="0.2">
      <c r="C5" s="293" t="s">
        <v>2</v>
      </c>
      <c r="D5" s="297" t="s">
        <v>163</v>
      </c>
      <c r="E5" s="297" t="s">
        <v>164</v>
      </c>
      <c r="F5" s="291" t="s">
        <v>3</v>
      </c>
    </row>
    <row r="6" spans="1:10" s="1" customFormat="1" ht="15" x14ac:dyDescent="0.2">
      <c r="C6" s="294"/>
      <c r="D6" s="297"/>
      <c r="E6" s="297"/>
      <c r="F6" s="292"/>
    </row>
    <row r="7" spans="1:10" x14ac:dyDescent="0.2">
      <c r="C7" s="7"/>
      <c r="D7" s="106"/>
      <c r="E7" s="106"/>
      <c r="F7" s="8"/>
    </row>
    <row r="8" spans="1:10" ht="24.75" customHeight="1" x14ac:dyDescent="0.2">
      <c r="B8" s="9"/>
      <c r="C8" s="10" t="str">
        <f>'BOQ '!E7</f>
        <v>Bill №: 01 - PRELIMINARIES</v>
      </c>
      <c r="D8" s="3">
        <f>'BOQ '!K30</f>
        <v>0</v>
      </c>
      <c r="E8" s="3">
        <f>'BOQ '!L30</f>
        <v>0</v>
      </c>
      <c r="F8" s="3">
        <f>'BOQ '!M30</f>
        <v>0</v>
      </c>
    </row>
    <row r="9" spans="1:10" ht="24.75" customHeight="1" x14ac:dyDescent="0.2">
      <c r="B9" s="9"/>
      <c r="C9" s="119" t="str">
        <f>'BOQ '!E31</f>
        <v>Bill №: 02 - EVENT SPACE/LIBRARY/STORAGE</v>
      </c>
      <c r="D9" s="4">
        <f>'BOQ '!K262</f>
        <v>0</v>
      </c>
      <c r="E9" s="4">
        <f>'BOQ '!L262</f>
        <v>0</v>
      </c>
      <c r="F9" s="286">
        <f>'BOQ '!M262</f>
        <v>0</v>
      </c>
    </row>
    <row r="10" spans="1:10" ht="24.75" customHeight="1" x14ac:dyDescent="0.2">
      <c r="B10" s="9"/>
      <c r="C10" s="119" t="str">
        <f>'BOQ '!E263</f>
        <v>Bill №: 03 - RECREATIONAL ACTIVITY AREA</v>
      </c>
      <c r="D10" s="4">
        <f>'BOQ '!K350</f>
        <v>0</v>
      </c>
      <c r="E10" s="4">
        <f>'BOQ '!L350</f>
        <v>0</v>
      </c>
      <c r="F10" s="286">
        <f>'BOQ '!M350</f>
        <v>0</v>
      </c>
    </row>
    <row r="11" spans="1:10" ht="24.75" customHeight="1" x14ac:dyDescent="0.2">
      <c r="B11" s="9"/>
      <c r="C11" s="119" t="str">
        <f>'BOQ '!E351</f>
        <v>Bill №: 04 -FISH POND</v>
      </c>
      <c r="D11" s="4">
        <f>'BOQ '!K476</f>
        <v>0</v>
      </c>
      <c r="E11" s="4">
        <f>'BOQ '!L476</f>
        <v>0</v>
      </c>
      <c r="F11" s="286">
        <f>'BOQ '!M476</f>
        <v>0</v>
      </c>
    </row>
    <row r="12" spans="1:10" ht="24.75" customHeight="1" x14ac:dyDescent="0.2">
      <c r="B12" s="9"/>
      <c r="C12" s="119" t="str">
        <f>'BOQ '!E477</f>
        <v>Bill №: 05 -TOILET AREA</v>
      </c>
      <c r="D12" s="4">
        <f>'BOQ '!K731</f>
        <v>0</v>
      </c>
      <c r="E12" s="4">
        <f>'BOQ '!L731</f>
        <v>0</v>
      </c>
      <c r="F12" s="286">
        <f>'BOQ '!M731</f>
        <v>0</v>
      </c>
    </row>
    <row r="13" spans="1:10" ht="24.75" customHeight="1" x14ac:dyDescent="0.2">
      <c r="B13" s="9"/>
      <c r="C13" s="119" t="str">
        <f>'BOQ '!E732</f>
        <v>Bill №: 6 -GUARD ROOM</v>
      </c>
      <c r="D13" s="4">
        <f>'BOQ '!K951</f>
        <v>0</v>
      </c>
      <c r="E13" s="4">
        <f>'BOQ '!L951</f>
        <v>0</v>
      </c>
      <c r="F13" s="286">
        <f>'BOQ '!M951</f>
        <v>0</v>
      </c>
      <c r="J13" s="11"/>
    </row>
    <row r="14" spans="1:10" ht="24.75" customHeight="1" x14ac:dyDescent="0.2">
      <c r="B14" s="9"/>
      <c r="C14" s="119" t="str">
        <f>+'BOQ '!E952</f>
        <v>Bill №: 07 - SWING AREA</v>
      </c>
      <c r="D14" s="4">
        <f>'BOQ '!K1019</f>
        <v>0</v>
      </c>
      <c r="E14" s="4">
        <f>'BOQ '!L1019</f>
        <v>0</v>
      </c>
      <c r="F14" s="286">
        <f>'BOQ '!M1019</f>
        <v>0</v>
      </c>
      <c r="H14" s="11"/>
    </row>
    <row r="15" spans="1:10" ht="24.75" customHeight="1" x14ac:dyDescent="0.2">
      <c r="B15" s="9"/>
      <c r="C15" s="119" t="str">
        <f>'BOQ '!E1020</f>
        <v>Bill №: 08 - KIDS PLAY AREA 1</v>
      </c>
      <c r="D15" s="4">
        <f>'BOQ '!K1058</f>
        <v>0</v>
      </c>
      <c r="E15" s="4">
        <f>'BOQ '!L1058</f>
        <v>0</v>
      </c>
      <c r="F15" s="286">
        <f>'BOQ '!M1058</f>
        <v>0</v>
      </c>
      <c r="H15" s="11"/>
    </row>
    <row r="16" spans="1:10" ht="39" customHeight="1" x14ac:dyDescent="0.2">
      <c r="B16" s="1"/>
      <c r="C16" s="104" t="s">
        <v>4</v>
      </c>
      <c r="D16" s="2">
        <f>SUM(D8:D15)</f>
        <v>0</v>
      </c>
      <c r="E16" s="2">
        <f>SUM(E8:E15)</f>
        <v>0</v>
      </c>
      <c r="F16" s="2">
        <f>SUM(F8:F15)</f>
        <v>0</v>
      </c>
      <c r="G16" s="11"/>
      <c r="H16" s="12"/>
      <c r="I16" s="11"/>
      <c r="J16" s="11"/>
    </row>
    <row r="17" spans="2:13" ht="15.75" x14ac:dyDescent="0.2">
      <c r="B17" s="1"/>
      <c r="C17" s="105" t="s">
        <v>249</v>
      </c>
      <c r="D17" s="107"/>
      <c r="E17" s="108"/>
      <c r="F17" s="2">
        <f>F16*8/100</f>
        <v>0</v>
      </c>
    </row>
    <row r="18" spans="2:13" ht="15.75" x14ac:dyDescent="0.2">
      <c r="C18" s="104" t="s">
        <v>124</v>
      </c>
      <c r="D18" s="109"/>
      <c r="E18" s="109"/>
      <c r="F18" s="2">
        <f>F16+F17</f>
        <v>0</v>
      </c>
      <c r="M18" s="13"/>
    </row>
    <row r="20" spans="2:13" x14ac:dyDescent="0.2">
      <c r="G20" s="11"/>
    </row>
    <row r="621" ht="18" customHeight="1" x14ac:dyDescent="0.2"/>
  </sheetData>
  <mergeCells count="6">
    <mergeCell ref="F5:F6"/>
    <mergeCell ref="C5:C6"/>
    <mergeCell ref="A2:F2"/>
    <mergeCell ref="A3:F3"/>
    <mergeCell ref="D5:D6"/>
    <mergeCell ref="E5:E6"/>
  </mergeCells>
  <pageMargins left="0.25" right="0.25" top="0.75" bottom="0.75" header="0.3" footer="0.3"/>
  <pageSetup paperSize="9" scale="94"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AG1080"/>
  <sheetViews>
    <sheetView tabSelected="1" view="pageBreakPreview" zoomScaleNormal="100" zoomScaleSheetLayoutView="100" workbookViewId="0">
      <pane ySplit="7" topLeftCell="A8" activePane="bottomLeft" state="frozen"/>
      <selection pane="bottomLeft" activeCell="J15" sqref="J15"/>
    </sheetView>
  </sheetViews>
  <sheetFormatPr defaultColWidth="9.28515625" defaultRowHeight="12.75" outlineLevelCol="1" x14ac:dyDescent="0.2"/>
  <cols>
    <col min="1" max="1" width="6.28515625" style="27" customWidth="1"/>
    <col min="2" max="2" width="6.28515625" style="28" customWidth="1"/>
    <col min="3" max="3" width="5" style="29" bestFit="1" customWidth="1"/>
    <col min="4" max="4" width="5.5703125" style="29" customWidth="1"/>
    <col min="5" max="5" width="45.42578125" style="30" customWidth="1"/>
    <col min="6" max="6" width="1.7109375" style="31" customWidth="1"/>
    <col min="7" max="7" width="4.5703125" style="32" customWidth="1"/>
    <col min="8" max="8" width="10.7109375" style="33" bestFit="1" customWidth="1"/>
    <col min="9" max="9" width="12.85546875" style="34" customWidth="1" outlineLevel="1"/>
    <col min="10" max="10" width="12.5703125" style="34" customWidth="1" outlineLevel="1"/>
    <col min="11" max="11" width="17.85546875" style="34" customWidth="1" outlineLevel="1"/>
    <col min="12" max="12" width="15.28515625" style="34" customWidth="1" outlineLevel="1"/>
    <col min="13" max="13" width="17.28515625" style="103" customWidth="1" outlineLevel="1"/>
    <col min="14" max="14" width="2.28515625" style="15" customWidth="1"/>
    <col min="15" max="15" width="9.28515625" style="5"/>
    <col min="16" max="16" width="10.28515625" style="5" bestFit="1" customWidth="1"/>
    <col min="17" max="17" width="14.7109375" style="5" bestFit="1" customWidth="1"/>
    <col min="18" max="18" width="12.85546875" style="5" bestFit="1" customWidth="1"/>
    <col min="19" max="19" width="11.7109375" style="5" bestFit="1" customWidth="1"/>
    <col min="20" max="16384" width="9.28515625" style="5"/>
  </cols>
  <sheetData>
    <row r="1" spans="1:14" x14ac:dyDescent="0.2">
      <c r="M1" s="35">
        <v>0</v>
      </c>
    </row>
    <row r="2" spans="1:14" x14ac:dyDescent="0.2">
      <c r="A2" s="36" t="str">
        <f>'BOQ Summary'!A3:F3</f>
        <v>PUBLIC PARK DH.MEEDHOO</v>
      </c>
      <c r="B2" s="37"/>
      <c r="C2" s="38"/>
      <c r="D2" s="38"/>
      <c r="E2" s="39"/>
      <c r="F2" s="36"/>
      <c r="G2" s="40"/>
      <c r="H2" s="41"/>
      <c r="I2" s="36"/>
      <c r="J2" s="36"/>
      <c r="K2" s="36"/>
      <c r="L2" s="36"/>
      <c r="M2" s="36"/>
      <c r="N2" s="16"/>
    </row>
    <row r="3" spans="1:14" x14ac:dyDescent="0.2">
      <c r="A3" s="31" t="s">
        <v>128</v>
      </c>
      <c r="H3" s="42"/>
      <c r="I3" s="31"/>
      <c r="J3" s="31"/>
      <c r="K3" s="31"/>
      <c r="L3" s="31"/>
      <c r="M3" s="31"/>
      <c r="N3" s="17"/>
    </row>
    <row r="4" spans="1:14" x14ac:dyDescent="0.2">
      <c r="A4" s="43"/>
      <c r="E4" s="44"/>
      <c r="F4" s="45"/>
      <c r="H4" s="42"/>
      <c r="I4" s="43"/>
      <c r="J4" s="43"/>
      <c r="K4" s="43"/>
      <c r="L4" s="43"/>
      <c r="M4" s="46"/>
      <c r="N4" s="17"/>
    </row>
    <row r="5" spans="1:14" x14ac:dyDescent="0.2">
      <c r="A5" s="47" t="s">
        <v>0</v>
      </c>
      <c r="B5" s="48"/>
      <c r="C5" s="49"/>
      <c r="D5" s="49"/>
      <c r="E5" s="50"/>
      <c r="F5" s="47"/>
      <c r="G5" s="51"/>
      <c r="H5" s="52"/>
      <c r="I5" s="47"/>
      <c r="J5" s="47"/>
      <c r="K5" s="47"/>
      <c r="L5" s="47"/>
      <c r="M5" s="47"/>
      <c r="N5" s="16"/>
    </row>
    <row r="6" spans="1:14" s="19" customFormat="1" ht="25.5" x14ac:dyDescent="0.2">
      <c r="A6" s="53" t="s">
        <v>5</v>
      </c>
      <c r="B6" s="54"/>
      <c r="C6" s="55"/>
      <c r="D6" s="55"/>
      <c r="E6" s="56" t="s">
        <v>2</v>
      </c>
      <c r="F6" s="57"/>
      <c r="G6" s="58" t="s">
        <v>6</v>
      </c>
      <c r="H6" s="59" t="s">
        <v>7</v>
      </c>
      <c r="I6" s="60" t="s">
        <v>8</v>
      </c>
      <c r="J6" s="60" t="s">
        <v>9</v>
      </c>
      <c r="K6" s="60" t="s">
        <v>165</v>
      </c>
      <c r="L6" s="60" t="s">
        <v>166</v>
      </c>
      <c r="M6" s="53" t="s">
        <v>3</v>
      </c>
      <c r="N6" s="18"/>
    </row>
    <row r="7" spans="1:14" s="21" customFormat="1" x14ac:dyDescent="0.2">
      <c r="A7" s="61" t="s">
        <v>10</v>
      </c>
      <c r="B7" s="62"/>
      <c r="C7" s="63"/>
      <c r="D7" s="63"/>
      <c r="E7" s="64" t="s">
        <v>11</v>
      </c>
      <c r="F7" s="65"/>
      <c r="G7" s="66"/>
      <c r="H7" s="67"/>
      <c r="I7" s="68"/>
      <c r="J7" s="68"/>
      <c r="K7" s="68"/>
      <c r="L7" s="68"/>
      <c r="M7" s="69"/>
      <c r="N7" s="20"/>
    </row>
    <row r="8" spans="1:14" ht="12" customHeight="1" x14ac:dyDescent="0.2">
      <c r="A8" s="70"/>
      <c r="E8" s="71"/>
      <c r="F8" s="72"/>
      <c r="G8" s="73"/>
      <c r="H8" s="74"/>
      <c r="I8" s="75"/>
      <c r="J8" s="75"/>
      <c r="K8" s="75"/>
      <c r="L8" s="75"/>
      <c r="M8" s="76"/>
    </row>
    <row r="9" spans="1:14" ht="12" customHeight="1" x14ac:dyDescent="0.2">
      <c r="A9" s="70"/>
      <c r="G9" s="73"/>
      <c r="H9" s="74"/>
      <c r="I9" s="75"/>
      <c r="J9" s="75"/>
      <c r="K9" s="75"/>
      <c r="L9" s="75"/>
      <c r="M9" s="76"/>
    </row>
    <row r="10" spans="1:14" s="14" customFormat="1" ht="12" customHeight="1" x14ac:dyDescent="0.2">
      <c r="A10" s="77" t="s">
        <v>12</v>
      </c>
      <c r="B10" s="78" t="s">
        <v>13</v>
      </c>
      <c r="C10" s="38"/>
      <c r="D10" s="38"/>
      <c r="E10" s="79"/>
      <c r="F10" s="36"/>
      <c r="G10" s="80"/>
      <c r="H10" s="81"/>
      <c r="I10" s="82"/>
      <c r="J10" s="82"/>
      <c r="K10" s="82"/>
      <c r="L10" s="82"/>
      <c r="M10" s="76"/>
      <c r="N10" s="22"/>
    </row>
    <row r="11" spans="1:14" ht="12" customHeight="1" x14ac:dyDescent="0.2">
      <c r="E11" s="83" t="s">
        <v>14</v>
      </c>
      <c r="G11" s="73"/>
      <c r="H11" s="74"/>
      <c r="I11" s="75"/>
      <c r="J11" s="75"/>
      <c r="K11" s="75"/>
      <c r="L11" s="75"/>
      <c r="M11" s="76"/>
    </row>
    <row r="12" spans="1:14" ht="12" customHeight="1" x14ac:dyDescent="0.2">
      <c r="D12" s="29" t="s">
        <v>15</v>
      </c>
      <c r="E12" s="84" t="s">
        <v>16</v>
      </c>
      <c r="G12" s="73"/>
      <c r="H12" s="74"/>
      <c r="I12" s="75"/>
      <c r="J12" s="75"/>
      <c r="K12" s="75"/>
      <c r="L12" s="75"/>
      <c r="M12" s="76"/>
    </row>
    <row r="13" spans="1:14" ht="12" customHeight="1" x14ac:dyDescent="0.2">
      <c r="D13" s="29" t="s">
        <v>17</v>
      </c>
      <c r="E13" s="84" t="s">
        <v>18</v>
      </c>
      <c r="G13" s="73"/>
      <c r="H13" s="74"/>
      <c r="I13" s="75"/>
      <c r="J13" s="75"/>
      <c r="K13" s="75"/>
      <c r="L13" s="75"/>
      <c r="M13" s="76"/>
    </row>
    <row r="14" spans="1:14" ht="12" customHeight="1" x14ac:dyDescent="0.2">
      <c r="D14" s="29" t="s">
        <v>19</v>
      </c>
      <c r="E14" s="84" t="s">
        <v>20</v>
      </c>
      <c r="G14" s="73"/>
      <c r="H14" s="74"/>
      <c r="I14" s="75"/>
      <c r="J14" s="75"/>
      <c r="K14" s="75"/>
      <c r="L14" s="75"/>
      <c r="M14" s="76"/>
    </row>
    <row r="15" spans="1:14" ht="12" customHeight="1" x14ac:dyDescent="0.2">
      <c r="D15" s="29" t="s">
        <v>21</v>
      </c>
      <c r="E15" s="84" t="s">
        <v>22</v>
      </c>
      <c r="G15" s="73"/>
      <c r="H15" s="74"/>
      <c r="I15" s="75"/>
      <c r="J15" s="75"/>
      <c r="K15" s="75"/>
      <c r="L15" s="75"/>
      <c r="M15" s="76"/>
    </row>
    <row r="16" spans="1:14" ht="12" customHeight="1" x14ac:dyDescent="0.2">
      <c r="D16" s="29" t="s">
        <v>15</v>
      </c>
      <c r="E16" s="84" t="s">
        <v>23</v>
      </c>
      <c r="G16" s="73"/>
      <c r="H16" s="74"/>
      <c r="I16" s="75"/>
      <c r="J16" s="75"/>
      <c r="K16" s="75"/>
      <c r="L16" s="75"/>
      <c r="M16" s="76"/>
    </row>
    <row r="17" spans="1:14" ht="12" customHeight="1" x14ac:dyDescent="0.2">
      <c r="D17" s="29" t="s">
        <v>24</v>
      </c>
      <c r="E17" s="84" t="s">
        <v>25</v>
      </c>
      <c r="G17" s="73"/>
      <c r="H17" s="74"/>
      <c r="I17" s="75"/>
      <c r="J17" s="75"/>
      <c r="K17" s="75"/>
      <c r="L17" s="75"/>
      <c r="M17" s="76"/>
    </row>
    <row r="18" spans="1:14" ht="12" customHeight="1" x14ac:dyDescent="0.2">
      <c r="D18" s="29" t="s">
        <v>26</v>
      </c>
      <c r="E18" s="84" t="s">
        <v>27</v>
      </c>
      <c r="G18" s="73"/>
      <c r="H18" s="74"/>
      <c r="I18" s="75"/>
      <c r="J18" s="75"/>
      <c r="K18" s="75"/>
      <c r="L18" s="75"/>
      <c r="M18" s="76"/>
    </row>
    <row r="19" spans="1:14" ht="12" customHeight="1" x14ac:dyDescent="0.2">
      <c r="D19" s="29" t="s">
        <v>28</v>
      </c>
      <c r="E19" s="84" t="s">
        <v>29</v>
      </c>
      <c r="G19" s="73"/>
      <c r="H19" s="74"/>
      <c r="I19" s="75"/>
      <c r="J19" s="75"/>
      <c r="K19" s="75"/>
      <c r="L19" s="75"/>
      <c r="M19" s="76"/>
    </row>
    <row r="20" spans="1:14" ht="12" customHeight="1" x14ac:dyDescent="0.2">
      <c r="D20" s="29" t="s">
        <v>30</v>
      </c>
      <c r="E20" s="84" t="s">
        <v>31</v>
      </c>
      <c r="G20" s="73"/>
      <c r="H20" s="74"/>
      <c r="I20" s="75"/>
      <c r="J20" s="75"/>
      <c r="K20" s="75"/>
      <c r="L20" s="75"/>
      <c r="M20" s="76"/>
    </row>
    <row r="21" spans="1:14" ht="12" customHeight="1" x14ac:dyDescent="0.2">
      <c r="D21" s="29" t="s">
        <v>32</v>
      </c>
      <c r="E21" s="84" t="s">
        <v>33</v>
      </c>
      <c r="G21" s="73"/>
      <c r="H21" s="74"/>
      <c r="I21" s="75"/>
      <c r="J21" s="75"/>
      <c r="K21" s="75"/>
      <c r="L21" s="75"/>
      <c r="M21" s="76"/>
    </row>
    <row r="22" spans="1:14" ht="12" customHeight="1" x14ac:dyDescent="0.2">
      <c r="E22" s="84"/>
      <c r="G22" s="73"/>
      <c r="H22" s="74"/>
      <c r="I22" s="75"/>
      <c r="J22" s="75"/>
      <c r="K22" s="75"/>
      <c r="L22" s="75"/>
      <c r="M22" s="76"/>
    </row>
    <row r="23" spans="1:14" ht="12" customHeight="1" x14ac:dyDescent="0.2">
      <c r="G23" s="73"/>
      <c r="H23" s="74"/>
      <c r="I23" s="75"/>
      <c r="J23" s="75"/>
      <c r="K23" s="75"/>
      <c r="L23" s="75"/>
      <c r="M23" s="76"/>
    </row>
    <row r="24" spans="1:14" s="14" customFormat="1" ht="12" customHeight="1" x14ac:dyDescent="0.2">
      <c r="A24" s="77" t="s">
        <v>35</v>
      </c>
      <c r="B24" s="78" t="s">
        <v>36</v>
      </c>
      <c r="C24" s="38"/>
      <c r="D24" s="38"/>
      <c r="E24" s="79"/>
      <c r="F24" s="36"/>
      <c r="G24" s="80"/>
      <c r="H24" s="81"/>
      <c r="I24" s="82"/>
      <c r="J24" s="82"/>
      <c r="K24" s="82"/>
      <c r="L24" s="82"/>
      <c r="M24" s="85"/>
      <c r="N24" s="22"/>
    </row>
    <row r="25" spans="1:14" ht="12" customHeight="1" x14ac:dyDescent="0.2">
      <c r="A25" s="70"/>
      <c r="E25" s="30" t="s">
        <v>351</v>
      </c>
      <c r="G25" s="73" t="s">
        <v>34</v>
      </c>
      <c r="H25" s="74">
        <v>1</v>
      </c>
      <c r="I25" s="75"/>
      <c r="J25" s="75"/>
      <c r="K25" s="75">
        <f>H25*I25</f>
        <v>0</v>
      </c>
      <c r="L25" s="75">
        <f>H25*J25</f>
        <v>0</v>
      </c>
      <c r="M25" s="85">
        <f>K25+L25</f>
        <v>0</v>
      </c>
    </row>
    <row r="26" spans="1:14" ht="12" customHeight="1" x14ac:dyDescent="0.2">
      <c r="A26" s="70"/>
      <c r="G26" s="73"/>
      <c r="H26" s="74"/>
      <c r="I26" s="75"/>
      <c r="J26" s="75"/>
      <c r="K26" s="75"/>
      <c r="L26" s="75"/>
      <c r="M26" s="85"/>
    </row>
    <row r="27" spans="1:14" ht="12" customHeight="1" x14ac:dyDescent="0.2">
      <c r="G27" s="73"/>
      <c r="H27" s="74"/>
      <c r="I27" s="75"/>
      <c r="J27" s="75"/>
      <c r="K27" s="75"/>
      <c r="L27" s="75"/>
      <c r="M27" s="85"/>
    </row>
    <row r="28" spans="1:14" ht="12" customHeight="1" x14ac:dyDescent="0.2">
      <c r="A28" s="70"/>
      <c r="E28" s="30" t="s">
        <v>352</v>
      </c>
      <c r="G28" s="151" t="s">
        <v>39</v>
      </c>
      <c r="H28" s="74">
        <v>2500.41</v>
      </c>
      <c r="I28" s="75"/>
      <c r="J28" s="75"/>
      <c r="K28" s="75">
        <f>H28*I28</f>
        <v>0</v>
      </c>
      <c r="L28" s="75">
        <f>H28*J28</f>
        <v>0</v>
      </c>
      <c r="M28" s="85">
        <f>K28+L28</f>
        <v>0</v>
      </c>
      <c r="N28" s="138"/>
    </row>
    <row r="29" spans="1:14" ht="12" customHeight="1" x14ac:dyDescent="0.2">
      <c r="A29" s="70"/>
      <c r="G29" s="73"/>
      <c r="H29" s="74"/>
      <c r="I29" s="75"/>
      <c r="J29" s="75"/>
      <c r="K29" s="75"/>
      <c r="L29" s="75"/>
      <c r="M29" s="85"/>
    </row>
    <row r="30" spans="1:14" s="24" customFormat="1" x14ac:dyDescent="0.2">
      <c r="A30" s="61" t="s">
        <v>138</v>
      </c>
      <c r="B30" s="86" t="s">
        <v>37</v>
      </c>
      <c r="C30" s="63"/>
      <c r="D30" s="63"/>
      <c r="E30" s="64"/>
      <c r="F30" s="87"/>
      <c r="G30" s="88"/>
      <c r="H30" s="89"/>
      <c r="I30" s="90"/>
      <c r="J30" s="90"/>
      <c r="K30" s="91">
        <f>SUBTOTAL(9,K24:K28)</f>
        <v>0</v>
      </c>
      <c r="L30" s="91">
        <f>SUBTOTAL(9,L24:L28)</f>
        <v>0</v>
      </c>
      <c r="M30" s="91">
        <f>SUBTOTAL(9,M24:M28)</f>
        <v>0</v>
      </c>
      <c r="N30" s="23"/>
    </row>
    <row r="31" spans="1:14" s="21" customFormat="1" x14ac:dyDescent="0.2">
      <c r="A31" s="61" t="s">
        <v>38</v>
      </c>
      <c r="B31" s="86"/>
      <c r="C31" s="63"/>
      <c r="D31" s="63"/>
      <c r="E31" s="86" t="s">
        <v>345</v>
      </c>
      <c r="F31" s="87"/>
      <c r="G31" s="88"/>
      <c r="H31" s="89"/>
      <c r="I31" s="69"/>
      <c r="J31" s="69"/>
      <c r="K31" s="69"/>
      <c r="L31" s="69"/>
      <c r="M31" s="69"/>
      <c r="N31" s="20"/>
    </row>
    <row r="32" spans="1:14" x14ac:dyDescent="0.2">
      <c r="A32" s="92"/>
      <c r="B32" s="93"/>
      <c r="C32" s="94"/>
      <c r="D32" s="94"/>
      <c r="E32" s="95"/>
      <c r="F32" s="96"/>
      <c r="G32" s="97"/>
      <c r="H32" s="98"/>
      <c r="I32" s="99"/>
      <c r="J32" s="99"/>
      <c r="K32" s="99"/>
      <c r="L32" s="99"/>
      <c r="M32" s="100"/>
    </row>
    <row r="33" spans="1:14" s="118" customFormat="1" ht="15" x14ac:dyDescent="0.25">
      <c r="A33" s="110"/>
      <c r="B33" s="111" t="s">
        <v>298</v>
      </c>
      <c r="C33" s="112"/>
      <c r="D33" s="112"/>
      <c r="E33" s="113"/>
      <c r="F33" s="114"/>
      <c r="G33" s="115"/>
      <c r="H33" s="116"/>
      <c r="I33" s="117"/>
      <c r="J33" s="117"/>
      <c r="K33" s="117"/>
      <c r="L33" s="117"/>
      <c r="M33" s="101"/>
    </row>
    <row r="34" spans="1:14" s="118" customFormat="1" ht="15" x14ac:dyDescent="0.25">
      <c r="A34" s="110"/>
      <c r="B34" s="111"/>
      <c r="C34" s="112"/>
      <c r="D34" s="112"/>
      <c r="E34" s="113"/>
      <c r="F34" s="114"/>
      <c r="G34" s="115"/>
      <c r="H34" s="116"/>
      <c r="I34" s="117"/>
      <c r="J34" s="117"/>
      <c r="K34" s="117"/>
      <c r="L34" s="117"/>
      <c r="M34" s="101"/>
    </row>
    <row r="35" spans="1:14" s="25" customFormat="1" x14ac:dyDescent="0.2">
      <c r="A35" s="110" t="s">
        <v>40</v>
      </c>
      <c r="B35" s="111" t="s">
        <v>41</v>
      </c>
      <c r="C35" s="112"/>
      <c r="D35" s="112"/>
      <c r="E35" s="113"/>
      <c r="F35" s="114"/>
      <c r="G35" s="115"/>
      <c r="H35" s="116"/>
      <c r="I35" s="117"/>
      <c r="J35" s="117"/>
      <c r="K35" s="117"/>
      <c r="L35" s="117"/>
      <c r="M35" s="101"/>
      <c r="N35" s="26"/>
    </row>
    <row r="36" spans="1:14" s="132" customFormat="1" ht="51" x14ac:dyDescent="0.2">
      <c r="A36" s="120"/>
      <c r="B36" s="121"/>
      <c r="C36" s="122"/>
      <c r="D36" s="123"/>
      <c r="E36" s="124" t="s">
        <v>42</v>
      </c>
      <c r="F36" s="125"/>
      <c r="G36" s="126"/>
      <c r="H36" s="127"/>
      <c r="I36" s="128"/>
      <c r="J36" s="129"/>
      <c r="K36" s="129"/>
      <c r="L36" s="129"/>
      <c r="M36" s="130"/>
      <c r="N36" s="131"/>
    </row>
    <row r="37" spans="1:14" ht="15" x14ac:dyDescent="0.2">
      <c r="A37" s="133" t="s">
        <v>139</v>
      </c>
      <c r="B37" s="134"/>
      <c r="C37" s="122"/>
      <c r="D37" s="123"/>
      <c r="E37" s="135" t="s">
        <v>140</v>
      </c>
      <c r="F37" s="136"/>
      <c r="G37" s="126" t="s">
        <v>122</v>
      </c>
      <c r="H37" s="137">
        <v>73.98</v>
      </c>
      <c r="I37" s="128"/>
      <c r="J37" s="129"/>
      <c r="K37" s="75">
        <f>H37*I37</f>
        <v>0</v>
      </c>
      <c r="L37" s="75">
        <f>H37*J37</f>
        <v>0</v>
      </c>
      <c r="M37" s="85">
        <f>K37+L37</f>
        <v>0</v>
      </c>
      <c r="N37" s="138"/>
    </row>
    <row r="38" spans="1:14" x14ac:dyDescent="0.2">
      <c r="A38" s="120"/>
      <c r="B38" s="134"/>
      <c r="C38" s="122"/>
      <c r="D38" s="123"/>
      <c r="E38" s="139"/>
      <c r="F38" s="136"/>
      <c r="G38" s="126"/>
      <c r="H38" s="127"/>
      <c r="I38" s="128"/>
      <c r="J38" s="129"/>
      <c r="K38" s="75">
        <f t="shared" ref="K38:K101" si="0">H38*I38</f>
        <v>0</v>
      </c>
      <c r="L38" s="75">
        <f t="shared" ref="L38:L101" si="1">H38*J38</f>
        <v>0</v>
      </c>
      <c r="M38" s="130"/>
      <c r="N38" s="138"/>
    </row>
    <row r="39" spans="1:14" x14ac:dyDescent="0.2">
      <c r="A39" s="120"/>
      <c r="B39" s="134"/>
      <c r="C39" s="122"/>
      <c r="D39" s="123"/>
      <c r="E39" s="139"/>
      <c r="F39" s="136"/>
      <c r="G39" s="126"/>
      <c r="H39" s="127"/>
      <c r="I39" s="128"/>
      <c r="J39" s="129"/>
      <c r="K39" s="75">
        <f t="shared" si="0"/>
        <v>0</v>
      </c>
      <c r="L39" s="75">
        <f t="shared" si="1"/>
        <v>0</v>
      </c>
      <c r="M39" s="130"/>
      <c r="N39" s="138"/>
    </row>
    <row r="40" spans="1:14" s="14" customFormat="1" x14ac:dyDescent="0.2">
      <c r="A40" s="140" t="s">
        <v>44</v>
      </c>
      <c r="B40" s="141" t="s">
        <v>45</v>
      </c>
      <c r="C40" s="142"/>
      <c r="D40" s="142"/>
      <c r="E40" s="143"/>
      <c r="F40" s="144"/>
      <c r="G40" s="145"/>
      <c r="H40" s="146"/>
      <c r="I40" s="147"/>
      <c r="J40" s="147"/>
      <c r="K40" s="75">
        <f t="shared" si="0"/>
        <v>0</v>
      </c>
      <c r="L40" s="75">
        <f t="shared" si="1"/>
        <v>0</v>
      </c>
      <c r="M40" s="130"/>
      <c r="N40" s="148"/>
    </row>
    <row r="41" spans="1:14" ht="25.5" x14ac:dyDescent="0.2">
      <c r="A41" s="120"/>
      <c r="B41" s="121"/>
      <c r="C41" s="122"/>
      <c r="D41" s="122"/>
      <c r="E41" s="149" t="s">
        <v>46</v>
      </c>
      <c r="F41" s="150"/>
      <c r="G41" s="151"/>
      <c r="H41" s="152"/>
      <c r="I41" s="129"/>
      <c r="J41" s="129"/>
      <c r="K41" s="75">
        <f t="shared" si="0"/>
        <v>0</v>
      </c>
      <c r="L41" s="75">
        <f t="shared" si="1"/>
        <v>0</v>
      </c>
      <c r="M41" s="130"/>
      <c r="N41" s="138"/>
    </row>
    <row r="42" spans="1:14" s="21" customFormat="1" ht="15" x14ac:dyDescent="0.2">
      <c r="A42" s="133" t="s">
        <v>47</v>
      </c>
      <c r="B42" s="121"/>
      <c r="C42" s="122"/>
      <c r="D42" s="122"/>
      <c r="E42" s="153" t="s">
        <v>48</v>
      </c>
      <c r="F42" s="154"/>
      <c r="G42" s="151" t="s">
        <v>39</v>
      </c>
      <c r="H42" s="137">
        <v>69</v>
      </c>
      <c r="I42" s="128"/>
      <c r="J42" s="129"/>
      <c r="K42" s="75">
        <f t="shared" si="0"/>
        <v>0</v>
      </c>
      <c r="L42" s="75">
        <f t="shared" si="1"/>
        <v>0</v>
      </c>
      <c r="M42" s="85">
        <f>K42+L42</f>
        <v>0</v>
      </c>
      <c r="N42" s="155"/>
    </row>
    <row r="43" spans="1:14" x14ac:dyDescent="0.2">
      <c r="A43" s="133"/>
      <c r="B43" s="134"/>
      <c r="C43" s="122"/>
      <c r="D43" s="122"/>
      <c r="E43" s="156"/>
      <c r="F43" s="157"/>
      <c r="G43" s="151"/>
      <c r="H43" s="152"/>
      <c r="I43" s="129"/>
      <c r="J43" s="129"/>
      <c r="K43" s="75">
        <f t="shared" si="0"/>
        <v>0</v>
      </c>
      <c r="L43" s="75">
        <f t="shared" si="1"/>
        <v>0</v>
      </c>
      <c r="M43" s="130"/>
      <c r="N43" s="138"/>
    </row>
    <row r="44" spans="1:14" x14ac:dyDescent="0.2">
      <c r="A44" s="133"/>
      <c r="B44" s="134"/>
      <c r="C44" s="122"/>
      <c r="D44" s="122"/>
      <c r="E44" s="156"/>
      <c r="F44" s="157"/>
      <c r="G44" s="151"/>
      <c r="H44" s="152"/>
      <c r="I44" s="129"/>
      <c r="J44" s="129"/>
      <c r="K44" s="75">
        <f t="shared" si="0"/>
        <v>0</v>
      </c>
      <c r="L44" s="75">
        <f t="shared" si="1"/>
        <v>0</v>
      </c>
      <c r="M44" s="130"/>
      <c r="N44" s="138"/>
    </row>
    <row r="45" spans="1:14" x14ac:dyDescent="0.2">
      <c r="A45" s="140" t="s">
        <v>49</v>
      </c>
      <c r="B45" s="141" t="s">
        <v>50</v>
      </c>
      <c r="C45" s="142"/>
      <c r="D45" s="142"/>
      <c r="E45" s="143"/>
      <c r="F45" s="150"/>
      <c r="G45" s="151"/>
      <c r="H45" s="152"/>
      <c r="I45" s="129"/>
      <c r="J45" s="129"/>
      <c r="K45" s="75">
        <f t="shared" si="0"/>
        <v>0</v>
      </c>
      <c r="L45" s="75">
        <f t="shared" si="1"/>
        <v>0</v>
      </c>
      <c r="M45" s="130"/>
      <c r="N45" s="138"/>
    </row>
    <row r="46" spans="1:14" ht="25.5" x14ac:dyDescent="0.2">
      <c r="A46" s="120"/>
      <c r="B46" s="121"/>
      <c r="C46" s="122"/>
      <c r="D46" s="122"/>
      <c r="E46" s="158" t="s">
        <v>51</v>
      </c>
      <c r="F46" s="154"/>
      <c r="G46" s="151"/>
      <c r="H46" s="152"/>
      <c r="I46" s="129"/>
      <c r="J46" s="129"/>
      <c r="K46" s="75">
        <f t="shared" si="0"/>
        <v>0</v>
      </c>
      <c r="L46" s="75">
        <f t="shared" si="1"/>
        <v>0</v>
      </c>
      <c r="M46" s="130"/>
      <c r="N46" s="138"/>
    </row>
    <row r="47" spans="1:14" ht="15" x14ac:dyDescent="0.2">
      <c r="A47" s="133" t="s">
        <v>52</v>
      </c>
      <c r="B47" s="134"/>
      <c r="C47" s="122"/>
      <c r="D47" s="122"/>
      <c r="E47" s="156" t="s">
        <v>53</v>
      </c>
      <c r="F47" s="150"/>
      <c r="G47" s="151" t="s">
        <v>39</v>
      </c>
      <c r="H47" s="74">
        <v>103.2</v>
      </c>
      <c r="I47" s="128"/>
      <c r="J47" s="129"/>
      <c r="K47" s="75">
        <f t="shared" si="0"/>
        <v>0</v>
      </c>
      <c r="L47" s="75">
        <f t="shared" si="1"/>
        <v>0</v>
      </c>
      <c r="M47" s="85">
        <f>K47+L47</f>
        <v>0</v>
      </c>
      <c r="N47" s="138"/>
    </row>
    <row r="48" spans="1:14" x14ac:dyDescent="0.2">
      <c r="A48" s="133"/>
      <c r="B48" s="134"/>
      <c r="C48" s="122"/>
      <c r="D48" s="122"/>
      <c r="E48" s="156"/>
      <c r="F48" s="150"/>
      <c r="G48" s="151"/>
      <c r="H48" s="152"/>
      <c r="I48" s="129"/>
      <c r="J48" s="129"/>
      <c r="K48" s="75">
        <f t="shared" si="0"/>
        <v>0</v>
      </c>
      <c r="L48" s="75">
        <f t="shared" si="1"/>
        <v>0</v>
      </c>
      <c r="M48" s="130"/>
      <c r="N48" s="138"/>
    </row>
    <row r="49" spans="1:33" s="14" customFormat="1" x14ac:dyDescent="0.2">
      <c r="A49" s="77" t="s">
        <v>56</v>
      </c>
      <c r="B49" s="78" t="s">
        <v>57</v>
      </c>
      <c r="C49" s="159"/>
      <c r="D49" s="160"/>
      <c r="E49" s="161"/>
      <c r="G49" s="162"/>
      <c r="H49" s="137"/>
      <c r="I49" s="75"/>
      <c r="J49" s="75"/>
      <c r="K49" s="75">
        <f t="shared" si="0"/>
        <v>0</v>
      </c>
      <c r="L49" s="75">
        <f t="shared" si="1"/>
        <v>0</v>
      </c>
      <c r="M49" s="85"/>
      <c r="N49" s="155"/>
    </row>
    <row r="50" spans="1:33" ht="38.25" x14ac:dyDescent="0.2">
      <c r="B50" s="163"/>
      <c r="D50" s="164"/>
      <c r="E50" s="165" t="s">
        <v>58</v>
      </c>
      <c r="F50" s="166"/>
      <c r="G50" s="162"/>
      <c r="H50" s="137"/>
      <c r="I50" s="75"/>
      <c r="J50" s="75"/>
      <c r="K50" s="75">
        <f t="shared" si="0"/>
        <v>0</v>
      </c>
      <c r="L50" s="75">
        <f t="shared" si="1"/>
        <v>0</v>
      </c>
      <c r="M50" s="85"/>
      <c r="N50" s="155"/>
    </row>
    <row r="51" spans="1:33" x14ac:dyDescent="0.2">
      <c r="D51" s="164"/>
      <c r="E51" s="167"/>
      <c r="F51" s="5"/>
      <c r="G51" s="162"/>
      <c r="H51" s="137"/>
      <c r="I51" s="75"/>
      <c r="J51" s="75"/>
      <c r="K51" s="75">
        <f t="shared" si="0"/>
        <v>0</v>
      </c>
      <c r="L51" s="75">
        <f t="shared" si="1"/>
        <v>0</v>
      </c>
      <c r="M51" s="85"/>
      <c r="N51" s="138"/>
    </row>
    <row r="52" spans="1:33" ht="15" x14ac:dyDescent="0.2">
      <c r="A52" s="70" t="s">
        <v>59</v>
      </c>
      <c r="D52" s="168">
        <v>50</v>
      </c>
      <c r="E52" s="169" t="s">
        <v>256</v>
      </c>
      <c r="F52" s="21"/>
      <c r="G52" s="162" t="s">
        <v>122</v>
      </c>
      <c r="H52" s="137">
        <v>1.8400000000000003</v>
      </c>
      <c r="I52" s="75"/>
      <c r="J52" s="75"/>
      <c r="K52" s="75">
        <f t="shared" si="0"/>
        <v>0</v>
      </c>
      <c r="L52" s="75">
        <f t="shared" si="1"/>
        <v>0</v>
      </c>
      <c r="M52" s="85">
        <f>K52+L52</f>
        <v>0</v>
      </c>
      <c r="N52" s="138"/>
      <c r="O52" s="11"/>
      <c r="Q52" s="11"/>
      <c r="S52" s="11"/>
    </row>
    <row r="53" spans="1:33" x14ac:dyDescent="0.2">
      <c r="D53" s="164"/>
      <c r="E53" s="167"/>
      <c r="F53" s="5"/>
      <c r="G53" s="162"/>
      <c r="H53" s="137"/>
      <c r="I53" s="75"/>
      <c r="J53" s="75"/>
      <c r="K53" s="75">
        <f t="shared" si="0"/>
        <v>0</v>
      </c>
      <c r="L53" s="75">
        <f t="shared" si="1"/>
        <v>0</v>
      </c>
      <c r="M53" s="85"/>
      <c r="N53" s="138"/>
    </row>
    <row r="54" spans="1:33" s="14" customFormat="1" x14ac:dyDescent="0.2">
      <c r="A54" s="77" t="s">
        <v>60</v>
      </c>
      <c r="B54" s="78" t="s">
        <v>61</v>
      </c>
      <c r="C54" s="38"/>
      <c r="D54" s="160"/>
      <c r="E54" s="161"/>
      <c r="G54" s="162"/>
      <c r="H54" s="137"/>
      <c r="I54" s="75"/>
      <c r="J54" s="75"/>
      <c r="K54" s="75">
        <f t="shared" si="0"/>
        <v>0</v>
      </c>
      <c r="L54" s="75">
        <f t="shared" si="1"/>
        <v>0</v>
      </c>
      <c r="M54" s="85"/>
      <c r="N54" s="148"/>
    </row>
    <row r="55" spans="1:33" x14ac:dyDescent="0.2">
      <c r="A55" s="77"/>
      <c r="B55" s="78"/>
      <c r="C55" s="38"/>
      <c r="D55" s="160"/>
      <c r="E55" s="161"/>
      <c r="F55" s="5"/>
      <c r="G55" s="162"/>
      <c r="H55" s="137"/>
      <c r="I55" s="75"/>
      <c r="J55" s="75"/>
      <c r="K55" s="75">
        <f t="shared" si="0"/>
        <v>0</v>
      </c>
      <c r="L55" s="75">
        <f t="shared" si="1"/>
        <v>0</v>
      </c>
      <c r="M55" s="85"/>
      <c r="N55" s="138"/>
      <c r="Q55" s="11"/>
    </row>
    <row r="56" spans="1:33" x14ac:dyDescent="0.2">
      <c r="A56" s="70"/>
      <c r="B56" s="170"/>
      <c r="C56" s="171" t="s">
        <v>145</v>
      </c>
      <c r="D56" s="164"/>
      <c r="E56" s="172"/>
      <c r="F56" s="5"/>
      <c r="G56" s="162"/>
      <c r="H56" s="137"/>
      <c r="I56" s="75"/>
      <c r="J56" s="75"/>
      <c r="K56" s="75">
        <f t="shared" si="0"/>
        <v>0</v>
      </c>
      <c r="L56" s="75">
        <f t="shared" si="1"/>
        <v>0</v>
      </c>
      <c r="M56" s="85"/>
      <c r="N56" s="138"/>
    </row>
    <row r="57" spans="1:33" ht="15" x14ac:dyDescent="0.2">
      <c r="A57" s="173" t="s">
        <v>191</v>
      </c>
      <c r="B57" s="170">
        <v>800</v>
      </c>
      <c r="C57" s="164" t="s">
        <v>62</v>
      </c>
      <c r="D57" s="170">
        <v>800</v>
      </c>
      <c r="E57" s="174" t="s">
        <v>252</v>
      </c>
      <c r="F57" s="5"/>
      <c r="G57" s="162" t="s">
        <v>122</v>
      </c>
      <c r="H57" s="137">
        <v>3.84</v>
      </c>
      <c r="I57" s="75"/>
      <c r="J57" s="75"/>
      <c r="K57" s="75">
        <f t="shared" si="0"/>
        <v>0</v>
      </c>
      <c r="L57" s="75">
        <f>H57*J57</f>
        <v>0</v>
      </c>
      <c r="M57" s="85">
        <f>K57+L57</f>
        <v>0</v>
      </c>
      <c r="N57" s="5"/>
    </row>
    <row r="58" spans="1:33" x14ac:dyDescent="0.2">
      <c r="A58" s="173"/>
      <c r="B58" s="170"/>
      <c r="C58" s="164"/>
      <c r="D58" s="170"/>
      <c r="E58" s="174"/>
      <c r="F58" s="5"/>
      <c r="G58" s="162"/>
      <c r="H58" s="137"/>
      <c r="I58" s="75"/>
      <c r="J58" s="75"/>
      <c r="K58" s="75">
        <f t="shared" si="0"/>
        <v>0</v>
      </c>
      <c r="L58" s="75">
        <f t="shared" si="1"/>
        <v>0</v>
      </c>
      <c r="M58" s="85"/>
      <c r="N58" s="138"/>
    </row>
    <row r="59" spans="1:33" ht="15" x14ac:dyDescent="0.2">
      <c r="A59" s="173" t="s">
        <v>192</v>
      </c>
      <c r="B59" s="170">
        <v>350</v>
      </c>
      <c r="C59" s="164" t="s">
        <v>62</v>
      </c>
      <c r="D59" s="170">
        <v>200</v>
      </c>
      <c r="E59" s="174" t="s">
        <v>255</v>
      </c>
      <c r="F59" s="5"/>
      <c r="G59" s="162" t="s">
        <v>144</v>
      </c>
      <c r="H59" s="137">
        <v>8.4</v>
      </c>
      <c r="I59" s="75"/>
      <c r="J59" s="75"/>
      <c r="K59" s="75">
        <f t="shared" si="0"/>
        <v>0</v>
      </c>
      <c r="L59" s="75">
        <f t="shared" si="1"/>
        <v>0</v>
      </c>
      <c r="M59" s="85">
        <f>K59+L59</f>
        <v>0</v>
      </c>
      <c r="N59" s="138"/>
    </row>
    <row r="60" spans="1:33" x14ac:dyDescent="0.2">
      <c r="A60" s="173"/>
      <c r="B60" s="170"/>
      <c r="C60" s="164"/>
      <c r="D60" s="164"/>
      <c r="E60" s="174"/>
      <c r="F60" s="5"/>
      <c r="G60" s="162"/>
      <c r="H60" s="137"/>
      <c r="I60" s="75"/>
      <c r="J60" s="75"/>
      <c r="K60" s="75">
        <f t="shared" si="0"/>
        <v>0</v>
      </c>
      <c r="L60" s="75">
        <f t="shared" si="1"/>
        <v>0</v>
      </c>
      <c r="M60" s="85"/>
      <c r="N60" s="138"/>
    </row>
    <row r="61" spans="1:33" x14ac:dyDescent="0.2">
      <c r="A61" s="70"/>
      <c r="B61" s="175"/>
      <c r="C61" s="171" t="s">
        <v>63</v>
      </c>
      <c r="D61" s="38"/>
      <c r="E61" s="176"/>
      <c r="G61" s="73"/>
      <c r="H61" s="74"/>
      <c r="I61" s="75"/>
      <c r="J61" s="75"/>
      <c r="K61" s="75">
        <f t="shared" si="0"/>
        <v>0</v>
      </c>
      <c r="L61" s="75">
        <f t="shared" si="1"/>
        <v>0</v>
      </c>
      <c r="M61" s="85"/>
      <c r="N61" s="138"/>
    </row>
    <row r="62" spans="1:33" s="21" customFormat="1" ht="15" x14ac:dyDescent="0.2">
      <c r="A62" s="173" t="s">
        <v>193</v>
      </c>
      <c r="B62" s="170">
        <v>200</v>
      </c>
      <c r="C62" s="164" t="s">
        <v>62</v>
      </c>
      <c r="D62" s="177">
        <v>200</v>
      </c>
      <c r="E62" s="178" t="s">
        <v>273</v>
      </c>
      <c r="F62" s="179"/>
      <c r="G62" s="73" t="s">
        <v>43</v>
      </c>
      <c r="H62" s="74">
        <v>1.1200000000000001</v>
      </c>
      <c r="I62" s="75"/>
      <c r="J62" s="75"/>
      <c r="K62" s="75">
        <f t="shared" si="0"/>
        <v>0</v>
      </c>
      <c r="L62" s="75">
        <f t="shared" si="1"/>
        <v>0</v>
      </c>
      <c r="M62" s="85">
        <f>K62+L62</f>
        <v>0</v>
      </c>
      <c r="N62" s="155"/>
    </row>
    <row r="63" spans="1:33" s="21" customFormat="1" ht="15" x14ac:dyDescent="0.2">
      <c r="A63" s="173" t="s">
        <v>193</v>
      </c>
      <c r="B63" s="170"/>
      <c r="C63" s="164"/>
      <c r="D63" s="177">
        <v>250</v>
      </c>
      <c r="E63" s="178" t="s">
        <v>299</v>
      </c>
      <c r="F63" s="179"/>
      <c r="G63" s="73" t="s">
        <v>43</v>
      </c>
      <c r="H63" s="74">
        <v>7.0650000000000004</v>
      </c>
      <c r="I63" s="75"/>
      <c r="J63" s="75"/>
      <c r="K63" s="75">
        <f t="shared" si="0"/>
        <v>0</v>
      </c>
      <c r="L63" s="75">
        <f t="shared" si="1"/>
        <v>0</v>
      </c>
      <c r="M63" s="85">
        <f>K63+L63</f>
        <v>0</v>
      </c>
      <c r="N63" s="155"/>
    </row>
    <row r="64" spans="1:33" customFormat="1" x14ac:dyDescent="0.2">
      <c r="A64" s="70"/>
      <c r="B64" s="180"/>
      <c r="C64" s="177"/>
      <c r="D64" s="177"/>
      <c r="E64" s="178"/>
      <c r="F64" s="5"/>
      <c r="G64" s="162"/>
      <c r="H64" s="137"/>
      <c r="I64" s="75"/>
      <c r="J64" s="75"/>
      <c r="K64" s="75">
        <f t="shared" si="0"/>
        <v>0</v>
      </c>
      <c r="L64" s="75">
        <f t="shared" si="1"/>
        <v>0</v>
      </c>
      <c r="M64" s="85"/>
      <c r="N64" s="181"/>
      <c r="O64" s="182"/>
      <c r="P64" s="5"/>
      <c r="Q64" s="5"/>
      <c r="R64" s="5"/>
      <c r="S64" s="5"/>
      <c r="T64" s="5"/>
      <c r="U64" s="5"/>
      <c r="V64" s="182"/>
      <c r="W64" s="182"/>
      <c r="X64" s="182"/>
      <c r="Y64" s="182"/>
      <c r="Z64" s="182"/>
      <c r="AA64" s="182"/>
      <c r="AB64" s="182"/>
      <c r="AC64" s="182"/>
      <c r="AD64" s="182"/>
      <c r="AE64" s="182"/>
      <c r="AF64" s="182"/>
      <c r="AG64" s="182"/>
    </row>
    <row r="65" spans="1:33" customFormat="1" x14ac:dyDescent="0.2">
      <c r="A65" s="70"/>
      <c r="B65" s="170"/>
      <c r="C65" s="171" t="s">
        <v>262</v>
      </c>
      <c r="D65" s="164"/>
      <c r="E65" s="172"/>
      <c r="F65" s="5"/>
      <c r="G65" s="162"/>
      <c r="H65" s="137"/>
      <c r="I65" s="75"/>
      <c r="J65" s="75"/>
      <c r="K65" s="75">
        <f t="shared" si="0"/>
        <v>0</v>
      </c>
      <c r="L65" s="75">
        <f t="shared" si="1"/>
        <v>0</v>
      </c>
      <c r="M65" s="85"/>
      <c r="N65" s="138"/>
      <c r="O65" s="5"/>
      <c r="P65" s="5"/>
      <c r="Q65" s="5"/>
      <c r="R65" s="5"/>
      <c r="S65" s="5"/>
      <c r="T65" s="5"/>
      <c r="U65" s="5"/>
      <c r="V65" s="5"/>
      <c r="W65" s="5"/>
      <c r="X65" s="5"/>
      <c r="Y65" s="5"/>
      <c r="Z65" s="5"/>
      <c r="AA65" s="5"/>
      <c r="AB65" s="5"/>
      <c r="AC65" s="5"/>
      <c r="AD65" s="5"/>
      <c r="AE65" s="5"/>
      <c r="AF65" s="5"/>
      <c r="AG65" s="5"/>
    </row>
    <row r="66" spans="1:33" customFormat="1" ht="15" x14ac:dyDescent="0.2">
      <c r="A66" s="70" t="s">
        <v>201</v>
      </c>
      <c r="B66" s="180"/>
      <c r="C66" s="177"/>
      <c r="D66" s="177">
        <v>100</v>
      </c>
      <c r="E66" s="178" t="s">
        <v>263</v>
      </c>
      <c r="F66" s="5"/>
      <c r="G66" s="162" t="s">
        <v>122</v>
      </c>
      <c r="H66" s="137">
        <v>16.588999999999999</v>
      </c>
      <c r="I66" s="75"/>
      <c r="J66" s="75"/>
      <c r="K66" s="75">
        <f t="shared" si="0"/>
        <v>0</v>
      </c>
      <c r="L66" s="75">
        <f t="shared" si="1"/>
        <v>0</v>
      </c>
      <c r="M66" s="85">
        <f>K66+L66</f>
        <v>0</v>
      </c>
      <c r="N66" s="181"/>
      <c r="O66" s="182"/>
      <c r="P66" s="5"/>
      <c r="Q66" s="5"/>
      <c r="R66" s="5"/>
      <c r="S66" s="5"/>
      <c r="T66" s="5"/>
      <c r="U66" s="5"/>
      <c r="V66" s="182"/>
      <c r="W66" s="182"/>
      <c r="X66" s="182"/>
      <c r="Y66" s="182"/>
      <c r="Z66" s="182"/>
      <c r="AA66" s="182"/>
      <c r="AB66" s="182"/>
      <c r="AC66" s="182"/>
      <c r="AD66" s="182"/>
      <c r="AE66" s="182"/>
      <c r="AF66" s="182"/>
      <c r="AG66" s="182"/>
    </row>
    <row r="67" spans="1:33" customFormat="1" x14ac:dyDescent="0.2">
      <c r="A67" s="70"/>
      <c r="B67" s="180"/>
      <c r="C67" s="177"/>
      <c r="D67" s="177"/>
      <c r="E67" s="178"/>
      <c r="F67" s="5"/>
      <c r="G67" s="162"/>
      <c r="H67" s="137"/>
      <c r="I67" s="75"/>
      <c r="J67" s="75"/>
      <c r="K67" s="75">
        <f t="shared" si="0"/>
        <v>0</v>
      </c>
      <c r="L67" s="75">
        <f t="shared" si="1"/>
        <v>0</v>
      </c>
      <c r="M67" s="85">
        <f t="shared" ref="M67:M77" si="2">K67+L67</f>
        <v>0</v>
      </c>
      <c r="N67" s="181"/>
      <c r="O67" s="182"/>
      <c r="P67" s="5"/>
      <c r="Q67" s="5"/>
      <c r="R67" s="5"/>
      <c r="S67" s="5"/>
      <c r="T67" s="5"/>
      <c r="U67" s="5"/>
      <c r="V67" s="182"/>
      <c r="W67" s="182"/>
      <c r="X67" s="182"/>
      <c r="Y67" s="182"/>
      <c r="Z67" s="182"/>
      <c r="AA67" s="182"/>
      <c r="AB67" s="182"/>
      <c r="AC67" s="182"/>
      <c r="AD67" s="182"/>
      <c r="AE67" s="182"/>
      <c r="AF67" s="182"/>
      <c r="AG67" s="182"/>
    </row>
    <row r="68" spans="1:33" customFormat="1" x14ac:dyDescent="0.2">
      <c r="A68" s="70"/>
      <c r="B68" s="170"/>
      <c r="C68" s="171" t="s">
        <v>259</v>
      </c>
      <c r="D68" s="164"/>
      <c r="E68" s="172"/>
      <c r="F68" s="5"/>
      <c r="G68" s="162"/>
      <c r="H68" s="137"/>
      <c r="I68" s="75"/>
      <c r="J68" s="75"/>
      <c r="K68" s="75">
        <f t="shared" si="0"/>
        <v>0</v>
      </c>
      <c r="L68" s="75">
        <f t="shared" si="1"/>
        <v>0</v>
      </c>
      <c r="M68" s="85">
        <f t="shared" si="2"/>
        <v>0</v>
      </c>
      <c r="N68" s="138"/>
      <c r="O68" s="5"/>
      <c r="P68" s="5"/>
      <c r="Q68" s="5"/>
      <c r="R68" s="5"/>
      <c r="S68" s="5"/>
      <c r="T68" s="5"/>
      <c r="U68" s="5"/>
      <c r="V68" s="5"/>
      <c r="W68" s="5"/>
      <c r="X68" s="5"/>
      <c r="Y68" s="5"/>
      <c r="Z68" s="5"/>
      <c r="AA68" s="5"/>
      <c r="AB68" s="5"/>
      <c r="AC68" s="5"/>
      <c r="AD68" s="5"/>
      <c r="AE68" s="5"/>
      <c r="AF68" s="5"/>
      <c r="AG68" s="5"/>
    </row>
    <row r="69" spans="1:33" customFormat="1" ht="15" x14ac:dyDescent="0.2">
      <c r="A69" s="70" t="s">
        <v>202</v>
      </c>
      <c r="B69" s="180">
        <v>450</v>
      </c>
      <c r="C69" s="177" t="s">
        <v>62</v>
      </c>
      <c r="D69" s="180">
        <v>200</v>
      </c>
      <c r="E69" s="178" t="s">
        <v>129</v>
      </c>
      <c r="F69" s="5"/>
      <c r="G69" s="162" t="s">
        <v>122</v>
      </c>
      <c r="H69" s="137">
        <v>4.9815900000000006</v>
      </c>
      <c r="I69" s="75"/>
      <c r="J69" s="75"/>
      <c r="K69" s="75">
        <f t="shared" si="0"/>
        <v>0</v>
      </c>
      <c r="L69" s="75">
        <f t="shared" si="1"/>
        <v>0</v>
      </c>
      <c r="M69" s="85">
        <f>K69+L69</f>
        <v>0</v>
      </c>
      <c r="N69" s="181"/>
      <c r="O69" s="182"/>
      <c r="P69" s="5"/>
      <c r="Q69" s="5"/>
      <c r="R69" s="5"/>
      <c r="S69" s="5"/>
      <c r="T69" s="5"/>
      <c r="U69" s="5"/>
      <c r="V69" s="182"/>
      <c r="W69" s="182"/>
      <c r="X69" s="182"/>
      <c r="Y69" s="182"/>
      <c r="Z69" s="182"/>
      <c r="AA69" s="182"/>
      <c r="AB69" s="182"/>
      <c r="AC69" s="182"/>
      <c r="AD69" s="182"/>
      <c r="AE69" s="182"/>
      <c r="AF69" s="182"/>
      <c r="AG69" s="182"/>
    </row>
    <row r="70" spans="1:33" customFormat="1" ht="15" x14ac:dyDescent="0.2">
      <c r="A70" s="70" t="s">
        <v>202</v>
      </c>
      <c r="B70" s="180">
        <v>200</v>
      </c>
      <c r="C70" s="177" t="s">
        <v>62</v>
      </c>
      <c r="D70" s="180">
        <v>300</v>
      </c>
      <c r="E70" s="178" t="s">
        <v>300</v>
      </c>
      <c r="F70" s="5"/>
      <c r="G70" s="162" t="s">
        <v>122</v>
      </c>
      <c r="H70" s="137">
        <v>4.4627999999999997</v>
      </c>
      <c r="I70" s="75"/>
      <c r="J70" s="75"/>
      <c r="K70" s="75">
        <f t="shared" si="0"/>
        <v>0</v>
      </c>
      <c r="L70" s="75">
        <f t="shared" si="1"/>
        <v>0</v>
      </c>
      <c r="M70" s="85">
        <f>K70+L70</f>
        <v>0</v>
      </c>
      <c r="N70" s="181"/>
      <c r="O70" s="182"/>
      <c r="P70" s="5"/>
      <c r="Q70" s="5"/>
      <c r="R70" s="5"/>
      <c r="S70" s="5"/>
      <c r="T70" s="5"/>
      <c r="U70" s="5"/>
      <c r="V70" s="182"/>
      <c r="W70" s="182"/>
      <c r="X70" s="182"/>
      <c r="Y70" s="182"/>
      <c r="Z70" s="182"/>
      <c r="AA70" s="182"/>
      <c r="AB70" s="182"/>
      <c r="AC70" s="182"/>
      <c r="AD70" s="182"/>
      <c r="AE70" s="182"/>
      <c r="AF70" s="182"/>
      <c r="AG70" s="182"/>
    </row>
    <row r="71" spans="1:33" customFormat="1" x14ac:dyDescent="0.2">
      <c r="A71" s="70"/>
      <c r="B71" s="180"/>
      <c r="C71" s="177"/>
      <c r="D71" s="180"/>
      <c r="E71" s="178"/>
      <c r="F71" s="5"/>
      <c r="G71" s="162"/>
      <c r="H71" s="137"/>
      <c r="I71" s="75"/>
      <c r="J71" s="75"/>
      <c r="K71" s="75">
        <f t="shared" si="0"/>
        <v>0</v>
      </c>
      <c r="L71" s="75">
        <f t="shared" si="1"/>
        <v>0</v>
      </c>
      <c r="M71" s="85">
        <f t="shared" si="2"/>
        <v>0</v>
      </c>
      <c r="N71" s="181"/>
      <c r="O71" s="182"/>
      <c r="P71" s="5"/>
      <c r="Q71" s="5"/>
      <c r="R71" s="5"/>
      <c r="S71" s="5"/>
      <c r="T71" s="5"/>
      <c r="U71" s="5"/>
      <c r="V71" s="182"/>
      <c r="W71" s="182"/>
      <c r="X71" s="182"/>
      <c r="Y71" s="182"/>
      <c r="Z71" s="182"/>
      <c r="AA71" s="182"/>
      <c r="AB71" s="182"/>
      <c r="AC71" s="182"/>
      <c r="AD71" s="182"/>
      <c r="AE71" s="182"/>
      <c r="AF71" s="182"/>
      <c r="AG71" s="182"/>
    </row>
    <row r="72" spans="1:33" customFormat="1" x14ac:dyDescent="0.2">
      <c r="A72" s="70"/>
      <c r="B72" s="170"/>
      <c r="C72" s="171" t="s">
        <v>260</v>
      </c>
      <c r="D72" s="164"/>
      <c r="E72" s="172"/>
      <c r="F72" s="5"/>
      <c r="G72" s="162"/>
      <c r="H72" s="137"/>
      <c r="I72" s="75"/>
      <c r="J72" s="75"/>
      <c r="K72" s="75">
        <f t="shared" si="0"/>
        <v>0</v>
      </c>
      <c r="L72" s="75">
        <f>H72*J72</f>
        <v>0</v>
      </c>
      <c r="M72" s="85">
        <f t="shared" si="2"/>
        <v>0</v>
      </c>
      <c r="N72" s="138"/>
      <c r="O72" s="5"/>
      <c r="P72" s="5"/>
      <c r="Q72" s="5"/>
      <c r="R72" s="5"/>
      <c r="S72" s="5"/>
      <c r="T72" s="5"/>
      <c r="U72" s="5"/>
      <c r="V72" s="5"/>
      <c r="W72" s="5"/>
      <c r="X72" s="5"/>
      <c r="Y72" s="5"/>
      <c r="Z72" s="5"/>
      <c r="AA72" s="5"/>
      <c r="AB72" s="5"/>
      <c r="AC72" s="5"/>
      <c r="AD72" s="5"/>
      <c r="AE72" s="5"/>
      <c r="AF72" s="5"/>
      <c r="AG72" s="5"/>
    </row>
    <row r="73" spans="1:33" customFormat="1" ht="15" x14ac:dyDescent="0.2">
      <c r="A73" s="70" t="s">
        <v>250</v>
      </c>
      <c r="B73" s="180"/>
      <c r="C73" s="177"/>
      <c r="D73" s="177">
        <v>200</v>
      </c>
      <c r="E73" s="178" t="s">
        <v>261</v>
      </c>
      <c r="F73" s="5"/>
      <c r="G73" s="162" t="s">
        <v>122</v>
      </c>
      <c r="H73" s="137">
        <v>30.782</v>
      </c>
      <c r="I73" s="75"/>
      <c r="J73" s="75"/>
      <c r="K73" s="75">
        <f t="shared" si="0"/>
        <v>0</v>
      </c>
      <c r="L73" s="75">
        <f t="shared" si="1"/>
        <v>0</v>
      </c>
      <c r="M73" s="85">
        <f>K73+L73</f>
        <v>0</v>
      </c>
      <c r="N73" s="181"/>
      <c r="O73" s="182"/>
      <c r="P73" s="5"/>
      <c r="Q73" s="5"/>
      <c r="R73" s="5"/>
      <c r="S73" s="5"/>
      <c r="T73" s="5"/>
      <c r="U73" s="5"/>
      <c r="V73" s="182"/>
      <c r="W73" s="182"/>
      <c r="X73" s="182"/>
      <c r="Y73" s="182"/>
      <c r="Z73" s="182"/>
      <c r="AA73" s="182"/>
      <c r="AB73" s="182"/>
      <c r="AC73" s="182"/>
      <c r="AD73" s="182"/>
      <c r="AE73" s="182"/>
      <c r="AF73" s="182"/>
      <c r="AG73" s="182"/>
    </row>
    <row r="74" spans="1:33" s="21" customFormat="1" x14ac:dyDescent="0.2">
      <c r="A74" s="183"/>
      <c r="B74" s="180"/>
      <c r="C74" s="177"/>
      <c r="D74" s="177"/>
      <c r="E74" s="178"/>
      <c r="F74" s="179"/>
      <c r="G74" s="73"/>
      <c r="H74" s="74"/>
      <c r="I74" s="75"/>
      <c r="J74" s="75"/>
      <c r="K74" s="75">
        <f t="shared" si="0"/>
        <v>0</v>
      </c>
      <c r="L74" s="75">
        <f t="shared" si="1"/>
        <v>0</v>
      </c>
      <c r="M74" s="85">
        <f t="shared" si="2"/>
        <v>0</v>
      </c>
      <c r="N74" s="155"/>
    </row>
    <row r="75" spans="1:33" customFormat="1" x14ac:dyDescent="0.2">
      <c r="A75" s="184"/>
      <c r="B75" s="170"/>
      <c r="C75" s="171" t="s">
        <v>264</v>
      </c>
      <c r="D75" s="160"/>
      <c r="E75" s="172"/>
      <c r="F75" s="5"/>
      <c r="G75" s="162"/>
      <c r="H75" s="137"/>
      <c r="I75" s="185"/>
      <c r="J75" s="185"/>
      <c r="K75" s="75">
        <f t="shared" si="0"/>
        <v>0</v>
      </c>
      <c r="L75" s="75">
        <f t="shared" si="1"/>
        <v>0</v>
      </c>
      <c r="M75" s="85">
        <f t="shared" si="2"/>
        <v>0</v>
      </c>
      <c r="Q75" s="187"/>
    </row>
    <row r="76" spans="1:33" customFormat="1" ht="15" x14ac:dyDescent="0.2">
      <c r="A76" s="184" t="s">
        <v>203</v>
      </c>
      <c r="B76" s="188">
        <v>150</v>
      </c>
      <c r="C76" s="168" t="s">
        <v>62</v>
      </c>
      <c r="D76" s="168">
        <v>100</v>
      </c>
      <c r="E76" s="169" t="s">
        <v>265</v>
      </c>
      <c r="F76" s="5"/>
      <c r="G76" s="162" t="s">
        <v>122</v>
      </c>
      <c r="H76" s="137">
        <v>0.53129999999999999</v>
      </c>
      <c r="I76" s="185"/>
      <c r="J76" s="185"/>
      <c r="K76" s="75">
        <f t="shared" si="0"/>
        <v>0</v>
      </c>
      <c r="L76" s="75">
        <f t="shared" si="1"/>
        <v>0</v>
      </c>
      <c r="M76" s="85">
        <f>K76+L76</f>
        <v>0</v>
      </c>
    </row>
    <row r="77" spans="1:33" customFormat="1" x14ac:dyDescent="0.2">
      <c r="A77" s="184"/>
      <c r="B77" s="188"/>
      <c r="C77" s="168"/>
      <c r="D77" s="168"/>
      <c r="E77" s="169"/>
      <c r="F77" s="5"/>
      <c r="G77" s="162"/>
      <c r="H77" s="137"/>
      <c r="I77" s="185"/>
      <c r="J77" s="185"/>
      <c r="K77" s="75">
        <f t="shared" si="0"/>
        <v>0</v>
      </c>
      <c r="L77" s="75">
        <f t="shared" si="1"/>
        <v>0</v>
      </c>
      <c r="M77" s="85">
        <f t="shared" si="2"/>
        <v>0</v>
      </c>
    </row>
    <row r="78" spans="1:33" s="21" customFormat="1" x14ac:dyDescent="0.2">
      <c r="A78" s="189"/>
      <c r="B78" s="188"/>
      <c r="C78" s="168"/>
      <c r="D78" s="168"/>
      <c r="E78" s="169" t="s">
        <v>154</v>
      </c>
      <c r="G78" s="162" t="s">
        <v>149</v>
      </c>
      <c r="H78" s="137">
        <f>ROUND(1+SUM(H52:H77)*8,0)</f>
        <v>638</v>
      </c>
      <c r="I78" s="185"/>
      <c r="J78" s="185"/>
      <c r="K78" s="75">
        <f t="shared" si="0"/>
        <v>0</v>
      </c>
      <c r="L78" s="75">
        <f t="shared" si="1"/>
        <v>0</v>
      </c>
      <c r="M78" s="85">
        <f>K78+L78</f>
        <v>0</v>
      </c>
      <c r="N78" s="155"/>
    </row>
    <row r="79" spans="1:33" s="21" customFormat="1" x14ac:dyDescent="0.2">
      <c r="A79" s="189"/>
      <c r="B79" s="188"/>
      <c r="C79" s="168"/>
      <c r="D79" s="168"/>
      <c r="E79" s="169" t="s">
        <v>150</v>
      </c>
      <c r="G79" s="162" t="s">
        <v>149</v>
      </c>
      <c r="H79" s="137">
        <f>H78*2</f>
        <v>1276</v>
      </c>
      <c r="I79" s="185"/>
      <c r="J79" s="185"/>
      <c r="K79" s="75">
        <f t="shared" si="0"/>
        <v>0</v>
      </c>
      <c r="L79" s="75">
        <f t="shared" si="1"/>
        <v>0</v>
      </c>
      <c r="M79" s="85">
        <f>K79+L79</f>
        <v>0</v>
      </c>
      <c r="N79" s="155"/>
    </row>
    <row r="80" spans="1:33" s="21" customFormat="1" x14ac:dyDescent="0.2">
      <c r="A80" s="189"/>
      <c r="B80" s="188"/>
      <c r="C80" s="168"/>
      <c r="D80" s="168"/>
      <c r="E80" s="169" t="s">
        <v>151</v>
      </c>
      <c r="G80" s="162" t="s">
        <v>149</v>
      </c>
      <c r="H80" s="137">
        <f>H78*3</f>
        <v>1914</v>
      </c>
      <c r="I80" s="185"/>
      <c r="J80" s="185"/>
      <c r="K80" s="75">
        <f t="shared" si="0"/>
        <v>0</v>
      </c>
      <c r="L80" s="75">
        <f t="shared" si="1"/>
        <v>0</v>
      </c>
      <c r="M80" s="85">
        <f>K80+L80</f>
        <v>0</v>
      </c>
      <c r="N80" s="155"/>
    </row>
    <row r="81" spans="1:33" s="21" customFormat="1" x14ac:dyDescent="0.2">
      <c r="A81" s="189"/>
      <c r="B81" s="188"/>
      <c r="C81" s="168"/>
      <c r="D81" s="168"/>
      <c r="E81" s="169" t="s">
        <v>167</v>
      </c>
      <c r="G81" s="162" t="s">
        <v>156</v>
      </c>
      <c r="H81" s="137">
        <f>H78*0.1</f>
        <v>63.800000000000004</v>
      </c>
      <c r="I81" s="185"/>
      <c r="J81" s="185"/>
      <c r="K81" s="75">
        <f t="shared" si="0"/>
        <v>0</v>
      </c>
      <c r="L81" s="75">
        <f t="shared" si="1"/>
        <v>0</v>
      </c>
      <c r="M81" s="85">
        <f>K81+L81</f>
        <v>0</v>
      </c>
      <c r="N81" s="155"/>
    </row>
    <row r="82" spans="1:33" s="21" customFormat="1" x14ac:dyDescent="0.2">
      <c r="A82" s="189"/>
      <c r="B82" s="188"/>
      <c r="C82" s="168"/>
      <c r="D82" s="168"/>
      <c r="E82" s="169"/>
      <c r="G82" s="162"/>
      <c r="H82" s="137"/>
      <c r="I82" s="185"/>
      <c r="J82" s="185"/>
      <c r="K82" s="75">
        <f t="shared" si="0"/>
        <v>0</v>
      </c>
      <c r="L82" s="75">
        <f t="shared" si="1"/>
        <v>0</v>
      </c>
      <c r="M82" s="85">
        <f t="shared" ref="M82:M88" si="3">K82+L82</f>
        <v>0</v>
      </c>
      <c r="N82" s="155"/>
    </row>
    <row r="83" spans="1:33" x14ac:dyDescent="0.2">
      <c r="A83" s="190" t="s">
        <v>64</v>
      </c>
      <c r="B83" s="170"/>
      <c r="C83" s="171" t="s">
        <v>253</v>
      </c>
      <c r="D83" s="164"/>
      <c r="E83" s="172"/>
      <c r="F83" s="5"/>
      <c r="G83" s="162"/>
      <c r="H83" s="137"/>
      <c r="I83" s="185"/>
      <c r="J83" s="185"/>
      <c r="K83" s="75">
        <f t="shared" si="0"/>
        <v>0</v>
      </c>
      <c r="L83" s="75">
        <f t="shared" si="1"/>
        <v>0</v>
      </c>
      <c r="M83" s="85">
        <f t="shared" si="3"/>
        <v>0</v>
      </c>
      <c r="N83" s="138"/>
    </row>
    <row r="84" spans="1:33" x14ac:dyDescent="0.2">
      <c r="A84" s="184"/>
      <c r="B84" s="170"/>
      <c r="C84" s="171" t="s">
        <v>145</v>
      </c>
      <c r="D84" s="164"/>
      <c r="E84" s="172"/>
      <c r="F84" s="5"/>
      <c r="G84" s="162"/>
      <c r="H84" s="137"/>
      <c r="I84" s="185"/>
      <c r="J84" s="185"/>
      <c r="K84" s="75">
        <f t="shared" si="0"/>
        <v>0</v>
      </c>
      <c r="L84" s="75">
        <f t="shared" si="1"/>
        <v>0</v>
      </c>
      <c r="M84" s="85">
        <f t="shared" si="3"/>
        <v>0</v>
      </c>
      <c r="N84" s="138"/>
    </row>
    <row r="85" spans="1:33" x14ac:dyDescent="0.2">
      <c r="A85" s="191" t="s">
        <v>65</v>
      </c>
      <c r="B85" s="170">
        <v>800</v>
      </c>
      <c r="C85" s="168" t="s">
        <v>62</v>
      </c>
      <c r="D85" s="170">
        <v>800</v>
      </c>
      <c r="E85" s="174" t="str">
        <f>E57</f>
        <v>Foundation F1</v>
      </c>
      <c r="F85" s="5"/>
      <c r="G85" s="192" t="s">
        <v>69</v>
      </c>
      <c r="H85" s="137">
        <v>19.2</v>
      </c>
      <c r="I85" s="185"/>
      <c r="J85" s="185"/>
      <c r="K85" s="75">
        <f t="shared" si="0"/>
        <v>0</v>
      </c>
      <c r="L85" s="75">
        <f t="shared" si="1"/>
        <v>0</v>
      </c>
      <c r="M85" s="85">
        <f>K85+L85</f>
        <v>0</v>
      </c>
      <c r="N85" s="5"/>
    </row>
    <row r="86" spans="1:33" x14ac:dyDescent="0.2">
      <c r="A86" s="191"/>
      <c r="B86" s="170"/>
      <c r="C86" s="164"/>
      <c r="D86" s="170"/>
      <c r="E86" s="174"/>
      <c r="F86" s="5"/>
      <c r="G86" s="192"/>
      <c r="H86" s="137"/>
      <c r="I86" s="185"/>
      <c r="J86" s="185"/>
      <c r="K86" s="75">
        <f t="shared" si="0"/>
        <v>0</v>
      </c>
      <c r="L86" s="75">
        <f>H86*J86</f>
        <v>0</v>
      </c>
      <c r="M86" s="85">
        <f t="shared" si="3"/>
        <v>0</v>
      </c>
      <c r="N86" s="138"/>
    </row>
    <row r="87" spans="1:33" x14ac:dyDescent="0.2">
      <c r="A87" s="191" t="s">
        <v>204</v>
      </c>
      <c r="B87" s="170">
        <v>350</v>
      </c>
      <c r="C87" s="164" t="s">
        <v>62</v>
      </c>
      <c r="D87" s="170">
        <v>200</v>
      </c>
      <c r="E87" s="174" t="str">
        <f>E59</f>
        <v>mm Tie Beam TB</v>
      </c>
      <c r="F87" s="5"/>
      <c r="G87" s="192" t="s">
        <v>69</v>
      </c>
      <c r="H87" s="137">
        <v>84</v>
      </c>
      <c r="I87" s="185"/>
      <c r="J87" s="185"/>
      <c r="K87" s="75">
        <f t="shared" si="0"/>
        <v>0</v>
      </c>
      <c r="L87" s="75">
        <f t="shared" si="1"/>
        <v>0</v>
      </c>
      <c r="M87" s="85">
        <f>K87+L87</f>
        <v>0</v>
      </c>
      <c r="N87" s="138"/>
    </row>
    <row r="88" spans="1:33" s="21" customFormat="1" x14ac:dyDescent="0.2">
      <c r="A88" s="191"/>
      <c r="B88" s="170"/>
      <c r="C88" s="164"/>
      <c r="D88" s="164"/>
      <c r="E88" s="174"/>
      <c r="G88" s="192"/>
      <c r="H88" s="137"/>
      <c r="I88" s="185"/>
      <c r="J88" s="185"/>
      <c r="K88" s="75">
        <f t="shared" si="0"/>
        <v>0</v>
      </c>
      <c r="L88" s="75">
        <f t="shared" si="1"/>
        <v>0</v>
      </c>
      <c r="M88" s="85">
        <f t="shared" si="3"/>
        <v>0</v>
      </c>
      <c r="N88" s="155"/>
    </row>
    <row r="89" spans="1:33" s="21" customFormat="1" x14ac:dyDescent="0.2">
      <c r="A89" s="184"/>
      <c r="B89" s="193"/>
      <c r="C89" s="171" t="s">
        <v>63</v>
      </c>
      <c r="D89" s="160"/>
      <c r="E89" s="172"/>
      <c r="G89" s="192"/>
      <c r="H89" s="137"/>
      <c r="I89" s="185"/>
      <c r="J89" s="185"/>
      <c r="K89" s="75">
        <f t="shared" si="0"/>
        <v>0</v>
      </c>
      <c r="L89" s="75">
        <f t="shared" si="1"/>
        <v>0</v>
      </c>
      <c r="M89" s="186"/>
      <c r="N89" s="155"/>
    </row>
    <row r="90" spans="1:33" s="21" customFormat="1" x14ac:dyDescent="0.2">
      <c r="A90" s="191" t="s">
        <v>205</v>
      </c>
      <c r="B90" s="170">
        <v>200</v>
      </c>
      <c r="C90" s="164" t="s">
        <v>62</v>
      </c>
      <c r="D90" s="168">
        <v>200</v>
      </c>
      <c r="E90" s="169" t="s">
        <v>273</v>
      </c>
      <c r="F90" s="5"/>
      <c r="G90" s="192" t="s">
        <v>69</v>
      </c>
      <c r="H90" s="137">
        <v>22.400000000000002</v>
      </c>
      <c r="I90" s="185"/>
      <c r="J90" s="185"/>
      <c r="K90" s="75">
        <f t="shared" si="0"/>
        <v>0</v>
      </c>
      <c r="L90" s="75">
        <f t="shared" si="1"/>
        <v>0</v>
      </c>
      <c r="M90" s="186">
        <f>H90*I90+H90*J90</f>
        <v>0</v>
      </c>
      <c r="N90" s="155"/>
    </row>
    <row r="91" spans="1:33" s="21" customFormat="1" x14ac:dyDescent="0.2">
      <c r="A91" s="191" t="s">
        <v>205</v>
      </c>
      <c r="B91" s="170"/>
      <c r="C91" s="164"/>
      <c r="D91" s="168">
        <v>250</v>
      </c>
      <c r="E91" s="169" t="s">
        <v>299</v>
      </c>
      <c r="F91" s="5"/>
      <c r="G91" s="192" t="s">
        <v>69</v>
      </c>
      <c r="H91" s="137">
        <v>133.1046</v>
      </c>
      <c r="I91" s="185"/>
      <c r="J91" s="185"/>
      <c r="K91" s="75">
        <f t="shared" si="0"/>
        <v>0</v>
      </c>
      <c r="L91" s="75">
        <f t="shared" si="1"/>
        <v>0</v>
      </c>
      <c r="M91" s="186">
        <f t="shared" ref="M91:M113" si="4">H91*I91+H91*J91</f>
        <v>0</v>
      </c>
      <c r="N91" s="155"/>
    </row>
    <row r="92" spans="1:33" s="21" customFormat="1" x14ac:dyDescent="0.2">
      <c r="A92" s="191"/>
      <c r="B92" s="170"/>
      <c r="C92" s="164"/>
      <c r="D92" s="164"/>
      <c r="E92" s="174"/>
      <c r="G92" s="192"/>
      <c r="H92" s="137"/>
      <c r="I92" s="185"/>
      <c r="J92" s="185"/>
      <c r="K92" s="75">
        <f t="shared" si="0"/>
        <v>0</v>
      </c>
      <c r="L92" s="75">
        <f t="shared" si="1"/>
        <v>0</v>
      </c>
      <c r="M92" s="186"/>
      <c r="N92" s="155"/>
    </row>
    <row r="93" spans="1:33" customFormat="1" x14ac:dyDescent="0.2">
      <c r="A93" s="184"/>
      <c r="B93" s="170"/>
      <c r="C93" s="171" t="s">
        <v>262</v>
      </c>
      <c r="D93" s="164"/>
      <c r="E93" s="172"/>
      <c r="F93" s="21"/>
      <c r="G93" s="192"/>
      <c r="H93" s="137"/>
      <c r="I93" s="185"/>
      <c r="J93" s="185"/>
      <c r="K93" s="75">
        <f t="shared" si="0"/>
        <v>0</v>
      </c>
      <c r="L93" s="75">
        <f t="shared" si="1"/>
        <v>0</v>
      </c>
      <c r="M93" s="186"/>
      <c r="N93" s="155"/>
      <c r="O93" s="21"/>
      <c r="P93" s="21"/>
      <c r="Q93" s="21"/>
      <c r="R93" s="21"/>
      <c r="S93" s="21"/>
      <c r="T93" s="21"/>
      <c r="U93" s="21"/>
      <c r="V93" s="21"/>
      <c r="W93" s="21"/>
      <c r="X93" s="21"/>
      <c r="Y93" s="21"/>
      <c r="Z93" s="21"/>
      <c r="AA93" s="21"/>
      <c r="AB93" s="21"/>
      <c r="AC93" s="21"/>
      <c r="AD93" s="21"/>
      <c r="AE93" s="21"/>
      <c r="AF93" s="21"/>
      <c r="AG93" s="21"/>
    </row>
    <row r="94" spans="1:33" customFormat="1" x14ac:dyDescent="0.2">
      <c r="A94" s="189" t="s">
        <v>206</v>
      </c>
      <c r="B94" s="188"/>
      <c r="C94" s="168"/>
      <c r="D94" s="168">
        <v>100</v>
      </c>
      <c r="E94" s="169" t="s">
        <v>263</v>
      </c>
      <c r="F94" s="5"/>
      <c r="G94" s="192" t="s">
        <v>69</v>
      </c>
      <c r="H94" s="137">
        <v>17</v>
      </c>
      <c r="I94" s="185"/>
      <c r="J94" s="185"/>
      <c r="K94" s="75">
        <f t="shared" si="0"/>
        <v>0</v>
      </c>
      <c r="L94" s="75">
        <f t="shared" si="1"/>
        <v>0</v>
      </c>
      <c r="M94" s="186">
        <f>H94*I94+H94*J94</f>
        <v>0</v>
      </c>
      <c r="N94" s="138"/>
      <c r="O94" s="5"/>
      <c r="P94" s="5"/>
      <c r="Q94" s="5"/>
      <c r="R94" s="5"/>
      <c r="S94" s="5"/>
      <c r="T94" s="5"/>
      <c r="U94" s="5"/>
      <c r="V94" s="5"/>
      <c r="W94" s="5"/>
      <c r="X94" s="5"/>
      <c r="Y94" s="5"/>
      <c r="Z94" s="5"/>
      <c r="AA94" s="5"/>
      <c r="AB94" s="5"/>
      <c r="AC94" s="5"/>
      <c r="AD94" s="5"/>
      <c r="AE94" s="5"/>
      <c r="AF94" s="5"/>
      <c r="AG94" s="5"/>
    </row>
    <row r="95" spans="1:33" customFormat="1" x14ac:dyDescent="0.2">
      <c r="A95" s="191"/>
      <c r="B95" s="170"/>
      <c r="C95" s="164"/>
      <c r="D95" s="164"/>
      <c r="E95" s="174"/>
      <c r="F95" s="5"/>
      <c r="G95" s="192"/>
      <c r="H95" s="137"/>
      <c r="I95" s="185"/>
      <c r="J95" s="185"/>
      <c r="K95" s="75">
        <f t="shared" si="0"/>
        <v>0</v>
      </c>
      <c r="L95" s="75">
        <f t="shared" si="1"/>
        <v>0</v>
      </c>
      <c r="M95" s="186"/>
      <c r="N95" s="155"/>
      <c r="O95" s="21"/>
      <c r="P95" s="21"/>
      <c r="Q95" s="21"/>
      <c r="R95" s="21"/>
      <c r="S95" s="21"/>
      <c r="T95" s="21"/>
      <c r="U95" s="21"/>
      <c r="V95" s="21"/>
      <c r="W95" s="21"/>
      <c r="X95" s="21"/>
      <c r="Y95" s="21"/>
      <c r="Z95" s="21"/>
      <c r="AA95" s="21"/>
      <c r="AB95" s="21"/>
      <c r="AC95" s="21"/>
      <c r="AD95" s="21"/>
      <c r="AE95" s="21"/>
      <c r="AF95" s="21"/>
      <c r="AG95" s="21"/>
    </row>
    <row r="96" spans="1:33" customFormat="1" x14ac:dyDescent="0.2">
      <c r="A96" s="191"/>
      <c r="B96" s="170"/>
      <c r="C96" s="171" t="s">
        <v>259</v>
      </c>
      <c r="D96" s="164"/>
      <c r="E96" s="172"/>
      <c r="F96" s="5"/>
      <c r="G96" s="192"/>
      <c r="H96" s="137"/>
      <c r="I96" s="185"/>
      <c r="J96" s="185"/>
      <c r="K96" s="75">
        <f t="shared" si="0"/>
        <v>0</v>
      </c>
      <c r="L96" s="75">
        <f t="shared" si="1"/>
        <v>0</v>
      </c>
      <c r="M96" s="186"/>
      <c r="N96" s="155"/>
      <c r="O96" s="21"/>
      <c r="P96" s="21"/>
      <c r="Q96" s="21"/>
      <c r="R96" s="21"/>
      <c r="S96" s="21"/>
      <c r="T96" s="21"/>
      <c r="U96" s="21"/>
      <c r="V96" s="21"/>
      <c r="W96" s="21"/>
      <c r="X96" s="21"/>
      <c r="Y96" s="21"/>
      <c r="Z96" s="21"/>
      <c r="AA96" s="21"/>
      <c r="AB96" s="21"/>
      <c r="AC96" s="21"/>
      <c r="AD96" s="21"/>
      <c r="AE96" s="21"/>
      <c r="AF96" s="21"/>
      <c r="AG96" s="21"/>
    </row>
    <row r="97" spans="1:33" customFormat="1" x14ac:dyDescent="0.2">
      <c r="A97" s="189" t="s">
        <v>207</v>
      </c>
      <c r="B97" s="188">
        <v>450</v>
      </c>
      <c r="C97" s="188" t="s">
        <v>62</v>
      </c>
      <c r="D97" s="188">
        <v>200</v>
      </c>
      <c r="E97" s="194" t="str">
        <f t="shared" ref="E97:E98" si="5">E69</f>
        <v>mm Beam B1</v>
      </c>
      <c r="F97" s="5"/>
      <c r="G97" s="192" t="s">
        <v>69</v>
      </c>
      <c r="H97" s="137">
        <v>47.048349999999999</v>
      </c>
      <c r="I97" s="185"/>
      <c r="J97" s="185"/>
      <c r="K97" s="75">
        <f t="shared" si="0"/>
        <v>0</v>
      </c>
      <c r="L97" s="75">
        <f t="shared" si="1"/>
        <v>0</v>
      </c>
      <c r="M97" s="186">
        <f t="shared" ref="M97:M98" si="6">H97*I97+H97*J97</f>
        <v>0</v>
      </c>
      <c r="N97" s="21"/>
      <c r="O97" s="21"/>
      <c r="P97" s="21"/>
      <c r="Q97" s="21"/>
      <c r="R97" s="21"/>
      <c r="S97" s="21"/>
      <c r="T97" s="21"/>
      <c r="U97" s="21"/>
      <c r="V97" s="21"/>
      <c r="W97" s="21"/>
      <c r="X97" s="21"/>
      <c r="Y97" s="21"/>
      <c r="Z97" s="21"/>
      <c r="AA97" s="21"/>
      <c r="AB97" s="21"/>
      <c r="AC97" s="21"/>
      <c r="AD97" s="21"/>
      <c r="AE97" s="21"/>
      <c r="AF97" s="21"/>
      <c r="AG97" s="21"/>
    </row>
    <row r="98" spans="1:33" customFormat="1" x14ac:dyDescent="0.2">
      <c r="A98" s="189" t="s">
        <v>207</v>
      </c>
      <c r="B98" s="188">
        <v>200</v>
      </c>
      <c r="C98" s="188" t="s">
        <v>62</v>
      </c>
      <c r="D98" s="188">
        <v>300</v>
      </c>
      <c r="E98" s="194" t="str">
        <f t="shared" si="5"/>
        <v>mm Beam HB</v>
      </c>
      <c r="F98" s="5"/>
      <c r="G98" s="192" t="s">
        <v>69</v>
      </c>
      <c r="H98" s="137">
        <v>59.503999999999991</v>
      </c>
      <c r="I98" s="185"/>
      <c r="J98" s="185"/>
      <c r="K98" s="75">
        <f t="shared" si="0"/>
        <v>0</v>
      </c>
      <c r="L98" s="75">
        <f t="shared" si="1"/>
        <v>0</v>
      </c>
      <c r="M98" s="186">
        <f t="shared" si="6"/>
        <v>0</v>
      </c>
      <c r="N98" s="21"/>
      <c r="O98" s="21"/>
      <c r="P98" s="21"/>
      <c r="Q98" s="21"/>
      <c r="R98" s="21"/>
      <c r="S98" s="21"/>
      <c r="T98" s="21"/>
      <c r="U98" s="21"/>
      <c r="V98" s="21"/>
      <c r="W98" s="21"/>
      <c r="X98" s="21"/>
      <c r="Y98" s="21"/>
      <c r="Z98" s="21"/>
      <c r="AA98" s="21"/>
      <c r="AB98" s="21"/>
      <c r="AC98" s="21"/>
      <c r="AD98" s="21"/>
      <c r="AE98" s="21"/>
      <c r="AF98" s="21"/>
      <c r="AG98" s="21"/>
    </row>
    <row r="99" spans="1:33" customFormat="1" x14ac:dyDescent="0.2">
      <c r="A99" s="184"/>
      <c r="B99" s="188"/>
      <c r="C99" s="168"/>
      <c r="D99" s="168"/>
      <c r="E99" s="169"/>
      <c r="F99" s="5"/>
      <c r="G99" s="192"/>
      <c r="H99" s="137"/>
      <c r="I99" s="185"/>
      <c r="J99" s="185"/>
      <c r="K99" s="75">
        <f t="shared" si="0"/>
        <v>0</v>
      </c>
      <c r="L99" s="75">
        <f t="shared" si="1"/>
        <v>0</v>
      </c>
      <c r="M99" s="186"/>
      <c r="N99" s="21"/>
      <c r="O99" s="21"/>
      <c r="P99" s="21"/>
      <c r="Q99" s="21"/>
      <c r="R99" s="21"/>
      <c r="S99" s="21"/>
      <c r="T99" s="21"/>
      <c r="U99" s="21"/>
      <c r="V99" s="21"/>
      <c r="W99" s="21"/>
      <c r="X99" s="21"/>
      <c r="Y99" s="21"/>
      <c r="Z99" s="21"/>
      <c r="AA99" s="21"/>
      <c r="AB99" s="21"/>
      <c r="AC99" s="21"/>
      <c r="AD99" s="21"/>
      <c r="AE99" s="21"/>
      <c r="AF99" s="21"/>
      <c r="AG99" s="21"/>
    </row>
    <row r="100" spans="1:33" customFormat="1" x14ac:dyDescent="0.2">
      <c r="A100" s="184"/>
      <c r="B100" s="170"/>
      <c r="C100" s="171" t="s">
        <v>260</v>
      </c>
      <c r="D100" s="164"/>
      <c r="E100" s="172"/>
      <c r="F100" s="5"/>
      <c r="G100" s="192"/>
      <c r="H100" s="137"/>
      <c r="I100" s="185"/>
      <c r="J100" s="185"/>
      <c r="K100" s="75">
        <f t="shared" si="0"/>
        <v>0</v>
      </c>
      <c r="L100" s="75">
        <f t="shared" si="1"/>
        <v>0</v>
      </c>
      <c r="M100" s="186"/>
      <c r="N100" s="21"/>
      <c r="O100" s="21"/>
      <c r="P100" s="21"/>
      <c r="Q100" s="21"/>
      <c r="R100" s="21"/>
      <c r="S100" s="21"/>
      <c r="T100" s="21"/>
      <c r="U100" s="21"/>
      <c r="V100" s="21"/>
      <c r="W100" s="21"/>
      <c r="X100" s="21"/>
      <c r="Y100" s="21"/>
      <c r="Z100" s="21"/>
      <c r="AA100" s="21"/>
      <c r="AB100" s="21"/>
      <c r="AC100" s="21"/>
      <c r="AD100" s="21"/>
      <c r="AE100" s="21"/>
      <c r="AF100" s="21"/>
      <c r="AG100" s="21"/>
    </row>
    <row r="101" spans="1:33" customFormat="1" x14ac:dyDescent="0.2">
      <c r="A101" s="189" t="s">
        <v>208</v>
      </c>
      <c r="B101" s="188"/>
      <c r="C101" s="168"/>
      <c r="D101" s="168">
        <v>200</v>
      </c>
      <c r="E101" s="195" t="str">
        <f>E73</f>
        <v>mm roof slab</v>
      </c>
      <c r="F101" s="5"/>
      <c r="G101" s="192" t="s">
        <v>69</v>
      </c>
      <c r="H101" s="137">
        <v>153.91</v>
      </c>
      <c r="I101" s="185"/>
      <c r="J101" s="185"/>
      <c r="K101" s="75">
        <f t="shared" si="0"/>
        <v>0</v>
      </c>
      <c r="L101" s="75">
        <f t="shared" si="1"/>
        <v>0</v>
      </c>
      <c r="M101" s="186">
        <f>H101*I101+H101*J101</f>
        <v>0</v>
      </c>
      <c r="N101" s="21"/>
      <c r="O101" s="21"/>
      <c r="P101" s="21"/>
      <c r="Q101" s="21"/>
      <c r="R101" s="21"/>
      <c r="S101" s="21"/>
      <c r="T101" s="21"/>
      <c r="U101" s="21"/>
      <c r="V101" s="21"/>
      <c r="W101" s="21"/>
      <c r="X101" s="21"/>
      <c r="Y101" s="21"/>
      <c r="Z101" s="21"/>
      <c r="AA101" s="21"/>
      <c r="AB101" s="21"/>
      <c r="AC101" s="21"/>
      <c r="AD101" s="21"/>
      <c r="AE101" s="21"/>
      <c r="AF101" s="21"/>
      <c r="AG101" s="21"/>
    </row>
    <row r="102" spans="1:33" customFormat="1" x14ac:dyDescent="0.2">
      <c r="A102" s="189"/>
      <c r="B102" s="188"/>
      <c r="C102" s="168"/>
      <c r="D102" s="168"/>
      <c r="E102" s="169"/>
      <c r="F102" s="5"/>
      <c r="G102" s="192"/>
      <c r="H102" s="137"/>
      <c r="I102" s="185"/>
      <c r="J102" s="185"/>
      <c r="K102" s="75">
        <f t="shared" ref="K102:K165" si="7">H102*I102</f>
        <v>0</v>
      </c>
      <c r="L102" s="75">
        <f t="shared" ref="L102:L104" si="8">H102*J102</f>
        <v>0</v>
      </c>
      <c r="M102" s="186"/>
      <c r="N102" s="21"/>
      <c r="O102" s="21"/>
      <c r="P102" s="21"/>
      <c r="Q102" s="21"/>
      <c r="R102" s="21"/>
      <c r="S102" s="21"/>
      <c r="T102" s="21"/>
      <c r="U102" s="21"/>
      <c r="V102" s="21"/>
      <c r="W102" s="21"/>
      <c r="X102" s="21"/>
      <c r="Y102" s="21"/>
      <c r="Z102" s="21"/>
      <c r="AA102" s="21"/>
      <c r="AB102" s="21"/>
      <c r="AC102" s="21"/>
      <c r="AD102" s="21"/>
      <c r="AE102" s="21"/>
      <c r="AF102" s="21"/>
      <c r="AG102" s="21"/>
    </row>
    <row r="103" spans="1:33" customFormat="1" x14ac:dyDescent="0.2">
      <c r="A103" s="184"/>
      <c r="B103" s="170"/>
      <c r="C103" s="171" t="s">
        <v>264</v>
      </c>
      <c r="D103" s="160"/>
      <c r="E103" s="172"/>
      <c r="F103" s="5"/>
      <c r="G103" s="192"/>
      <c r="H103" s="137"/>
      <c r="I103" s="185"/>
      <c r="J103" s="185"/>
      <c r="K103" s="75">
        <f t="shared" si="7"/>
        <v>0</v>
      </c>
      <c r="L103" s="75">
        <f t="shared" si="8"/>
        <v>0</v>
      </c>
      <c r="M103" s="186"/>
    </row>
    <row r="104" spans="1:33" customFormat="1" x14ac:dyDescent="0.2">
      <c r="A104" s="191" t="s">
        <v>216</v>
      </c>
      <c r="B104" s="188">
        <v>100</v>
      </c>
      <c r="C104" s="168" t="s">
        <v>62</v>
      </c>
      <c r="D104" s="168">
        <v>100</v>
      </c>
      <c r="E104" s="169" t="s">
        <v>266</v>
      </c>
      <c r="F104" s="5"/>
      <c r="G104" s="192" t="s">
        <v>69</v>
      </c>
      <c r="H104" s="137">
        <v>10.625999999999999</v>
      </c>
      <c r="I104" s="185"/>
      <c r="J104" s="185"/>
      <c r="K104" s="75">
        <f t="shared" si="7"/>
        <v>0</v>
      </c>
      <c r="L104" s="75">
        <f t="shared" si="8"/>
        <v>0</v>
      </c>
      <c r="M104" s="186">
        <f>H104*I104+H104*J104</f>
        <v>0</v>
      </c>
    </row>
    <row r="105" spans="1:33" x14ac:dyDescent="0.2">
      <c r="A105" s="184"/>
      <c r="B105" s="188"/>
      <c r="C105" s="168"/>
      <c r="D105" s="168"/>
      <c r="E105" s="169"/>
      <c r="F105" s="5"/>
      <c r="G105" s="192"/>
      <c r="H105" s="137"/>
      <c r="I105" s="185"/>
      <c r="J105" s="185"/>
      <c r="K105" s="75">
        <f t="shared" si="7"/>
        <v>0</v>
      </c>
      <c r="L105" s="75">
        <f>H105*J105</f>
        <v>0</v>
      </c>
      <c r="M105" s="186">
        <f t="shared" si="4"/>
        <v>0</v>
      </c>
      <c r="N105" s="138"/>
    </row>
    <row r="106" spans="1:33" x14ac:dyDescent="0.2">
      <c r="A106" s="184"/>
      <c r="B106" s="188"/>
      <c r="C106" s="168"/>
      <c r="D106" s="168"/>
      <c r="E106" s="169" t="s">
        <v>168</v>
      </c>
      <c r="F106" s="5"/>
      <c r="G106" s="192" t="s">
        <v>152</v>
      </c>
      <c r="H106" s="137">
        <v>127</v>
      </c>
      <c r="I106" s="185"/>
      <c r="J106" s="185"/>
      <c r="K106" s="75">
        <f t="shared" si="7"/>
        <v>0</v>
      </c>
      <c r="L106" s="75">
        <f t="shared" ref="L106:L117" si="9">H106*J106</f>
        <v>0</v>
      </c>
      <c r="M106" s="186">
        <f>H106*I106+H106*J106</f>
        <v>0</v>
      </c>
      <c r="N106" s="138"/>
    </row>
    <row r="107" spans="1:33" ht="15" x14ac:dyDescent="0.2">
      <c r="A107" s="184"/>
      <c r="B107" s="188"/>
      <c r="C107" s="168"/>
      <c r="D107" s="168"/>
      <c r="E107" s="169" t="s">
        <v>169</v>
      </c>
      <c r="F107" s="5"/>
      <c r="G107" s="162" t="s">
        <v>122</v>
      </c>
      <c r="H107" s="137">
        <v>1.6088770833333337</v>
      </c>
      <c r="I107" s="185"/>
      <c r="J107" s="185"/>
      <c r="K107" s="75">
        <f t="shared" si="7"/>
        <v>0</v>
      </c>
      <c r="L107" s="75">
        <f t="shared" si="9"/>
        <v>0</v>
      </c>
      <c r="M107" s="186">
        <f t="shared" si="4"/>
        <v>0</v>
      </c>
      <c r="N107" s="138"/>
    </row>
    <row r="108" spans="1:33" ht="15" x14ac:dyDescent="0.2">
      <c r="A108" s="184"/>
      <c r="B108" s="188"/>
      <c r="C108" s="168"/>
      <c r="D108" s="168"/>
      <c r="E108" s="169" t="s">
        <v>174</v>
      </c>
      <c r="F108" s="5"/>
      <c r="G108" s="162" t="s">
        <v>122</v>
      </c>
      <c r="H108" s="137">
        <v>1.0824750000000003</v>
      </c>
      <c r="I108" s="185"/>
      <c r="J108" s="185"/>
      <c r="K108" s="75">
        <f t="shared" si="7"/>
        <v>0</v>
      </c>
      <c r="L108" s="75">
        <f t="shared" si="9"/>
        <v>0</v>
      </c>
      <c r="M108" s="186">
        <f t="shared" si="4"/>
        <v>0</v>
      </c>
      <c r="N108" s="138"/>
    </row>
    <row r="109" spans="1:33" x14ac:dyDescent="0.2">
      <c r="A109" s="184"/>
      <c r="B109" s="188"/>
      <c r="C109" s="168"/>
      <c r="D109" s="168"/>
      <c r="E109" s="169" t="s">
        <v>170</v>
      </c>
      <c r="F109" s="5"/>
      <c r="G109" s="192" t="s">
        <v>153</v>
      </c>
      <c r="H109" s="137">
        <v>10</v>
      </c>
      <c r="I109" s="185"/>
      <c r="J109" s="185"/>
      <c r="K109" s="75">
        <f t="shared" si="7"/>
        <v>0</v>
      </c>
      <c r="L109" s="75">
        <f t="shared" si="9"/>
        <v>0</v>
      </c>
      <c r="M109" s="186">
        <f t="shared" si="4"/>
        <v>0</v>
      </c>
      <c r="N109" s="138"/>
    </row>
    <row r="110" spans="1:33" x14ac:dyDescent="0.2">
      <c r="A110" s="184"/>
      <c r="B110" s="188"/>
      <c r="C110" s="168"/>
      <c r="D110" s="168"/>
      <c r="E110" s="169" t="s">
        <v>171</v>
      </c>
      <c r="F110" s="5"/>
      <c r="G110" s="192" t="s">
        <v>153</v>
      </c>
      <c r="H110" s="137">
        <v>5</v>
      </c>
      <c r="I110" s="185"/>
      <c r="J110" s="185"/>
      <c r="K110" s="75">
        <f t="shared" si="7"/>
        <v>0</v>
      </c>
      <c r="L110" s="75">
        <f t="shared" si="9"/>
        <v>0</v>
      </c>
      <c r="M110" s="186">
        <f t="shared" si="4"/>
        <v>0</v>
      </c>
      <c r="N110" s="138"/>
    </row>
    <row r="111" spans="1:33" x14ac:dyDescent="0.2">
      <c r="A111" s="184"/>
      <c r="B111" s="188"/>
      <c r="C111" s="168"/>
      <c r="D111" s="168"/>
      <c r="E111" s="169" t="s">
        <v>172</v>
      </c>
      <c r="F111" s="5"/>
      <c r="G111" s="192" t="s">
        <v>152</v>
      </c>
      <c r="H111" s="137">
        <v>1330</v>
      </c>
      <c r="I111" s="185"/>
      <c r="J111" s="185"/>
      <c r="K111" s="75">
        <f t="shared" si="7"/>
        <v>0</v>
      </c>
      <c r="L111" s="75">
        <f t="shared" si="9"/>
        <v>0</v>
      </c>
      <c r="M111" s="186">
        <f t="shared" si="4"/>
        <v>0</v>
      </c>
      <c r="N111" s="138"/>
    </row>
    <row r="112" spans="1:33" x14ac:dyDescent="0.2">
      <c r="A112" s="184"/>
      <c r="B112" s="188"/>
      <c r="C112" s="168"/>
      <c r="D112" s="168"/>
      <c r="E112" s="169" t="s">
        <v>173</v>
      </c>
      <c r="F112" s="5"/>
      <c r="G112" s="192" t="s">
        <v>152</v>
      </c>
      <c r="H112" s="137">
        <v>80</v>
      </c>
      <c r="I112" s="185"/>
      <c r="J112" s="185"/>
      <c r="K112" s="75">
        <f t="shared" si="7"/>
        <v>0</v>
      </c>
      <c r="L112" s="75">
        <f t="shared" si="9"/>
        <v>0</v>
      </c>
      <c r="M112" s="186">
        <f t="shared" si="4"/>
        <v>0</v>
      </c>
      <c r="N112" s="138"/>
    </row>
    <row r="113" spans="1:33" customFormat="1" x14ac:dyDescent="0.2">
      <c r="A113" s="184"/>
      <c r="B113" s="188"/>
      <c r="C113" s="168"/>
      <c r="D113" s="168"/>
      <c r="E113" s="169" t="s">
        <v>175</v>
      </c>
      <c r="F113" s="5"/>
      <c r="G113" s="192" t="s">
        <v>152</v>
      </c>
      <c r="H113" s="137">
        <v>715</v>
      </c>
      <c r="I113" s="185"/>
      <c r="J113" s="185"/>
      <c r="K113" s="75">
        <f t="shared" si="7"/>
        <v>0</v>
      </c>
      <c r="L113" s="75">
        <f t="shared" si="9"/>
        <v>0</v>
      </c>
      <c r="M113" s="186">
        <f t="shared" si="4"/>
        <v>0</v>
      </c>
      <c r="N113" s="5"/>
      <c r="O113" s="5"/>
      <c r="P113" s="5"/>
      <c r="Q113" s="5"/>
      <c r="R113" s="5"/>
      <c r="S113" s="5"/>
      <c r="T113" s="5"/>
      <c r="U113" s="5"/>
      <c r="V113" s="5"/>
      <c r="W113" s="5"/>
      <c r="X113" s="5"/>
      <c r="Y113" s="5"/>
      <c r="Z113" s="5"/>
      <c r="AA113" s="5"/>
      <c r="AB113" s="5"/>
      <c r="AC113" s="5"/>
      <c r="AD113" s="5"/>
      <c r="AE113" s="5"/>
      <c r="AF113" s="5"/>
      <c r="AG113" s="5"/>
    </row>
    <row r="114" spans="1:33" x14ac:dyDescent="0.2">
      <c r="A114" s="184"/>
      <c r="B114" s="188"/>
      <c r="C114" s="168"/>
      <c r="D114" s="168"/>
      <c r="E114" s="169"/>
      <c r="F114" s="5"/>
      <c r="G114" s="192"/>
      <c r="H114" s="137"/>
      <c r="I114" s="185"/>
      <c r="J114" s="185"/>
      <c r="K114" s="75">
        <f t="shared" si="7"/>
        <v>0</v>
      </c>
      <c r="L114" s="75">
        <f t="shared" si="9"/>
        <v>0</v>
      </c>
      <c r="M114" s="186"/>
      <c r="N114" s="138"/>
    </row>
    <row r="115" spans="1:33" x14ac:dyDescent="0.2">
      <c r="A115" s="190" t="s">
        <v>209</v>
      </c>
      <c r="B115" s="170"/>
      <c r="C115" s="171" t="s">
        <v>254</v>
      </c>
      <c r="D115" s="164"/>
      <c r="E115" s="172"/>
      <c r="F115" s="5"/>
      <c r="G115" s="162"/>
      <c r="H115" s="137"/>
      <c r="I115" s="185"/>
      <c r="J115" s="185"/>
      <c r="K115" s="75">
        <f t="shared" si="7"/>
        <v>0</v>
      </c>
      <c r="L115" s="75">
        <f t="shared" si="9"/>
        <v>0</v>
      </c>
      <c r="M115" s="186"/>
      <c r="N115" s="138"/>
    </row>
    <row r="116" spans="1:33" x14ac:dyDescent="0.2">
      <c r="A116" s="184"/>
      <c r="B116" s="170"/>
      <c r="C116" s="171" t="s">
        <v>145</v>
      </c>
      <c r="D116" s="164"/>
      <c r="E116" s="172"/>
      <c r="F116" s="5"/>
      <c r="G116" s="162"/>
      <c r="H116" s="137"/>
      <c r="I116" s="185"/>
      <c r="J116" s="185"/>
      <c r="K116" s="75">
        <f t="shared" si="7"/>
        <v>0</v>
      </c>
      <c r="L116" s="75">
        <f t="shared" si="9"/>
        <v>0</v>
      </c>
      <c r="M116" s="186"/>
      <c r="N116" s="138"/>
    </row>
    <row r="117" spans="1:33" x14ac:dyDescent="0.2">
      <c r="A117" s="191" t="s">
        <v>210</v>
      </c>
      <c r="B117" s="170"/>
      <c r="C117" s="164">
        <v>6</v>
      </c>
      <c r="D117" s="164" t="s">
        <v>28</v>
      </c>
      <c r="E117" s="174" t="s">
        <v>133</v>
      </c>
      <c r="F117" s="5"/>
      <c r="G117" s="192" t="s">
        <v>17</v>
      </c>
      <c r="H117" s="137">
        <v>162</v>
      </c>
      <c r="I117" s="185"/>
      <c r="J117" s="185"/>
      <c r="K117" s="75">
        <f t="shared" si="7"/>
        <v>0</v>
      </c>
      <c r="L117" s="75">
        <f t="shared" si="9"/>
        <v>0</v>
      </c>
      <c r="M117" s="186">
        <f>H117*I117+H117*J117</f>
        <v>0</v>
      </c>
      <c r="N117" s="138"/>
    </row>
    <row r="118" spans="1:33" x14ac:dyDescent="0.2">
      <c r="A118" s="191" t="s">
        <v>210</v>
      </c>
      <c r="B118" s="170"/>
      <c r="C118" s="164">
        <v>12</v>
      </c>
      <c r="D118" s="164" t="s">
        <v>28</v>
      </c>
      <c r="E118" s="174" t="s">
        <v>133</v>
      </c>
      <c r="F118" s="5"/>
      <c r="G118" s="192" t="s">
        <v>17</v>
      </c>
      <c r="H118" s="137">
        <v>192</v>
      </c>
      <c r="I118" s="185"/>
      <c r="J118" s="185"/>
      <c r="K118" s="75">
        <f t="shared" si="7"/>
        <v>0</v>
      </c>
      <c r="L118" s="75">
        <f>H118*J118</f>
        <v>0</v>
      </c>
      <c r="M118" s="186">
        <f t="shared" ref="M118" si="10">H118*I118+H118*J118</f>
        <v>0</v>
      </c>
      <c r="N118" s="138"/>
    </row>
    <row r="119" spans="1:33" x14ac:dyDescent="0.2">
      <c r="A119" s="191"/>
      <c r="B119" s="170"/>
      <c r="C119" s="164"/>
      <c r="D119" s="164"/>
      <c r="E119" s="174"/>
      <c r="F119" s="5"/>
      <c r="G119" s="162"/>
      <c r="H119" s="137"/>
      <c r="I119" s="185"/>
      <c r="J119" s="185"/>
      <c r="K119" s="75">
        <f t="shared" si="7"/>
        <v>0</v>
      </c>
      <c r="L119" s="75">
        <f t="shared" ref="L119:L130" si="11">H119*J119</f>
        <v>0</v>
      </c>
      <c r="M119" s="186"/>
      <c r="N119" s="138"/>
    </row>
    <row r="120" spans="1:33" x14ac:dyDescent="0.2">
      <c r="A120" s="184"/>
      <c r="B120" s="193"/>
      <c r="C120" s="171" t="s">
        <v>63</v>
      </c>
      <c r="D120" s="160"/>
      <c r="E120" s="172"/>
      <c r="F120" s="5"/>
      <c r="G120" s="162"/>
      <c r="H120" s="137"/>
      <c r="I120" s="185"/>
      <c r="J120" s="185"/>
      <c r="K120" s="75">
        <f t="shared" si="7"/>
        <v>0</v>
      </c>
      <c r="L120" s="75">
        <f t="shared" si="11"/>
        <v>0</v>
      </c>
      <c r="M120" s="186"/>
      <c r="N120" s="138"/>
    </row>
    <row r="121" spans="1:33" s="21" customFormat="1" x14ac:dyDescent="0.2">
      <c r="A121" s="191" t="s">
        <v>211</v>
      </c>
      <c r="B121" s="188"/>
      <c r="C121" s="164">
        <v>6</v>
      </c>
      <c r="D121" s="164" t="s">
        <v>28</v>
      </c>
      <c r="E121" s="169" t="s">
        <v>135</v>
      </c>
      <c r="G121" s="192" t="s">
        <v>17</v>
      </c>
      <c r="H121" s="137">
        <v>163</v>
      </c>
      <c r="I121" s="185"/>
      <c r="J121" s="185"/>
      <c r="K121" s="75">
        <f t="shared" si="7"/>
        <v>0</v>
      </c>
      <c r="L121" s="75">
        <f t="shared" si="11"/>
        <v>0</v>
      </c>
      <c r="M121" s="186">
        <f t="shared" ref="M121:M123" si="12">H121*I121+H121*J121</f>
        <v>0</v>
      </c>
      <c r="N121" s="155"/>
    </row>
    <row r="122" spans="1:33" s="21" customFormat="1" x14ac:dyDescent="0.2">
      <c r="A122" s="191" t="s">
        <v>212</v>
      </c>
      <c r="B122" s="188"/>
      <c r="C122" s="164">
        <v>12</v>
      </c>
      <c r="D122" s="164" t="s">
        <v>28</v>
      </c>
      <c r="E122" s="169" t="s">
        <v>135</v>
      </c>
      <c r="G122" s="192" t="s">
        <v>17</v>
      </c>
      <c r="H122" s="137">
        <v>72</v>
      </c>
      <c r="I122" s="185"/>
      <c r="J122" s="185"/>
      <c r="K122" s="75">
        <f t="shared" si="7"/>
        <v>0</v>
      </c>
      <c r="L122" s="75">
        <f t="shared" si="11"/>
        <v>0</v>
      </c>
      <c r="M122" s="186">
        <f t="shared" si="12"/>
        <v>0</v>
      </c>
      <c r="N122" s="155"/>
    </row>
    <row r="123" spans="1:33" s="21" customFormat="1" x14ac:dyDescent="0.2">
      <c r="A123" s="191" t="s">
        <v>212</v>
      </c>
      <c r="B123" s="188"/>
      <c r="C123" s="164">
        <v>16</v>
      </c>
      <c r="D123" s="164" t="s">
        <v>28</v>
      </c>
      <c r="E123" s="169" t="s">
        <v>135</v>
      </c>
      <c r="G123" s="192" t="s">
        <v>17</v>
      </c>
      <c r="H123" s="137">
        <v>32</v>
      </c>
      <c r="I123" s="185"/>
      <c r="J123" s="185"/>
      <c r="K123" s="75">
        <f t="shared" si="7"/>
        <v>0</v>
      </c>
      <c r="L123" s="75">
        <f t="shared" si="11"/>
        <v>0</v>
      </c>
      <c r="M123" s="186">
        <f t="shared" si="12"/>
        <v>0</v>
      </c>
      <c r="N123" s="155"/>
    </row>
    <row r="124" spans="1:33" customFormat="1" x14ac:dyDescent="0.2">
      <c r="A124" s="184"/>
      <c r="B124" s="170"/>
      <c r="C124" s="164"/>
      <c r="D124" s="168"/>
      <c r="E124" s="169"/>
      <c r="F124" s="5"/>
      <c r="G124" s="192"/>
      <c r="H124" s="137"/>
      <c r="I124" s="185"/>
      <c r="J124" s="185"/>
      <c r="K124" s="75">
        <f t="shared" si="7"/>
        <v>0</v>
      </c>
      <c r="L124" s="75">
        <f t="shared" si="11"/>
        <v>0</v>
      </c>
      <c r="M124" s="186"/>
      <c r="N124" s="155"/>
      <c r="O124" s="21"/>
      <c r="P124" s="21"/>
      <c r="Q124" s="21"/>
      <c r="R124" s="21"/>
      <c r="S124" s="21"/>
      <c r="T124" s="21"/>
      <c r="U124" s="21"/>
      <c r="V124" s="21"/>
      <c r="W124" s="21"/>
      <c r="X124" s="21"/>
      <c r="Y124" s="21"/>
      <c r="Z124" s="21"/>
      <c r="AA124" s="21"/>
      <c r="AB124" s="21"/>
      <c r="AC124" s="21"/>
      <c r="AD124" s="21"/>
      <c r="AE124" s="21"/>
      <c r="AF124" s="21"/>
      <c r="AG124" s="21"/>
    </row>
    <row r="125" spans="1:33" customFormat="1" x14ac:dyDescent="0.2">
      <c r="A125" s="184"/>
      <c r="B125" s="170"/>
      <c r="C125" s="171" t="s">
        <v>262</v>
      </c>
      <c r="D125" s="164"/>
      <c r="E125" s="172"/>
      <c r="F125" s="5"/>
      <c r="G125" s="162"/>
      <c r="H125" s="137"/>
      <c r="I125" s="185"/>
      <c r="J125" s="185"/>
      <c r="K125" s="75">
        <f t="shared" si="7"/>
        <v>0</v>
      </c>
      <c r="L125" s="75">
        <f t="shared" si="11"/>
        <v>0</v>
      </c>
      <c r="M125" s="186"/>
      <c r="N125" s="138"/>
      <c r="O125" s="5"/>
      <c r="P125" s="5"/>
      <c r="Q125" s="5"/>
      <c r="R125" s="5"/>
      <c r="S125" s="5"/>
      <c r="T125" s="5"/>
      <c r="U125" s="5"/>
      <c r="V125" s="5"/>
      <c r="W125" s="5"/>
      <c r="X125" s="5"/>
      <c r="Y125" s="5"/>
      <c r="Z125" s="5"/>
      <c r="AA125" s="5"/>
      <c r="AB125" s="5"/>
      <c r="AC125" s="5"/>
      <c r="AD125" s="5"/>
      <c r="AE125" s="5"/>
      <c r="AF125" s="5"/>
      <c r="AG125" s="5"/>
    </row>
    <row r="126" spans="1:33" customFormat="1" x14ac:dyDescent="0.2">
      <c r="A126" s="70" t="s">
        <v>214</v>
      </c>
      <c r="B126" s="180"/>
      <c r="C126" s="177">
        <v>6</v>
      </c>
      <c r="D126" s="177" t="s">
        <v>28</v>
      </c>
      <c r="E126" s="178" t="s">
        <v>143</v>
      </c>
      <c r="F126" s="5"/>
      <c r="G126" s="192" t="s">
        <v>17</v>
      </c>
      <c r="H126" s="137">
        <v>344</v>
      </c>
      <c r="I126" s="75"/>
      <c r="J126" s="75"/>
      <c r="K126" s="75">
        <f t="shared" si="7"/>
        <v>0</v>
      </c>
      <c r="L126" s="75">
        <f t="shared" si="11"/>
        <v>0</v>
      </c>
      <c r="M126" s="85">
        <f>H126*I126+H126*J126</f>
        <v>0</v>
      </c>
      <c r="N126" s="181"/>
      <c r="O126" s="182"/>
      <c r="P126" s="5"/>
      <c r="Q126" s="5"/>
      <c r="R126" s="5"/>
      <c r="S126" s="5"/>
      <c r="T126" s="5"/>
      <c r="U126" s="5"/>
      <c r="V126" s="182"/>
      <c r="W126" s="182"/>
      <c r="X126" s="182"/>
      <c r="Y126" s="182"/>
      <c r="Z126" s="182"/>
      <c r="AA126" s="182"/>
      <c r="AB126" s="182"/>
      <c r="AC126" s="182"/>
      <c r="AD126" s="182"/>
      <c r="AE126" s="182"/>
      <c r="AF126" s="182"/>
      <c r="AG126" s="182"/>
    </row>
    <row r="127" spans="1:33" customFormat="1" x14ac:dyDescent="0.2">
      <c r="A127" s="70"/>
      <c r="B127" s="170"/>
      <c r="C127" s="164"/>
      <c r="D127" s="177"/>
      <c r="E127" s="178"/>
      <c r="F127" s="5"/>
      <c r="G127" s="192"/>
      <c r="H127" s="137"/>
      <c r="I127" s="75"/>
      <c r="J127" s="75"/>
      <c r="K127" s="75">
        <f t="shared" si="7"/>
        <v>0</v>
      </c>
      <c r="L127" s="75">
        <f t="shared" si="11"/>
        <v>0</v>
      </c>
      <c r="M127" s="85"/>
      <c r="N127" s="155"/>
      <c r="O127" s="21"/>
      <c r="P127" s="21"/>
      <c r="Q127" s="21"/>
      <c r="R127" s="21"/>
      <c r="S127" s="21"/>
      <c r="T127" s="21"/>
      <c r="U127" s="21"/>
      <c r="V127" s="21"/>
      <c r="W127" s="21"/>
      <c r="X127" s="21"/>
      <c r="Y127" s="21"/>
      <c r="Z127" s="21"/>
      <c r="AA127" s="21"/>
      <c r="AB127" s="21"/>
      <c r="AC127" s="21"/>
      <c r="AD127" s="21"/>
      <c r="AE127" s="21"/>
      <c r="AF127" s="21"/>
      <c r="AG127" s="21"/>
    </row>
    <row r="128" spans="1:33" customFormat="1" x14ac:dyDescent="0.2">
      <c r="A128" s="70"/>
      <c r="B128" s="170"/>
      <c r="C128" s="171" t="s">
        <v>259</v>
      </c>
      <c r="D128" s="164"/>
      <c r="E128" s="172"/>
      <c r="F128" s="5"/>
      <c r="G128" s="162"/>
      <c r="H128" s="137"/>
      <c r="I128" s="75"/>
      <c r="J128" s="75"/>
      <c r="K128" s="75">
        <f t="shared" si="7"/>
        <v>0</v>
      </c>
      <c r="L128" s="75">
        <f t="shared" si="11"/>
        <v>0</v>
      </c>
      <c r="M128" s="85"/>
      <c r="N128" s="138"/>
      <c r="O128" s="5"/>
      <c r="P128" s="5"/>
      <c r="Q128" s="5"/>
      <c r="R128" s="5"/>
      <c r="S128" s="5"/>
      <c r="T128" s="5"/>
      <c r="U128" s="5"/>
      <c r="V128" s="5"/>
      <c r="W128" s="5"/>
      <c r="X128" s="5"/>
      <c r="Y128" s="5"/>
      <c r="Z128" s="5"/>
      <c r="AA128" s="5"/>
      <c r="AB128" s="5"/>
      <c r="AC128" s="5"/>
      <c r="AD128" s="5"/>
      <c r="AE128" s="5"/>
      <c r="AF128" s="5"/>
      <c r="AG128" s="5"/>
    </row>
    <row r="129" spans="1:33" customFormat="1" x14ac:dyDescent="0.2">
      <c r="A129" s="173" t="s">
        <v>213</v>
      </c>
      <c r="B129" s="180"/>
      <c r="C129" s="177">
        <v>6</v>
      </c>
      <c r="D129" s="164" t="s">
        <v>28</v>
      </c>
      <c r="E129" s="178" t="s">
        <v>136</v>
      </c>
      <c r="F129" s="5"/>
      <c r="G129" s="192" t="s">
        <v>17</v>
      </c>
      <c r="H129" s="137">
        <v>328</v>
      </c>
      <c r="I129" s="75"/>
      <c r="J129" s="75"/>
      <c r="K129" s="75">
        <f t="shared" si="7"/>
        <v>0</v>
      </c>
      <c r="L129" s="75">
        <f t="shared" si="11"/>
        <v>0</v>
      </c>
      <c r="M129" s="85">
        <f>H129*I129+H129*J129</f>
        <v>0</v>
      </c>
      <c r="N129" s="181"/>
      <c r="O129" s="182"/>
      <c r="P129" s="5"/>
      <c r="Q129" s="5"/>
      <c r="R129" s="5"/>
      <c r="S129" s="5"/>
      <c r="T129" s="5"/>
      <c r="U129" s="5"/>
      <c r="V129" s="182"/>
      <c r="W129" s="182"/>
      <c r="X129" s="182"/>
      <c r="Y129" s="182"/>
      <c r="Z129" s="182"/>
      <c r="AA129" s="182"/>
      <c r="AB129" s="182"/>
      <c r="AC129" s="182"/>
      <c r="AD129" s="182"/>
      <c r="AE129" s="182"/>
      <c r="AF129" s="182"/>
      <c r="AG129" s="182"/>
    </row>
    <row r="130" spans="1:33" customFormat="1" x14ac:dyDescent="0.2">
      <c r="A130" s="173" t="s">
        <v>213</v>
      </c>
      <c r="B130" s="180"/>
      <c r="C130" s="177">
        <v>16</v>
      </c>
      <c r="D130" s="164" t="s">
        <v>28</v>
      </c>
      <c r="E130" s="178" t="s">
        <v>136</v>
      </c>
      <c r="F130" s="5"/>
      <c r="G130" s="192" t="s">
        <v>17</v>
      </c>
      <c r="H130" s="137">
        <v>258</v>
      </c>
      <c r="I130" s="75"/>
      <c r="J130" s="75"/>
      <c r="K130" s="75">
        <f t="shared" si="7"/>
        <v>0</v>
      </c>
      <c r="L130" s="75">
        <f t="shared" si="11"/>
        <v>0</v>
      </c>
      <c r="M130" s="85">
        <f>H130*I130+H130*J130</f>
        <v>0</v>
      </c>
      <c r="N130" s="181"/>
      <c r="O130" s="182"/>
      <c r="P130" s="5"/>
      <c r="Q130" s="5"/>
      <c r="R130" s="5"/>
      <c r="S130" s="5"/>
      <c r="T130" s="5"/>
      <c r="U130" s="5"/>
      <c r="V130" s="182"/>
      <c r="W130" s="182"/>
      <c r="X130" s="182"/>
      <c r="Y130" s="182"/>
      <c r="Z130" s="182"/>
      <c r="AA130" s="182"/>
      <c r="AB130" s="182"/>
      <c r="AC130" s="182"/>
      <c r="AD130" s="182"/>
      <c r="AE130" s="182"/>
      <c r="AF130" s="182"/>
      <c r="AG130" s="182"/>
    </row>
    <row r="131" spans="1:33" customFormat="1" x14ac:dyDescent="0.2">
      <c r="A131" s="70"/>
      <c r="B131" s="180"/>
      <c r="C131" s="177"/>
      <c r="D131" s="177"/>
      <c r="E131" s="178"/>
      <c r="F131" s="5"/>
      <c r="G131" s="192"/>
      <c r="H131" s="137"/>
      <c r="I131" s="75"/>
      <c r="J131" s="75"/>
      <c r="K131" s="75">
        <f t="shared" si="7"/>
        <v>0</v>
      </c>
      <c r="L131" s="75">
        <f>H131*J131</f>
        <v>0</v>
      </c>
      <c r="M131" s="85"/>
      <c r="N131" s="181"/>
      <c r="O131" s="182"/>
      <c r="P131" s="5"/>
      <c r="Q131" s="5"/>
      <c r="R131" s="5"/>
      <c r="S131" s="5"/>
      <c r="T131" s="5"/>
      <c r="U131" s="5"/>
      <c r="V131" s="182"/>
      <c r="W131" s="182"/>
      <c r="X131" s="182"/>
      <c r="Y131" s="182"/>
      <c r="Z131" s="182"/>
      <c r="AA131" s="182"/>
      <c r="AB131" s="182"/>
      <c r="AC131" s="182"/>
      <c r="AD131" s="182"/>
      <c r="AE131" s="182"/>
      <c r="AF131" s="182"/>
      <c r="AG131" s="182"/>
    </row>
    <row r="132" spans="1:33" customFormat="1" x14ac:dyDescent="0.2">
      <c r="A132" s="70"/>
      <c r="B132" s="170"/>
      <c r="C132" s="171" t="s">
        <v>260</v>
      </c>
      <c r="D132" s="164"/>
      <c r="E132" s="172"/>
      <c r="F132" s="5"/>
      <c r="G132" s="162"/>
      <c r="H132" s="137"/>
      <c r="I132" s="75"/>
      <c r="J132" s="75"/>
      <c r="K132" s="75">
        <f t="shared" si="7"/>
        <v>0</v>
      </c>
      <c r="L132" s="75">
        <f t="shared" ref="L132:L143" si="13">H132*J132</f>
        <v>0</v>
      </c>
      <c r="M132" s="85"/>
      <c r="N132" s="138"/>
      <c r="O132" s="5"/>
      <c r="P132" s="5"/>
      <c r="Q132" s="5"/>
      <c r="R132" s="5"/>
      <c r="S132" s="5"/>
      <c r="T132" s="5"/>
      <c r="U132" s="5"/>
      <c r="V132" s="5"/>
      <c r="W132" s="5"/>
      <c r="X132" s="5"/>
      <c r="Y132" s="5"/>
      <c r="Z132" s="5"/>
      <c r="AA132" s="5"/>
      <c r="AB132" s="5"/>
      <c r="AC132" s="5"/>
      <c r="AD132" s="5"/>
      <c r="AE132" s="5"/>
      <c r="AF132" s="5"/>
      <c r="AG132" s="5"/>
    </row>
    <row r="133" spans="1:33" customFormat="1" x14ac:dyDescent="0.2">
      <c r="A133" s="70" t="s">
        <v>214</v>
      </c>
      <c r="B133" s="180"/>
      <c r="C133" s="177">
        <v>10</v>
      </c>
      <c r="D133" s="177" t="s">
        <v>28</v>
      </c>
      <c r="E133" s="178" t="s">
        <v>134</v>
      </c>
      <c r="F133" s="5"/>
      <c r="G133" s="192" t="s">
        <v>17</v>
      </c>
      <c r="H133" s="137">
        <v>1234</v>
      </c>
      <c r="I133" s="75"/>
      <c r="J133" s="75"/>
      <c r="K133" s="75">
        <f t="shared" si="7"/>
        <v>0</v>
      </c>
      <c r="L133" s="75">
        <f t="shared" si="13"/>
        <v>0</v>
      </c>
      <c r="M133" s="85">
        <f>H133*I133+H133*J133</f>
        <v>0</v>
      </c>
      <c r="N133" s="181"/>
      <c r="O133" s="182"/>
      <c r="P133" s="5"/>
      <c r="Q133" s="5"/>
      <c r="R133" s="5"/>
      <c r="S133" s="5"/>
      <c r="T133" s="5"/>
      <c r="U133" s="5"/>
      <c r="V133" s="182"/>
      <c r="W133" s="182"/>
      <c r="X133" s="182"/>
      <c r="Y133" s="182"/>
      <c r="Z133" s="182"/>
      <c r="AA133" s="182"/>
      <c r="AB133" s="182"/>
      <c r="AC133" s="182"/>
      <c r="AD133" s="182"/>
      <c r="AE133" s="182"/>
      <c r="AF133" s="182"/>
      <c r="AG133" s="182"/>
    </row>
    <row r="134" spans="1:33" customFormat="1" x14ac:dyDescent="0.2">
      <c r="A134" s="173"/>
      <c r="B134" s="180"/>
      <c r="C134" s="177"/>
      <c r="D134" s="177"/>
      <c r="E134" s="178"/>
      <c r="F134" s="5"/>
      <c r="G134" s="192"/>
      <c r="H134" s="137"/>
      <c r="I134" s="75"/>
      <c r="J134" s="75"/>
      <c r="K134" s="75">
        <f t="shared" si="7"/>
        <v>0</v>
      </c>
      <c r="L134" s="75">
        <f t="shared" si="13"/>
        <v>0</v>
      </c>
      <c r="M134" s="85"/>
    </row>
    <row r="135" spans="1:33" customFormat="1" x14ac:dyDescent="0.2">
      <c r="A135" s="70"/>
      <c r="B135" s="28"/>
      <c r="C135" s="196" t="s">
        <v>264</v>
      </c>
      <c r="D135" s="38"/>
      <c r="E135" s="176"/>
      <c r="F135" s="31"/>
      <c r="G135" s="73"/>
      <c r="H135" s="74"/>
      <c r="I135" s="75"/>
      <c r="J135" s="75"/>
      <c r="K135" s="75">
        <f t="shared" si="7"/>
        <v>0</v>
      </c>
      <c r="L135" s="75">
        <f t="shared" si="13"/>
        <v>0</v>
      </c>
      <c r="M135" s="85"/>
    </row>
    <row r="136" spans="1:33" customFormat="1" x14ac:dyDescent="0.2">
      <c r="A136" s="70" t="s">
        <v>215</v>
      </c>
      <c r="B136" s="180"/>
      <c r="C136" s="177">
        <v>10</v>
      </c>
      <c r="D136" s="177" t="s">
        <v>28</v>
      </c>
      <c r="E136" s="178" t="s">
        <v>267</v>
      </c>
      <c r="F136" s="31"/>
      <c r="G136" s="192" t="s">
        <v>17</v>
      </c>
      <c r="H136" s="74">
        <v>12</v>
      </c>
      <c r="I136" s="75"/>
      <c r="J136" s="75"/>
      <c r="K136" s="75">
        <f t="shared" si="7"/>
        <v>0</v>
      </c>
      <c r="L136" s="75">
        <f t="shared" si="13"/>
        <v>0</v>
      </c>
      <c r="M136" s="85">
        <f>H136*I136+H136*J136</f>
        <v>0</v>
      </c>
    </row>
    <row r="137" spans="1:33" x14ac:dyDescent="0.2">
      <c r="A137" s="173"/>
      <c r="B137" s="170"/>
      <c r="C137" s="164"/>
      <c r="D137" s="164"/>
      <c r="E137" s="174" t="s">
        <v>176</v>
      </c>
      <c r="F137" s="5"/>
      <c r="G137" s="192" t="s">
        <v>153</v>
      </c>
      <c r="H137" s="137">
        <f>SUM(H117:H136)*5.8*0.01</f>
        <v>162.226</v>
      </c>
      <c r="I137" s="75"/>
      <c r="J137" s="75"/>
      <c r="K137" s="75">
        <f t="shared" si="7"/>
        <v>0</v>
      </c>
      <c r="L137" s="75">
        <f t="shared" si="13"/>
        <v>0</v>
      </c>
      <c r="M137" s="85">
        <f>H137*I137+H137*J137</f>
        <v>0</v>
      </c>
      <c r="N137" s="138"/>
    </row>
    <row r="138" spans="1:33" s="14" customFormat="1" x14ac:dyDescent="0.2">
      <c r="A138" s="77" t="s">
        <v>130</v>
      </c>
      <c r="B138" s="79" t="s">
        <v>305</v>
      </c>
      <c r="C138" s="38"/>
      <c r="D138" s="38"/>
      <c r="E138" s="79"/>
      <c r="F138" s="36"/>
      <c r="G138" s="80"/>
      <c r="H138" s="81"/>
      <c r="I138" s="82"/>
      <c r="J138" s="82"/>
      <c r="K138" s="75">
        <f t="shared" si="7"/>
        <v>0</v>
      </c>
      <c r="L138" s="75">
        <f t="shared" si="13"/>
        <v>0</v>
      </c>
      <c r="M138" s="76"/>
      <c r="N138"/>
      <c r="O138" s="5"/>
      <c r="P138" s="5"/>
      <c r="Q138" s="5"/>
      <c r="R138" s="5"/>
      <c r="S138" s="5"/>
      <c r="T138" s="5"/>
    </row>
    <row r="139" spans="1:33" s="182" customFormat="1" x14ac:dyDescent="0.2">
      <c r="A139" s="70" t="s">
        <v>275</v>
      </c>
      <c r="B139" s="197">
        <v>850</v>
      </c>
      <c r="C139" s="198" t="s">
        <v>62</v>
      </c>
      <c r="D139" s="198">
        <v>2100</v>
      </c>
      <c r="E139" s="199" t="s">
        <v>276</v>
      </c>
      <c r="F139" s="200"/>
      <c r="G139" s="73" t="s">
        <v>17</v>
      </c>
      <c r="H139" s="201">
        <v>1</v>
      </c>
      <c r="I139" s="75"/>
      <c r="J139" s="75"/>
      <c r="K139" s="75">
        <f t="shared" si="7"/>
        <v>0</v>
      </c>
      <c r="L139" s="75">
        <f t="shared" si="13"/>
        <v>0</v>
      </c>
      <c r="M139" s="85">
        <f>H139*I139+H139*J139</f>
        <v>0</v>
      </c>
      <c r="N139"/>
      <c r="O139" s="5"/>
      <c r="P139" s="5"/>
      <c r="Q139" s="5"/>
      <c r="R139" s="5"/>
      <c r="S139" s="5"/>
      <c r="T139" s="5"/>
    </row>
    <row r="140" spans="1:33" s="182" customFormat="1" x14ac:dyDescent="0.2">
      <c r="A140" s="70" t="s">
        <v>251</v>
      </c>
      <c r="B140" s="197">
        <v>3419</v>
      </c>
      <c r="C140" s="198" t="s">
        <v>62</v>
      </c>
      <c r="D140" s="198">
        <v>2100</v>
      </c>
      <c r="E140" s="199" t="s">
        <v>301</v>
      </c>
      <c r="F140" s="200"/>
      <c r="G140" s="73" t="s">
        <v>17</v>
      </c>
      <c r="H140" s="201">
        <v>1</v>
      </c>
      <c r="I140" s="75"/>
      <c r="J140" s="75"/>
      <c r="K140" s="75">
        <f t="shared" si="7"/>
        <v>0</v>
      </c>
      <c r="L140" s="75">
        <f t="shared" si="13"/>
        <v>0</v>
      </c>
      <c r="M140" s="85">
        <f>H140*I140+H140*J140</f>
        <v>0</v>
      </c>
      <c r="N140"/>
      <c r="O140" s="5"/>
      <c r="P140" s="5"/>
      <c r="Q140" s="5"/>
      <c r="R140" s="5"/>
      <c r="S140" s="5"/>
      <c r="T140" s="5"/>
    </row>
    <row r="141" spans="1:33" s="182" customFormat="1" x14ac:dyDescent="0.2">
      <c r="A141" s="70"/>
      <c r="B141" s="202"/>
      <c r="C141" s="198"/>
      <c r="D141" s="198"/>
      <c r="E141" s="199"/>
      <c r="F141" s="200"/>
      <c r="G141" s="73"/>
      <c r="H141" s="201"/>
      <c r="I141" s="75"/>
      <c r="J141" s="75"/>
      <c r="K141" s="75">
        <f t="shared" si="7"/>
        <v>0</v>
      </c>
      <c r="L141" s="75">
        <f t="shared" si="13"/>
        <v>0</v>
      </c>
      <c r="M141" s="85"/>
      <c r="N141"/>
      <c r="O141" s="5"/>
      <c r="P141" s="5"/>
      <c r="Q141" s="5"/>
      <c r="R141" s="5"/>
      <c r="S141" s="5"/>
      <c r="T141" s="5"/>
    </row>
    <row r="142" spans="1:33" s="207" customFormat="1" ht="12" customHeight="1" x14ac:dyDescent="0.2">
      <c r="A142" s="140" t="s">
        <v>132</v>
      </c>
      <c r="B142" s="141" t="s">
        <v>67</v>
      </c>
      <c r="C142" s="142"/>
      <c r="D142" s="142"/>
      <c r="E142" s="203"/>
      <c r="F142" s="204"/>
      <c r="G142" s="145"/>
      <c r="H142" s="146"/>
      <c r="I142" s="147"/>
      <c r="J142" s="147"/>
      <c r="K142" s="75">
        <f t="shared" si="7"/>
        <v>0</v>
      </c>
      <c r="L142" s="75">
        <f t="shared" si="13"/>
        <v>0</v>
      </c>
      <c r="M142" s="205"/>
      <c r="N142" s="206"/>
      <c r="O142" s="5"/>
      <c r="P142" s="5"/>
      <c r="Q142" s="5"/>
      <c r="R142" s="5"/>
      <c r="S142" s="5"/>
      <c r="T142" s="5"/>
    </row>
    <row r="143" spans="1:33" x14ac:dyDescent="0.2">
      <c r="A143" s="70"/>
      <c r="E143" s="84"/>
      <c r="G143" s="73"/>
      <c r="H143" s="74"/>
      <c r="I143" s="75"/>
      <c r="J143" s="75"/>
      <c r="K143" s="75">
        <f t="shared" si="7"/>
        <v>0</v>
      </c>
      <c r="L143" s="75">
        <f t="shared" si="13"/>
        <v>0</v>
      </c>
      <c r="M143" s="85"/>
      <c r="N143" s="208"/>
    </row>
    <row r="144" spans="1:33" s="219" customFormat="1" ht="38.25" x14ac:dyDescent="0.2">
      <c r="A144" s="209"/>
      <c r="B144" s="210"/>
      <c r="C144" s="211"/>
      <c r="D144" s="211"/>
      <c r="E144" s="212" t="s">
        <v>68</v>
      </c>
      <c r="F144" s="213"/>
      <c r="G144" s="214"/>
      <c r="H144" s="215"/>
      <c r="I144" s="216"/>
      <c r="J144" s="216"/>
      <c r="K144" s="75">
        <f t="shared" si="7"/>
        <v>0</v>
      </c>
      <c r="L144" s="75">
        <f>H144*J144</f>
        <v>0</v>
      </c>
      <c r="M144" s="217"/>
      <c r="N144" s="218"/>
      <c r="O144" s="5"/>
      <c r="P144" s="5"/>
      <c r="Q144" s="5"/>
      <c r="R144" s="5"/>
      <c r="S144" s="5"/>
      <c r="T144" s="5"/>
    </row>
    <row r="145" spans="1:20" s="229" customFormat="1" x14ac:dyDescent="0.2">
      <c r="A145" s="220"/>
      <c r="B145" s="221"/>
      <c r="C145" s="222"/>
      <c r="D145" s="223">
        <v>150</v>
      </c>
      <c r="E145" s="212" t="s">
        <v>125</v>
      </c>
      <c r="F145" s="224"/>
      <c r="G145" s="225"/>
      <c r="H145" s="226"/>
      <c r="I145" s="227"/>
      <c r="J145" s="227"/>
      <c r="K145" s="75">
        <f t="shared" si="7"/>
        <v>0</v>
      </c>
      <c r="L145" s="75">
        <f t="shared" ref="L145:L156" si="14">H145*J145</f>
        <v>0</v>
      </c>
      <c r="M145" s="217"/>
      <c r="N145" s="228"/>
      <c r="O145" s="5"/>
      <c r="P145" s="5"/>
      <c r="Q145" s="5"/>
      <c r="R145" s="5"/>
      <c r="S145" s="5"/>
      <c r="T145" s="5"/>
    </row>
    <row r="146" spans="1:20" s="21" customFormat="1" ht="15" x14ac:dyDescent="0.2">
      <c r="A146" s="70" t="s">
        <v>217</v>
      </c>
      <c r="B146" s="230"/>
      <c r="C146" s="29"/>
      <c r="D146" s="223"/>
      <c r="E146" s="174" t="s">
        <v>298</v>
      </c>
      <c r="G146" s="162" t="s">
        <v>123</v>
      </c>
      <c r="H146" s="74">
        <v>80.993099999999998</v>
      </c>
      <c r="I146" s="201"/>
      <c r="J146" s="201"/>
      <c r="K146" s="75">
        <f t="shared" si="7"/>
        <v>0</v>
      </c>
      <c r="L146" s="75">
        <f t="shared" si="14"/>
        <v>0</v>
      </c>
      <c r="M146" s="85">
        <f>H146*I146+H146*J146</f>
        <v>0</v>
      </c>
      <c r="N146"/>
      <c r="O146" s="5"/>
      <c r="P146" s="5"/>
      <c r="Q146" s="5"/>
      <c r="R146" s="5"/>
      <c r="S146" s="5"/>
      <c r="T146" s="5"/>
    </row>
    <row r="147" spans="1:20" s="21" customFormat="1" x14ac:dyDescent="0.2">
      <c r="A147" s="70"/>
      <c r="B147" s="230"/>
      <c r="C147" s="29"/>
      <c r="D147" s="164"/>
      <c r="E147" s="174" t="s">
        <v>177</v>
      </c>
      <c r="G147" s="162" t="s">
        <v>152</v>
      </c>
      <c r="H147" s="74">
        <f>H146*23</f>
        <v>1862.8413</v>
      </c>
      <c r="I147" s="201"/>
      <c r="J147" s="201"/>
      <c r="K147" s="75">
        <f t="shared" si="7"/>
        <v>0</v>
      </c>
      <c r="L147" s="75">
        <f t="shared" si="14"/>
        <v>0</v>
      </c>
      <c r="M147" s="85">
        <f t="shared" ref="M147:M149" si="15">H147*I147+H147*J147</f>
        <v>0</v>
      </c>
      <c r="N147"/>
      <c r="O147" s="5"/>
      <c r="P147" s="5"/>
      <c r="Q147" s="5"/>
      <c r="R147" s="5"/>
      <c r="S147" s="5"/>
      <c r="T147" s="5"/>
    </row>
    <row r="148" spans="1:20" s="21" customFormat="1" x14ac:dyDescent="0.2">
      <c r="A148" s="70"/>
      <c r="B148" s="230"/>
      <c r="C148" s="29"/>
      <c r="D148" s="164"/>
      <c r="E148" s="174" t="s">
        <v>178</v>
      </c>
      <c r="G148" s="162" t="s">
        <v>149</v>
      </c>
      <c r="H148" s="74">
        <f>H147/100</f>
        <v>18.628413000000002</v>
      </c>
      <c r="I148" s="201"/>
      <c r="J148" s="201"/>
      <c r="K148" s="75">
        <f t="shared" si="7"/>
        <v>0</v>
      </c>
      <c r="L148" s="75">
        <f t="shared" si="14"/>
        <v>0</v>
      </c>
      <c r="M148" s="85">
        <f t="shared" si="15"/>
        <v>0</v>
      </c>
      <c r="N148"/>
      <c r="O148" s="5"/>
      <c r="P148" s="5"/>
      <c r="Q148" s="5"/>
      <c r="R148" s="5"/>
      <c r="S148" s="5"/>
      <c r="T148" s="5"/>
    </row>
    <row r="149" spans="1:20" s="21" customFormat="1" x14ac:dyDescent="0.2">
      <c r="A149" s="70"/>
      <c r="B149" s="230"/>
      <c r="C149" s="29"/>
      <c r="D149" s="164"/>
      <c r="E149" s="174" t="s">
        <v>150</v>
      </c>
      <c r="G149" s="162" t="s">
        <v>149</v>
      </c>
      <c r="H149" s="74">
        <f>H148*5</f>
        <v>93.142065000000002</v>
      </c>
      <c r="I149" s="201"/>
      <c r="J149" s="201"/>
      <c r="K149" s="75">
        <f t="shared" si="7"/>
        <v>0</v>
      </c>
      <c r="L149" s="75">
        <f t="shared" si="14"/>
        <v>0</v>
      </c>
      <c r="M149" s="85">
        <f t="shared" si="15"/>
        <v>0</v>
      </c>
      <c r="N149"/>
      <c r="O149" s="5"/>
      <c r="P149" s="5"/>
      <c r="Q149" s="5"/>
      <c r="R149" s="5"/>
      <c r="S149" s="5"/>
      <c r="T149" s="5"/>
    </row>
    <row r="150" spans="1:20" s="21" customFormat="1" x14ac:dyDescent="0.2">
      <c r="A150" s="70"/>
      <c r="B150" s="230"/>
      <c r="C150" s="29"/>
      <c r="D150" s="164"/>
      <c r="E150" s="174"/>
      <c r="G150" s="162"/>
      <c r="H150" s="74"/>
      <c r="I150" s="201"/>
      <c r="J150" s="201"/>
      <c r="K150" s="75">
        <f t="shared" si="7"/>
        <v>0</v>
      </c>
      <c r="L150" s="75">
        <f t="shared" si="14"/>
        <v>0</v>
      </c>
      <c r="M150" s="85"/>
      <c r="N150"/>
      <c r="O150" s="5"/>
      <c r="P150" s="5"/>
      <c r="Q150" s="5"/>
      <c r="R150" s="5"/>
      <c r="S150" s="5"/>
      <c r="T150" s="5"/>
    </row>
    <row r="151" spans="1:20" s="14" customFormat="1" x14ac:dyDescent="0.2">
      <c r="A151" s="77" t="s">
        <v>70</v>
      </c>
      <c r="B151" s="78" t="s">
        <v>73</v>
      </c>
      <c r="C151" s="38"/>
      <c r="D151" s="38"/>
      <c r="E151" s="79"/>
      <c r="F151" s="36"/>
      <c r="G151" s="80"/>
      <c r="H151" s="81"/>
      <c r="I151" s="82"/>
      <c r="J151" s="82"/>
      <c r="K151" s="75">
        <f t="shared" si="7"/>
        <v>0</v>
      </c>
      <c r="L151" s="75">
        <f t="shared" si="14"/>
        <v>0</v>
      </c>
      <c r="M151" s="85"/>
      <c r="N151"/>
    </row>
    <row r="152" spans="1:20" s="21" customFormat="1" ht="38.25" x14ac:dyDescent="0.2">
      <c r="A152" s="70"/>
      <c r="B152" s="163"/>
      <c r="C152" s="29"/>
      <c r="D152" s="198">
        <v>20</v>
      </c>
      <c r="E152" s="231" t="s">
        <v>121</v>
      </c>
      <c r="F152" s="179"/>
      <c r="G152" s="73"/>
      <c r="H152" s="74"/>
      <c r="I152" s="75"/>
      <c r="J152" s="75"/>
      <c r="K152" s="75">
        <f t="shared" si="7"/>
        <v>0</v>
      </c>
      <c r="L152" s="75">
        <f t="shared" si="14"/>
        <v>0</v>
      </c>
      <c r="M152" s="85"/>
      <c r="N152"/>
    </row>
    <row r="153" spans="1:20" s="21" customFormat="1" ht="15" x14ac:dyDescent="0.2">
      <c r="A153" s="70" t="s">
        <v>218</v>
      </c>
      <c r="B153" s="28"/>
      <c r="C153" s="29"/>
      <c r="D153" s="198"/>
      <c r="E153" s="84" t="s">
        <v>302</v>
      </c>
      <c r="F153" s="31"/>
      <c r="G153" s="73" t="s">
        <v>39</v>
      </c>
      <c r="H153" s="74">
        <v>102.7071</v>
      </c>
      <c r="I153" s="75"/>
      <c r="J153" s="75"/>
      <c r="K153" s="75">
        <f t="shared" si="7"/>
        <v>0</v>
      </c>
      <c r="L153" s="75">
        <f t="shared" si="14"/>
        <v>0</v>
      </c>
      <c r="M153" s="85">
        <f t="shared" ref="M153:M156" si="16">H153*I153+H153*J153</f>
        <v>0</v>
      </c>
      <c r="N153"/>
    </row>
    <row r="154" spans="1:20" s="21" customFormat="1" x14ac:dyDescent="0.2">
      <c r="A154" s="70"/>
      <c r="B154" s="28"/>
      <c r="C154" s="29"/>
      <c r="D154" s="198"/>
      <c r="E154" s="84" t="s">
        <v>148</v>
      </c>
      <c r="F154" s="31"/>
      <c r="G154" s="73" t="s">
        <v>149</v>
      </c>
      <c r="H154" s="74">
        <f>H153/6</f>
        <v>17.117850000000001</v>
      </c>
      <c r="I154" s="75"/>
      <c r="J154" s="75"/>
      <c r="K154" s="75">
        <f t="shared" si="7"/>
        <v>0</v>
      </c>
      <c r="L154" s="75">
        <f t="shared" si="14"/>
        <v>0</v>
      </c>
      <c r="M154" s="85">
        <f t="shared" si="16"/>
        <v>0</v>
      </c>
      <c r="N154"/>
    </row>
    <row r="155" spans="1:20" s="21" customFormat="1" x14ac:dyDescent="0.2">
      <c r="A155" s="70"/>
      <c r="B155" s="28"/>
      <c r="C155" s="29"/>
      <c r="D155" s="198"/>
      <c r="E155" s="84" t="s">
        <v>150</v>
      </c>
      <c r="F155" s="31"/>
      <c r="G155" s="73" t="s">
        <v>149</v>
      </c>
      <c r="H155" s="74">
        <f>H154*4</f>
        <v>68.471400000000003</v>
      </c>
      <c r="I155" s="75"/>
      <c r="J155" s="75"/>
      <c r="K155" s="75">
        <f t="shared" si="7"/>
        <v>0</v>
      </c>
      <c r="L155" s="75">
        <f t="shared" si="14"/>
        <v>0</v>
      </c>
      <c r="M155" s="85">
        <f t="shared" si="16"/>
        <v>0</v>
      </c>
      <c r="N155"/>
    </row>
    <row r="156" spans="1:20" s="21" customFormat="1" x14ac:dyDescent="0.2">
      <c r="A156" s="70"/>
      <c r="B156" s="28"/>
      <c r="C156" s="29"/>
      <c r="D156" s="198"/>
      <c r="E156" s="84" t="s">
        <v>155</v>
      </c>
      <c r="F156" s="31"/>
      <c r="G156" s="73" t="s">
        <v>149</v>
      </c>
      <c r="H156" s="74">
        <f>H154*4</f>
        <v>68.471400000000003</v>
      </c>
      <c r="I156" s="75"/>
      <c r="J156" s="75"/>
      <c r="K156" s="75">
        <f t="shared" si="7"/>
        <v>0</v>
      </c>
      <c r="L156" s="75">
        <f t="shared" si="14"/>
        <v>0</v>
      </c>
      <c r="M156" s="85">
        <f t="shared" si="16"/>
        <v>0</v>
      </c>
      <c r="N156"/>
    </row>
    <row r="157" spans="1:20" s="21" customFormat="1" x14ac:dyDescent="0.2">
      <c r="A157" s="70"/>
      <c r="B157" s="28"/>
      <c r="C157" s="29"/>
      <c r="D157" s="198"/>
      <c r="E157" s="84"/>
      <c r="F157" s="31"/>
      <c r="G157" s="73"/>
      <c r="H157" s="74"/>
      <c r="I157" s="75"/>
      <c r="J157" s="75"/>
      <c r="K157" s="75">
        <f t="shared" si="7"/>
        <v>0</v>
      </c>
      <c r="L157" s="75">
        <f>H157*J157</f>
        <v>0</v>
      </c>
      <c r="M157" s="85"/>
      <c r="N157"/>
    </row>
    <row r="158" spans="1:20" s="21" customFormat="1" ht="15" x14ac:dyDescent="0.2">
      <c r="A158" s="70" t="s">
        <v>218</v>
      </c>
      <c r="B158" s="28"/>
      <c r="C158" s="29"/>
      <c r="D158" s="198"/>
      <c r="E158" s="84" t="s">
        <v>303</v>
      </c>
      <c r="F158" s="31"/>
      <c r="G158" s="73" t="s">
        <v>39</v>
      </c>
      <c r="H158" s="74">
        <v>117.4743</v>
      </c>
      <c r="I158" s="75"/>
      <c r="J158" s="75"/>
      <c r="K158" s="75">
        <f t="shared" si="7"/>
        <v>0</v>
      </c>
      <c r="L158" s="75">
        <f t="shared" ref="L158:L174" si="17">H158*J158</f>
        <v>0</v>
      </c>
      <c r="M158" s="85">
        <f t="shared" ref="M158:M160" si="18">H158*I158+H158*J158</f>
        <v>0</v>
      </c>
      <c r="N158"/>
    </row>
    <row r="159" spans="1:20" s="21" customFormat="1" x14ac:dyDescent="0.2">
      <c r="A159" s="70"/>
      <c r="B159" s="28"/>
      <c r="C159" s="29"/>
      <c r="D159" s="198"/>
      <c r="E159" s="84" t="s">
        <v>148</v>
      </c>
      <c r="F159" s="31"/>
      <c r="G159" s="73" t="s">
        <v>149</v>
      </c>
      <c r="H159" s="74">
        <f>H158/8</f>
        <v>14.6842875</v>
      </c>
      <c r="I159" s="75"/>
      <c r="J159" s="75"/>
      <c r="K159" s="75">
        <f t="shared" si="7"/>
        <v>0</v>
      </c>
      <c r="L159" s="75">
        <f t="shared" si="17"/>
        <v>0</v>
      </c>
      <c r="M159" s="85">
        <f t="shared" si="18"/>
        <v>0</v>
      </c>
      <c r="N159"/>
    </row>
    <row r="160" spans="1:20" s="21" customFormat="1" x14ac:dyDescent="0.2">
      <c r="A160" s="70"/>
      <c r="B160" s="28"/>
      <c r="C160" s="29"/>
      <c r="D160" s="198"/>
      <c r="E160" s="84" t="s">
        <v>155</v>
      </c>
      <c r="F160" s="31"/>
      <c r="G160" s="73" t="s">
        <v>149</v>
      </c>
      <c r="H160" s="74">
        <f>H159*4</f>
        <v>58.73715</v>
      </c>
      <c r="I160" s="75"/>
      <c r="J160" s="75"/>
      <c r="K160" s="75">
        <f t="shared" si="7"/>
        <v>0</v>
      </c>
      <c r="L160" s="75">
        <f t="shared" si="17"/>
        <v>0</v>
      </c>
      <c r="M160" s="85">
        <f t="shared" si="18"/>
        <v>0</v>
      </c>
      <c r="N160"/>
    </row>
    <row r="161" spans="1:16" s="21" customFormat="1" x14ac:dyDescent="0.2">
      <c r="A161" s="70"/>
      <c r="B161" s="28"/>
      <c r="C161" s="29"/>
      <c r="D161" s="198"/>
      <c r="E161" s="84"/>
      <c r="F161" s="31"/>
      <c r="G161" s="73"/>
      <c r="H161" s="74"/>
      <c r="I161" s="75"/>
      <c r="J161" s="75"/>
      <c r="K161" s="75">
        <f t="shared" si="7"/>
        <v>0</v>
      </c>
      <c r="L161" s="75">
        <f t="shared" si="17"/>
        <v>0</v>
      </c>
      <c r="M161" s="85"/>
      <c r="N161"/>
    </row>
    <row r="162" spans="1:16" x14ac:dyDescent="0.2">
      <c r="A162" s="70"/>
      <c r="E162" s="84"/>
      <c r="G162" s="73"/>
      <c r="H162" s="74"/>
      <c r="I162" s="75"/>
      <c r="J162" s="75"/>
      <c r="K162" s="75">
        <f t="shared" si="7"/>
        <v>0</v>
      </c>
      <c r="L162" s="75">
        <f t="shared" si="17"/>
        <v>0</v>
      </c>
      <c r="M162" s="85"/>
      <c r="N162"/>
      <c r="O162" s="21"/>
    </row>
    <row r="163" spans="1:16" s="14" customFormat="1" x14ac:dyDescent="0.2">
      <c r="A163" s="232" t="s">
        <v>71</v>
      </c>
      <c r="B163" s="233" t="s">
        <v>74</v>
      </c>
      <c r="C163" s="234"/>
      <c r="D163" s="234"/>
      <c r="E163" s="235"/>
      <c r="F163" s="236"/>
      <c r="G163" s="237"/>
      <c r="H163" s="238"/>
      <c r="I163" s="239"/>
      <c r="J163" s="239"/>
      <c r="K163" s="75">
        <f t="shared" si="7"/>
        <v>0</v>
      </c>
      <c r="L163" s="75">
        <f t="shared" si="17"/>
        <v>0</v>
      </c>
      <c r="M163" s="85"/>
      <c r="N163"/>
    </row>
    <row r="164" spans="1:16" x14ac:dyDescent="0.2">
      <c r="A164" s="120"/>
      <c r="B164" s="134"/>
      <c r="C164" s="122"/>
      <c r="D164" s="122"/>
      <c r="E164" s="156"/>
      <c r="F164" s="150"/>
      <c r="G164" s="151"/>
      <c r="H164" s="152"/>
      <c r="I164" s="129"/>
      <c r="J164" s="129"/>
      <c r="K164" s="75">
        <f t="shared" si="7"/>
        <v>0</v>
      </c>
      <c r="L164" s="75">
        <f t="shared" si="17"/>
        <v>0</v>
      </c>
      <c r="M164" s="85"/>
      <c r="N164"/>
    </row>
    <row r="165" spans="1:16" s="132" customFormat="1" x14ac:dyDescent="0.2">
      <c r="A165" s="133"/>
      <c r="B165" s="121"/>
      <c r="C165" s="122"/>
      <c r="D165" s="240">
        <v>50</v>
      </c>
      <c r="E165" s="149" t="s">
        <v>75</v>
      </c>
      <c r="F165" s="241"/>
      <c r="G165" s="151"/>
      <c r="H165" s="242"/>
      <c r="I165" s="129"/>
      <c r="J165" s="129"/>
      <c r="K165" s="75">
        <f t="shared" si="7"/>
        <v>0</v>
      </c>
      <c r="L165" s="75">
        <f t="shared" si="17"/>
        <v>0</v>
      </c>
      <c r="M165" s="85"/>
      <c r="N165"/>
    </row>
    <row r="166" spans="1:16" ht="15" x14ac:dyDescent="0.2">
      <c r="A166" s="70" t="s">
        <v>219</v>
      </c>
      <c r="E166" s="84" t="s">
        <v>298</v>
      </c>
      <c r="G166" s="73" t="s">
        <v>39</v>
      </c>
      <c r="H166" s="74">
        <v>170.42</v>
      </c>
      <c r="I166" s="75"/>
      <c r="J166" s="75"/>
      <c r="K166" s="75">
        <f t="shared" ref="K166:K229" si="19">H166*I166</f>
        <v>0</v>
      </c>
      <c r="L166" s="75">
        <f t="shared" si="17"/>
        <v>0</v>
      </c>
      <c r="M166" s="85">
        <f t="shared" ref="M166:M168" si="20">H166*I166+H166*J166</f>
        <v>0</v>
      </c>
      <c r="N166"/>
      <c r="P166" s="132"/>
    </row>
    <row r="167" spans="1:16" s="21" customFormat="1" x14ac:dyDescent="0.2">
      <c r="A167" s="70"/>
      <c r="B167" s="28"/>
      <c r="C167" s="29"/>
      <c r="D167" s="198"/>
      <c r="E167" s="84" t="s">
        <v>148</v>
      </c>
      <c r="F167" s="31"/>
      <c r="G167" s="73" t="s">
        <v>149</v>
      </c>
      <c r="H167" s="74">
        <f>H166/3</f>
        <v>56.806666666666665</v>
      </c>
      <c r="I167" s="75"/>
      <c r="J167" s="75"/>
      <c r="K167" s="75">
        <f t="shared" si="19"/>
        <v>0</v>
      </c>
      <c r="L167" s="75">
        <f t="shared" si="17"/>
        <v>0</v>
      </c>
      <c r="M167" s="85">
        <f t="shared" si="20"/>
        <v>0</v>
      </c>
      <c r="N167"/>
      <c r="P167" s="132"/>
    </row>
    <row r="168" spans="1:16" s="21" customFormat="1" x14ac:dyDescent="0.2">
      <c r="A168" s="70"/>
      <c r="B168" s="28"/>
      <c r="C168" s="29"/>
      <c r="D168" s="198"/>
      <c r="E168" s="84" t="s">
        <v>150</v>
      </c>
      <c r="F168" s="31"/>
      <c r="G168" s="73" t="s">
        <v>149</v>
      </c>
      <c r="H168" s="74">
        <f>H167*4</f>
        <v>227.22666666666666</v>
      </c>
      <c r="I168" s="75"/>
      <c r="J168" s="75"/>
      <c r="K168" s="75">
        <f t="shared" si="19"/>
        <v>0</v>
      </c>
      <c r="L168" s="75">
        <f t="shared" si="17"/>
        <v>0</v>
      </c>
      <c r="M168" s="85">
        <f t="shared" si="20"/>
        <v>0</v>
      </c>
      <c r="N168"/>
      <c r="P168" s="132"/>
    </row>
    <row r="169" spans="1:16" customFormat="1" x14ac:dyDescent="0.2">
      <c r="A169" s="70"/>
      <c r="B169" s="170"/>
      <c r="C169" s="164"/>
      <c r="D169" s="164"/>
      <c r="E169" s="174"/>
      <c r="F169" s="5"/>
      <c r="G169" s="162"/>
      <c r="H169" s="137"/>
      <c r="I169" s="185"/>
      <c r="J169" s="75"/>
      <c r="K169" s="75">
        <f t="shared" si="19"/>
        <v>0</v>
      </c>
      <c r="L169" s="75">
        <f t="shared" si="17"/>
        <v>0</v>
      </c>
      <c r="M169" s="85"/>
    </row>
    <row r="170" spans="1:16" ht="15" x14ac:dyDescent="0.2">
      <c r="A170" s="70" t="s">
        <v>219</v>
      </c>
      <c r="E170" s="84" t="s">
        <v>287</v>
      </c>
      <c r="G170" s="73" t="s">
        <v>39</v>
      </c>
      <c r="H170" s="74">
        <v>170.42</v>
      </c>
      <c r="I170" s="75"/>
      <c r="J170" s="75"/>
      <c r="K170" s="75">
        <f t="shared" si="19"/>
        <v>0</v>
      </c>
      <c r="L170" s="75">
        <f t="shared" si="17"/>
        <v>0</v>
      </c>
      <c r="M170" s="85">
        <f t="shared" ref="M170:M172" si="21">H170*I170+H170*J170</f>
        <v>0</v>
      </c>
      <c r="N170"/>
      <c r="P170" s="132"/>
    </row>
    <row r="171" spans="1:16" s="21" customFormat="1" x14ac:dyDescent="0.2">
      <c r="A171" s="70"/>
      <c r="B171" s="28"/>
      <c r="C171" s="29"/>
      <c r="D171" s="198"/>
      <c r="E171" s="84" t="s">
        <v>148</v>
      </c>
      <c r="F171" s="31"/>
      <c r="G171" s="73" t="s">
        <v>149</v>
      </c>
      <c r="H171" s="74">
        <f>H170/3</f>
        <v>56.806666666666665</v>
      </c>
      <c r="I171" s="75"/>
      <c r="J171" s="75"/>
      <c r="K171" s="75">
        <f t="shared" si="19"/>
        <v>0</v>
      </c>
      <c r="L171" s="75">
        <f t="shared" si="17"/>
        <v>0</v>
      </c>
      <c r="M171" s="85">
        <f t="shared" si="21"/>
        <v>0</v>
      </c>
      <c r="N171"/>
      <c r="P171" s="132"/>
    </row>
    <row r="172" spans="1:16" s="21" customFormat="1" x14ac:dyDescent="0.2">
      <c r="A172" s="70"/>
      <c r="B172" s="28"/>
      <c r="C172" s="29"/>
      <c r="D172" s="198"/>
      <c r="E172" s="84" t="s">
        <v>150</v>
      </c>
      <c r="F172" s="31"/>
      <c r="G172" s="73" t="s">
        <v>149</v>
      </c>
      <c r="H172" s="74">
        <f>H171*4</f>
        <v>227.22666666666666</v>
      </c>
      <c r="I172" s="75"/>
      <c r="J172" s="75"/>
      <c r="K172" s="75">
        <f t="shared" si="19"/>
        <v>0</v>
      </c>
      <c r="L172" s="75">
        <f t="shared" si="17"/>
        <v>0</v>
      </c>
      <c r="M172" s="85">
        <f t="shared" si="21"/>
        <v>0</v>
      </c>
      <c r="N172"/>
      <c r="P172" s="132"/>
    </row>
    <row r="173" spans="1:16" customFormat="1" x14ac:dyDescent="0.2">
      <c r="A173" s="70"/>
      <c r="B173" s="170"/>
      <c r="C173" s="164"/>
      <c r="D173" s="164"/>
      <c r="E173" s="174"/>
      <c r="F173" s="5"/>
      <c r="G173" s="162"/>
      <c r="H173" s="137"/>
      <c r="I173" s="185"/>
      <c r="J173" s="75"/>
      <c r="K173" s="75">
        <f t="shared" si="19"/>
        <v>0</v>
      </c>
      <c r="L173" s="75">
        <f t="shared" si="17"/>
        <v>0</v>
      </c>
      <c r="M173" s="85"/>
    </row>
    <row r="174" spans="1:16" x14ac:dyDescent="0.2">
      <c r="A174" s="77" t="s">
        <v>72</v>
      </c>
      <c r="B174" s="79" t="s">
        <v>76</v>
      </c>
      <c r="C174" s="38"/>
      <c r="D174" s="38"/>
      <c r="E174" s="79"/>
      <c r="F174" s="36"/>
      <c r="G174" s="80"/>
      <c r="H174" s="81"/>
      <c r="I174" s="82"/>
      <c r="J174" s="82"/>
      <c r="K174" s="75">
        <f t="shared" si="19"/>
        <v>0</v>
      </c>
      <c r="L174" s="75">
        <f t="shared" si="17"/>
        <v>0</v>
      </c>
      <c r="M174" s="85"/>
      <c r="N174"/>
    </row>
    <row r="175" spans="1:16" x14ac:dyDescent="0.2">
      <c r="A175" s="77"/>
      <c r="B175" s="243"/>
      <c r="C175" s="38"/>
      <c r="D175" s="38"/>
      <c r="E175" s="79"/>
      <c r="F175" s="36"/>
      <c r="G175" s="80"/>
      <c r="H175" s="81"/>
      <c r="I175" s="82"/>
      <c r="J175" s="82"/>
      <c r="K175" s="75">
        <f t="shared" si="19"/>
        <v>0</v>
      </c>
      <c r="L175" s="75">
        <f>H175*J175</f>
        <v>0</v>
      </c>
      <c r="M175" s="85"/>
      <c r="N175"/>
    </row>
    <row r="176" spans="1:16" x14ac:dyDescent="0.2">
      <c r="A176" s="77"/>
      <c r="B176" s="37">
        <v>600</v>
      </c>
      <c r="C176" s="38" t="s">
        <v>62</v>
      </c>
      <c r="D176" s="244">
        <v>600</v>
      </c>
      <c r="E176" s="39" t="s">
        <v>78</v>
      </c>
      <c r="G176" s="73"/>
      <c r="H176" s="74"/>
      <c r="I176" s="75"/>
      <c r="J176" s="75"/>
      <c r="K176" s="75">
        <f t="shared" si="19"/>
        <v>0</v>
      </c>
      <c r="L176" s="75">
        <f t="shared" ref="L176:L190" si="22">H176*J176</f>
        <v>0</v>
      </c>
      <c r="M176" s="85"/>
      <c r="N176"/>
    </row>
    <row r="177" spans="1:14" ht="15" x14ac:dyDescent="0.2">
      <c r="A177" s="70" t="s">
        <v>220</v>
      </c>
      <c r="D177" s="245"/>
      <c r="E177" s="84" t="s">
        <v>298</v>
      </c>
      <c r="G177" s="73" t="s">
        <v>39</v>
      </c>
      <c r="H177" s="74">
        <v>170.42</v>
      </c>
      <c r="I177" s="75"/>
      <c r="J177" s="75"/>
      <c r="K177" s="75">
        <f t="shared" si="19"/>
        <v>0</v>
      </c>
      <c r="L177" s="75">
        <f t="shared" si="22"/>
        <v>0</v>
      </c>
      <c r="M177" s="85">
        <f t="shared" ref="M177:M189" si="23">H177*I177+H177*J177</f>
        <v>0</v>
      </c>
      <c r="N177"/>
    </row>
    <row r="178" spans="1:14" x14ac:dyDescent="0.2">
      <c r="A178" s="70"/>
      <c r="D178" s="245"/>
      <c r="E178" s="84" t="s">
        <v>179</v>
      </c>
      <c r="G178" s="73" t="s">
        <v>152</v>
      </c>
      <c r="H178" s="242">
        <f>(H177/(0.6*0.6))+10*(H177/(0.6*0.6))/100</f>
        <v>520.72777777777776</v>
      </c>
      <c r="I178" s="75"/>
      <c r="J178" s="75"/>
      <c r="K178" s="75">
        <f t="shared" si="19"/>
        <v>0</v>
      </c>
      <c r="L178" s="75">
        <f t="shared" si="22"/>
        <v>0</v>
      </c>
      <c r="M178" s="85">
        <f t="shared" si="23"/>
        <v>0</v>
      </c>
      <c r="N178"/>
    </row>
    <row r="179" spans="1:14" x14ac:dyDescent="0.2">
      <c r="A179" s="70"/>
      <c r="D179" s="245"/>
      <c r="E179" s="84" t="s">
        <v>180</v>
      </c>
      <c r="G179" s="73" t="s">
        <v>181</v>
      </c>
      <c r="H179" s="242">
        <f>H178/4</f>
        <v>130.18194444444444</v>
      </c>
      <c r="I179" s="75"/>
      <c r="J179" s="75"/>
      <c r="K179" s="75">
        <f t="shared" si="19"/>
        <v>0</v>
      </c>
      <c r="L179" s="75">
        <f t="shared" si="22"/>
        <v>0</v>
      </c>
      <c r="M179" s="85">
        <f t="shared" si="23"/>
        <v>0</v>
      </c>
      <c r="N179"/>
    </row>
    <row r="180" spans="1:14" x14ac:dyDescent="0.2">
      <c r="A180" s="70"/>
      <c r="D180" s="245"/>
      <c r="E180" s="84"/>
      <c r="G180" s="73"/>
      <c r="H180" s="242"/>
      <c r="I180" s="75"/>
      <c r="J180" s="75"/>
      <c r="K180" s="75">
        <f t="shared" si="19"/>
        <v>0</v>
      </c>
      <c r="L180" s="75">
        <f t="shared" si="22"/>
        <v>0</v>
      </c>
      <c r="M180" s="85">
        <f t="shared" si="23"/>
        <v>0</v>
      </c>
      <c r="N180"/>
    </row>
    <row r="181" spans="1:14" ht="15" x14ac:dyDescent="0.2">
      <c r="A181" s="70" t="s">
        <v>220</v>
      </c>
      <c r="D181" s="245"/>
      <c r="E181" s="84" t="s">
        <v>287</v>
      </c>
      <c r="G181" s="73" t="s">
        <v>39</v>
      </c>
      <c r="H181" s="74">
        <v>170.42</v>
      </c>
      <c r="I181" s="75"/>
      <c r="J181" s="75"/>
      <c r="K181" s="75">
        <f t="shared" si="19"/>
        <v>0</v>
      </c>
      <c r="L181" s="75">
        <f t="shared" si="22"/>
        <v>0</v>
      </c>
      <c r="M181" s="85">
        <f t="shared" si="23"/>
        <v>0</v>
      </c>
      <c r="N181"/>
    </row>
    <row r="182" spans="1:14" x14ac:dyDescent="0.2">
      <c r="A182" s="70"/>
      <c r="D182" s="245"/>
      <c r="E182" s="84" t="s">
        <v>179</v>
      </c>
      <c r="G182" s="73" t="s">
        <v>152</v>
      </c>
      <c r="H182" s="242">
        <f>(H181/(0.6*0.6))+10*(H181/(0.6*0.6))/100</f>
        <v>520.72777777777776</v>
      </c>
      <c r="I182" s="75"/>
      <c r="J182" s="75"/>
      <c r="K182" s="75">
        <f t="shared" si="19"/>
        <v>0</v>
      </c>
      <c r="L182" s="75">
        <f t="shared" si="22"/>
        <v>0</v>
      </c>
      <c r="M182" s="85">
        <f t="shared" si="23"/>
        <v>0</v>
      </c>
      <c r="N182"/>
    </row>
    <row r="183" spans="1:14" x14ac:dyDescent="0.2">
      <c r="A183" s="70"/>
      <c r="D183" s="245"/>
      <c r="E183" s="84" t="s">
        <v>180</v>
      </c>
      <c r="G183" s="73" t="s">
        <v>181</v>
      </c>
      <c r="H183" s="242">
        <f>H182/4</f>
        <v>130.18194444444444</v>
      </c>
      <c r="I183" s="75"/>
      <c r="J183" s="75"/>
      <c r="K183" s="75">
        <f t="shared" si="19"/>
        <v>0</v>
      </c>
      <c r="L183" s="75">
        <f t="shared" si="22"/>
        <v>0</v>
      </c>
      <c r="M183" s="85">
        <f t="shared" si="23"/>
        <v>0</v>
      </c>
      <c r="N183"/>
    </row>
    <row r="184" spans="1:14" x14ac:dyDescent="0.2">
      <c r="A184" s="70"/>
      <c r="D184" s="245"/>
      <c r="E184" s="84"/>
      <c r="G184" s="73"/>
      <c r="H184" s="242"/>
      <c r="I184" s="75"/>
      <c r="J184" s="75"/>
      <c r="K184" s="75">
        <f t="shared" si="19"/>
        <v>0</v>
      </c>
      <c r="L184" s="75">
        <f t="shared" si="22"/>
        <v>0</v>
      </c>
      <c r="M184" s="85">
        <f t="shared" si="23"/>
        <v>0</v>
      </c>
      <c r="N184"/>
    </row>
    <row r="185" spans="1:14" x14ac:dyDescent="0.2">
      <c r="A185" s="77"/>
      <c r="B185" s="37">
        <v>600</v>
      </c>
      <c r="C185" s="38" t="s">
        <v>62</v>
      </c>
      <c r="D185" s="244">
        <v>100</v>
      </c>
      <c r="E185" s="39" t="s">
        <v>141</v>
      </c>
      <c r="G185" s="73"/>
      <c r="H185" s="74"/>
      <c r="I185" s="75"/>
      <c r="J185" s="75"/>
      <c r="K185" s="75">
        <f t="shared" si="19"/>
        <v>0</v>
      </c>
      <c r="L185" s="75">
        <f t="shared" si="22"/>
        <v>0</v>
      </c>
      <c r="M185" s="85">
        <f t="shared" si="23"/>
        <v>0</v>
      </c>
      <c r="N185"/>
    </row>
    <row r="186" spans="1:14" x14ac:dyDescent="0.2">
      <c r="A186" s="70" t="s">
        <v>221</v>
      </c>
      <c r="D186" s="245"/>
      <c r="E186" s="84" t="s">
        <v>298</v>
      </c>
      <c r="G186" s="73" t="s">
        <v>15</v>
      </c>
      <c r="H186" s="74">
        <v>102</v>
      </c>
      <c r="I186" s="75"/>
      <c r="J186" s="75"/>
      <c r="K186" s="75">
        <f t="shared" si="19"/>
        <v>0</v>
      </c>
      <c r="L186" s="75">
        <f t="shared" si="22"/>
        <v>0</v>
      </c>
      <c r="M186" s="85">
        <f t="shared" si="23"/>
        <v>0</v>
      </c>
      <c r="N186"/>
    </row>
    <row r="187" spans="1:14" x14ac:dyDescent="0.2">
      <c r="A187" s="70"/>
      <c r="D187" s="245"/>
      <c r="E187" s="84" t="s">
        <v>179</v>
      </c>
      <c r="G187" s="73" t="s">
        <v>152</v>
      </c>
      <c r="H187" s="242">
        <f>H186/(5*0.6)</f>
        <v>34</v>
      </c>
      <c r="I187" s="75"/>
      <c r="J187" s="75"/>
      <c r="K187" s="75">
        <f t="shared" si="19"/>
        <v>0</v>
      </c>
      <c r="L187" s="75">
        <f t="shared" si="22"/>
        <v>0</v>
      </c>
      <c r="M187" s="85">
        <f t="shared" si="23"/>
        <v>0</v>
      </c>
      <c r="N187"/>
    </row>
    <row r="188" spans="1:14" x14ac:dyDescent="0.2">
      <c r="A188" s="70"/>
      <c r="D188" s="245"/>
      <c r="E188" s="84" t="s">
        <v>180</v>
      </c>
      <c r="G188" s="73" t="s">
        <v>181</v>
      </c>
      <c r="H188" s="242">
        <f>H187/4</f>
        <v>8.5</v>
      </c>
      <c r="I188" s="75"/>
      <c r="J188" s="75"/>
      <c r="K188" s="75">
        <f t="shared" si="19"/>
        <v>0</v>
      </c>
      <c r="L188" s="75">
        <f t="shared" si="22"/>
        <v>0</v>
      </c>
      <c r="M188" s="85">
        <f t="shared" si="23"/>
        <v>0</v>
      </c>
      <c r="N188"/>
    </row>
    <row r="189" spans="1:14" x14ac:dyDescent="0.2">
      <c r="A189" s="70"/>
      <c r="D189" s="245"/>
      <c r="E189" s="84"/>
      <c r="G189" s="73"/>
      <c r="H189" s="242"/>
      <c r="I189" s="75"/>
      <c r="J189" s="75"/>
      <c r="K189" s="75">
        <f t="shared" si="19"/>
        <v>0</v>
      </c>
      <c r="L189" s="75">
        <f t="shared" si="22"/>
        <v>0</v>
      </c>
      <c r="M189" s="85">
        <f t="shared" si="23"/>
        <v>0</v>
      </c>
      <c r="N189"/>
    </row>
    <row r="190" spans="1:14" x14ac:dyDescent="0.2">
      <c r="A190" s="77" t="s">
        <v>224</v>
      </c>
      <c r="B190" s="79" t="s">
        <v>81</v>
      </c>
      <c r="C190" s="38"/>
      <c r="D190" s="38"/>
      <c r="E190" s="79"/>
      <c r="F190" s="36"/>
      <c r="G190" s="80"/>
      <c r="H190" s="81"/>
      <c r="I190" s="82"/>
      <c r="J190" s="82"/>
      <c r="K190" s="75">
        <f t="shared" si="19"/>
        <v>0</v>
      </c>
      <c r="L190" s="75">
        <f t="shared" si="22"/>
        <v>0</v>
      </c>
      <c r="M190" s="76"/>
      <c r="N190"/>
    </row>
    <row r="191" spans="1:14" x14ac:dyDescent="0.2">
      <c r="G191" s="73"/>
      <c r="H191" s="74"/>
      <c r="I191" s="75"/>
      <c r="J191" s="75"/>
      <c r="K191" s="75">
        <f t="shared" si="19"/>
        <v>0</v>
      </c>
      <c r="L191" s="75">
        <f>H191*J191</f>
        <v>0</v>
      </c>
      <c r="M191" s="76"/>
      <c r="N191"/>
    </row>
    <row r="192" spans="1:14" ht="25.5" x14ac:dyDescent="0.2">
      <c r="A192" s="70"/>
      <c r="B192" s="163"/>
      <c r="E192" s="246" t="s">
        <v>82</v>
      </c>
      <c r="F192" s="247"/>
      <c r="G192" s="73"/>
      <c r="H192" s="74"/>
      <c r="I192" s="75"/>
      <c r="J192" s="75"/>
      <c r="K192" s="75">
        <f t="shared" si="19"/>
        <v>0</v>
      </c>
      <c r="L192" s="75">
        <f t="shared" ref="L192:L202" si="24">H192*J192</f>
        <v>0</v>
      </c>
      <c r="M192" s="76"/>
      <c r="N192"/>
    </row>
    <row r="193" spans="1:14" ht="15" x14ac:dyDescent="0.2">
      <c r="A193" s="70" t="s">
        <v>225</v>
      </c>
      <c r="E193" s="84" t="s">
        <v>302</v>
      </c>
      <c r="G193" s="73" t="s">
        <v>39</v>
      </c>
      <c r="H193" s="74">
        <f>H153</f>
        <v>102.7071</v>
      </c>
      <c r="I193" s="75"/>
      <c r="J193" s="75"/>
      <c r="K193" s="75">
        <f t="shared" si="19"/>
        <v>0</v>
      </c>
      <c r="L193" s="75">
        <f t="shared" si="24"/>
        <v>0</v>
      </c>
      <c r="M193" s="85">
        <f t="shared" ref="M193:M200" si="25">H193*I193+H193*J193</f>
        <v>0</v>
      </c>
      <c r="N193"/>
    </row>
    <row r="194" spans="1:14" x14ac:dyDescent="0.2">
      <c r="A194" s="70"/>
      <c r="E194" s="246" t="s">
        <v>186</v>
      </c>
      <c r="F194" s="247"/>
      <c r="G194" s="73" t="s">
        <v>156</v>
      </c>
      <c r="H194" s="74">
        <f>H193/3.5</f>
        <v>29.344885714285713</v>
      </c>
      <c r="I194" s="75"/>
      <c r="J194" s="75"/>
      <c r="K194" s="75">
        <f t="shared" si="19"/>
        <v>0</v>
      </c>
      <c r="L194" s="75">
        <f t="shared" si="24"/>
        <v>0</v>
      </c>
      <c r="M194" s="85">
        <f t="shared" si="25"/>
        <v>0</v>
      </c>
      <c r="N194"/>
    </row>
    <row r="195" spans="1:14" x14ac:dyDescent="0.2">
      <c r="A195" s="70"/>
      <c r="E195" s="246" t="s">
        <v>157</v>
      </c>
      <c r="F195" s="247"/>
      <c r="G195" s="73" t="s">
        <v>156</v>
      </c>
      <c r="H195" s="74">
        <f>H193/3.5</f>
        <v>29.344885714285713</v>
      </c>
      <c r="I195" s="75"/>
      <c r="J195" s="75"/>
      <c r="K195" s="75">
        <f t="shared" si="19"/>
        <v>0</v>
      </c>
      <c r="L195" s="75">
        <f t="shared" si="24"/>
        <v>0</v>
      </c>
      <c r="M195" s="85">
        <f t="shared" si="25"/>
        <v>0</v>
      </c>
      <c r="N195"/>
    </row>
    <row r="196" spans="1:14" x14ac:dyDescent="0.2">
      <c r="A196" s="70"/>
      <c r="E196" s="246"/>
      <c r="F196" s="247"/>
      <c r="G196" s="73"/>
      <c r="H196" s="74"/>
      <c r="I196" s="75"/>
      <c r="J196" s="75"/>
      <c r="K196" s="75">
        <f t="shared" si="19"/>
        <v>0</v>
      </c>
      <c r="L196" s="75">
        <f t="shared" si="24"/>
        <v>0</v>
      </c>
      <c r="M196" s="85"/>
      <c r="N196"/>
    </row>
    <row r="197" spans="1:14" ht="15" x14ac:dyDescent="0.2">
      <c r="A197" s="70" t="s">
        <v>227</v>
      </c>
      <c r="D197" s="164"/>
      <c r="E197" s="84" t="s">
        <v>303</v>
      </c>
      <c r="G197" s="73" t="s">
        <v>39</v>
      </c>
      <c r="H197" s="242">
        <f>H158</f>
        <v>117.4743</v>
      </c>
      <c r="I197" s="75"/>
      <c r="J197" s="75"/>
      <c r="K197" s="75">
        <f t="shared" si="19"/>
        <v>0</v>
      </c>
      <c r="L197" s="75">
        <f t="shared" si="24"/>
        <v>0</v>
      </c>
      <c r="M197" s="85">
        <f t="shared" si="25"/>
        <v>0</v>
      </c>
      <c r="N197"/>
    </row>
    <row r="198" spans="1:14" x14ac:dyDescent="0.2">
      <c r="A198" s="70"/>
      <c r="E198" s="246" t="s">
        <v>184</v>
      </c>
      <c r="F198" s="247"/>
      <c r="G198" s="73" t="s">
        <v>156</v>
      </c>
      <c r="H198" s="74">
        <f>H197/4.5</f>
        <v>26.105399999999999</v>
      </c>
      <c r="I198" s="75"/>
      <c r="J198" s="75"/>
      <c r="K198" s="75">
        <f t="shared" si="19"/>
        <v>0</v>
      </c>
      <c r="L198" s="75">
        <f t="shared" si="24"/>
        <v>0</v>
      </c>
      <c r="M198" s="85">
        <f t="shared" si="25"/>
        <v>0</v>
      </c>
      <c r="N198"/>
    </row>
    <row r="199" spans="1:14" x14ac:dyDescent="0.2">
      <c r="A199" s="70"/>
      <c r="E199" s="246" t="s">
        <v>185</v>
      </c>
      <c r="F199" s="247"/>
      <c r="G199" s="73" t="s">
        <v>153</v>
      </c>
      <c r="H199" s="74">
        <f>H197/1</f>
        <v>117.4743</v>
      </c>
      <c r="I199" s="75"/>
      <c r="J199" s="75"/>
      <c r="K199" s="75">
        <f t="shared" si="19"/>
        <v>0</v>
      </c>
      <c r="L199" s="75">
        <f t="shared" si="24"/>
        <v>0</v>
      </c>
      <c r="M199" s="85">
        <f t="shared" si="25"/>
        <v>0</v>
      </c>
      <c r="N199"/>
    </row>
    <row r="200" spans="1:14" x14ac:dyDescent="0.2">
      <c r="A200" s="70"/>
      <c r="E200" s="246" t="s">
        <v>158</v>
      </c>
      <c r="F200" s="247"/>
      <c r="G200" s="73" t="s">
        <v>156</v>
      </c>
      <c r="H200" s="74">
        <f>H197/4.5</f>
        <v>26.105399999999999</v>
      </c>
      <c r="I200" s="75"/>
      <c r="J200" s="75"/>
      <c r="K200" s="75">
        <f t="shared" si="19"/>
        <v>0</v>
      </c>
      <c r="L200" s="75">
        <f t="shared" si="24"/>
        <v>0</v>
      </c>
      <c r="M200" s="85">
        <f t="shared" si="25"/>
        <v>0</v>
      </c>
      <c r="N200"/>
    </row>
    <row r="201" spans="1:14" x14ac:dyDescent="0.2">
      <c r="A201" s="70"/>
      <c r="E201" s="246"/>
      <c r="F201" s="247"/>
      <c r="G201" s="73"/>
      <c r="H201" s="74"/>
      <c r="I201" s="75"/>
      <c r="J201" s="75"/>
      <c r="K201" s="75">
        <f t="shared" si="19"/>
        <v>0</v>
      </c>
      <c r="L201" s="75">
        <f t="shared" si="24"/>
        <v>0</v>
      </c>
      <c r="M201" s="85"/>
      <c r="N201"/>
    </row>
    <row r="202" spans="1:14" x14ac:dyDescent="0.2">
      <c r="A202" s="77" t="s">
        <v>226</v>
      </c>
      <c r="B202" s="79" t="s">
        <v>84</v>
      </c>
      <c r="C202" s="38"/>
      <c r="D202" s="38"/>
      <c r="E202" s="79"/>
      <c r="F202" s="36"/>
      <c r="G202" s="80"/>
      <c r="H202" s="74"/>
      <c r="I202" s="82"/>
      <c r="J202" s="82"/>
      <c r="K202" s="75">
        <f t="shared" si="19"/>
        <v>0</v>
      </c>
      <c r="L202" s="75">
        <f t="shared" si="24"/>
        <v>0</v>
      </c>
      <c r="M202" s="76"/>
      <c r="N202"/>
    </row>
    <row r="203" spans="1:14" x14ac:dyDescent="0.2">
      <c r="A203" s="70"/>
      <c r="E203" s="84"/>
      <c r="G203" s="73"/>
      <c r="H203" s="74"/>
      <c r="I203" s="75"/>
      <c r="J203" s="75"/>
      <c r="K203" s="75">
        <f t="shared" si="19"/>
        <v>0</v>
      </c>
      <c r="L203" s="75">
        <f>H203*J203</f>
        <v>0</v>
      </c>
      <c r="M203" s="85"/>
      <c r="N203"/>
    </row>
    <row r="204" spans="1:14" ht="25.5" x14ac:dyDescent="0.2">
      <c r="A204" s="70"/>
      <c r="B204" s="163"/>
      <c r="C204" s="29">
        <f>16*8</f>
        <v>128</v>
      </c>
      <c r="D204" s="164"/>
      <c r="E204" s="248" t="s">
        <v>85</v>
      </c>
      <c r="F204" s="166"/>
      <c r="G204" s="162"/>
      <c r="H204" s="137"/>
      <c r="I204" s="185"/>
      <c r="J204" s="75"/>
      <c r="K204" s="75">
        <f t="shared" si="19"/>
        <v>0</v>
      </c>
      <c r="L204" s="75">
        <f t="shared" ref="L204:L216" si="26">H204*J204</f>
        <v>0</v>
      </c>
      <c r="M204" s="85"/>
      <c r="N204"/>
    </row>
    <row r="205" spans="1:14" ht="15" x14ac:dyDescent="0.2">
      <c r="A205" s="70" t="s">
        <v>227</v>
      </c>
      <c r="C205" s="29">
        <f>36</f>
        <v>36</v>
      </c>
      <c r="D205" s="164"/>
      <c r="E205" s="84" t="s">
        <v>298</v>
      </c>
      <c r="G205" s="73" t="s">
        <v>39</v>
      </c>
      <c r="H205" s="242">
        <f>H170</f>
        <v>170.42</v>
      </c>
      <c r="I205" s="75"/>
      <c r="J205" s="75"/>
      <c r="K205" s="75">
        <f t="shared" si="19"/>
        <v>0</v>
      </c>
      <c r="L205" s="75">
        <f t="shared" si="26"/>
        <v>0</v>
      </c>
      <c r="M205" s="85">
        <f t="shared" ref="M205:M208" si="27">H205*I205+H205*J205</f>
        <v>0</v>
      </c>
      <c r="N205"/>
    </row>
    <row r="206" spans="1:14" x14ac:dyDescent="0.2">
      <c r="A206" s="70"/>
      <c r="E206" s="246" t="s">
        <v>184</v>
      </c>
      <c r="F206" s="247"/>
      <c r="G206" s="73" t="s">
        <v>156</v>
      </c>
      <c r="H206" s="74">
        <f>H205/4.5</f>
        <v>37.871111111111105</v>
      </c>
      <c r="I206" s="75"/>
      <c r="J206" s="75"/>
      <c r="K206" s="75">
        <f t="shared" si="19"/>
        <v>0</v>
      </c>
      <c r="L206" s="75">
        <f t="shared" si="26"/>
        <v>0</v>
      </c>
      <c r="M206" s="85">
        <f t="shared" si="27"/>
        <v>0</v>
      </c>
      <c r="N206"/>
    </row>
    <row r="207" spans="1:14" x14ac:dyDescent="0.2">
      <c r="A207" s="70"/>
      <c r="E207" s="246" t="s">
        <v>185</v>
      </c>
      <c r="F207" s="247"/>
      <c r="G207" s="73" t="s">
        <v>153</v>
      </c>
      <c r="H207" s="74">
        <f>H205/1</f>
        <v>170.42</v>
      </c>
      <c r="I207" s="75"/>
      <c r="J207" s="75"/>
      <c r="K207" s="75">
        <f t="shared" si="19"/>
        <v>0</v>
      </c>
      <c r="L207" s="75">
        <f t="shared" si="26"/>
        <v>0</v>
      </c>
      <c r="M207" s="85">
        <f t="shared" si="27"/>
        <v>0</v>
      </c>
      <c r="N207"/>
    </row>
    <row r="208" spans="1:14" x14ac:dyDescent="0.2">
      <c r="A208" s="70"/>
      <c r="E208" s="246" t="s">
        <v>158</v>
      </c>
      <c r="F208" s="247"/>
      <c r="G208" s="73" t="s">
        <v>156</v>
      </c>
      <c r="H208" s="74">
        <f>H205/4.5</f>
        <v>37.871111111111105</v>
      </c>
      <c r="I208" s="75"/>
      <c r="J208" s="75"/>
      <c r="K208" s="75">
        <f t="shared" si="19"/>
        <v>0</v>
      </c>
      <c r="L208" s="75">
        <f t="shared" si="26"/>
        <v>0</v>
      </c>
      <c r="M208" s="85">
        <f t="shared" si="27"/>
        <v>0</v>
      </c>
      <c r="N208"/>
    </row>
    <row r="209" spans="1:14" x14ac:dyDescent="0.2">
      <c r="A209" s="70"/>
      <c r="E209" s="246"/>
      <c r="F209" s="247"/>
      <c r="G209" s="73"/>
      <c r="H209" s="74"/>
      <c r="I209" s="75"/>
      <c r="J209" s="75"/>
      <c r="K209" s="75">
        <f t="shared" si="19"/>
        <v>0</v>
      </c>
      <c r="L209" s="75">
        <f t="shared" si="26"/>
        <v>0</v>
      </c>
      <c r="M209" s="85"/>
      <c r="N209"/>
    </row>
    <row r="210" spans="1:14" x14ac:dyDescent="0.2">
      <c r="A210" s="249"/>
      <c r="B210" s="163"/>
      <c r="E210" s="84"/>
      <c r="F210" s="250"/>
      <c r="G210" s="73"/>
      <c r="I210" s="75"/>
      <c r="J210" s="75"/>
      <c r="K210" s="75">
        <f t="shared" si="19"/>
        <v>0</v>
      </c>
      <c r="L210" s="75">
        <f t="shared" si="26"/>
        <v>0</v>
      </c>
      <c r="M210" s="85"/>
      <c r="N210"/>
    </row>
    <row r="211" spans="1:14" x14ac:dyDescent="0.2">
      <c r="A211" s="77" t="s">
        <v>194</v>
      </c>
      <c r="B211" s="79" t="s">
        <v>277</v>
      </c>
      <c r="C211" s="38"/>
      <c r="D211" s="38"/>
      <c r="E211" s="79"/>
      <c r="F211" s="36"/>
      <c r="G211" s="80"/>
      <c r="H211" s="74"/>
      <c r="I211" s="82"/>
      <c r="J211" s="82"/>
      <c r="K211" s="75">
        <f t="shared" si="19"/>
        <v>0</v>
      </c>
      <c r="L211" s="75">
        <f t="shared" si="26"/>
        <v>0</v>
      </c>
      <c r="M211" s="76"/>
      <c r="N211"/>
    </row>
    <row r="212" spans="1:14" x14ac:dyDescent="0.2">
      <c r="A212" s="70"/>
      <c r="E212" s="84"/>
      <c r="G212" s="73"/>
      <c r="H212" s="74"/>
      <c r="I212" s="75"/>
      <c r="J212" s="75"/>
      <c r="K212" s="75">
        <f t="shared" si="19"/>
        <v>0</v>
      </c>
      <c r="L212" s="75">
        <f t="shared" si="26"/>
        <v>0</v>
      </c>
      <c r="M212" s="85"/>
      <c r="N212"/>
    </row>
    <row r="213" spans="1:14" s="14" customFormat="1" x14ac:dyDescent="0.2">
      <c r="A213" s="77" t="s">
        <v>195</v>
      </c>
      <c r="B213" s="78" t="s">
        <v>87</v>
      </c>
      <c r="C213" s="38"/>
      <c r="D213" s="38"/>
      <c r="E213" s="79"/>
      <c r="F213" s="36"/>
      <c r="G213" s="80"/>
      <c r="H213" s="102"/>
      <c r="I213" s="82"/>
      <c r="J213" s="82"/>
      <c r="K213" s="75">
        <f t="shared" si="19"/>
        <v>0</v>
      </c>
      <c r="L213" s="75">
        <f t="shared" si="26"/>
        <v>0</v>
      </c>
      <c r="M213" s="85"/>
      <c r="N213" s="251"/>
    </row>
    <row r="214" spans="1:14" s="14" customFormat="1" x14ac:dyDescent="0.2">
      <c r="A214" s="77"/>
      <c r="B214" s="78"/>
      <c r="C214" s="38"/>
      <c r="D214" s="37"/>
      <c r="E214" s="79"/>
      <c r="F214" s="36"/>
      <c r="G214" s="80"/>
      <c r="H214" s="102"/>
      <c r="I214" s="82"/>
      <c r="J214" s="82"/>
      <c r="K214" s="75">
        <f t="shared" si="19"/>
        <v>0</v>
      </c>
      <c r="L214" s="75">
        <f t="shared" si="26"/>
        <v>0</v>
      </c>
      <c r="M214" s="85"/>
      <c r="N214" s="251"/>
    </row>
    <row r="215" spans="1:14" x14ac:dyDescent="0.2">
      <c r="A215" s="70"/>
      <c r="D215" s="252" t="s">
        <v>88</v>
      </c>
      <c r="E215" s="253"/>
      <c r="G215" s="73"/>
      <c r="H215" s="201"/>
      <c r="I215" s="75"/>
      <c r="J215" s="75"/>
      <c r="K215" s="75">
        <f t="shared" si="19"/>
        <v>0</v>
      </c>
      <c r="L215" s="75">
        <f t="shared" si="26"/>
        <v>0</v>
      </c>
      <c r="M215" s="85"/>
      <c r="N215" s="251"/>
    </row>
    <row r="216" spans="1:14" ht="89.25" x14ac:dyDescent="0.2">
      <c r="A216" s="70"/>
      <c r="E216" s="253" t="s">
        <v>89</v>
      </c>
      <c r="G216" s="73"/>
      <c r="H216" s="201"/>
      <c r="I216" s="75"/>
      <c r="J216" s="75"/>
      <c r="K216" s="75">
        <f t="shared" si="19"/>
        <v>0</v>
      </c>
      <c r="L216" s="75">
        <f t="shared" si="26"/>
        <v>0</v>
      </c>
      <c r="M216" s="85"/>
      <c r="N216" s="251"/>
    </row>
    <row r="217" spans="1:14" x14ac:dyDescent="0.2">
      <c r="A217" s="70"/>
      <c r="E217" s="84"/>
      <c r="G217" s="73"/>
      <c r="H217" s="201"/>
      <c r="I217" s="75"/>
      <c r="J217" s="75"/>
      <c r="K217" s="75">
        <f t="shared" si="19"/>
        <v>0</v>
      </c>
      <c r="L217" s="75">
        <f>H217*J217</f>
        <v>0</v>
      </c>
      <c r="M217" s="85"/>
      <c r="N217" s="251"/>
    </row>
    <row r="218" spans="1:14" x14ac:dyDescent="0.2">
      <c r="A218" s="70" t="s">
        <v>228</v>
      </c>
      <c r="E218" s="253" t="s">
        <v>90</v>
      </c>
      <c r="G218" s="73" t="s">
        <v>17</v>
      </c>
      <c r="H218" s="254">
        <v>1</v>
      </c>
      <c r="I218" s="75"/>
      <c r="J218" s="75"/>
      <c r="K218" s="75">
        <f t="shared" si="19"/>
        <v>0</v>
      </c>
      <c r="L218" s="75">
        <f t="shared" ref="L218:L225" si="28">H218*J218</f>
        <v>0</v>
      </c>
      <c r="M218" s="85">
        <f t="shared" ref="M218:M224" si="29">H218*I218+H218*J218</f>
        <v>0</v>
      </c>
      <c r="N218" s="251"/>
    </row>
    <row r="219" spans="1:14" x14ac:dyDescent="0.2">
      <c r="A219" s="70" t="s">
        <v>316</v>
      </c>
      <c r="E219" s="253" t="s">
        <v>280</v>
      </c>
      <c r="G219" s="73" t="s">
        <v>17</v>
      </c>
      <c r="H219" s="254">
        <v>1</v>
      </c>
      <c r="I219" s="75"/>
      <c r="J219" s="75"/>
      <c r="K219" s="75">
        <f t="shared" si="19"/>
        <v>0</v>
      </c>
      <c r="L219" s="75">
        <f t="shared" si="28"/>
        <v>0</v>
      </c>
      <c r="M219" s="85">
        <f t="shared" si="29"/>
        <v>0</v>
      </c>
      <c r="N219" s="251"/>
    </row>
    <row r="220" spans="1:14" x14ac:dyDescent="0.2">
      <c r="A220" s="70" t="s">
        <v>317</v>
      </c>
      <c r="E220" s="253" t="s">
        <v>159</v>
      </c>
      <c r="G220" s="73" t="s">
        <v>17</v>
      </c>
      <c r="H220" s="254">
        <v>1</v>
      </c>
      <c r="I220" s="75"/>
      <c r="J220" s="75"/>
      <c r="K220" s="75">
        <f t="shared" si="19"/>
        <v>0</v>
      </c>
      <c r="L220" s="75">
        <f t="shared" si="28"/>
        <v>0</v>
      </c>
      <c r="M220" s="85">
        <f t="shared" si="29"/>
        <v>0</v>
      </c>
      <c r="N220" s="251"/>
    </row>
    <row r="221" spans="1:14" x14ac:dyDescent="0.2">
      <c r="A221" s="70" t="s">
        <v>318</v>
      </c>
      <c r="E221" s="253" t="s">
        <v>160</v>
      </c>
      <c r="G221" s="73" t="s">
        <v>17</v>
      </c>
      <c r="H221" s="254">
        <v>1</v>
      </c>
      <c r="I221" s="75"/>
      <c r="J221" s="75"/>
      <c r="K221" s="75">
        <f t="shared" si="19"/>
        <v>0</v>
      </c>
      <c r="L221" s="75">
        <f t="shared" si="28"/>
        <v>0</v>
      </c>
      <c r="M221" s="85">
        <f t="shared" si="29"/>
        <v>0</v>
      </c>
      <c r="N221" s="251"/>
    </row>
    <row r="222" spans="1:14" x14ac:dyDescent="0.2">
      <c r="A222" s="70" t="s">
        <v>320</v>
      </c>
      <c r="E222" s="253" t="s">
        <v>161</v>
      </c>
      <c r="G222" s="73" t="s">
        <v>17</v>
      </c>
      <c r="H222" s="254">
        <v>5</v>
      </c>
      <c r="I222" s="75"/>
      <c r="J222" s="75"/>
      <c r="K222" s="75">
        <f t="shared" si="19"/>
        <v>0</v>
      </c>
      <c r="L222" s="75">
        <f t="shared" si="28"/>
        <v>0</v>
      </c>
      <c r="M222" s="85">
        <f t="shared" si="29"/>
        <v>0</v>
      </c>
      <c r="N222" s="251"/>
    </row>
    <row r="223" spans="1:14" x14ac:dyDescent="0.2">
      <c r="A223" s="70" t="s">
        <v>321</v>
      </c>
      <c r="E223" s="253" t="s">
        <v>162</v>
      </c>
      <c r="G223" s="73" t="s">
        <v>17</v>
      </c>
      <c r="H223" s="254">
        <v>7</v>
      </c>
      <c r="I223" s="75"/>
      <c r="J223" s="75"/>
      <c r="K223" s="75">
        <f t="shared" si="19"/>
        <v>0</v>
      </c>
      <c r="L223" s="75">
        <f t="shared" si="28"/>
        <v>0</v>
      </c>
      <c r="M223" s="85">
        <f t="shared" si="29"/>
        <v>0</v>
      </c>
      <c r="N223" s="251"/>
    </row>
    <row r="224" spans="1:14" x14ac:dyDescent="0.2">
      <c r="A224" s="70"/>
      <c r="E224" s="253"/>
      <c r="G224" s="73"/>
      <c r="H224" s="254"/>
      <c r="I224" s="75"/>
      <c r="J224" s="75"/>
      <c r="K224" s="75">
        <f t="shared" si="19"/>
        <v>0</v>
      </c>
      <c r="L224" s="75">
        <f t="shared" si="28"/>
        <v>0</v>
      </c>
      <c r="M224" s="85">
        <f t="shared" si="29"/>
        <v>0</v>
      </c>
      <c r="N224" s="251"/>
    </row>
    <row r="225" spans="1:14" x14ac:dyDescent="0.2">
      <c r="A225" s="70"/>
      <c r="D225" s="252" t="s">
        <v>91</v>
      </c>
      <c r="E225" s="84"/>
      <c r="G225" s="73"/>
      <c r="H225" s="201"/>
      <c r="I225" s="75"/>
      <c r="J225" s="75"/>
      <c r="K225" s="75">
        <f t="shared" si="19"/>
        <v>0</v>
      </c>
      <c r="L225" s="75">
        <f t="shared" si="28"/>
        <v>0</v>
      </c>
      <c r="M225" s="85"/>
      <c r="N225" s="251"/>
    </row>
    <row r="226" spans="1:14" ht="114.75" x14ac:dyDescent="0.2">
      <c r="A226" s="70"/>
      <c r="E226" s="253" t="s">
        <v>92</v>
      </c>
      <c r="G226" s="73"/>
      <c r="H226" s="201"/>
      <c r="I226" s="75"/>
      <c r="J226" s="75"/>
      <c r="K226" s="75">
        <f t="shared" si="19"/>
        <v>0</v>
      </c>
      <c r="L226" s="75">
        <f>H226*J226</f>
        <v>0</v>
      </c>
      <c r="M226" s="85"/>
      <c r="N226" s="251"/>
    </row>
    <row r="227" spans="1:14" x14ac:dyDescent="0.2">
      <c r="A227" s="70"/>
      <c r="E227" s="84"/>
      <c r="G227" s="73"/>
      <c r="H227" s="201"/>
      <c r="I227" s="75"/>
      <c r="J227" s="75"/>
      <c r="K227" s="75">
        <f t="shared" si="19"/>
        <v>0</v>
      </c>
      <c r="L227" s="75">
        <f t="shared" ref="L227:L229" si="30">H227*J227</f>
        <v>0</v>
      </c>
      <c r="M227" s="85"/>
      <c r="N227" s="251"/>
    </row>
    <row r="228" spans="1:14" ht="114.75" x14ac:dyDescent="0.2">
      <c r="A228" s="70"/>
      <c r="E228" s="253" t="s">
        <v>93</v>
      </c>
      <c r="G228" s="73"/>
      <c r="H228" s="201"/>
      <c r="I228" s="75"/>
      <c r="J228" s="75"/>
      <c r="K228" s="75">
        <f t="shared" si="19"/>
        <v>0</v>
      </c>
      <c r="L228" s="75">
        <f t="shared" si="30"/>
        <v>0</v>
      </c>
      <c r="M228" s="85"/>
      <c r="N228" s="251"/>
    </row>
    <row r="229" spans="1:14" x14ac:dyDescent="0.2">
      <c r="A229" s="70"/>
      <c r="E229" s="84"/>
      <c r="G229" s="73"/>
      <c r="H229" s="201"/>
      <c r="I229" s="75"/>
      <c r="J229" s="75"/>
      <c r="K229" s="75">
        <f t="shared" si="19"/>
        <v>0</v>
      </c>
      <c r="L229" s="75">
        <f t="shared" si="30"/>
        <v>0</v>
      </c>
      <c r="M229" s="85"/>
      <c r="N229" s="251"/>
    </row>
    <row r="230" spans="1:14" x14ac:dyDescent="0.2">
      <c r="A230" s="70"/>
      <c r="D230" s="255"/>
      <c r="E230" s="253"/>
      <c r="G230" s="73"/>
      <c r="H230" s="254"/>
      <c r="I230" s="75"/>
      <c r="J230" s="75"/>
      <c r="K230" s="75">
        <f t="shared" ref="K230:K261" si="31">H230*I230</f>
        <v>0</v>
      </c>
      <c r="L230" s="75">
        <f>H230*J230</f>
        <v>0</v>
      </c>
      <c r="M230" s="85"/>
      <c r="N230" s="251"/>
    </row>
    <row r="231" spans="1:14" x14ac:dyDescent="0.2">
      <c r="A231" s="77" t="s">
        <v>189</v>
      </c>
      <c r="B231" s="78" t="s">
        <v>94</v>
      </c>
      <c r="D231" s="256"/>
      <c r="E231" s="253"/>
      <c r="G231" s="73"/>
      <c r="H231" s="254"/>
      <c r="I231" s="75"/>
      <c r="J231" s="75"/>
      <c r="K231" s="75">
        <f t="shared" si="31"/>
        <v>0</v>
      </c>
      <c r="L231" s="75">
        <f t="shared" ref="L231:L240" si="32">H231*J231</f>
        <v>0</v>
      </c>
      <c r="M231" s="85"/>
      <c r="N231" s="251"/>
    </row>
    <row r="232" spans="1:14" ht="25.5" x14ac:dyDescent="0.2">
      <c r="A232" s="70" t="s">
        <v>196</v>
      </c>
      <c r="E232" s="253" t="s">
        <v>95</v>
      </c>
      <c r="G232" s="73" t="s">
        <v>34</v>
      </c>
      <c r="H232" s="254">
        <v>1</v>
      </c>
      <c r="I232" s="75"/>
      <c r="J232" s="75"/>
      <c r="K232" s="75">
        <f t="shared" si="31"/>
        <v>0</v>
      </c>
      <c r="L232" s="75">
        <f t="shared" si="32"/>
        <v>0</v>
      </c>
      <c r="M232" s="85">
        <f t="shared" ref="M232" si="33">H232*I232+H232*J232</f>
        <v>0</v>
      </c>
      <c r="N232" s="251"/>
    </row>
    <row r="233" spans="1:14" x14ac:dyDescent="0.2">
      <c r="A233" s="70"/>
      <c r="E233" s="253"/>
      <c r="G233" s="73"/>
      <c r="H233" s="254"/>
      <c r="I233" s="75"/>
      <c r="J233" s="75"/>
      <c r="K233" s="75">
        <f t="shared" si="31"/>
        <v>0</v>
      </c>
      <c r="L233" s="75">
        <f t="shared" si="32"/>
        <v>0</v>
      </c>
      <c r="M233" s="85"/>
      <c r="N233" s="251"/>
    </row>
    <row r="234" spans="1:14" x14ac:dyDescent="0.2">
      <c r="A234" s="70"/>
      <c r="E234" s="253"/>
      <c r="G234" s="73"/>
      <c r="H234" s="254"/>
      <c r="I234" s="75"/>
      <c r="J234" s="75"/>
      <c r="K234" s="75">
        <f t="shared" si="31"/>
        <v>0</v>
      </c>
      <c r="L234" s="75">
        <f t="shared" si="32"/>
        <v>0</v>
      </c>
      <c r="M234" s="85"/>
      <c r="N234" s="251"/>
    </row>
    <row r="235" spans="1:14" x14ac:dyDescent="0.2">
      <c r="A235" s="77" t="s">
        <v>83</v>
      </c>
      <c r="B235" s="78" t="s">
        <v>96</v>
      </c>
      <c r="E235" s="253"/>
      <c r="G235" s="73"/>
      <c r="H235" s="254"/>
      <c r="I235" s="75"/>
      <c r="J235" s="75"/>
      <c r="K235" s="75">
        <f t="shared" si="31"/>
        <v>0</v>
      </c>
      <c r="L235" s="75">
        <f t="shared" si="32"/>
        <v>0</v>
      </c>
      <c r="M235" s="85"/>
      <c r="N235" s="251"/>
    </row>
    <row r="236" spans="1:14" ht="51" x14ac:dyDescent="0.2">
      <c r="A236" s="70"/>
      <c r="E236" s="253" t="s">
        <v>97</v>
      </c>
      <c r="G236" s="73"/>
      <c r="H236" s="254"/>
      <c r="I236" s="75"/>
      <c r="J236" s="75"/>
      <c r="K236" s="75">
        <f t="shared" si="31"/>
        <v>0</v>
      </c>
      <c r="L236" s="75">
        <f t="shared" si="32"/>
        <v>0</v>
      </c>
      <c r="M236" s="85"/>
      <c r="N236" s="251"/>
    </row>
    <row r="237" spans="1:14" x14ac:dyDescent="0.2">
      <c r="A237" s="70"/>
      <c r="E237" s="253"/>
      <c r="G237" s="73"/>
      <c r="H237" s="254"/>
      <c r="I237" s="75"/>
      <c r="J237" s="75"/>
      <c r="K237" s="75">
        <f t="shared" si="31"/>
        <v>0</v>
      </c>
      <c r="L237" s="75">
        <f t="shared" si="32"/>
        <v>0</v>
      </c>
      <c r="M237" s="85"/>
      <c r="N237" s="251"/>
    </row>
    <row r="238" spans="1:14" ht="38.25" x14ac:dyDescent="0.2">
      <c r="A238" s="70" t="s">
        <v>86</v>
      </c>
      <c r="E238" s="253" t="s">
        <v>98</v>
      </c>
      <c r="G238" s="73" t="s">
        <v>17</v>
      </c>
      <c r="H238" s="254">
        <v>33</v>
      </c>
      <c r="I238" s="75"/>
      <c r="J238" s="75"/>
      <c r="K238" s="75">
        <f t="shared" si="31"/>
        <v>0</v>
      </c>
      <c r="L238" s="75">
        <f t="shared" si="32"/>
        <v>0</v>
      </c>
      <c r="M238" s="85">
        <f t="shared" ref="M238" si="34">H238*I238+H238*J238</f>
        <v>0</v>
      </c>
      <c r="N238" s="251"/>
    </row>
    <row r="239" spans="1:14" x14ac:dyDescent="0.2">
      <c r="A239" s="70"/>
      <c r="E239" s="253"/>
      <c r="G239" s="73"/>
      <c r="H239" s="254"/>
      <c r="I239" s="75"/>
      <c r="J239" s="75"/>
      <c r="K239" s="75">
        <f t="shared" si="31"/>
        <v>0</v>
      </c>
      <c r="L239" s="75">
        <f t="shared" si="32"/>
        <v>0</v>
      </c>
      <c r="M239" s="85"/>
      <c r="N239" s="251"/>
    </row>
    <row r="240" spans="1:14" ht="51" x14ac:dyDescent="0.2">
      <c r="A240" s="70" t="s">
        <v>235</v>
      </c>
      <c r="E240" s="253" t="s">
        <v>99</v>
      </c>
      <c r="G240" s="73" t="s">
        <v>17</v>
      </c>
      <c r="H240" s="254">
        <v>14</v>
      </c>
      <c r="I240" s="75"/>
      <c r="J240" s="75"/>
      <c r="K240" s="75">
        <f t="shared" si="31"/>
        <v>0</v>
      </c>
      <c r="L240" s="75">
        <f t="shared" si="32"/>
        <v>0</v>
      </c>
      <c r="M240" s="85">
        <f t="shared" ref="M240" si="35">H240*I240+H240*J240</f>
        <v>0</v>
      </c>
      <c r="N240" s="251"/>
    </row>
    <row r="241" spans="1:14" x14ac:dyDescent="0.2">
      <c r="A241" s="70"/>
      <c r="E241" s="253"/>
      <c r="G241" s="73"/>
      <c r="H241" s="254"/>
      <c r="I241" s="75"/>
      <c r="J241" s="75"/>
      <c r="K241" s="75">
        <f t="shared" si="31"/>
        <v>0</v>
      </c>
      <c r="L241" s="75">
        <f>H241*J241</f>
        <v>0</v>
      </c>
      <c r="M241" s="85"/>
      <c r="N241" s="251"/>
    </row>
    <row r="242" spans="1:14" x14ac:dyDescent="0.2">
      <c r="A242" s="77" t="s">
        <v>190</v>
      </c>
      <c r="B242" s="78" t="s">
        <v>100</v>
      </c>
      <c r="E242" s="253"/>
      <c r="G242" s="73"/>
      <c r="H242" s="254"/>
      <c r="I242" s="75"/>
      <c r="J242" s="75"/>
      <c r="K242" s="75">
        <f t="shared" si="31"/>
        <v>0</v>
      </c>
      <c r="L242" s="75">
        <f t="shared" ref="L242:L248" si="36">H242*J242</f>
        <v>0</v>
      </c>
      <c r="M242" s="85"/>
      <c r="N242" s="251"/>
    </row>
    <row r="243" spans="1:14" ht="63.75" x14ac:dyDescent="0.2">
      <c r="A243" s="70"/>
      <c r="E243" s="253" t="s">
        <v>101</v>
      </c>
      <c r="G243" s="73"/>
      <c r="H243" s="254"/>
      <c r="I243" s="75"/>
      <c r="J243" s="75"/>
      <c r="K243" s="75">
        <f t="shared" si="31"/>
        <v>0</v>
      </c>
      <c r="L243" s="75">
        <f t="shared" si="36"/>
        <v>0</v>
      </c>
      <c r="M243" s="85"/>
      <c r="N243" s="251"/>
    </row>
    <row r="244" spans="1:14" x14ac:dyDescent="0.2">
      <c r="A244" s="70"/>
      <c r="E244" s="253" t="s">
        <v>102</v>
      </c>
      <c r="G244" s="73"/>
      <c r="H244" s="254"/>
      <c r="I244" s="75"/>
      <c r="J244" s="75"/>
      <c r="K244" s="75">
        <f t="shared" si="31"/>
        <v>0</v>
      </c>
      <c r="L244" s="75">
        <f t="shared" si="36"/>
        <v>0</v>
      </c>
      <c r="M244" s="85"/>
      <c r="N244" s="251"/>
    </row>
    <row r="245" spans="1:14" ht="25.5" x14ac:dyDescent="0.2">
      <c r="A245" s="70"/>
      <c r="E245" s="257" t="s">
        <v>103</v>
      </c>
      <c r="G245" s="73"/>
      <c r="H245" s="254"/>
      <c r="I245" s="75"/>
      <c r="J245" s="75"/>
      <c r="K245" s="75">
        <f t="shared" si="31"/>
        <v>0</v>
      </c>
      <c r="L245" s="75">
        <f t="shared" si="36"/>
        <v>0</v>
      </c>
      <c r="M245" s="85"/>
      <c r="N245" s="251"/>
    </row>
    <row r="246" spans="1:14" x14ac:dyDescent="0.2">
      <c r="A246" s="70"/>
      <c r="E246" s="253"/>
      <c r="G246" s="73"/>
      <c r="H246" s="254"/>
      <c r="I246" s="75"/>
      <c r="J246" s="75"/>
      <c r="K246" s="75">
        <f t="shared" si="31"/>
        <v>0</v>
      </c>
      <c r="L246" s="75">
        <f t="shared" si="36"/>
        <v>0</v>
      </c>
      <c r="M246" s="85"/>
      <c r="N246" s="251"/>
    </row>
    <row r="247" spans="1:14" x14ac:dyDescent="0.2">
      <c r="A247" s="70"/>
      <c r="B247" s="258" t="s">
        <v>104</v>
      </c>
      <c r="E247" s="253"/>
      <c r="G247" s="73"/>
      <c r="H247" s="254"/>
      <c r="I247" s="75"/>
      <c r="J247" s="75"/>
      <c r="K247" s="75">
        <f t="shared" si="31"/>
        <v>0</v>
      </c>
      <c r="L247" s="75">
        <f t="shared" si="36"/>
        <v>0</v>
      </c>
      <c r="M247" s="85"/>
      <c r="N247" s="5"/>
    </row>
    <row r="248" spans="1:14" x14ac:dyDescent="0.2">
      <c r="A248" s="70" t="s">
        <v>197</v>
      </c>
      <c r="C248" s="164"/>
      <c r="D248" s="164"/>
      <c r="E248" s="259" t="s">
        <v>105</v>
      </c>
      <c r="F248" s="5"/>
      <c r="G248" s="162" t="s">
        <v>17</v>
      </c>
      <c r="H248" s="260">
        <v>4</v>
      </c>
      <c r="I248" s="75"/>
      <c r="J248" s="75"/>
      <c r="K248" s="75">
        <f t="shared" si="31"/>
        <v>0</v>
      </c>
      <c r="L248" s="75">
        <f t="shared" si="36"/>
        <v>0</v>
      </c>
      <c r="M248" s="85">
        <f>H248*I248+H248*J248</f>
        <v>0</v>
      </c>
      <c r="N248" s="5"/>
    </row>
    <row r="249" spans="1:14" x14ac:dyDescent="0.2">
      <c r="A249" s="70" t="s">
        <v>198</v>
      </c>
      <c r="C249" s="164"/>
      <c r="D249" s="164"/>
      <c r="E249" s="261" t="s">
        <v>142</v>
      </c>
      <c r="F249" s="5"/>
      <c r="G249" s="162" t="s">
        <v>17</v>
      </c>
      <c r="H249" s="260">
        <v>24</v>
      </c>
      <c r="I249" s="75"/>
      <c r="J249" s="75"/>
      <c r="K249" s="75">
        <f t="shared" si="31"/>
        <v>0</v>
      </c>
      <c r="L249" s="75">
        <f>H249*J249</f>
        <v>0</v>
      </c>
      <c r="M249" s="85">
        <f>H249*I249+H249*J249</f>
        <v>0</v>
      </c>
      <c r="N249" s="5"/>
    </row>
    <row r="250" spans="1:14" x14ac:dyDescent="0.2">
      <c r="A250" s="70" t="s">
        <v>236</v>
      </c>
      <c r="C250" s="164"/>
      <c r="D250" s="164"/>
      <c r="E250" s="259" t="s">
        <v>106</v>
      </c>
      <c r="F250" s="5"/>
      <c r="G250" s="162" t="s">
        <v>17</v>
      </c>
      <c r="H250" s="260">
        <v>5</v>
      </c>
      <c r="I250" s="75"/>
      <c r="J250" s="75"/>
      <c r="K250" s="75">
        <f t="shared" si="31"/>
        <v>0</v>
      </c>
      <c r="L250" s="75">
        <f t="shared" ref="L250:L261" si="37">H250*J250</f>
        <v>0</v>
      </c>
      <c r="M250" s="85">
        <f t="shared" ref="M250:M260" si="38">H250*I250+H250*J250</f>
        <v>0</v>
      </c>
      <c r="N250" s="5"/>
    </row>
    <row r="251" spans="1:14" x14ac:dyDescent="0.2">
      <c r="A251" s="70" t="s">
        <v>199</v>
      </c>
      <c r="C251" s="164"/>
      <c r="D251" s="164"/>
      <c r="E251" s="259" t="s">
        <v>107</v>
      </c>
      <c r="F251" s="5"/>
      <c r="G251" s="162" t="s">
        <v>17</v>
      </c>
      <c r="H251" s="260">
        <v>2</v>
      </c>
      <c r="I251" s="75"/>
      <c r="J251" s="75"/>
      <c r="K251" s="75">
        <f t="shared" si="31"/>
        <v>0</v>
      </c>
      <c r="L251" s="75">
        <f t="shared" si="37"/>
        <v>0</v>
      </c>
      <c r="M251" s="85">
        <f t="shared" si="38"/>
        <v>0</v>
      </c>
      <c r="N251" s="5"/>
    </row>
    <row r="252" spans="1:14" x14ac:dyDescent="0.2">
      <c r="A252" s="70" t="s">
        <v>200</v>
      </c>
      <c r="E252" s="253" t="s">
        <v>109</v>
      </c>
      <c r="G252" s="73" t="s">
        <v>17</v>
      </c>
      <c r="H252" s="254">
        <v>6</v>
      </c>
      <c r="I252" s="75"/>
      <c r="J252" s="75"/>
      <c r="K252" s="75">
        <f t="shared" si="31"/>
        <v>0</v>
      </c>
      <c r="L252" s="75">
        <f t="shared" si="37"/>
        <v>0</v>
      </c>
      <c r="M252" s="85">
        <f t="shared" si="38"/>
        <v>0</v>
      </c>
      <c r="N252" s="5"/>
    </row>
    <row r="253" spans="1:14" x14ac:dyDescent="0.2">
      <c r="A253" s="70" t="s">
        <v>237</v>
      </c>
      <c r="D253" s="262"/>
      <c r="E253" s="263" t="s">
        <v>126</v>
      </c>
      <c r="G253" s="73" t="s">
        <v>17</v>
      </c>
      <c r="H253" s="201">
        <v>5</v>
      </c>
      <c r="I253" s="75"/>
      <c r="J253" s="75"/>
      <c r="K253" s="75">
        <f t="shared" si="31"/>
        <v>0</v>
      </c>
      <c r="L253" s="75">
        <f t="shared" si="37"/>
        <v>0</v>
      </c>
      <c r="M253" s="85">
        <f t="shared" si="38"/>
        <v>0</v>
      </c>
      <c r="N253" s="251"/>
    </row>
    <row r="254" spans="1:14" x14ac:dyDescent="0.2">
      <c r="A254" s="70"/>
      <c r="D254" s="262"/>
      <c r="E254" s="253"/>
      <c r="G254" s="73"/>
      <c r="H254" s="254"/>
      <c r="I254" s="75"/>
      <c r="J254" s="75"/>
      <c r="K254" s="75">
        <f t="shared" si="31"/>
        <v>0</v>
      </c>
      <c r="L254" s="75">
        <f t="shared" si="37"/>
        <v>0</v>
      </c>
      <c r="M254" s="85"/>
      <c r="N254" s="5"/>
    </row>
    <row r="255" spans="1:14" x14ac:dyDescent="0.2">
      <c r="A255" s="70"/>
      <c r="B255" s="258" t="s">
        <v>127</v>
      </c>
      <c r="D255" s="262"/>
      <c r="E255" s="253"/>
      <c r="G255" s="73"/>
      <c r="H255" s="254"/>
      <c r="I255" s="75"/>
      <c r="J255" s="75"/>
      <c r="K255" s="75">
        <f t="shared" si="31"/>
        <v>0</v>
      </c>
      <c r="L255" s="75">
        <f t="shared" si="37"/>
        <v>0</v>
      </c>
      <c r="M255" s="85"/>
      <c r="N255" s="5"/>
    </row>
    <row r="256" spans="1:14" x14ac:dyDescent="0.2">
      <c r="A256" s="70" t="s">
        <v>238</v>
      </c>
      <c r="D256" s="29">
        <v>13</v>
      </c>
      <c r="E256" s="253" t="s">
        <v>110</v>
      </c>
      <c r="G256" s="73" t="s">
        <v>17</v>
      </c>
      <c r="H256" s="201">
        <v>8</v>
      </c>
      <c r="I256" s="75"/>
      <c r="J256" s="75"/>
      <c r="K256" s="75">
        <f t="shared" si="31"/>
        <v>0</v>
      </c>
      <c r="L256" s="75">
        <f t="shared" si="37"/>
        <v>0</v>
      </c>
      <c r="M256" s="85">
        <f>H256*I256+H256*J256</f>
        <v>0</v>
      </c>
      <c r="N256" s="5"/>
    </row>
    <row r="257" spans="1:15" x14ac:dyDescent="0.2">
      <c r="A257" s="70" t="s">
        <v>238</v>
      </c>
      <c r="D257" s="29">
        <v>13</v>
      </c>
      <c r="E257" s="253" t="s">
        <v>111</v>
      </c>
      <c r="G257" s="73" t="s">
        <v>17</v>
      </c>
      <c r="H257" s="201">
        <v>4</v>
      </c>
      <c r="I257" s="75"/>
      <c r="J257" s="75"/>
      <c r="K257" s="75">
        <f t="shared" si="31"/>
        <v>0</v>
      </c>
      <c r="L257" s="75">
        <f t="shared" si="37"/>
        <v>0</v>
      </c>
      <c r="M257" s="85">
        <f t="shared" si="38"/>
        <v>0</v>
      </c>
      <c r="N257" s="5"/>
    </row>
    <row r="258" spans="1:15" x14ac:dyDescent="0.2">
      <c r="A258" s="70" t="s">
        <v>239</v>
      </c>
      <c r="D258" s="29">
        <v>15</v>
      </c>
      <c r="E258" s="253" t="s">
        <v>137</v>
      </c>
      <c r="G258" s="73" t="s">
        <v>17</v>
      </c>
      <c r="H258" s="201">
        <v>2</v>
      </c>
      <c r="I258" s="75"/>
      <c r="J258" s="75"/>
      <c r="K258" s="75">
        <f t="shared" si="31"/>
        <v>0</v>
      </c>
      <c r="L258" s="75">
        <f t="shared" si="37"/>
        <v>0</v>
      </c>
      <c r="M258" s="85">
        <f t="shared" si="38"/>
        <v>0</v>
      </c>
      <c r="N258" s="5"/>
    </row>
    <row r="259" spans="1:15" x14ac:dyDescent="0.2">
      <c r="A259" s="70" t="s">
        <v>278</v>
      </c>
      <c r="E259" s="264" t="s">
        <v>146</v>
      </c>
      <c r="G259" s="73" t="s">
        <v>17</v>
      </c>
      <c r="H259" s="201">
        <v>1</v>
      </c>
      <c r="I259" s="75"/>
      <c r="J259" s="75"/>
      <c r="K259" s="75">
        <f t="shared" si="31"/>
        <v>0</v>
      </c>
      <c r="L259" s="75">
        <f t="shared" si="37"/>
        <v>0</v>
      </c>
      <c r="M259" s="85">
        <f t="shared" si="38"/>
        <v>0</v>
      </c>
      <c r="N259" s="251"/>
    </row>
    <row r="260" spans="1:15" x14ac:dyDescent="0.2">
      <c r="A260" s="70" t="s">
        <v>279</v>
      </c>
      <c r="D260" s="262"/>
      <c r="E260" s="264" t="s">
        <v>147</v>
      </c>
      <c r="G260" s="73" t="s">
        <v>17</v>
      </c>
      <c r="H260" s="201">
        <v>1</v>
      </c>
      <c r="I260" s="75"/>
      <c r="J260" s="75"/>
      <c r="K260" s="75">
        <f t="shared" si="31"/>
        <v>0</v>
      </c>
      <c r="L260" s="75">
        <f t="shared" si="37"/>
        <v>0</v>
      </c>
      <c r="M260" s="85">
        <f t="shared" si="38"/>
        <v>0</v>
      </c>
      <c r="N260" s="251"/>
    </row>
    <row r="261" spans="1:15" x14ac:dyDescent="0.2">
      <c r="A261" s="120"/>
      <c r="B261" s="134"/>
      <c r="C261" s="122"/>
      <c r="D261" s="123"/>
      <c r="E261" s="139"/>
      <c r="F261" s="136"/>
      <c r="G261" s="126"/>
      <c r="H261" s="127"/>
      <c r="I261" s="128"/>
      <c r="J261" s="129"/>
      <c r="K261" s="75">
        <f t="shared" si="31"/>
        <v>0</v>
      </c>
      <c r="L261" s="75">
        <f t="shared" si="37"/>
        <v>0</v>
      </c>
      <c r="M261" s="130"/>
      <c r="N261" s="138"/>
      <c r="O261" s="11"/>
    </row>
    <row r="262" spans="1:15" s="24" customFormat="1" x14ac:dyDescent="0.2">
      <c r="A262" s="265" t="s">
        <v>120</v>
      </c>
      <c r="B262" s="266" t="s">
        <v>54</v>
      </c>
      <c r="C262" s="55"/>
      <c r="D262" s="55"/>
      <c r="E262" s="56"/>
      <c r="F262" s="57"/>
      <c r="G262" s="58"/>
      <c r="H262" s="59"/>
      <c r="I262" s="267"/>
      <c r="J262" s="267"/>
      <c r="K262" s="268">
        <f>SUBTOTAL(9,K32:K261)</f>
        <v>0</v>
      </c>
      <c r="L262" s="268">
        <f>SUBTOTAL(9,L32:L261)</f>
        <v>0</v>
      </c>
      <c r="M262" s="268">
        <f>SUBTOTAL(9,M32:M261)</f>
        <v>0</v>
      </c>
      <c r="N262" s="269"/>
    </row>
    <row r="263" spans="1:15" s="21" customFormat="1" x14ac:dyDescent="0.2">
      <c r="A263" s="265" t="s">
        <v>55</v>
      </c>
      <c r="B263" s="266"/>
      <c r="C263" s="55"/>
      <c r="D263" s="55"/>
      <c r="E263" s="266" t="s">
        <v>346</v>
      </c>
      <c r="F263" s="57"/>
      <c r="G263" s="58"/>
      <c r="H263" s="59"/>
      <c r="I263" s="270"/>
      <c r="J263" s="270"/>
      <c r="K263" s="270"/>
      <c r="L263" s="270"/>
      <c r="M263" s="270"/>
      <c r="N263" s="155"/>
    </row>
    <row r="264" spans="1:15" s="271" customFormat="1" ht="15" x14ac:dyDescent="0.25">
      <c r="A264" s="140"/>
      <c r="B264" s="141" t="s">
        <v>304</v>
      </c>
      <c r="C264" s="142"/>
      <c r="D264" s="142"/>
      <c r="E264" s="143"/>
      <c r="F264" s="144"/>
      <c r="G264" s="145"/>
      <c r="H264" s="146"/>
      <c r="I264" s="147"/>
      <c r="J264" s="147"/>
      <c r="K264" s="147"/>
      <c r="L264" s="147"/>
      <c r="M264" s="130"/>
    </row>
    <row r="265" spans="1:15" s="271" customFormat="1" ht="15" x14ac:dyDescent="0.25">
      <c r="A265" s="140"/>
      <c r="B265" s="141"/>
      <c r="C265" s="142"/>
      <c r="D265" s="142"/>
      <c r="E265" s="143"/>
      <c r="F265" s="144"/>
      <c r="G265" s="145"/>
      <c r="H265" s="146"/>
      <c r="I265" s="147"/>
      <c r="J265" s="147"/>
      <c r="K265" s="147"/>
      <c r="L265" s="147"/>
      <c r="M265" s="130"/>
    </row>
    <row r="266" spans="1:15" s="14" customFormat="1" x14ac:dyDescent="0.2">
      <c r="A266" s="140" t="s">
        <v>40</v>
      </c>
      <c r="B266" s="141" t="s">
        <v>41</v>
      </c>
      <c r="C266" s="142"/>
      <c r="D266" s="142"/>
      <c r="E266" s="143"/>
      <c r="F266" s="144"/>
      <c r="G266" s="145"/>
      <c r="H266" s="146"/>
      <c r="I266" s="147"/>
      <c r="J266" s="147"/>
      <c r="K266" s="147"/>
      <c r="L266" s="147"/>
      <c r="M266" s="130"/>
      <c r="N266" s="148"/>
    </row>
    <row r="267" spans="1:15" s="132" customFormat="1" ht="51" x14ac:dyDescent="0.2">
      <c r="A267" s="120"/>
      <c r="B267" s="121"/>
      <c r="C267" s="122"/>
      <c r="D267" s="123"/>
      <c r="E267" s="124" t="s">
        <v>42</v>
      </c>
      <c r="F267" s="125"/>
      <c r="G267" s="126"/>
      <c r="H267" s="127"/>
      <c r="I267" s="128"/>
      <c r="J267" s="129"/>
      <c r="K267" s="129"/>
      <c r="L267" s="129"/>
      <c r="M267" s="130"/>
      <c r="N267" s="131"/>
    </row>
    <row r="268" spans="1:15" ht="15" x14ac:dyDescent="0.2">
      <c r="A268" s="133" t="s">
        <v>139</v>
      </c>
      <c r="B268" s="134"/>
      <c r="C268" s="122"/>
      <c r="D268" s="123"/>
      <c r="E268" s="135" t="s">
        <v>140</v>
      </c>
      <c r="F268" s="136"/>
      <c r="G268" s="126" t="s">
        <v>122</v>
      </c>
      <c r="H268" s="137">
        <v>25.876800000000006</v>
      </c>
      <c r="I268" s="128"/>
      <c r="J268" s="129"/>
      <c r="K268" s="75">
        <f>H268*I268</f>
        <v>0</v>
      </c>
      <c r="L268" s="75">
        <f>H268*J268</f>
        <v>0</v>
      </c>
      <c r="M268" s="85">
        <f>K268+L268</f>
        <v>0</v>
      </c>
      <c r="N268" s="138"/>
    </row>
    <row r="269" spans="1:15" x14ac:dyDescent="0.2">
      <c r="A269" s="120"/>
      <c r="B269" s="134"/>
      <c r="C269" s="122"/>
      <c r="D269" s="123"/>
      <c r="E269" s="139"/>
      <c r="F269" s="136"/>
      <c r="G269" s="126"/>
      <c r="H269" s="127"/>
      <c r="I269" s="128"/>
      <c r="J269" s="129"/>
      <c r="K269" s="75">
        <f t="shared" ref="K269:K332" si="39">H269*I269</f>
        <v>0</v>
      </c>
      <c r="L269" s="75">
        <f t="shared" ref="L269:L332" si="40">H269*J269</f>
        <v>0</v>
      </c>
      <c r="M269" s="130"/>
      <c r="N269" s="138"/>
    </row>
    <row r="270" spans="1:15" x14ac:dyDescent="0.2">
      <c r="A270" s="120"/>
      <c r="B270" s="134"/>
      <c r="C270" s="122"/>
      <c r="D270" s="123"/>
      <c r="E270" s="139"/>
      <c r="F270" s="136"/>
      <c r="G270" s="126"/>
      <c r="H270" s="127"/>
      <c r="I270" s="128"/>
      <c r="J270" s="129"/>
      <c r="K270" s="75">
        <f t="shared" si="39"/>
        <v>0</v>
      </c>
      <c r="L270" s="75">
        <f t="shared" si="40"/>
        <v>0</v>
      </c>
      <c r="M270" s="130"/>
      <c r="N270" s="138"/>
    </row>
    <row r="271" spans="1:15" s="14" customFormat="1" x14ac:dyDescent="0.2">
      <c r="A271" s="140" t="s">
        <v>44</v>
      </c>
      <c r="B271" s="141" t="s">
        <v>45</v>
      </c>
      <c r="C271" s="142"/>
      <c r="D271" s="142"/>
      <c r="E271" s="143"/>
      <c r="F271" s="144"/>
      <c r="G271" s="145"/>
      <c r="H271" s="146"/>
      <c r="I271" s="147"/>
      <c r="J271" s="147"/>
      <c r="K271" s="75">
        <f t="shared" si="39"/>
        <v>0</v>
      </c>
      <c r="L271" s="75">
        <f t="shared" si="40"/>
        <v>0</v>
      </c>
      <c r="M271" s="130"/>
      <c r="N271" s="148"/>
    </row>
    <row r="272" spans="1:15" ht="25.5" x14ac:dyDescent="0.2">
      <c r="A272" s="120"/>
      <c r="B272" s="121"/>
      <c r="C272" s="122"/>
      <c r="D272" s="122"/>
      <c r="E272" s="149" t="s">
        <v>46</v>
      </c>
      <c r="F272" s="150"/>
      <c r="G272" s="151"/>
      <c r="H272" s="152"/>
      <c r="I272" s="129"/>
      <c r="J272" s="129"/>
      <c r="K272" s="75">
        <f t="shared" si="39"/>
        <v>0</v>
      </c>
      <c r="L272" s="75">
        <f t="shared" si="40"/>
        <v>0</v>
      </c>
      <c r="M272" s="130"/>
      <c r="N272" s="138"/>
    </row>
    <row r="273" spans="1:19" s="21" customFormat="1" ht="15" x14ac:dyDescent="0.2">
      <c r="A273" s="133" t="s">
        <v>47</v>
      </c>
      <c r="B273" s="121"/>
      <c r="C273" s="122"/>
      <c r="D273" s="122"/>
      <c r="E273" s="153" t="s">
        <v>48</v>
      </c>
      <c r="F273" s="154"/>
      <c r="G273" s="151" t="s">
        <v>39</v>
      </c>
      <c r="H273" s="152">
        <v>25.876800000000006</v>
      </c>
      <c r="I273" s="128"/>
      <c r="J273" s="129"/>
      <c r="K273" s="75">
        <f t="shared" si="39"/>
        <v>0</v>
      </c>
      <c r="L273" s="75">
        <f t="shared" si="40"/>
        <v>0</v>
      </c>
      <c r="M273" s="85">
        <f>K273+L273</f>
        <v>0</v>
      </c>
      <c r="N273" s="155"/>
    </row>
    <row r="274" spans="1:19" x14ac:dyDescent="0.2">
      <c r="A274" s="133"/>
      <c r="B274" s="134"/>
      <c r="C274" s="122"/>
      <c r="D274" s="122"/>
      <c r="E274" s="156"/>
      <c r="F274" s="157"/>
      <c r="G274" s="151"/>
      <c r="H274" s="152"/>
      <c r="I274" s="129"/>
      <c r="J274" s="129"/>
      <c r="K274" s="75">
        <f t="shared" si="39"/>
        <v>0</v>
      </c>
      <c r="L274" s="75">
        <f t="shared" si="40"/>
        <v>0</v>
      </c>
      <c r="M274" s="130"/>
      <c r="N274" s="138"/>
    </row>
    <row r="275" spans="1:19" x14ac:dyDescent="0.2">
      <c r="A275" s="133"/>
      <c r="B275" s="134"/>
      <c r="C275" s="122"/>
      <c r="D275" s="122"/>
      <c r="E275" s="156"/>
      <c r="F275" s="157"/>
      <c r="G275" s="151"/>
      <c r="H275" s="152"/>
      <c r="I275" s="129"/>
      <c r="J275" s="129"/>
      <c r="K275" s="75">
        <f t="shared" si="39"/>
        <v>0</v>
      </c>
      <c r="L275" s="75">
        <f t="shared" si="40"/>
        <v>0</v>
      </c>
      <c r="M275" s="130"/>
      <c r="N275" s="138"/>
    </row>
    <row r="276" spans="1:19" x14ac:dyDescent="0.2">
      <c r="A276" s="140" t="s">
        <v>49</v>
      </c>
      <c r="B276" s="141" t="s">
        <v>50</v>
      </c>
      <c r="C276" s="142"/>
      <c r="D276" s="142"/>
      <c r="E276" s="143"/>
      <c r="F276" s="150"/>
      <c r="G276" s="151"/>
      <c r="H276" s="152"/>
      <c r="I276" s="129"/>
      <c r="J276" s="129"/>
      <c r="K276" s="75">
        <f t="shared" si="39"/>
        <v>0</v>
      </c>
      <c r="L276" s="75">
        <f t="shared" si="40"/>
        <v>0</v>
      </c>
      <c r="M276" s="130"/>
      <c r="N276" s="138"/>
    </row>
    <row r="277" spans="1:19" ht="25.5" x14ac:dyDescent="0.2">
      <c r="A277" s="120"/>
      <c r="B277" s="121"/>
      <c r="C277" s="122"/>
      <c r="D277" s="122"/>
      <c r="E277" s="158" t="s">
        <v>51</v>
      </c>
      <c r="F277" s="154"/>
      <c r="G277" s="151"/>
      <c r="H277" s="152"/>
      <c r="I277" s="129"/>
      <c r="J277" s="129"/>
      <c r="K277" s="75">
        <f t="shared" si="39"/>
        <v>0</v>
      </c>
      <c r="L277" s="75">
        <f>H277*J277</f>
        <v>0</v>
      </c>
      <c r="M277" s="130"/>
      <c r="N277" s="138"/>
    </row>
    <row r="278" spans="1:19" ht="15" x14ac:dyDescent="0.2">
      <c r="A278" s="133" t="s">
        <v>52</v>
      </c>
      <c r="B278" s="134"/>
      <c r="C278" s="122"/>
      <c r="D278" s="122"/>
      <c r="E278" s="156" t="s">
        <v>53</v>
      </c>
      <c r="F278" s="150"/>
      <c r="G278" s="151" t="s">
        <v>39</v>
      </c>
      <c r="H278" s="74">
        <v>38.336000000000006</v>
      </c>
      <c r="I278" s="128"/>
      <c r="J278" s="129"/>
      <c r="K278" s="75">
        <f t="shared" si="39"/>
        <v>0</v>
      </c>
      <c r="L278" s="75">
        <f t="shared" si="40"/>
        <v>0</v>
      </c>
      <c r="M278" s="85">
        <f>K278+L278</f>
        <v>0</v>
      </c>
      <c r="N278" s="138"/>
    </row>
    <row r="279" spans="1:19" x14ac:dyDescent="0.2">
      <c r="A279" s="133"/>
      <c r="B279" s="134"/>
      <c r="C279" s="122"/>
      <c r="D279" s="122"/>
      <c r="E279" s="156"/>
      <c r="F279" s="150"/>
      <c r="G279" s="151"/>
      <c r="H279" s="152"/>
      <c r="I279" s="129"/>
      <c r="J279" s="129"/>
      <c r="K279" s="75">
        <f t="shared" si="39"/>
        <v>0</v>
      </c>
      <c r="L279" s="75">
        <f t="shared" si="40"/>
        <v>0</v>
      </c>
      <c r="M279" s="130"/>
      <c r="N279" s="138"/>
    </row>
    <row r="280" spans="1:19" s="14" customFormat="1" x14ac:dyDescent="0.2">
      <c r="A280" s="77" t="s">
        <v>56</v>
      </c>
      <c r="B280" s="78" t="s">
        <v>57</v>
      </c>
      <c r="C280" s="159"/>
      <c r="D280" s="160"/>
      <c r="E280" s="161"/>
      <c r="G280" s="162"/>
      <c r="H280" s="137"/>
      <c r="I280" s="75"/>
      <c r="J280" s="75"/>
      <c r="K280" s="75">
        <f t="shared" si="39"/>
        <v>0</v>
      </c>
      <c r="L280" s="75">
        <f t="shared" si="40"/>
        <v>0</v>
      </c>
      <c r="M280" s="85"/>
      <c r="N280" s="155"/>
    </row>
    <row r="281" spans="1:19" ht="38.25" x14ac:dyDescent="0.2">
      <c r="B281" s="163"/>
      <c r="D281" s="164"/>
      <c r="E281" s="165" t="s">
        <v>58</v>
      </c>
      <c r="F281" s="166"/>
      <c r="G281" s="162"/>
      <c r="H281" s="137"/>
      <c r="I281" s="75"/>
      <c r="J281" s="75"/>
      <c r="K281" s="75">
        <f t="shared" si="39"/>
        <v>0</v>
      </c>
      <c r="L281" s="75">
        <f>H281*J281</f>
        <v>0</v>
      </c>
      <c r="M281" s="85"/>
      <c r="N281" s="155"/>
    </row>
    <row r="282" spans="1:19" x14ac:dyDescent="0.2">
      <c r="D282" s="164"/>
      <c r="E282" s="167"/>
      <c r="F282" s="5"/>
      <c r="G282" s="162"/>
      <c r="H282" s="137"/>
      <c r="I282" s="75"/>
      <c r="J282" s="75"/>
      <c r="K282" s="75">
        <f t="shared" si="39"/>
        <v>0</v>
      </c>
      <c r="L282" s="75">
        <f t="shared" si="40"/>
        <v>0</v>
      </c>
      <c r="M282" s="85"/>
      <c r="N282" s="138"/>
    </row>
    <row r="283" spans="1:19" ht="15" x14ac:dyDescent="0.2">
      <c r="A283" s="70" t="s">
        <v>59</v>
      </c>
      <c r="D283" s="168">
        <v>50</v>
      </c>
      <c r="E283" s="169" t="s">
        <v>256</v>
      </c>
      <c r="F283" s="21"/>
      <c r="G283" s="162" t="s">
        <v>122</v>
      </c>
      <c r="H283" s="137">
        <v>1.1980000000000002</v>
      </c>
      <c r="I283" s="75"/>
      <c r="J283" s="75"/>
      <c r="K283" s="75">
        <f t="shared" si="39"/>
        <v>0</v>
      </c>
      <c r="L283" s="75">
        <f t="shared" si="40"/>
        <v>0</v>
      </c>
      <c r="M283" s="85">
        <f>K283+L283</f>
        <v>0</v>
      </c>
      <c r="N283" s="138"/>
      <c r="O283" s="11"/>
      <c r="Q283" s="11"/>
      <c r="S283" s="11"/>
    </row>
    <row r="284" spans="1:19" x14ac:dyDescent="0.2">
      <c r="D284" s="164"/>
      <c r="E284" s="167"/>
      <c r="F284" s="5"/>
      <c r="G284" s="162"/>
      <c r="H284" s="137"/>
      <c r="I284" s="75"/>
      <c r="J284" s="75"/>
      <c r="K284" s="75">
        <f t="shared" si="39"/>
        <v>0</v>
      </c>
      <c r="L284" s="75">
        <f t="shared" si="40"/>
        <v>0</v>
      </c>
      <c r="M284" s="85"/>
      <c r="N284" s="138"/>
    </row>
    <row r="285" spans="1:19" s="14" customFormat="1" x14ac:dyDescent="0.2">
      <c r="A285" s="77" t="s">
        <v>60</v>
      </c>
      <c r="B285" s="78" t="s">
        <v>61</v>
      </c>
      <c r="C285" s="38"/>
      <c r="D285" s="160"/>
      <c r="E285" s="161"/>
      <c r="G285" s="162"/>
      <c r="H285" s="137"/>
      <c r="I285" s="75"/>
      <c r="J285" s="75"/>
      <c r="K285" s="75">
        <f t="shared" si="39"/>
        <v>0</v>
      </c>
      <c r="L285" s="75">
        <f t="shared" si="40"/>
        <v>0</v>
      </c>
      <c r="M285" s="85"/>
      <c r="N285" s="148"/>
    </row>
    <row r="286" spans="1:19" x14ac:dyDescent="0.2">
      <c r="A286" s="77"/>
      <c r="B286" s="78"/>
      <c r="C286" s="38"/>
      <c r="D286" s="160"/>
      <c r="E286" s="161"/>
      <c r="F286" s="5"/>
      <c r="G286" s="162"/>
      <c r="H286" s="137"/>
      <c r="I286" s="75"/>
      <c r="J286" s="75"/>
      <c r="K286" s="75">
        <f t="shared" si="39"/>
        <v>0</v>
      </c>
      <c r="L286" s="75">
        <f t="shared" si="40"/>
        <v>0</v>
      </c>
      <c r="M286" s="85"/>
      <c r="N286" s="138"/>
      <c r="Q286" s="11"/>
    </row>
    <row r="287" spans="1:19" ht="15" x14ac:dyDescent="0.2">
      <c r="A287" s="173" t="s">
        <v>192</v>
      </c>
      <c r="B287" s="170">
        <v>200</v>
      </c>
      <c r="C287" s="164" t="s">
        <v>62</v>
      </c>
      <c r="D287" s="170">
        <v>250</v>
      </c>
      <c r="E287" s="174" t="s">
        <v>257</v>
      </c>
      <c r="F287" s="5"/>
      <c r="G287" s="162" t="s">
        <v>144</v>
      </c>
      <c r="H287" s="137">
        <v>4.7920000000000007</v>
      </c>
      <c r="I287" s="75"/>
      <c r="J287" s="75"/>
      <c r="K287" s="75">
        <f t="shared" si="39"/>
        <v>0</v>
      </c>
      <c r="L287" s="75">
        <f t="shared" si="40"/>
        <v>0</v>
      </c>
      <c r="M287" s="85">
        <f>K287+L287</f>
        <v>0</v>
      </c>
      <c r="N287" s="138"/>
    </row>
    <row r="288" spans="1:19" x14ac:dyDescent="0.2">
      <c r="A288" s="173"/>
      <c r="B288" s="170"/>
      <c r="C288" s="164"/>
      <c r="D288" s="164"/>
      <c r="E288" s="174"/>
      <c r="F288" s="5"/>
      <c r="G288" s="162"/>
      <c r="H288" s="137"/>
      <c r="I288" s="75"/>
      <c r="J288" s="75"/>
      <c r="K288" s="75">
        <f t="shared" si="39"/>
        <v>0</v>
      </c>
      <c r="L288" s="75">
        <f t="shared" si="40"/>
        <v>0</v>
      </c>
      <c r="M288" s="85"/>
      <c r="N288" s="138"/>
    </row>
    <row r="289" spans="1:33" customFormat="1" x14ac:dyDescent="0.2">
      <c r="A289" s="70"/>
      <c r="B289" s="170"/>
      <c r="C289" s="171" t="s">
        <v>262</v>
      </c>
      <c r="D289" s="164"/>
      <c r="E289" s="172"/>
      <c r="F289" s="5"/>
      <c r="G289" s="162"/>
      <c r="H289" s="137"/>
      <c r="I289" s="75"/>
      <c r="J289" s="75"/>
      <c r="K289" s="75">
        <f t="shared" si="39"/>
        <v>0</v>
      </c>
      <c r="L289" s="75">
        <f t="shared" si="40"/>
        <v>0</v>
      </c>
      <c r="M289" s="85"/>
      <c r="N289" s="138"/>
      <c r="O289" s="5"/>
      <c r="P289" s="5"/>
      <c r="Q289" s="5"/>
      <c r="R289" s="5"/>
      <c r="S289" s="5"/>
      <c r="T289" s="5"/>
      <c r="U289" s="5"/>
      <c r="V289" s="5"/>
      <c r="W289" s="5"/>
      <c r="X289" s="5"/>
      <c r="Y289" s="5"/>
      <c r="Z289" s="5"/>
      <c r="AA289" s="5"/>
      <c r="AB289" s="5"/>
      <c r="AC289" s="5"/>
      <c r="AD289" s="5"/>
      <c r="AE289" s="5"/>
      <c r="AF289" s="5"/>
      <c r="AG289" s="5"/>
    </row>
    <row r="290" spans="1:33" customFormat="1" ht="15" x14ac:dyDescent="0.2">
      <c r="A290" s="70" t="s">
        <v>201</v>
      </c>
      <c r="B290" s="180"/>
      <c r="C290" s="177"/>
      <c r="D290" s="177">
        <v>100</v>
      </c>
      <c r="E290" s="178" t="s">
        <v>263</v>
      </c>
      <c r="F290" s="5"/>
      <c r="G290" s="162" t="s">
        <v>122</v>
      </c>
      <c r="H290" s="137">
        <v>27.026499999999999</v>
      </c>
      <c r="I290" s="75"/>
      <c r="J290" s="75"/>
      <c r="K290" s="75">
        <f t="shared" si="39"/>
        <v>0</v>
      </c>
      <c r="L290" s="75">
        <f>H290*J290</f>
        <v>0</v>
      </c>
      <c r="M290" s="85">
        <f>K290+L290</f>
        <v>0</v>
      </c>
      <c r="N290" s="181"/>
      <c r="O290" s="182"/>
      <c r="P290" s="5"/>
      <c r="Q290" s="5"/>
      <c r="R290" s="5"/>
      <c r="S290" s="5"/>
      <c r="T290" s="5"/>
      <c r="U290" s="5"/>
      <c r="V290" s="182"/>
      <c r="W290" s="182"/>
      <c r="X290" s="182"/>
      <c r="Y290" s="182"/>
      <c r="Z290" s="182"/>
      <c r="AA290" s="182"/>
      <c r="AB290" s="182"/>
      <c r="AC290" s="182"/>
      <c r="AD290" s="182"/>
      <c r="AE290" s="182"/>
      <c r="AF290" s="182"/>
      <c r="AG290" s="182"/>
    </row>
    <row r="291" spans="1:33" customFormat="1" x14ac:dyDescent="0.2">
      <c r="A291" s="70"/>
      <c r="B291" s="180"/>
      <c r="C291" s="177"/>
      <c r="D291" s="177"/>
      <c r="E291" s="178"/>
      <c r="F291" s="5"/>
      <c r="G291" s="162"/>
      <c r="H291" s="137"/>
      <c r="I291" s="75"/>
      <c r="J291" s="75"/>
      <c r="K291" s="75">
        <f t="shared" si="39"/>
        <v>0</v>
      </c>
      <c r="L291" s="75">
        <f t="shared" si="40"/>
        <v>0</v>
      </c>
      <c r="M291" s="85"/>
      <c r="N291" s="181"/>
      <c r="O291" s="182"/>
      <c r="P291" s="5"/>
      <c r="Q291" s="5"/>
      <c r="R291" s="5"/>
      <c r="S291" s="5"/>
      <c r="T291" s="5"/>
      <c r="U291" s="5"/>
      <c r="V291" s="182"/>
      <c r="W291" s="182"/>
      <c r="X291" s="182"/>
      <c r="Y291" s="182"/>
      <c r="Z291" s="182"/>
      <c r="AA291" s="182"/>
      <c r="AB291" s="182"/>
      <c r="AC291" s="182"/>
      <c r="AD291" s="182"/>
      <c r="AE291" s="182"/>
      <c r="AF291" s="182"/>
      <c r="AG291" s="182"/>
    </row>
    <row r="292" spans="1:33" s="21" customFormat="1" x14ac:dyDescent="0.2">
      <c r="A292" s="183"/>
      <c r="B292" s="180"/>
      <c r="C292" s="177"/>
      <c r="D292" s="177"/>
      <c r="E292" s="178" t="s">
        <v>154</v>
      </c>
      <c r="F292" s="179"/>
      <c r="G292" s="73" t="s">
        <v>149</v>
      </c>
      <c r="H292" s="74">
        <f>ROUND(1+SUM(H283:H291)*8,0)</f>
        <v>265</v>
      </c>
      <c r="I292" s="75"/>
      <c r="J292" s="75"/>
      <c r="K292" s="75">
        <f t="shared" si="39"/>
        <v>0</v>
      </c>
      <c r="L292" s="75">
        <f t="shared" si="40"/>
        <v>0</v>
      </c>
      <c r="M292" s="85">
        <f>K292+L292</f>
        <v>0</v>
      </c>
      <c r="N292" s="155"/>
    </row>
    <row r="293" spans="1:33" s="21" customFormat="1" x14ac:dyDescent="0.2">
      <c r="A293" s="183"/>
      <c r="B293" s="180"/>
      <c r="C293" s="177"/>
      <c r="D293" s="177"/>
      <c r="E293" s="178" t="s">
        <v>150</v>
      </c>
      <c r="F293" s="179"/>
      <c r="G293" s="73" t="s">
        <v>149</v>
      </c>
      <c r="H293" s="74">
        <f>H292*2</f>
        <v>530</v>
      </c>
      <c r="I293" s="75"/>
      <c r="J293" s="75"/>
      <c r="K293" s="75">
        <f>H293*I293</f>
        <v>0</v>
      </c>
      <c r="L293" s="75">
        <f>H293*J293</f>
        <v>0</v>
      </c>
      <c r="M293" s="85">
        <f t="shared" ref="M293:M294" si="41">K293+L293</f>
        <v>0</v>
      </c>
      <c r="N293" s="155"/>
    </row>
    <row r="294" spans="1:33" s="21" customFormat="1" x14ac:dyDescent="0.2">
      <c r="A294" s="183"/>
      <c r="B294" s="180"/>
      <c r="C294" s="177"/>
      <c r="D294" s="177"/>
      <c r="E294" s="178" t="s">
        <v>151</v>
      </c>
      <c r="F294" s="179"/>
      <c r="G294" s="73" t="s">
        <v>149</v>
      </c>
      <c r="H294" s="74">
        <f>H292*3</f>
        <v>795</v>
      </c>
      <c r="I294" s="75"/>
      <c r="J294" s="75"/>
      <c r="K294" s="75">
        <f t="shared" si="39"/>
        <v>0</v>
      </c>
      <c r="L294" s="75">
        <f t="shared" si="40"/>
        <v>0</v>
      </c>
      <c r="M294" s="85">
        <f t="shared" si="41"/>
        <v>0</v>
      </c>
      <c r="N294" s="155"/>
    </row>
    <row r="295" spans="1:33" s="21" customFormat="1" x14ac:dyDescent="0.2">
      <c r="A295" s="183"/>
      <c r="B295" s="180"/>
      <c r="C295" s="177"/>
      <c r="D295" s="177"/>
      <c r="E295" s="178" t="s">
        <v>167</v>
      </c>
      <c r="F295" s="179"/>
      <c r="G295" s="73" t="s">
        <v>156</v>
      </c>
      <c r="H295" s="74">
        <f>H292*0.1</f>
        <v>26.5</v>
      </c>
      <c r="I295" s="75"/>
      <c r="J295" s="75"/>
      <c r="K295" s="75">
        <f t="shared" si="39"/>
        <v>0</v>
      </c>
      <c r="L295" s="75">
        <f t="shared" si="40"/>
        <v>0</v>
      </c>
      <c r="M295" s="85">
        <f>K295+L295</f>
        <v>0</v>
      </c>
      <c r="N295" s="155"/>
    </row>
    <row r="296" spans="1:33" s="21" customFormat="1" x14ac:dyDescent="0.2">
      <c r="A296" s="183"/>
      <c r="B296" s="180"/>
      <c r="C296" s="177"/>
      <c r="D296" s="177"/>
      <c r="E296" s="178"/>
      <c r="F296" s="179"/>
      <c r="G296" s="73"/>
      <c r="H296" s="74"/>
      <c r="I296" s="75"/>
      <c r="J296" s="75"/>
      <c r="K296" s="75">
        <f t="shared" si="39"/>
        <v>0</v>
      </c>
      <c r="L296" s="75">
        <f t="shared" si="40"/>
        <v>0</v>
      </c>
      <c r="M296" s="85"/>
      <c r="N296" s="155"/>
    </row>
    <row r="297" spans="1:33" x14ac:dyDescent="0.2">
      <c r="A297" s="77" t="s">
        <v>64</v>
      </c>
      <c r="B297" s="170"/>
      <c r="C297" s="171" t="s">
        <v>253</v>
      </c>
      <c r="D297" s="164"/>
      <c r="E297" s="172"/>
      <c r="F297" s="5"/>
      <c r="G297" s="162"/>
      <c r="H297" s="137"/>
      <c r="I297" s="75"/>
      <c r="J297" s="75"/>
      <c r="K297" s="75">
        <f t="shared" si="39"/>
        <v>0</v>
      </c>
      <c r="L297" s="75">
        <f t="shared" si="40"/>
        <v>0</v>
      </c>
      <c r="M297" s="85"/>
      <c r="N297" s="138"/>
    </row>
    <row r="298" spans="1:33" x14ac:dyDescent="0.2">
      <c r="A298" s="173" t="s">
        <v>204</v>
      </c>
      <c r="B298" s="170">
        <v>200</v>
      </c>
      <c r="C298" s="164" t="s">
        <v>62</v>
      </c>
      <c r="D298" s="170">
        <v>250</v>
      </c>
      <c r="E298" s="174" t="str">
        <f>E287</f>
        <v>mm Foundation Beam FB</v>
      </c>
      <c r="F298" s="5"/>
      <c r="G298" s="192" t="s">
        <v>69</v>
      </c>
      <c r="H298" s="137">
        <v>38.336000000000006</v>
      </c>
      <c r="I298" s="75"/>
      <c r="J298" s="75"/>
      <c r="K298" s="75">
        <f t="shared" si="39"/>
        <v>0</v>
      </c>
      <c r="L298" s="75">
        <f t="shared" si="40"/>
        <v>0</v>
      </c>
      <c r="M298" s="85">
        <f t="shared" ref="M298" si="42">H298*I298+H298*J298</f>
        <v>0</v>
      </c>
      <c r="N298" s="138"/>
    </row>
    <row r="299" spans="1:33" s="21" customFormat="1" x14ac:dyDescent="0.2">
      <c r="A299" s="173"/>
      <c r="B299" s="170"/>
      <c r="C299" s="164"/>
      <c r="D299" s="164"/>
      <c r="E299" s="174"/>
      <c r="F299" s="179"/>
      <c r="G299" s="192"/>
      <c r="H299" s="137"/>
      <c r="I299" s="75"/>
      <c r="J299" s="75"/>
      <c r="K299" s="75">
        <f t="shared" si="39"/>
        <v>0</v>
      </c>
      <c r="L299" s="75">
        <f t="shared" si="40"/>
        <v>0</v>
      </c>
      <c r="M299" s="85"/>
      <c r="N299" s="155"/>
    </row>
    <row r="300" spans="1:33" customFormat="1" x14ac:dyDescent="0.2">
      <c r="A300" s="70"/>
      <c r="B300" s="170"/>
      <c r="C300" s="171" t="s">
        <v>262</v>
      </c>
      <c r="D300" s="164"/>
      <c r="E300" s="172"/>
      <c r="F300" s="179"/>
      <c r="G300" s="192"/>
      <c r="H300" s="137"/>
      <c r="I300" s="75"/>
      <c r="J300" s="75"/>
      <c r="K300" s="75">
        <f t="shared" si="39"/>
        <v>0</v>
      </c>
      <c r="L300" s="75">
        <f t="shared" si="40"/>
        <v>0</v>
      </c>
      <c r="M300" s="85"/>
      <c r="N300" s="155"/>
      <c r="O300" s="21"/>
      <c r="P300" s="21"/>
      <c r="Q300" s="21"/>
      <c r="R300" s="21"/>
      <c r="S300" s="21"/>
      <c r="T300" s="21"/>
      <c r="U300" s="21"/>
      <c r="V300" s="21"/>
      <c r="W300" s="21"/>
      <c r="X300" s="21"/>
      <c r="Y300" s="21"/>
      <c r="Z300" s="21"/>
      <c r="AA300" s="21"/>
      <c r="AB300" s="21"/>
      <c r="AC300" s="21"/>
      <c r="AD300" s="21"/>
      <c r="AE300" s="21"/>
      <c r="AF300" s="21"/>
      <c r="AG300" s="21"/>
    </row>
    <row r="301" spans="1:33" customFormat="1" x14ac:dyDescent="0.2">
      <c r="A301" s="183" t="s">
        <v>206</v>
      </c>
      <c r="B301" s="180"/>
      <c r="C301" s="177"/>
      <c r="D301" s="177">
        <v>100</v>
      </c>
      <c r="E301" s="178" t="s">
        <v>263</v>
      </c>
      <c r="F301" s="5"/>
      <c r="G301" s="192" t="s">
        <v>69</v>
      </c>
      <c r="H301" s="137">
        <v>27</v>
      </c>
      <c r="I301" s="75"/>
      <c r="J301" s="75"/>
      <c r="K301" s="75">
        <f t="shared" si="39"/>
        <v>0</v>
      </c>
      <c r="L301" s="75">
        <f t="shared" si="40"/>
        <v>0</v>
      </c>
      <c r="M301" s="85">
        <f>H301*I301+H301*J301</f>
        <v>0</v>
      </c>
      <c r="N301" s="138"/>
      <c r="O301" s="5"/>
      <c r="P301" s="5"/>
      <c r="Q301" s="5"/>
      <c r="R301" s="5"/>
      <c r="S301" s="5"/>
      <c r="T301" s="5"/>
      <c r="U301" s="5"/>
      <c r="V301" s="5"/>
      <c r="W301" s="5"/>
      <c r="X301" s="5"/>
      <c r="Y301" s="5"/>
      <c r="Z301" s="5"/>
      <c r="AA301" s="5"/>
      <c r="AB301" s="5"/>
      <c r="AC301" s="5"/>
      <c r="AD301" s="5"/>
      <c r="AE301" s="5"/>
      <c r="AF301" s="5"/>
      <c r="AG301" s="5"/>
    </row>
    <row r="302" spans="1:33" x14ac:dyDescent="0.2">
      <c r="A302" s="70"/>
      <c r="B302" s="180"/>
      <c r="C302" s="177"/>
      <c r="D302" s="177"/>
      <c r="E302" s="178"/>
      <c r="F302" s="5"/>
      <c r="G302" s="192"/>
      <c r="H302" s="137"/>
      <c r="I302" s="75"/>
      <c r="J302" s="75"/>
      <c r="K302" s="75">
        <f t="shared" si="39"/>
        <v>0</v>
      </c>
      <c r="L302" s="75">
        <f>H302*J302</f>
        <v>0</v>
      </c>
      <c r="M302" s="85">
        <f t="shared" ref="M302:M307" si="43">H302*I302+H302*J302</f>
        <v>0</v>
      </c>
      <c r="N302" s="138"/>
    </row>
    <row r="303" spans="1:33" x14ac:dyDescent="0.2">
      <c r="A303" s="70"/>
      <c r="B303" s="180"/>
      <c r="C303" s="177"/>
      <c r="D303" s="177"/>
      <c r="E303" s="178" t="s">
        <v>168</v>
      </c>
      <c r="F303" s="5"/>
      <c r="G303" s="192" t="s">
        <v>152</v>
      </c>
      <c r="H303" s="137">
        <v>30</v>
      </c>
      <c r="I303" s="75"/>
      <c r="J303" s="75"/>
      <c r="K303" s="75">
        <f t="shared" si="39"/>
        <v>0</v>
      </c>
      <c r="L303" s="75">
        <f t="shared" si="40"/>
        <v>0</v>
      </c>
      <c r="M303" s="85">
        <f t="shared" si="43"/>
        <v>0</v>
      </c>
      <c r="N303" s="138"/>
    </row>
    <row r="304" spans="1:33" ht="15" x14ac:dyDescent="0.2">
      <c r="A304" s="70"/>
      <c r="B304" s="180"/>
      <c r="C304" s="177"/>
      <c r="D304" s="177"/>
      <c r="E304" s="178" t="s">
        <v>169</v>
      </c>
      <c r="F304" s="5"/>
      <c r="G304" s="162" t="s">
        <v>122</v>
      </c>
      <c r="H304" s="137">
        <v>0.83860000000000012</v>
      </c>
      <c r="I304" s="75"/>
      <c r="J304" s="75"/>
      <c r="K304" s="75">
        <f t="shared" si="39"/>
        <v>0</v>
      </c>
      <c r="L304" s="75">
        <f t="shared" si="40"/>
        <v>0</v>
      </c>
      <c r="M304" s="85">
        <f t="shared" si="43"/>
        <v>0</v>
      </c>
      <c r="N304" s="138"/>
    </row>
    <row r="305" spans="1:33" x14ac:dyDescent="0.2">
      <c r="A305" s="70"/>
      <c r="B305" s="180"/>
      <c r="C305" s="177"/>
      <c r="D305" s="177"/>
      <c r="E305" s="178" t="s">
        <v>170</v>
      </c>
      <c r="F305" s="5"/>
      <c r="G305" s="192" t="s">
        <v>153</v>
      </c>
      <c r="H305" s="137">
        <v>10</v>
      </c>
      <c r="I305" s="75"/>
      <c r="J305" s="75"/>
      <c r="K305" s="75">
        <f t="shared" si="39"/>
        <v>0</v>
      </c>
      <c r="L305" s="75">
        <f t="shared" si="40"/>
        <v>0</v>
      </c>
      <c r="M305" s="85">
        <f t="shared" si="43"/>
        <v>0</v>
      </c>
      <c r="N305" s="138"/>
    </row>
    <row r="306" spans="1:33" x14ac:dyDescent="0.2">
      <c r="A306" s="70"/>
      <c r="B306" s="180"/>
      <c r="C306" s="177"/>
      <c r="D306" s="177"/>
      <c r="E306" s="178" t="s">
        <v>171</v>
      </c>
      <c r="F306" s="5"/>
      <c r="G306" s="192" t="s">
        <v>153</v>
      </c>
      <c r="H306" s="137">
        <v>5</v>
      </c>
      <c r="I306" s="75"/>
      <c r="J306" s="75"/>
      <c r="K306" s="75">
        <f t="shared" si="39"/>
        <v>0</v>
      </c>
      <c r="L306" s="75">
        <f>H306*J306</f>
        <v>0</v>
      </c>
      <c r="M306" s="85">
        <f t="shared" si="43"/>
        <v>0</v>
      </c>
      <c r="N306" s="138"/>
    </row>
    <row r="307" spans="1:33" x14ac:dyDescent="0.2">
      <c r="A307" s="70"/>
      <c r="B307" s="180"/>
      <c r="C307" s="177"/>
      <c r="D307" s="177"/>
      <c r="E307" s="178" t="s">
        <v>172</v>
      </c>
      <c r="F307" s="5"/>
      <c r="G307" s="192" t="s">
        <v>152</v>
      </c>
      <c r="H307" s="137">
        <v>319</v>
      </c>
      <c r="I307" s="75"/>
      <c r="J307" s="75"/>
      <c r="K307" s="75">
        <f t="shared" si="39"/>
        <v>0</v>
      </c>
      <c r="L307" s="75">
        <f t="shared" si="40"/>
        <v>0</v>
      </c>
      <c r="M307" s="85">
        <f t="shared" si="43"/>
        <v>0</v>
      </c>
      <c r="N307" s="138"/>
    </row>
    <row r="308" spans="1:33" x14ac:dyDescent="0.2">
      <c r="A308" s="70"/>
      <c r="B308" s="180"/>
      <c r="C308" s="177"/>
      <c r="D308" s="177"/>
      <c r="E308" s="178"/>
      <c r="F308" s="5"/>
      <c r="G308" s="192"/>
      <c r="H308" s="137"/>
      <c r="I308" s="75"/>
      <c r="J308" s="75"/>
      <c r="K308" s="75">
        <f t="shared" si="39"/>
        <v>0</v>
      </c>
      <c r="L308" s="75">
        <f t="shared" si="40"/>
        <v>0</v>
      </c>
      <c r="M308" s="85"/>
      <c r="N308" s="138"/>
    </row>
    <row r="309" spans="1:33" x14ac:dyDescent="0.2">
      <c r="A309" s="77" t="s">
        <v>209</v>
      </c>
      <c r="B309" s="170"/>
      <c r="C309" s="171" t="s">
        <v>254</v>
      </c>
      <c r="D309" s="164"/>
      <c r="E309" s="172"/>
      <c r="F309" s="5"/>
      <c r="G309" s="162"/>
      <c r="H309" s="137"/>
      <c r="I309" s="75"/>
      <c r="J309" s="75"/>
      <c r="K309" s="75">
        <f>H309*I309</f>
        <v>0</v>
      </c>
      <c r="L309" s="75">
        <f t="shared" si="40"/>
        <v>0</v>
      </c>
      <c r="M309" s="85"/>
      <c r="N309" s="138"/>
    </row>
    <row r="310" spans="1:33" x14ac:dyDescent="0.2">
      <c r="A310" s="70"/>
      <c r="B310" s="170"/>
      <c r="C310" s="171" t="s">
        <v>145</v>
      </c>
      <c r="D310" s="164"/>
      <c r="E310" s="172"/>
      <c r="F310" s="5"/>
      <c r="G310" s="162"/>
      <c r="H310" s="137"/>
      <c r="I310" s="75"/>
      <c r="J310" s="75"/>
      <c r="K310" s="75">
        <f t="shared" si="39"/>
        <v>0</v>
      </c>
      <c r="L310" s="75">
        <f t="shared" si="40"/>
        <v>0</v>
      </c>
      <c r="M310" s="85"/>
      <c r="N310" s="138"/>
    </row>
    <row r="311" spans="1:33" x14ac:dyDescent="0.2">
      <c r="A311" s="173" t="s">
        <v>210</v>
      </c>
      <c r="B311" s="170"/>
      <c r="C311" s="164">
        <v>6</v>
      </c>
      <c r="D311" s="164" t="s">
        <v>28</v>
      </c>
      <c r="E311" s="174" t="s">
        <v>133</v>
      </c>
      <c r="F311" s="5"/>
      <c r="G311" s="192" t="s">
        <v>17</v>
      </c>
      <c r="H311" s="137">
        <v>123</v>
      </c>
      <c r="I311" s="75"/>
      <c r="J311" s="75"/>
      <c r="K311" s="75">
        <f t="shared" si="39"/>
        <v>0</v>
      </c>
      <c r="L311" s="75">
        <f>H311*J311</f>
        <v>0</v>
      </c>
      <c r="M311" s="85">
        <f t="shared" ref="M311:M312" si="44">H311*I311+H311*J311</f>
        <v>0</v>
      </c>
      <c r="N311" s="138"/>
    </row>
    <row r="312" spans="1:33" x14ac:dyDescent="0.2">
      <c r="A312" s="173" t="s">
        <v>210</v>
      </c>
      <c r="B312" s="170"/>
      <c r="C312" s="164">
        <v>12</v>
      </c>
      <c r="D312" s="164" t="s">
        <v>28</v>
      </c>
      <c r="E312" s="174" t="s">
        <v>133</v>
      </c>
      <c r="F312" s="5"/>
      <c r="G312" s="192" t="s">
        <v>17</v>
      </c>
      <c r="H312" s="137">
        <v>77</v>
      </c>
      <c r="I312" s="75"/>
      <c r="J312" s="75"/>
      <c r="K312" s="75">
        <f t="shared" si="39"/>
        <v>0</v>
      </c>
      <c r="L312" s="75">
        <f t="shared" si="40"/>
        <v>0</v>
      </c>
      <c r="M312" s="85">
        <f t="shared" si="44"/>
        <v>0</v>
      </c>
      <c r="N312" s="138"/>
    </row>
    <row r="313" spans="1:33" x14ac:dyDescent="0.2">
      <c r="A313" s="173"/>
      <c r="B313" s="170"/>
      <c r="C313" s="164"/>
      <c r="D313" s="164"/>
      <c r="E313" s="174"/>
      <c r="F313" s="5"/>
      <c r="G313" s="162"/>
      <c r="H313" s="137"/>
      <c r="I313" s="75"/>
      <c r="J313" s="75"/>
      <c r="K313" s="75">
        <f t="shared" si="39"/>
        <v>0</v>
      </c>
      <c r="L313" s="75">
        <f t="shared" si="40"/>
        <v>0</v>
      </c>
      <c r="M313" s="85"/>
      <c r="N313" s="138"/>
    </row>
    <row r="314" spans="1:33" customFormat="1" x14ac:dyDescent="0.2">
      <c r="A314" s="70"/>
      <c r="B314" s="170"/>
      <c r="C314" s="171" t="s">
        <v>262</v>
      </c>
      <c r="D314" s="164"/>
      <c r="E314" s="172"/>
      <c r="F314" s="5"/>
      <c r="G314" s="162"/>
      <c r="H314" s="137"/>
      <c r="I314" s="75"/>
      <c r="J314" s="75"/>
      <c r="K314" s="75">
        <f t="shared" si="39"/>
        <v>0</v>
      </c>
      <c r="L314" s="75">
        <f t="shared" si="40"/>
        <v>0</v>
      </c>
      <c r="M314" s="85"/>
      <c r="N314" s="138"/>
      <c r="O314" s="5"/>
      <c r="P314" s="5"/>
      <c r="Q314" s="5"/>
      <c r="R314" s="5"/>
      <c r="S314" s="5"/>
      <c r="T314" s="5"/>
      <c r="U314" s="5"/>
      <c r="V314" s="5"/>
      <c r="W314" s="5"/>
      <c r="X314" s="5"/>
      <c r="Y314" s="5"/>
      <c r="Z314" s="5"/>
      <c r="AA314" s="5"/>
      <c r="AB314" s="5"/>
      <c r="AC314" s="5"/>
      <c r="AD314" s="5"/>
      <c r="AE314" s="5"/>
      <c r="AF314" s="5"/>
      <c r="AG314" s="5"/>
    </row>
    <row r="315" spans="1:33" customFormat="1" x14ac:dyDescent="0.2">
      <c r="A315" s="70" t="s">
        <v>214</v>
      </c>
      <c r="B315" s="180"/>
      <c r="C315" s="177">
        <v>6</v>
      </c>
      <c r="D315" s="177" t="s">
        <v>28</v>
      </c>
      <c r="E315" s="178" t="s">
        <v>143</v>
      </c>
      <c r="F315" s="5"/>
      <c r="G315" s="192" t="s">
        <v>17</v>
      </c>
      <c r="H315" s="137">
        <v>560</v>
      </c>
      <c r="I315" s="75"/>
      <c r="J315" s="75"/>
      <c r="K315" s="75">
        <f t="shared" si="39"/>
        <v>0</v>
      </c>
      <c r="L315" s="75">
        <f t="shared" si="40"/>
        <v>0</v>
      </c>
      <c r="M315" s="85">
        <f>H315*I315+H315*J315</f>
        <v>0</v>
      </c>
      <c r="N315" s="181"/>
      <c r="O315" s="182"/>
      <c r="P315" s="5"/>
      <c r="Q315" s="5"/>
      <c r="R315" s="5"/>
      <c r="S315" s="5"/>
      <c r="T315" s="5"/>
      <c r="U315" s="5"/>
      <c r="V315" s="182"/>
      <c r="W315" s="182"/>
      <c r="X315" s="182"/>
      <c r="Y315" s="182"/>
      <c r="Z315" s="182"/>
      <c r="AA315" s="182"/>
      <c r="AB315" s="182"/>
      <c r="AC315" s="182"/>
      <c r="AD315" s="182"/>
      <c r="AE315" s="182"/>
      <c r="AF315" s="182"/>
      <c r="AG315" s="182"/>
    </row>
    <row r="316" spans="1:33" x14ac:dyDescent="0.2">
      <c r="A316" s="173"/>
      <c r="B316" s="170"/>
      <c r="C316" s="164"/>
      <c r="D316" s="164"/>
      <c r="E316" s="174" t="s">
        <v>176</v>
      </c>
      <c r="F316" s="5"/>
      <c r="G316" s="192" t="s">
        <v>153</v>
      </c>
      <c r="H316" s="137">
        <f>SUM(H311:H315)*5.8*0.01</f>
        <v>44.08</v>
      </c>
      <c r="I316" s="75"/>
      <c r="J316" s="75"/>
      <c r="K316" s="75">
        <f t="shared" si="39"/>
        <v>0</v>
      </c>
      <c r="L316" s="75">
        <f t="shared" si="40"/>
        <v>0</v>
      </c>
      <c r="M316" s="85">
        <f>H316*I316+H316*J316</f>
        <v>0</v>
      </c>
      <c r="N316" s="138"/>
    </row>
    <row r="317" spans="1:33" s="182" customFormat="1" x14ac:dyDescent="0.2">
      <c r="A317" s="70"/>
      <c r="B317" s="202"/>
      <c r="C317" s="198"/>
      <c r="D317" s="198"/>
      <c r="E317" s="199"/>
      <c r="F317" s="200"/>
      <c r="G317" s="73"/>
      <c r="H317" s="201"/>
      <c r="I317" s="75"/>
      <c r="J317" s="75"/>
      <c r="K317" s="75">
        <f t="shared" si="39"/>
        <v>0</v>
      </c>
      <c r="L317" s="75">
        <f t="shared" si="40"/>
        <v>0</v>
      </c>
      <c r="M317" s="85"/>
      <c r="N317"/>
      <c r="O317" s="5"/>
      <c r="P317" s="5"/>
      <c r="Q317" s="5"/>
      <c r="R317" s="5"/>
      <c r="S317" s="5"/>
      <c r="T317" s="5"/>
    </row>
    <row r="318" spans="1:33" x14ac:dyDescent="0.2">
      <c r="A318" s="77" t="s">
        <v>195</v>
      </c>
      <c r="B318" s="78" t="s">
        <v>306</v>
      </c>
      <c r="C318" s="38"/>
      <c r="D318" s="38"/>
      <c r="E318" s="272"/>
      <c r="F318" s="250"/>
      <c r="G318" s="73"/>
      <c r="I318" s="75"/>
      <c r="J318" s="75"/>
      <c r="K318" s="75">
        <f t="shared" si="39"/>
        <v>0</v>
      </c>
      <c r="L318" s="75">
        <f t="shared" si="40"/>
        <v>0</v>
      </c>
      <c r="M318" s="85"/>
      <c r="N318"/>
    </row>
    <row r="319" spans="1:33" x14ac:dyDescent="0.2">
      <c r="A319" s="273"/>
      <c r="B319" s="163"/>
      <c r="E319" s="274"/>
      <c r="F319" s="250"/>
      <c r="G319" s="73"/>
      <c r="I319" s="75"/>
      <c r="J319" s="75"/>
      <c r="K319" s="75">
        <f t="shared" si="39"/>
        <v>0</v>
      </c>
      <c r="L319" s="75">
        <f t="shared" si="40"/>
        <v>0</v>
      </c>
      <c r="M319" s="85"/>
      <c r="N319"/>
    </row>
    <row r="320" spans="1:33" x14ac:dyDescent="0.2">
      <c r="A320" s="249" t="s">
        <v>228</v>
      </c>
      <c r="B320" s="163"/>
      <c r="E320" s="84" t="s">
        <v>307</v>
      </c>
      <c r="F320" s="250"/>
      <c r="G320" s="73" t="s">
        <v>152</v>
      </c>
      <c r="H320" s="33">
        <v>8</v>
      </c>
      <c r="I320" s="75"/>
      <c r="J320" s="75"/>
      <c r="K320" s="75">
        <f t="shared" si="39"/>
        <v>0</v>
      </c>
      <c r="L320" s="75">
        <f>H320*J320</f>
        <v>0</v>
      </c>
      <c r="M320" s="85">
        <f t="shared" ref="M320:M328" si="45">H320*I320+H320*J320</f>
        <v>0</v>
      </c>
      <c r="N320"/>
    </row>
    <row r="321" spans="1:20" x14ac:dyDescent="0.2">
      <c r="A321" s="249" t="s">
        <v>316</v>
      </c>
      <c r="B321" s="163"/>
      <c r="E321" s="84" t="s">
        <v>308</v>
      </c>
      <c r="F321" s="250"/>
      <c r="G321" s="73" t="s">
        <v>152</v>
      </c>
      <c r="H321" s="33">
        <v>95</v>
      </c>
      <c r="I321" s="75"/>
      <c r="J321" s="75"/>
      <c r="K321" s="75">
        <f t="shared" si="39"/>
        <v>0</v>
      </c>
      <c r="L321" s="75">
        <f t="shared" si="40"/>
        <v>0</v>
      </c>
      <c r="M321" s="85">
        <f t="shared" si="45"/>
        <v>0</v>
      </c>
      <c r="N321"/>
    </row>
    <row r="322" spans="1:20" x14ac:dyDescent="0.2">
      <c r="A322" s="249" t="s">
        <v>317</v>
      </c>
      <c r="B322" s="163"/>
      <c r="E322" s="84" t="s">
        <v>309</v>
      </c>
      <c r="F322" s="250"/>
      <c r="G322" s="73" t="s">
        <v>152</v>
      </c>
      <c r="H322" s="33">
        <v>1</v>
      </c>
      <c r="I322" s="75"/>
      <c r="J322" s="75"/>
      <c r="K322" s="75">
        <f t="shared" si="39"/>
        <v>0</v>
      </c>
      <c r="L322" s="75">
        <f t="shared" si="40"/>
        <v>0</v>
      </c>
      <c r="M322" s="85">
        <f t="shared" si="45"/>
        <v>0</v>
      </c>
      <c r="N322"/>
    </row>
    <row r="323" spans="1:20" x14ac:dyDescent="0.2">
      <c r="A323" s="249" t="s">
        <v>318</v>
      </c>
      <c r="B323" s="163"/>
      <c r="E323" s="84" t="s">
        <v>310</v>
      </c>
      <c r="F323" s="250"/>
      <c r="G323" s="73" t="s">
        <v>152</v>
      </c>
      <c r="H323" s="33">
        <v>1</v>
      </c>
      <c r="I323" s="75"/>
      <c r="J323" s="75"/>
      <c r="K323" s="75">
        <f t="shared" si="39"/>
        <v>0</v>
      </c>
      <c r="L323" s="75">
        <f t="shared" si="40"/>
        <v>0</v>
      </c>
      <c r="M323" s="85">
        <f t="shared" si="45"/>
        <v>0</v>
      </c>
      <c r="N323"/>
    </row>
    <row r="324" spans="1:20" x14ac:dyDescent="0.2">
      <c r="A324" s="249" t="s">
        <v>319</v>
      </c>
      <c r="B324" s="163"/>
      <c r="E324" s="84" t="s">
        <v>311</v>
      </c>
      <c r="F324" s="250"/>
      <c r="G324" s="73" t="s">
        <v>152</v>
      </c>
      <c r="H324" s="33">
        <v>1</v>
      </c>
      <c r="I324" s="75"/>
      <c r="J324" s="75"/>
      <c r="K324" s="75">
        <f t="shared" si="39"/>
        <v>0</v>
      </c>
      <c r="L324" s="75">
        <f>H324*J324</f>
        <v>0</v>
      </c>
      <c r="M324" s="85">
        <f t="shared" si="45"/>
        <v>0</v>
      </c>
      <c r="N324"/>
    </row>
    <row r="325" spans="1:20" x14ac:dyDescent="0.2">
      <c r="A325" s="249" t="s">
        <v>320</v>
      </c>
      <c r="B325" s="163"/>
      <c r="E325" s="84" t="s">
        <v>312</v>
      </c>
      <c r="F325" s="250"/>
      <c r="G325" s="73" t="s">
        <v>152</v>
      </c>
      <c r="H325" s="33">
        <v>1</v>
      </c>
      <c r="I325" s="75"/>
      <c r="J325" s="75"/>
      <c r="K325" s="75">
        <f t="shared" si="39"/>
        <v>0</v>
      </c>
      <c r="L325" s="75">
        <f t="shared" si="40"/>
        <v>0</v>
      </c>
      <c r="M325" s="85">
        <f t="shared" si="45"/>
        <v>0</v>
      </c>
      <c r="N325"/>
    </row>
    <row r="326" spans="1:20" x14ac:dyDescent="0.2">
      <c r="A326" s="249" t="s">
        <v>321</v>
      </c>
      <c r="B326" s="163"/>
      <c r="E326" s="84" t="s">
        <v>313</v>
      </c>
      <c r="F326" s="250"/>
      <c r="G326" s="73" t="s">
        <v>15</v>
      </c>
      <c r="H326" s="33">
        <v>34</v>
      </c>
      <c r="I326" s="75"/>
      <c r="J326" s="75"/>
      <c r="K326" s="75">
        <f t="shared" si="39"/>
        <v>0</v>
      </c>
      <c r="L326" s="75">
        <f>H326*J326</f>
        <v>0</v>
      </c>
      <c r="M326" s="85">
        <f t="shared" si="45"/>
        <v>0</v>
      </c>
      <c r="N326"/>
    </row>
    <row r="327" spans="1:20" x14ac:dyDescent="0.2">
      <c r="A327" s="249" t="s">
        <v>322</v>
      </c>
      <c r="B327" s="163"/>
      <c r="E327" s="84" t="s">
        <v>314</v>
      </c>
      <c r="F327" s="250"/>
      <c r="G327" s="73" t="s">
        <v>15</v>
      </c>
      <c r="H327" s="33">
        <f>140+32</f>
        <v>172</v>
      </c>
      <c r="I327" s="75"/>
      <c r="J327" s="75"/>
      <c r="K327" s="75">
        <f>H327*I327</f>
        <v>0</v>
      </c>
      <c r="L327" s="75">
        <f t="shared" si="40"/>
        <v>0</v>
      </c>
      <c r="M327" s="85">
        <f t="shared" si="45"/>
        <v>0</v>
      </c>
      <c r="N327"/>
    </row>
    <row r="328" spans="1:20" x14ac:dyDescent="0.2">
      <c r="A328" s="249" t="s">
        <v>323</v>
      </c>
      <c r="B328" s="163"/>
      <c r="E328" s="84" t="s">
        <v>315</v>
      </c>
      <c r="F328" s="250"/>
      <c r="G328" s="73" t="s">
        <v>152</v>
      </c>
      <c r="H328" s="33">
        <v>19</v>
      </c>
      <c r="I328" s="75"/>
      <c r="J328" s="75"/>
      <c r="K328" s="75">
        <f t="shared" si="39"/>
        <v>0</v>
      </c>
      <c r="L328" s="75">
        <f t="shared" si="40"/>
        <v>0</v>
      </c>
      <c r="M328" s="85">
        <f t="shared" si="45"/>
        <v>0</v>
      </c>
      <c r="N328"/>
    </row>
    <row r="329" spans="1:20" s="182" customFormat="1" x14ac:dyDescent="0.2">
      <c r="A329" s="70"/>
      <c r="B329" s="202"/>
      <c r="C329" s="198"/>
      <c r="D329" s="198"/>
      <c r="E329" s="199"/>
      <c r="F329" s="200"/>
      <c r="G329" s="73"/>
      <c r="H329" s="201"/>
      <c r="I329" s="75"/>
      <c r="J329" s="75"/>
      <c r="K329" s="75">
        <f t="shared" si="39"/>
        <v>0</v>
      </c>
      <c r="L329" s="75">
        <f t="shared" si="40"/>
        <v>0</v>
      </c>
      <c r="M329" s="85"/>
      <c r="N329"/>
      <c r="O329" s="5"/>
      <c r="P329" s="5"/>
      <c r="Q329" s="5"/>
      <c r="R329" s="5"/>
      <c r="S329" s="5"/>
      <c r="T329" s="5"/>
    </row>
    <row r="330" spans="1:20" x14ac:dyDescent="0.2">
      <c r="A330" s="77" t="s">
        <v>80</v>
      </c>
      <c r="B330" s="78" t="s">
        <v>288</v>
      </c>
      <c r="C330" s="38"/>
      <c r="D330" s="38"/>
      <c r="E330" s="272"/>
      <c r="F330" s="250"/>
      <c r="G330" s="73"/>
      <c r="I330" s="75"/>
      <c r="J330" s="75"/>
      <c r="K330" s="75">
        <f t="shared" si="39"/>
        <v>0</v>
      </c>
      <c r="L330" s="75">
        <f t="shared" si="40"/>
        <v>0</v>
      </c>
      <c r="M330" s="85"/>
      <c r="N330"/>
    </row>
    <row r="331" spans="1:20" x14ac:dyDescent="0.2">
      <c r="A331" s="273"/>
      <c r="B331" s="163"/>
      <c r="E331" s="274"/>
      <c r="F331" s="250"/>
      <c r="G331" s="73"/>
      <c r="I331" s="75"/>
      <c r="J331" s="75"/>
      <c r="K331" s="75">
        <f t="shared" si="39"/>
        <v>0</v>
      </c>
      <c r="L331" s="75">
        <f t="shared" si="40"/>
        <v>0</v>
      </c>
      <c r="M331" s="85"/>
      <c r="N331"/>
    </row>
    <row r="332" spans="1:20" x14ac:dyDescent="0.2">
      <c r="A332" s="249" t="s">
        <v>229</v>
      </c>
      <c r="B332" s="163"/>
      <c r="E332" s="84" t="s">
        <v>325</v>
      </c>
      <c r="F332" s="250"/>
      <c r="G332" s="73" t="s">
        <v>152</v>
      </c>
      <c r="H332" s="33">
        <v>1</v>
      </c>
      <c r="I332" s="75"/>
      <c r="J332" s="75"/>
      <c r="K332" s="75">
        <f t="shared" si="39"/>
        <v>0</v>
      </c>
      <c r="L332" s="75">
        <f t="shared" si="40"/>
        <v>0</v>
      </c>
      <c r="M332" s="85">
        <f t="shared" ref="M332:M334" si="46">H332*I332+H332*J332</f>
        <v>0</v>
      </c>
      <c r="N332"/>
    </row>
    <row r="333" spans="1:20" x14ac:dyDescent="0.2">
      <c r="A333" s="249" t="s">
        <v>230</v>
      </c>
      <c r="B333" s="163"/>
      <c r="E333" s="84" t="s">
        <v>326</v>
      </c>
      <c r="F333" s="250"/>
      <c r="G333" s="73" t="s">
        <v>152</v>
      </c>
      <c r="H333" s="33">
        <v>1</v>
      </c>
      <c r="I333" s="75"/>
      <c r="J333" s="75"/>
      <c r="K333" s="75">
        <f t="shared" ref="K333:K341" si="47">H333*I333</f>
        <v>0</v>
      </c>
      <c r="L333" s="75">
        <f t="shared" ref="L333:L338" si="48">H333*J333</f>
        <v>0</v>
      </c>
      <c r="M333" s="85">
        <f t="shared" si="46"/>
        <v>0</v>
      </c>
      <c r="N333"/>
    </row>
    <row r="334" spans="1:20" x14ac:dyDescent="0.2">
      <c r="A334" s="249" t="s">
        <v>231</v>
      </c>
      <c r="B334" s="163"/>
      <c r="E334" s="84" t="s">
        <v>327</v>
      </c>
      <c r="F334" s="250"/>
      <c r="G334" s="73" t="s">
        <v>152</v>
      </c>
      <c r="H334" s="33">
        <v>2</v>
      </c>
      <c r="I334" s="75"/>
      <c r="J334" s="75"/>
      <c r="K334" s="75">
        <f t="shared" si="47"/>
        <v>0</v>
      </c>
      <c r="L334" s="75">
        <f t="shared" si="48"/>
        <v>0</v>
      </c>
      <c r="M334" s="85">
        <f t="shared" si="46"/>
        <v>0</v>
      </c>
      <c r="N334"/>
    </row>
    <row r="335" spans="1:20" x14ac:dyDescent="0.2">
      <c r="A335" s="249"/>
      <c r="B335" s="163"/>
      <c r="E335" s="84"/>
      <c r="F335" s="250"/>
      <c r="G335" s="73"/>
      <c r="I335" s="75"/>
      <c r="J335" s="75"/>
      <c r="K335" s="75">
        <f t="shared" si="47"/>
        <v>0</v>
      </c>
      <c r="L335" s="75">
        <f>H335*J335</f>
        <v>0</v>
      </c>
      <c r="M335" s="85"/>
      <c r="N335"/>
    </row>
    <row r="336" spans="1:20" s="14" customFormat="1" x14ac:dyDescent="0.2">
      <c r="A336" s="232" t="s">
        <v>71</v>
      </c>
      <c r="B336" s="233" t="s">
        <v>324</v>
      </c>
      <c r="C336" s="234"/>
      <c r="D336" s="234"/>
      <c r="E336" s="235"/>
      <c r="F336" s="236"/>
      <c r="G336" s="237"/>
      <c r="H336" s="238"/>
      <c r="I336" s="239"/>
      <c r="J336" s="239"/>
      <c r="K336" s="75">
        <f t="shared" si="47"/>
        <v>0</v>
      </c>
      <c r="L336" s="75">
        <f t="shared" si="48"/>
        <v>0</v>
      </c>
      <c r="M336" s="85"/>
      <c r="N336"/>
    </row>
    <row r="337" spans="1:18" x14ac:dyDescent="0.2">
      <c r="A337" s="120"/>
      <c r="B337" s="134"/>
      <c r="C337" s="122"/>
      <c r="D337" s="122"/>
      <c r="E337" s="156"/>
      <c r="F337" s="150"/>
      <c r="G337" s="151"/>
      <c r="H337" s="152"/>
      <c r="I337" s="129"/>
      <c r="J337" s="129"/>
      <c r="K337" s="75">
        <f t="shared" si="47"/>
        <v>0</v>
      </c>
      <c r="L337" s="75">
        <f t="shared" si="48"/>
        <v>0</v>
      </c>
      <c r="M337" s="85"/>
      <c r="N337"/>
    </row>
    <row r="338" spans="1:18" s="132" customFormat="1" x14ac:dyDescent="0.2">
      <c r="A338" s="133"/>
      <c r="B338" s="121"/>
      <c r="C338" s="122"/>
      <c r="D338" s="240">
        <v>50</v>
      </c>
      <c r="E338" s="149" t="s">
        <v>75</v>
      </c>
      <c r="F338" s="241"/>
      <c r="G338" s="151"/>
      <c r="H338" s="242"/>
      <c r="I338" s="129"/>
      <c r="J338" s="129"/>
      <c r="K338" s="75">
        <f t="shared" si="47"/>
        <v>0</v>
      </c>
      <c r="L338" s="75">
        <f t="shared" si="48"/>
        <v>0</v>
      </c>
      <c r="M338" s="85"/>
      <c r="N338"/>
    </row>
    <row r="339" spans="1:18" ht="15" x14ac:dyDescent="0.2">
      <c r="A339" s="70" t="s">
        <v>219</v>
      </c>
      <c r="E339" s="174" t="s">
        <v>304</v>
      </c>
      <c r="G339" s="73" t="s">
        <v>39</v>
      </c>
      <c r="H339" s="74">
        <v>27.027000000000001</v>
      </c>
      <c r="I339" s="75"/>
      <c r="J339" s="75"/>
      <c r="K339" s="75">
        <f t="shared" si="47"/>
        <v>0</v>
      </c>
      <c r="L339" s="75">
        <f>H339*J339</f>
        <v>0</v>
      </c>
      <c r="M339" s="85">
        <f t="shared" ref="M339:M341" si="49">H339*I339+H339*J339</f>
        <v>0</v>
      </c>
      <c r="N339"/>
      <c r="P339" s="132"/>
    </row>
    <row r="340" spans="1:18" s="21" customFormat="1" x14ac:dyDescent="0.2">
      <c r="A340" s="70"/>
      <c r="B340" s="28"/>
      <c r="C340" s="29"/>
      <c r="D340" s="198"/>
      <c r="E340" s="84" t="s">
        <v>148</v>
      </c>
      <c r="F340" s="31"/>
      <c r="G340" s="73" t="s">
        <v>149</v>
      </c>
      <c r="H340" s="74">
        <f>H339/3</f>
        <v>9.0090000000000003</v>
      </c>
      <c r="I340" s="75"/>
      <c r="J340" s="75"/>
      <c r="K340" s="75">
        <f t="shared" si="47"/>
        <v>0</v>
      </c>
      <c r="L340" s="75">
        <f>H340*J340</f>
        <v>0</v>
      </c>
      <c r="M340" s="85">
        <f t="shared" si="49"/>
        <v>0</v>
      </c>
      <c r="N340"/>
      <c r="P340" s="132"/>
    </row>
    <row r="341" spans="1:18" s="21" customFormat="1" x14ac:dyDescent="0.2">
      <c r="A341" s="70"/>
      <c r="B341" s="28"/>
      <c r="C341" s="29"/>
      <c r="D341" s="198"/>
      <c r="E341" s="84" t="s">
        <v>150</v>
      </c>
      <c r="F341" s="31"/>
      <c r="G341" s="73" t="s">
        <v>149</v>
      </c>
      <c r="H341" s="74">
        <f>H340*4</f>
        <v>36.036000000000001</v>
      </c>
      <c r="I341" s="75"/>
      <c r="J341" s="75"/>
      <c r="K341" s="75">
        <f t="shared" si="47"/>
        <v>0</v>
      </c>
      <c r="L341" s="75">
        <f t="shared" ref="L341:L348" si="50">H341*J341</f>
        <v>0</v>
      </c>
      <c r="M341" s="85">
        <f t="shared" si="49"/>
        <v>0</v>
      </c>
      <c r="N341"/>
      <c r="P341" s="132"/>
    </row>
    <row r="342" spans="1:18" customFormat="1" x14ac:dyDescent="0.2">
      <c r="A342" s="70"/>
      <c r="B342" s="170"/>
      <c r="C342" s="164"/>
      <c r="D342" s="164"/>
      <c r="E342" s="174"/>
      <c r="F342" s="5"/>
      <c r="G342" s="162"/>
      <c r="H342" s="137"/>
      <c r="I342" s="185"/>
      <c r="J342" s="75"/>
      <c r="K342" s="75">
        <f>H342*I342</f>
        <v>0</v>
      </c>
      <c r="L342" s="75">
        <f t="shared" si="50"/>
        <v>0</v>
      </c>
      <c r="M342" s="85"/>
    </row>
    <row r="343" spans="1:18" x14ac:dyDescent="0.2">
      <c r="A343" s="77" t="s">
        <v>224</v>
      </c>
      <c r="B343" s="79" t="s">
        <v>81</v>
      </c>
      <c r="C343" s="38"/>
      <c r="D343" s="38"/>
      <c r="E343" s="79"/>
      <c r="F343" s="36"/>
      <c r="G343" s="80"/>
      <c r="H343" s="81"/>
      <c r="I343" s="82"/>
      <c r="J343" s="82"/>
      <c r="K343" s="75">
        <f t="shared" ref="K343:K349" si="51">H343*I343</f>
        <v>0</v>
      </c>
      <c r="L343" s="75">
        <f t="shared" si="50"/>
        <v>0</v>
      </c>
      <c r="M343" s="76"/>
      <c r="N343"/>
    </row>
    <row r="344" spans="1:18" x14ac:dyDescent="0.2">
      <c r="G344" s="73"/>
      <c r="H344" s="74"/>
      <c r="I344" s="75"/>
      <c r="J344" s="75"/>
      <c r="K344" s="75">
        <f t="shared" si="51"/>
        <v>0</v>
      </c>
      <c r="L344" s="75">
        <f t="shared" si="50"/>
        <v>0</v>
      </c>
      <c r="M344" s="76"/>
      <c r="N344"/>
    </row>
    <row r="345" spans="1:18" ht="25.5" x14ac:dyDescent="0.2">
      <c r="A345" s="70"/>
      <c r="B345" s="163"/>
      <c r="E345" s="246" t="s">
        <v>82</v>
      </c>
      <c r="F345" s="247"/>
      <c r="G345" s="73"/>
      <c r="H345" s="74"/>
      <c r="I345" s="75"/>
      <c r="J345" s="75"/>
      <c r="K345" s="75">
        <f t="shared" si="51"/>
        <v>0</v>
      </c>
      <c r="L345" s="75">
        <f t="shared" si="50"/>
        <v>0</v>
      </c>
      <c r="M345" s="76"/>
      <c r="N345"/>
    </row>
    <row r="346" spans="1:18" ht="15" x14ac:dyDescent="0.2">
      <c r="A346" s="70" t="s">
        <v>225</v>
      </c>
      <c r="E346" s="174" t="s">
        <v>304</v>
      </c>
      <c r="G346" s="73" t="s">
        <v>39</v>
      </c>
      <c r="H346" s="74">
        <v>99</v>
      </c>
      <c r="I346" s="75"/>
      <c r="J346" s="75"/>
      <c r="K346" s="75">
        <f t="shared" si="51"/>
        <v>0</v>
      </c>
      <c r="L346" s="75">
        <f t="shared" si="50"/>
        <v>0</v>
      </c>
      <c r="M346" s="85">
        <f t="shared" ref="M346:M348" si="52">H346*I346+H346*J346</f>
        <v>0</v>
      </c>
      <c r="N346"/>
    </row>
    <row r="347" spans="1:18" x14ac:dyDescent="0.2">
      <c r="A347" s="70"/>
      <c r="E347" s="246" t="s">
        <v>186</v>
      </c>
      <c r="F347" s="247"/>
      <c r="G347" s="73" t="s">
        <v>156</v>
      </c>
      <c r="H347" s="74">
        <f>H346/3.5</f>
        <v>28.285714285714285</v>
      </c>
      <c r="I347" s="75"/>
      <c r="J347" s="75"/>
      <c r="K347" s="75">
        <f t="shared" si="51"/>
        <v>0</v>
      </c>
      <c r="L347" s="75">
        <f t="shared" si="50"/>
        <v>0</v>
      </c>
      <c r="M347" s="85">
        <f t="shared" si="52"/>
        <v>0</v>
      </c>
      <c r="N347"/>
    </row>
    <row r="348" spans="1:18" x14ac:dyDescent="0.2">
      <c r="A348" s="70"/>
      <c r="E348" s="246" t="s">
        <v>157</v>
      </c>
      <c r="F348" s="247"/>
      <c r="G348" s="73" t="s">
        <v>156</v>
      </c>
      <c r="H348" s="74">
        <f>H346/3.5</f>
        <v>28.285714285714285</v>
      </c>
      <c r="I348" s="75"/>
      <c r="J348" s="75"/>
      <c r="K348" s="75">
        <f t="shared" si="51"/>
        <v>0</v>
      </c>
      <c r="L348" s="75">
        <f t="shared" si="50"/>
        <v>0</v>
      </c>
      <c r="M348" s="85">
        <f t="shared" si="52"/>
        <v>0</v>
      </c>
      <c r="N348"/>
    </row>
    <row r="349" spans="1:18" x14ac:dyDescent="0.2">
      <c r="A349" s="70"/>
      <c r="E349" s="246"/>
      <c r="F349" s="247"/>
      <c r="G349" s="73"/>
      <c r="H349" s="74"/>
      <c r="I349" s="75"/>
      <c r="J349" s="75"/>
      <c r="K349" s="75">
        <f t="shared" si="51"/>
        <v>0</v>
      </c>
      <c r="L349" s="75">
        <f>H349*J349</f>
        <v>0</v>
      </c>
      <c r="M349" s="85"/>
      <c r="N349"/>
    </row>
    <row r="350" spans="1:18" s="24" customFormat="1" x14ac:dyDescent="0.2">
      <c r="A350" s="265" t="s">
        <v>64</v>
      </c>
      <c r="B350" s="266" t="s">
        <v>66</v>
      </c>
      <c r="C350" s="55"/>
      <c r="D350" s="55"/>
      <c r="E350" s="56"/>
      <c r="F350" s="57"/>
      <c r="G350" s="58"/>
      <c r="H350" s="59"/>
      <c r="I350" s="267"/>
      <c r="J350" s="267"/>
      <c r="K350" s="268">
        <f>SUBTOTAL(9,K264:K349)</f>
        <v>0</v>
      </c>
      <c r="L350" s="268">
        <f>SUBTOTAL(9,L264:L349)</f>
        <v>0</v>
      </c>
      <c r="M350" s="268">
        <f>SUBTOTAL(9,M264:M349)</f>
        <v>0</v>
      </c>
      <c r="N350" s="269"/>
      <c r="R350" s="5"/>
    </row>
    <row r="351" spans="1:18" s="21" customFormat="1" x14ac:dyDescent="0.2">
      <c r="A351" s="265" t="s">
        <v>269</v>
      </c>
      <c r="B351" s="266"/>
      <c r="C351" s="55"/>
      <c r="D351" s="55"/>
      <c r="E351" s="266" t="s">
        <v>347</v>
      </c>
      <c r="F351" s="57"/>
      <c r="G351" s="58"/>
      <c r="H351" s="59"/>
      <c r="I351" s="270"/>
      <c r="J351" s="270"/>
      <c r="K351" s="270"/>
      <c r="L351" s="270"/>
      <c r="M351" s="270"/>
      <c r="N351" s="155"/>
      <c r="R351" s="5"/>
    </row>
    <row r="352" spans="1:18" x14ac:dyDescent="0.2">
      <c r="A352" s="92"/>
      <c r="B352" s="93"/>
      <c r="C352" s="94"/>
      <c r="D352" s="94"/>
      <c r="E352" s="95"/>
      <c r="F352" s="96"/>
      <c r="G352" s="97"/>
      <c r="H352" s="98"/>
      <c r="I352" s="99"/>
      <c r="J352" s="99"/>
      <c r="K352" s="99"/>
      <c r="L352" s="99"/>
      <c r="M352" s="100"/>
      <c r="N352" s="138"/>
    </row>
    <row r="353" spans="1:14" s="271" customFormat="1" ht="15" x14ac:dyDescent="0.25">
      <c r="A353" s="140"/>
      <c r="B353" s="141" t="s">
        <v>328</v>
      </c>
      <c r="C353" s="142"/>
      <c r="D353" s="142"/>
      <c r="E353" s="143"/>
      <c r="F353" s="144"/>
      <c r="G353" s="145"/>
      <c r="H353" s="146"/>
      <c r="I353" s="147"/>
      <c r="J353" s="147"/>
      <c r="K353" s="147"/>
      <c r="L353" s="147"/>
      <c r="M353" s="130"/>
    </row>
    <row r="354" spans="1:14" s="271" customFormat="1" ht="15" x14ac:dyDescent="0.25">
      <c r="A354" s="140"/>
      <c r="B354" s="141"/>
      <c r="C354" s="142"/>
      <c r="D354" s="142"/>
      <c r="E354" s="143"/>
      <c r="F354" s="144"/>
      <c r="G354" s="145"/>
      <c r="H354" s="146"/>
      <c r="I354" s="147"/>
      <c r="J354" s="147"/>
      <c r="K354" s="147"/>
      <c r="L354" s="147"/>
      <c r="M354" s="130"/>
    </row>
    <row r="355" spans="1:14" s="14" customFormat="1" x14ac:dyDescent="0.2">
      <c r="A355" s="140" t="s">
        <v>40</v>
      </c>
      <c r="B355" s="141" t="s">
        <v>41</v>
      </c>
      <c r="C355" s="142"/>
      <c r="D355" s="142"/>
      <c r="E355" s="143"/>
      <c r="F355" s="144"/>
      <c r="G355" s="145"/>
      <c r="H355" s="146"/>
      <c r="I355" s="147"/>
      <c r="J355" s="147"/>
      <c r="K355" s="147"/>
      <c r="L355" s="147"/>
      <c r="M355" s="130"/>
      <c r="N355" s="148"/>
    </row>
    <row r="356" spans="1:14" s="132" customFormat="1" ht="51" x14ac:dyDescent="0.2">
      <c r="A356" s="120"/>
      <c r="B356" s="121"/>
      <c r="C356" s="122"/>
      <c r="D356" s="123"/>
      <c r="E356" s="124" t="s">
        <v>42</v>
      </c>
      <c r="F356" s="125"/>
      <c r="G356" s="126"/>
      <c r="H356" s="127"/>
      <c r="I356" s="128"/>
      <c r="J356" s="129"/>
      <c r="K356" s="129"/>
      <c r="L356" s="129"/>
      <c r="M356" s="130"/>
      <c r="N356" s="131"/>
    </row>
    <row r="357" spans="1:14" ht="15" x14ac:dyDescent="0.2">
      <c r="A357" s="133" t="s">
        <v>139</v>
      </c>
      <c r="B357" s="134"/>
      <c r="C357" s="122"/>
      <c r="D357" s="123"/>
      <c r="E357" s="135" t="s">
        <v>140</v>
      </c>
      <c r="F357" s="136"/>
      <c r="G357" s="126" t="s">
        <v>122</v>
      </c>
      <c r="H357" s="137">
        <v>12</v>
      </c>
      <c r="I357" s="128"/>
      <c r="J357" s="129"/>
      <c r="K357" s="75">
        <f>H357*I357</f>
        <v>0</v>
      </c>
      <c r="L357" s="75">
        <f>H357*J357</f>
        <v>0</v>
      </c>
      <c r="M357" s="85">
        <f>K357+L357</f>
        <v>0</v>
      </c>
      <c r="N357" s="138"/>
    </row>
    <row r="358" spans="1:14" x14ac:dyDescent="0.2">
      <c r="A358" s="120"/>
      <c r="B358" s="134"/>
      <c r="C358" s="122"/>
      <c r="D358" s="123"/>
      <c r="E358" s="139"/>
      <c r="F358" s="136"/>
      <c r="G358" s="126"/>
      <c r="H358" s="127"/>
      <c r="I358" s="128"/>
      <c r="J358" s="129"/>
      <c r="K358" s="75">
        <f t="shared" ref="K358:K421" si="53">H358*I358</f>
        <v>0</v>
      </c>
      <c r="L358" s="75">
        <f t="shared" ref="L358:L376" si="54">H358*J358</f>
        <v>0</v>
      </c>
      <c r="M358" s="130"/>
      <c r="N358" s="138"/>
    </row>
    <row r="359" spans="1:14" s="14" customFormat="1" x14ac:dyDescent="0.2">
      <c r="A359" s="140" t="s">
        <v>44</v>
      </c>
      <c r="B359" s="141" t="s">
        <v>45</v>
      </c>
      <c r="C359" s="142"/>
      <c r="D359" s="142"/>
      <c r="E359" s="143"/>
      <c r="F359" s="144"/>
      <c r="G359" s="145"/>
      <c r="H359" s="146"/>
      <c r="I359" s="147"/>
      <c r="J359" s="147"/>
      <c r="K359" s="75">
        <f t="shared" si="53"/>
        <v>0</v>
      </c>
      <c r="L359" s="75">
        <f t="shared" si="54"/>
        <v>0</v>
      </c>
      <c r="M359" s="130"/>
      <c r="N359" s="148"/>
    </row>
    <row r="360" spans="1:14" ht="25.5" x14ac:dyDescent="0.2">
      <c r="A360" s="120"/>
      <c r="B360" s="121"/>
      <c r="C360" s="122"/>
      <c r="D360" s="122"/>
      <c r="E360" s="149" t="s">
        <v>46</v>
      </c>
      <c r="F360" s="150"/>
      <c r="G360" s="151"/>
      <c r="H360" s="152"/>
      <c r="I360" s="129"/>
      <c r="J360" s="129"/>
      <c r="K360" s="75">
        <f t="shared" si="53"/>
        <v>0</v>
      </c>
      <c r="L360" s="75">
        <f t="shared" si="54"/>
        <v>0</v>
      </c>
      <c r="M360" s="130"/>
      <c r="N360" s="138"/>
    </row>
    <row r="361" spans="1:14" s="21" customFormat="1" ht="15" x14ac:dyDescent="0.2">
      <c r="A361" s="133" t="s">
        <v>47</v>
      </c>
      <c r="B361" s="121"/>
      <c r="C361" s="122"/>
      <c r="D361" s="122"/>
      <c r="E361" s="153" t="s">
        <v>48</v>
      </c>
      <c r="F361" s="154"/>
      <c r="G361" s="151" t="s">
        <v>39</v>
      </c>
      <c r="H361" s="152">
        <v>11</v>
      </c>
      <c r="I361" s="128"/>
      <c r="J361" s="129"/>
      <c r="K361" s="75">
        <f t="shared" si="53"/>
        <v>0</v>
      </c>
      <c r="L361" s="75">
        <f t="shared" si="54"/>
        <v>0</v>
      </c>
      <c r="M361" s="85">
        <f>K361+L361</f>
        <v>0</v>
      </c>
      <c r="N361" s="155"/>
    </row>
    <row r="362" spans="1:14" x14ac:dyDescent="0.2">
      <c r="A362" s="133"/>
      <c r="B362" s="134"/>
      <c r="C362" s="122"/>
      <c r="D362" s="122"/>
      <c r="E362" s="156"/>
      <c r="F362" s="157"/>
      <c r="G362" s="151"/>
      <c r="H362" s="152"/>
      <c r="I362" s="129"/>
      <c r="J362" s="129"/>
      <c r="K362" s="75">
        <f t="shared" si="53"/>
        <v>0</v>
      </c>
      <c r="L362" s="75">
        <f t="shared" si="54"/>
        <v>0</v>
      </c>
      <c r="M362" s="130"/>
      <c r="N362" s="138"/>
    </row>
    <row r="363" spans="1:14" x14ac:dyDescent="0.2">
      <c r="A363" s="140" t="s">
        <v>49</v>
      </c>
      <c r="B363" s="141" t="s">
        <v>50</v>
      </c>
      <c r="C363" s="142"/>
      <c r="D363" s="142"/>
      <c r="E363" s="143"/>
      <c r="F363" s="150"/>
      <c r="G363" s="151"/>
      <c r="H363" s="152"/>
      <c r="I363" s="129"/>
      <c r="J363" s="129"/>
      <c r="K363" s="75">
        <f t="shared" si="53"/>
        <v>0</v>
      </c>
      <c r="L363" s="75">
        <f t="shared" si="54"/>
        <v>0</v>
      </c>
      <c r="M363" s="130"/>
      <c r="N363" s="138"/>
    </row>
    <row r="364" spans="1:14" ht="25.5" x14ac:dyDescent="0.2">
      <c r="A364" s="120"/>
      <c r="B364" s="121"/>
      <c r="C364" s="122"/>
      <c r="D364" s="122"/>
      <c r="E364" s="158" t="s">
        <v>51</v>
      </c>
      <c r="F364" s="154"/>
      <c r="G364" s="151"/>
      <c r="H364" s="152"/>
      <c r="I364" s="129"/>
      <c r="J364" s="129"/>
      <c r="K364" s="75">
        <f t="shared" si="53"/>
        <v>0</v>
      </c>
      <c r="L364" s="75">
        <f t="shared" si="54"/>
        <v>0</v>
      </c>
      <c r="M364" s="130"/>
      <c r="N364" s="138"/>
    </row>
    <row r="365" spans="1:14" ht="15" x14ac:dyDescent="0.2">
      <c r="A365" s="133" t="s">
        <v>52</v>
      </c>
      <c r="B365" s="134"/>
      <c r="C365" s="122"/>
      <c r="D365" s="122"/>
      <c r="E365" s="156" t="s">
        <v>53</v>
      </c>
      <c r="F365" s="150"/>
      <c r="G365" s="151" t="s">
        <v>39</v>
      </c>
      <c r="H365" s="74">
        <v>27.464499999999997</v>
      </c>
      <c r="I365" s="128"/>
      <c r="J365" s="129"/>
      <c r="K365" s="75">
        <f t="shared" si="53"/>
        <v>0</v>
      </c>
      <c r="L365" s="75">
        <f t="shared" si="54"/>
        <v>0</v>
      </c>
      <c r="M365" s="85">
        <f>K365+L365</f>
        <v>0</v>
      </c>
      <c r="N365" s="138"/>
    </row>
    <row r="366" spans="1:14" x14ac:dyDescent="0.2">
      <c r="A366" s="133"/>
      <c r="B366" s="134"/>
      <c r="C366" s="122"/>
      <c r="D366" s="122"/>
      <c r="E366" s="156"/>
      <c r="F366" s="150"/>
      <c r="G366" s="151"/>
      <c r="H366" s="152"/>
      <c r="I366" s="129"/>
      <c r="J366" s="129"/>
      <c r="K366" s="75">
        <f t="shared" si="53"/>
        <v>0</v>
      </c>
      <c r="L366" s="75">
        <f t="shared" si="54"/>
        <v>0</v>
      </c>
      <c r="M366" s="130"/>
      <c r="N366" s="138"/>
    </row>
    <row r="367" spans="1:14" s="14" customFormat="1" x14ac:dyDescent="0.2">
      <c r="A367" s="77" t="s">
        <v>56</v>
      </c>
      <c r="B367" s="78" t="s">
        <v>57</v>
      </c>
      <c r="C367" s="159"/>
      <c r="D367" s="160"/>
      <c r="E367" s="161"/>
      <c r="G367" s="162"/>
      <c r="H367" s="137"/>
      <c r="I367" s="75"/>
      <c r="J367" s="75"/>
      <c r="K367" s="75">
        <f t="shared" si="53"/>
        <v>0</v>
      </c>
      <c r="L367" s="75">
        <f t="shared" si="54"/>
        <v>0</v>
      </c>
      <c r="M367" s="85"/>
      <c r="N367" s="155"/>
    </row>
    <row r="368" spans="1:14" ht="38.25" x14ac:dyDescent="0.2">
      <c r="B368" s="163"/>
      <c r="D368" s="164"/>
      <c r="E368" s="165" t="s">
        <v>58</v>
      </c>
      <c r="F368" s="166"/>
      <c r="G368" s="162"/>
      <c r="H368" s="137"/>
      <c r="I368" s="75"/>
      <c r="J368" s="75"/>
      <c r="K368" s="75">
        <f t="shared" si="53"/>
        <v>0</v>
      </c>
      <c r="L368" s="75">
        <f t="shared" si="54"/>
        <v>0</v>
      </c>
      <c r="M368" s="85"/>
      <c r="N368" s="155"/>
    </row>
    <row r="369" spans="1:33" x14ac:dyDescent="0.2">
      <c r="D369" s="164"/>
      <c r="E369" s="167"/>
      <c r="F369" s="5"/>
      <c r="G369" s="162"/>
      <c r="H369" s="137"/>
      <c r="I369" s="75"/>
      <c r="J369" s="75"/>
      <c r="K369" s="75">
        <f t="shared" si="53"/>
        <v>0</v>
      </c>
      <c r="L369" s="75">
        <f t="shared" si="54"/>
        <v>0</v>
      </c>
      <c r="M369" s="85"/>
      <c r="N369" s="138"/>
    </row>
    <row r="370" spans="1:33" ht="15" x14ac:dyDescent="0.2">
      <c r="A370" s="70" t="s">
        <v>59</v>
      </c>
      <c r="D370" s="168">
        <v>50</v>
      </c>
      <c r="E370" s="169" t="s">
        <v>256</v>
      </c>
      <c r="F370" s="21"/>
      <c r="G370" s="162" t="s">
        <v>122</v>
      </c>
      <c r="H370" s="137">
        <v>6.5465000000000009</v>
      </c>
      <c r="I370" s="75"/>
      <c r="J370" s="75"/>
      <c r="K370" s="75">
        <f t="shared" si="53"/>
        <v>0</v>
      </c>
      <c r="L370" s="75">
        <f t="shared" si="54"/>
        <v>0</v>
      </c>
      <c r="M370" s="85">
        <f>K370+L370</f>
        <v>0</v>
      </c>
      <c r="N370" s="138"/>
      <c r="O370" s="11"/>
      <c r="Q370" s="11"/>
      <c r="S370" s="11"/>
    </row>
    <row r="371" spans="1:33" x14ac:dyDescent="0.2">
      <c r="D371" s="164"/>
      <c r="E371" s="167"/>
      <c r="F371" s="5"/>
      <c r="G371" s="162"/>
      <c r="H371" s="137"/>
      <c r="I371" s="75"/>
      <c r="J371" s="75"/>
      <c r="K371" s="75">
        <f t="shared" si="53"/>
        <v>0</v>
      </c>
      <c r="L371" s="75">
        <f t="shared" si="54"/>
        <v>0</v>
      </c>
      <c r="M371" s="85"/>
      <c r="N371" s="138"/>
    </row>
    <row r="372" spans="1:33" s="14" customFormat="1" x14ac:dyDescent="0.2">
      <c r="A372" s="77" t="s">
        <v>60</v>
      </c>
      <c r="B372" s="78" t="s">
        <v>61</v>
      </c>
      <c r="C372" s="38"/>
      <c r="D372" s="160"/>
      <c r="E372" s="161"/>
      <c r="G372" s="162"/>
      <c r="H372" s="137"/>
      <c r="I372" s="75"/>
      <c r="J372" s="75"/>
      <c r="K372" s="75">
        <f t="shared" si="53"/>
        <v>0</v>
      </c>
      <c r="L372" s="75">
        <f t="shared" si="54"/>
        <v>0</v>
      </c>
      <c r="M372" s="85"/>
      <c r="N372" s="148"/>
    </row>
    <row r="373" spans="1:33" x14ac:dyDescent="0.2">
      <c r="A373" s="77"/>
      <c r="B373" s="78"/>
      <c r="C373" s="38"/>
      <c r="D373" s="160"/>
      <c r="E373" s="161"/>
      <c r="F373" s="5"/>
      <c r="G373" s="162"/>
      <c r="H373" s="137"/>
      <c r="I373" s="75"/>
      <c r="J373" s="75"/>
      <c r="K373" s="75">
        <f t="shared" si="53"/>
        <v>0</v>
      </c>
      <c r="L373" s="75">
        <f t="shared" si="54"/>
        <v>0</v>
      </c>
      <c r="M373" s="85"/>
      <c r="N373" s="138"/>
      <c r="Q373" s="11"/>
    </row>
    <row r="374" spans="1:33" x14ac:dyDescent="0.2">
      <c r="A374" s="70"/>
      <c r="B374" s="170"/>
      <c r="C374" s="171" t="s">
        <v>145</v>
      </c>
      <c r="D374" s="164"/>
      <c r="E374" s="172"/>
      <c r="F374" s="5"/>
      <c r="G374" s="162"/>
      <c r="H374" s="137"/>
      <c r="I374" s="75"/>
      <c r="J374" s="75"/>
      <c r="K374" s="75">
        <f t="shared" si="53"/>
        <v>0</v>
      </c>
      <c r="L374" s="75">
        <f t="shared" si="54"/>
        <v>0</v>
      </c>
      <c r="M374" s="85"/>
      <c r="N374" s="138"/>
    </row>
    <row r="375" spans="1:33" ht="15" x14ac:dyDescent="0.2">
      <c r="A375" s="173" t="s">
        <v>191</v>
      </c>
      <c r="B375" s="170">
        <v>700</v>
      </c>
      <c r="C375" s="164" t="s">
        <v>62</v>
      </c>
      <c r="D375" s="170">
        <v>700</v>
      </c>
      <c r="E375" s="174" t="s">
        <v>252</v>
      </c>
      <c r="F375" s="5"/>
      <c r="G375" s="162" t="s">
        <v>122</v>
      </c>
      <c r="H375" s="137">
        <v>1.6169999999999995</v>
      </c>
      <c r="I375" s="75"/>
      <c r="J375" s="75"/>
      <c r="K375" s="75">
        <f t="shared" si="53"/>
        <v>0</v>
      </c>
      <c r="L375" s="75">
        <f t="shared" si="54"/>
        <v>0</v>
      </c>
      <c r="M375" s="85">
        <f t="shared" ref="M375" si="55">K375+L375</f>
        <v>0</v>
      </c>
      <c r="N375" s="5"/>
    </row>
    <row r="376" spans="1:33" x14ac:dyDescent="0.2">
      <c r="A376" s="173"/>
      <c r="B376" s="170"/>
      <c r="C376" s="164"/>
      <c r="D376" s="170"/>
      <c r="E376" s="174"/>
      <c r="F376" s="5"/>
      <c r="G376" s="162"/>
      <c r="H376" s="137"/>
      <c r="I376" s="75"/>
      <c r="J376" s="75"/>
      <c r="K376" s="75">
        <f t="shared" si="53"/>
        <v>0</v>
      </c>
      <c r="L376" s="75">
        <f t="shared" si="54"/>
        <v>0</v>
      </c>
      <c r="M376" s="85"/>
      <c r="N376" s="138"/>
    </row>
    <row r="377" spans="1:33" ht="15" x14ac:dyDescent="0.2">
      <c r="A377" s="173" t="s">
        <v>192</v>
      </c>
      <c r="B377" s="170">
        <v>350</v>
      </c>
      <c r="C377" s="164" t="s">
        <v>62</v>
      </c>
      <c r="D377" s="170">
        <v>200</v>
      </c>
      <c r="E377" s="174" t="s">
        <v>255</v>
      </c>
      <c r="F377" s="5"/>
      <c r="G377" s="162" t="s">
        <v>144</v>
      </c>
      <c r="H377" s="137">
        <v>1.8224499999999999</v>
      </c>
      <c r="I377" s="75"/>
      <c r="J377" s="75"/>
      <c r="K377" s="75">
        <f t="shared" si="53"/>
        <v>0</v>
      </c>
      <c r="L377" s="75">
        <f>H377*J377</f>
        <v>0</v>
      </c>
      <c r="M377" s="85">
        <f>K377+L377</f>
        <v>0</v>
      </c>
      <c r="N377" s="138"/>
    </row>
    <row r="378" spans="1:33" x14ac:dyDescent="0.2">
      <c r="A378" s="173"/>
      <c r="B378" s="170"/>
      <c r="C378" s="164"/>
      <c r="D378" s="164"/>
      <c r="E378" s="174"/>
      <c r="F378" s="5"/>
      <c r="G378" s="162"/>
      <c r="H378" s="137"/>
      <c r="I378" s="75"/>
      <c r="J378" s="75"/>
      <c r="K378" s="75">
        <f t="shared" si="53"/>
        <v>0</v>
      </c>
      <c r="L378" s="75"/>
      <c r="M378" s="85"/>
      <c r="N378" s="138"/>
    </row>
    <row r="379" spans="1:33" x14ac:dyDescent="0.2">
      <c r="A379" s="70"/>
      <c r="B379" s="175"/>
      <c r="C379" s="171" t="s">
        <v>63</v>
      </c>
      <c r="D379" s="38"/>
      <c r="E379" s="176"/>
      <c r="G379" s="73"/>
      <c r="H379" s="74"/>
      <c r="I379" s="75"/>
      <c r="J379" s="75"/>
      <c r="K379" s="75">
        <f t="shared" si="53"/>
        <v>0</v>
      </c>
      <c r="L379" s="75"/>
      <c r="M379" s="85"/>
      <c r="N379" s="138"/>
    </row>
    <row r="380" spans="1:33" s="21" customFormat="1" ht="15" x14ac:dyDescent="0.2">
      <c r="A380" s="173" t="s">
        <v>193</v>
      </c>
      <c r="B380" s="170"/>
      <c r="C380" s="164"/>
      <c r="D380" s="177">
        <v>250</v>
      </c>
      <c r="E380" s="178" t="s">
        <v>258</v>
      </c>
      <c r="F380" s="179"/>
      <c r="G380" s="73" t="s">
        <v>43</v>
      </c>
      <c r="H380" s="74">
        <v>0.80953125000000004</v>
      </c>
      <c r="I380" s="75"/>
      <c r="J380" s="75"/>
      <c r="K380" s="75">
        <f t="shared" si="53"/>
        <v>0</v>
      </c>
      <c r="L380" s="75">
        <f>H380*J380</f>
        <v>0</v>
      </c>
      <c r="M380" s="85">
        <f>K380+L380</f>
        <v>0</v>
      </c>
      <c r="N380" s="155"/>
    </row>
    <row r="381" spans="1:33" customFormat="1" x14ac:dyDescent="0.2">
      <c r="A381" s="70"/>
      <c r="B381" s="180"/>
      <c r="C381" s="177"/>
      <c r="D381" s="177"/>
      <c r="E381" s="178"/>
      <c r="F381" s="5"/>
      <c r="G381" s="162"/>
      <c r="H381" s="137"/>
      <c r="I381" s="75"/>
      <c r="J381" s="75"/>
      <c r="K381" s="75">
        <f t="shared" si="53"/>
        <v>0</v>
      </c>
      <c r="L381" s="75"/>
      <c r="M381" s="85"/>
      <c r="N381" s="181"/>
      <c r="O381" s="182"/>
      <c r="P381" s="5"/>
      <c r="Q381" s="5"/>
      <c r="R381" s="5"/>
      <c r="S381" s="5"/>
      <c r="T381" s="5"/>
      <c r="U381" s="5"/>
      <c r="V381" s="182"/>
      <c r="W381" s="182"/>
      <c r="X381" s="182"/>
      <c r="Y381" s="182"/>
      <c r="Z381" s="182"/>
      <c r="AA381" s="182"/>
      <c r="AB381" s="182"/>
      <c r="AC381" s="182"/>
      <c r="AD381" s="182"/>
      <c r="AE381" s="182"/>
      <c r="AF381" s="182"/>
      <c r="AG381" s="182"/>
    </row>
    <row r="382" spans="1:33" customFormat="1" x14ac:dyDescent="0.2">
      <c r="A382" s="70"/>
      <c r="B382" s="170"/>
      <c r="C382" s="171" t="s">
        <v>262</v>
      </c>
      <c r="D382" s="164"/>
      <c r="E382" s="172"/>
      <c r="F382" s="5"/>
      <c r="G382" s="162"/>
      <c r="H382" s="137"/>
      <c r="I382" s="75"/>
      <c r="J382" s="75"/>
      <c r="K382" s="75">
        <f t="shared" si="53"/>
        <v>0</v>
      </c>
      <c r="L382" s="75"/>
      <c r="M382" s="85"/>
      <c r="N382" s="138"/>
      <c r="O382" s="5"/>
      <c r="P382" s="5"/>
      <c r="Q382" s="5"/>
      <c r="R382" s="5"/>
      <c r="S382" s="5"/>
      <c r="T382" s="5"/>
      <c r="U382" s="5"/>
      <c r="V382" s="5"/>
      <c r="W382" s="5"/>
      <c r="X382" s="5"/>
      <c r="Y382" s="5"/>
      <c r="Z382" s="5"/>
      <c r="AA382" s="5"/>
      <c r="AB382" s="5"/>
      <c r="AC382" s="5"/>
      <c r="AD382" s="5"/>
      <c r="AE382" s="5"/>
      <c r="AF382" s="5"/>
      <c r="AG382" s="5"/>
    </row>
    <row r="383" spans="1:33" customFormat="1" ht="15" x14ac:dyDescent="0.2">
      <c r="A383" s="70" t="s">
        <v>201</v>
      </c>
      <c r="B383" s="180"/>
      <c r="C383" s="177"/>
      <c r="D383" s="177">
        <v>100</v>
      </c>
      <c r="E383" s="178" t="s">
        <v>263</v>
      </c>
      <c r="F383" s="5"/>
      <c r="G383" s="162" t="s">
        <v>122</v>
      </c>
      <c r="H383" s="137">
        <v>3.7290000000000001</v>
      </c>
      <c r="I383" s="75"/>
      <c r="J383" s="75"/>
      <c r="K383" s="75">
        <f t="shared" si="53"/>
        <v>0</v>
      </c>
      <c r="L383" s="75">
        <f>H383*J383</f>
        <v>0</v>
      </c>
      <c r="M383" s="85">
        <f>K383+L383</f>
        <v>0</v>
      </c>
      <c r="N383" s="181"/>
      <c r="O383" s="182"/>
      <c r="P383" s="5"/>
      <c r="Q383" s="5"/>
      <c r="R383" s="5"/>
      <c r="S383" s="5"/>
      <c r="T383" s="5"/>
      <c r="U383" s="5"/>
      <c r="V383" s="182"/>
      <c r="W383" s="182"/>
      <c r="X383" s="182"/>
      <c r="Y383" s="182"/>
      <c r="Z383" s="182"/>
      <c r="AA383" s="182"/>
      <c r="AB383" s="182"/>
      <c r="AC383" s="182"/>
      <c r="AD383" s="182"/>
      <c r="AE383" s="182"/>
      <c r="AF383" s="182"/>
      <c r="AG383" s="182"/>
    </row>
    <row r="384" spans="1:33" customFormat="1" x14ac:dyDescent="0.2">
      <c r="A384" s="70"/>
      <c r="B384" s="180"/>
      <c r="C384" s="177"/>
      <c r="D384" s="177"/>
      <c r="E384" s="178"/>
      <c r="F384" s="5"/>
      <c r="G384" s="162"/>
      <c r="H384" s="137"/>
      <c r="I384" s="75"/>
      <c r="J384" s="75"/>
      <c r="K384" s="75">
        <f t="shared" si="53"/>
        <v>0</v>
      </c>
      <c r="L384" s="75"/>
      <c r="M384" s="85"/>
      <c r="N384" s="181"/>
      <c r="O384" s="182"/>
      <c r="P384" s="5"/>
      <c r="Q384" s="5"/>
      <c r="R384" s="5"/>
      <c r="S384" s="5"/>
      <c r="T384" s="5"/>
      <c r="U384" s="5"/>
      <c r="V384" s="182"/>
      <c r="W384" s="182"/>
      <c r="X384" s="182"/>
      <c r="Y384" s="182"/>
      <c r="Z384" s="182"/>
      <c r="AA384" s="182"/>
      <c r="AB384" s="182"/>
      <c r="AC384" s="182"/>
      <c r="AD384" s="182"/>
      <c r="AE384" s="182"/>
      <c r="AF384" s="182"/>
      <c r="AG384" s="182"/>
    </row>
    <row r="385" spans="1:33" customFormat="1" x14ac:dyDescent="0.2">
      <c r="A385" s="70"/>
      <c r="B385" s="170"/>
      <c r="C385" s="171" t="s">
        <v>259</v>
      </c>
      <c r="D385" s="164"/>
      <c r="E385" s="172"/>
      <c r="F385" s="5"/>
      <c r="G385" s="162"/>
      <c r="H385" s="137"/>
      <c r="I385" s="75"/>
      <c r="J385" s="75"/>
      <c r="K385" s="75">
        <f t="shared" si="53"/>
        <v>0</v>
      </c>
      <c r="L385" s="75"/>
      <c r="M385" s="85"/>
      <c r="N385" s="138"/>
      <c r="O385" s="5"/>
      <c r="P385" s="5"/>
      <c r="Q385" s="5"/>
      <c r="R385" s="5"/>
      <c r="S385" s="5"/>
      <c r="T385" s="5"/>
      <c r="U385" s="5"/>
      <c r="V385" s="5"/>
      <c r="W385" s="5"/>
      <c r="X385" s="5"/>
      <c r="Y385" s="5"/>
      <c r="Z385" s="5"/>
      <c r="AA385" s="5"/>
      <c r="AB385" s="5"/>
      <c r="AC385" s="5"/>
      <c r="AD385" s="5"/>
      <c r="AE385" s="5"/>
      <c r="AF385" s="5"/>
      <c r="AG385" s="5"/>
    </row>
    <row r="386" spans="1:33" customFormat="1" ht="15" x14ac:dyDescent="0.2">
      <c r="A386" s="70" t="s">
        <v>202</v>
      </c>
      <c r="B386" s="180">
        <v>450</v>
      </c>
      <c r="C386" s="177" t="s">
        <v>62</v>
      </c>
      <c r="D386" s="180">
        <v>200</v>
      </c>
      <c r="E386" s="178" t="s">
        <v>129</v>
      </c>
      <c r="F386" s="5"/>
      <c r="G386" s="162" t="s">
        <v>122</v>
      </c>
      <c r="H386" s="137">
        <v>3.2040000000000002</v>
      </c>
      <c r="I386" s="75"/>
      <c r="J386" s="75"/>
      <c r="K386" s="75">
        <f t="shared" si="53"/>
        <v>0</v>
      </c>
      <c r="L386" s="75">
        <f>H386*J386</f>
        <v>0</v>
      </c>
      <c r="M386" s="85">
        <f t="shared" ref="M386" si="56">K386+L386</f>
        <v>0</v>
      </c>
      <c r="N386" s="181"/>
      <c r="O386" s="182"/>
      <c r="P386" s="5"/>
      <c r="Q386" s="5"/>
      <c r="R386" s="5"/>
      <c r="S386" s="5"/>
      <c r="T386" s="5"/>
      <c r="U386" s="5"/>
      <c r="V386" s="182"/>
      <c r="W386" s="182"/>
      <c r="X386" s="182"/>
      <c r="Y386" s="182"/>
      <c r="Z386" s="182"/>
      <c r="AA386" s="182"/>
      <c r="AB386" s="182"/>
      <c r="AC386" s="182"/>
      <c r="AD386" s="182"/>
      <c r="AE386" s="182"/>
      <c r="AF386" s="182"/>
      <c r="AG386" s="182"/>
    </row>
    <row r="387" spans="1:33" customFormat="1" x14ac:dyDescent="0.2">
      <c r="A387" s="70"/>
      <c r="B387" s="180"/>
      <c r="C387" s="177"/>
      <c r="D387" s="180"/>
      <c r="E387" s="178"/>
      <c r="F387" s="5"/>
      <c r="G387" s="162"/>
      <c r="H387" s="137"/>
      <c r="I387" s="75"/>
      <c r="J387" s="75"/>
      <c r="K387" s="75">
        <f t="shared" si="53"/>
        <v>0</v>
      </c>
      <c r="L387" s="75"/>
      <c r="M387" s="85"/>
      <c r="N387" s="181"/>
      <c r="O387" s="182"/>
      <c r="P387" s="5"/>
      <c r="Q387" s="5"/>
      <c r="R387" s="5"/>
      <c r="S387" s="5"/>
      <c r="T387" s="5"/>
      <c r="U387" s="5"/>
      <c r="V387" s="182"/>
      <c r="W387" s="182"/>
      <c r="X387" s="182"/>
      <c r="Y387" s="182"/>
      <c r="Z387" s="182"/>
      <c r="AA387" s="182"/>
      <c r="AB387" s="182"/>
      <c r="AC387" s="182"/>
      <c r="AD387" s="182"/>
      <c r="AE387" s="182"/>
      <c r="AF387" s="182"/>
      <c r="AG387" s="182"/>
    </row>
    <row r="388" spans="1:33" customFormat="1" x14ac:dyDescent="0.2">
      <c r="A388" s="70"/>
      <c r="B388" s="170"/>
      <c r="C388" s="171" t="s">
        <v>260</v>
      </c>
      <c r="D388" s="164"/>
      <c r="E388" s="172"/>
      <c r="F388" s="5"/>
      <c r="G388" s="162"/>
      <c r="H388" s="137"/>
      <c r="I388" s="75"/>
      <c r="J388" s="75"/>
      <c r="K388" s="75">
        <f t="shared" si="53"/>
        <v>0</v>
      </c>
      <c r="L388" s="75"/>
      <c r="M388" s="85"/>
      <c r="N388" s="138"/>
      <c r="O388" s="5"/>
      <c r="P388" s="5"/>
      <c r="Q388" s="5"/>
      <c r="R388" s="5"/>
      <c r="S388" s="5"/>
      <c r="T388" s="5"/>
      <c r="U388" s="5"/>
      <c r="V388" s="5"/>
      <c r="W388" s="5"/>
      <c r="X388" s="5"/>
      <c r="Y388" s="5"/>
      <c r="Z388" s="5"/>
      <c r="AA388" s="5"/>
      <c r="AB388" s="5"/>
      <c r="AC388" s="5"/>
      <c r="AD388" s="5"/>
      <c r="AE388" s="5"/>
      <c r="AF388" s="5"/>
      <c r="AG388" s="5"/>
    </row>
    <row r="389" spans="1:33" customFormat="1" ht="15" x14ac:dyDescent="0.2">
      <c r="A389" s="70" t="s">
        <v>250</v>
      </c>
      <c r="B389" s="180"/>
      <c r="C389" s="177"/>
      <c r="D389" s="177">
        <v>180</v>
      </c>
      <c r="E389" s="178" t="s">
        <v>261</v>
      </c>
      <c r="F389" s="5"/>
      <c r="G389" s="162" t="s">
        <v>122</v>
      </c>
      <c r="H389" s="137">
        <v>4.734</v>
      </c>
      <c r="I389" s="75"/>
      <c r="J389" s="75"/>
      <c r="K389" s="75">
        <f t="shared" si="53"/>
        <v>0</v>
      </c>
      <c r="L389" s="75">
        <f>H389*J389</f>
        <v>0</v>
      </c>
      <c r="M389" s="85">
        <f>H389*I389+H389*J389</f>
        <v>0</v>
      </c>
      <c r="N389" s="181"/>
      <c r="O389" s="182"/>
      <c r="P389" s="5"/>
      <c r="Q389" s="5"/>
      <c r="R389" s="5"/>
      <c r="S389" s="5"/>
      <c r="T389" s="5"/>
      <c r="U389" s="5"/>
      <c r="V389" s="182"/>
      <c r="W389" s="182"/>
      <c r="X389" s="182"/>
      <c r="Y389" s="182"/>
      <c r="Z389" s="182"/>
      <c r="AA389" s="182"/>
      <c r="AB389" s="182"/>
      <c r="AC389" s="182"/>
      <c r="AD389" s="182"/>
      <c r="AE389" s="182"/>
      <c r="AF389" s="182"/>
      <c r="AG389" s="182"/>
    </row>
    <row r="390" spans="1:33" s="21" customFormat="1" x14ac:dyDescent="0.2">
      <c r="A390" s="183"/>
      <c r="B390" s="180"/>
      <c r="C390" s="177"/>
      <c r="D390" s="177"/>
      <c r="E390" s="178"/>
      <c r="F390" s="179"/>
      <c r="G390" s="73"/>
      <c r="H390" s="74"/>
      <c r="I390" s="75"/>
      <c r="J390" s="75"/>
      <c r="K390" s="75">
        <f t="shared" si="53"/>
        <v>0</v>
      </c>
      <c r="L390" s="75">
        <f t="shared" ref="L390:L395" si="57">H390*J390</f>
        <v>0</v>
      </c>
      <c r="M390" s="85"/>
      <c r="N390" s="155"/>
    </row>
    <row r="391" spans="1:33" customFormat="1" x14ac:dyDescent="0.2">
      <c r="A391" s="70"/>
      <c r="B391" s="180"/>
      <c r="C391" s="177"/>
      <c r="D391" s="177"/>
      <c r="E391" s="178"/>
      <c r="F391" s="31"/>
      <c r="G391" s="162"/>
      <c r="H391" s="74"/>
      <c r="I391" s="75"/>
      <c r="J391" s="75"/>
      <c r="K391" s="75">
        <f t="shared" si="53"/>
        <v>0</v>
      </c>
      <c r="L391" s="75"/>
      <c r="M391" s="85"/>
    </row>
    <row r="392" spans="1:33" s="21" customFormat="1" x14ac:dyDescent="0.2">
      <c r="A392" s="183"/>
      <c r="B392" s="180"/>
      <c r="C392" s="177"/>
      <c r="D392" s="177"/>
      <c r="E392" s="178" t="s">
        <v>154</v>
      </c>
      <c r="F392" s="179"/>
      <c r="G392" s="73" t="s">
        <v>149</v>
      </c>
      <c r="H392" s="74">
        <f>ROUND(1+SUM(H370:H391)*8,0)</f>
        <v>181</v>
      </c>
      <c r="I392" s="75"/>
      <c r="J392" s="75"/>
      <c r="K392" s="75">
        <f t="shared" si="53"/>
        <v>0</v>
      </c>
      <c r="L392" s="75">
        <f t="shared" si="57"/>
        <v>0</v>
      </c>
      <c r="M392" s="85">
        <f>K392+L392</f>
        <v>0</v>
      </c>
      <c r="N392" s="155"/>
    </row>
    <row r="393" spans="1:33" s="21" customFormat="1" x14ac:dyDescent="0.2">
      <c r="A393" s="183"/>
      <c r="B393" s="180"/>
      <c r="C393" s="177"/>
      <c r="D393" s="177"/>
      <c r="E393" s="178" t="s">
        <v>150</v>
      </c>
      <c r="F393" s="179"/>
      <c r="G393" s="73" t="s">
        <v>149</v>
      </c>
      <c r="H393" s="74">
        <f>H392*2</f>
        <v>362</v>
      </c>
      <c r="I393" s="75"/>
      <c r="J393" s="75"/>
      <c r="K393" s="75">
        <f t="shared" si="53"/>
        <v>0</v>
      </c>
      <c r="L393" s="75">
        <f t="shared" si="57"/>
        <v>0</v>
      </c>
      <c r="M393" s="85">
        <f t="shared" ref="M393:M394" si="58">K393+L393</f>
        <v>0</v>
      </c>
      <c r="N393" s="155"/>
    </row>
    <row r="394" spans="1:33" s="21" customFormat="1" x14ac:dyDescent="0.2">
      <c r="A394" s="183"/>
      <c r="B394" s="180"/>
      <c r="C394" s="177"/>
      <c r="D394" s="177"/>
      <c r="E394" s="178" t="s">
        <v>151</v>
      </c>
      <c r="F394" s="179"/>
      <c r="G394" s="73" t="s">
        <v>149</v>
      </c>
      <c r="H394" s="74">
        <f>H392*3</f>
        <v>543</v>
      </c>
      <c r="I394" s="75"/>
      <c r="J394" s="75"/>
      <c r="K394" s="75">
        <f>H394*I394</f>
        <v>0</v>
      </c>
      <c r="L394" s="75">
        <f t="shared" si="57"/>
        <v>0</v>
      </c>
      <c r="M394" s="85">
        <f t="shared" si="58"/>
        <v>0</v>
      </c>
      <c r="N394" s="155"/>
    </row>
    <row r="395" spans="1:33" s="21" customFormat="1" x14ac:dyDescent="0.2">
      <c r="A395" s="183"/>
      <c r="B395" s="180"/>
      <c r="C395" s="177"/>
      <c r="D395" s="177"/>
      <c r="E395" s="178" t="s">
        <v>167</v>
      </c>
      <c r="F395" s="179"/>
      <c r="G395" s="73" t="s">
        <v>156</v>
      </c>
      <c r="H395" s="74">
        <f>H392*0.1</f>
        <v>18.100000000000001</v>
      </c>
      <c r="I395" s="75"/>
      <c r="J395" s="75"/>
      <c r="K395" s="75">
        <f t="shared" si="53"/>
        <v>0</v>
      </c>
      <c r="L395" s="75">
        <f t="shared" si="57"/>
        <v>0</v>
      </c>
      <c r="M395" s="85">
        <f>K395+L395</f>
        <v>0</v>
      </c>
      <c r="N395" s="155"/>
    </row>
    <row r="396" spans="1:33" s="21" customFormat="1" x14ac:dyDescent="0.2">
      <c r="A396" s="183"/>
      <c r="B396" s="180"/>
      <c r="C396" s="177"/>
      <c r="D396" s="177"/>
      <c r="E396" s="178"/>
      <c r="F396" s="179"/>
      <c r="G396" s="73"/>
      <c r="H396" s="74"/>
      <c r="I396" s="75"/>
      <c r="J396" s="75"/>
      <c r="K396" s="75">
        <f t="shared" si="53"/>
        <v>0</v>
      </c>
      <c r="L396" s="75"/>
      <c r="M396" s="85"/>
      <c r="N396" s="155"/>
    </row>
    <row r="397" spans="1:33" x14ac:dyDescent="0.2">
      <c r="A397" s="77" t="s">
        <v>64</v>
      </c>
      <c r="B397" s="170"/>
      <c r="C397" s="171" t="s">
        <v>253</v>
      </c>
      <c r="D397" s="164"/>
      <c r="E397" s="172"/>
      <c r="F397" s="5"/>
      <c r="G397" s="162"/>
      <c r="H397" s="137"/>
      <c r="I397" s="75"/>
      <c r="J397" s="75"/>
      <c r="K397" s="75">
        <f t="shared" si="53"/>
        <v>0</v>
      </c>
      <c r="L397" s="75"/>
      <c r="M397" s="85"/>
      <c r="N397" s="138"/>
    </row>
    <row r="398" spans="1:33" x14ac:dyDescent="0.2">
      <c r="A398" s="70"/>
      <c r="B398" s="170"/>
      <c r="C398" s="171" t="s">
        <v>145</v>
      </c>
      <c r="D398" s="164"/>
      <c r="E398" s="172"/>
      <c r="F398" s="5"/>
      <c r="G398" s="162"/>
      <c r="H398" s="137"/>
      <c r="I398" s="75"/>
      <c r="J398" s="75"/>
      <c r="K398" s="75">
        <f t="shared" si="53"/>
        <v>0</v>
      </c>
      <c r="L398" s="75"/>
      <c r="M398" s="85"/>
      <c r="N398" s="138"/>
    </row>
    <row r="399" spans="1:33" x14ac:dyDescent="0.2">
      <c r="A399" s="173" t="s">
        <v>65</v>
      </c>
      <c r="B399" s="170">
        <v>700</v>
      </c>
      <c r="C399" s="177" t="s">
        <v>62</v>
      </c>
      <c r="D399" s="170">
        <v>700</v>
      </c>
      <c r="E399" s="174" t="str">
        <f>E375</f>
        <v>Foundation F1</v>
      </c>
      <c r="F399" s="5"/>
      <c r="G399" s="192" t="s">
        <v>69</v>
      </c>
      <c r="H399" s="137">
        <v>9.2399999999999984</v>
      </c>
      <c r="I399" s="75"/>
      <c r="J399" s="75"/>
      <c r="K399" s="75">
        <f t="shared" si="53"/>
        <v>0</v>
      </c>
      <c r="L399" s="75">
        <f>H399*J399</f>
        <v>0</v>
      </c>
      <c r="M399" s="85">
        <f t="shared" ref="M399" si="59">H399*I399+H399*J399</f>
        <v>0</v>
      </c>
      <c r="N399" s="5"/>
    </row>
    <row r="400" spans="1:33" x14ac:dyDescent="0.2">
      <c r="A400" s="173"/>
      <c r="B400" s="170"/>
      <c r="C400" s="164"/>
      <c r="D400" s="170"/>
      <c r="E400" s="174"/>
      <c r="F400" s="5"/>
      <c r="G400" s="192"/>
      <c r="H400" s="137"/>
      <c r="I400" s="75"/>
      <c r="J400" s="75"/>
      <c r="K400" s="75">
        <f t="shared" si="53"/>
        <v>0</v>
      </c>
      <c r="L400" s="75"/>
      <c r="M400" s="85"/>
      <c r="N400" s="138"/>
    </row>
    <row r="401" spans="1:33" x14ac:dyDescent="0.2">
      <c r="A401" s="173" t="s">
        <v>204</v>
      </c>
      <c r="B401" s="170">
        <v>350</v>
      </c>
      <c r="C401" s="164" t="s">
        <v>62</v>
      </c>
      <c r="D401" s="170">
        <v>200</v>
      </c>
      <c r="E401" s="174" t="str">
        <f>E377</f>
        <v>mm Tie Beam TB</v>
      </c>
      <c r="F401" s="5"/>
      <c r="G401" s="192" t="s">
        <v>69</v>
      </c>
      <c r="H401" s="137">
        <v>18.224499999999999</v>
      </c>
      <c r="I401" s="75"/>
      <c r="J401" s="75"/>
      <c r="K401" s="75">
        <f t="shared" si="53"/>
        <v>0</v>
      </c>
      <c r="L401" s="75">
        <f>H401*J401</f>
        <v>0</v>
      </c>
      <c r="M401" s="85">
        <f t="shared" ref="M401" si="60">H401*I401+H401*J401</f>
        <v>0</v>
      </c>
      <c r="N401" s="138"/>
    </row>
    <row r="402" spans="1:33" s="21" customFormat="1" x14ac:dyDescent="0.2">
      <c r="A402" s="173"/>
      <c r="B402" s="170"/>
      <c r="C402" s="164"/>
      <c r="D402" s="164"/>
      <c r="E402" s="174"/>
      <c r="F402" s="179"/>
      <c r="G402" s="192"/>
      <c r="H402" s="137"/>
      <c r="I402" s="75"/>
      <c r="J402" s="75"/>
      <c r="K402" s="75">
        <f t="shared" si="53"/>
        <v>0</v>
      </c>
      <c r="L402" s="75"/>
      <c r="M402" s="85"/>
      <c r="N402" s="155"/>
    </row>
    <row r="403" spans="1:33" s="21" customFormat="1" x14ac:dyDescent="0.2">
      <c r="A403" s="70"/>
      <c r="B403" s="175"/>
      <c r="C403" s="171" t="s">
        <v>63</v>
      </c>
      <c r="D403" s="38"/>
      <c r="E403" s="176"/>
      <c r="F403" s="179"/>
      <c r="G403" s="192"/>
      <c r="H403" s="137"/>
      <c r="I403" s="75"/>
      <c r="J403" s="75"/>
      <c r="K403" s="75">
        <f t="shared" si="53"/>
        <v>0</v>
      </c>
      <c r="L403" s="75"/>
      <c r="M403" s="85"/>
      <c r="N403" s="155"/>
    </row>
    <row r="404" spans="1:33" s="21" customFormat="1" x14ac:dyDescent="0.2">
      <c r="A404" s="173" t="s">
        <v>205</v>
      </c>
      <c r="B404" s="170"/>
      <c r="C404" s="164"/>
      <c r="D404" s="177">
        <v>250</v>
      </c>
      <c r="E404" s="178" t="s">
        <v>258</v>
      </c>
      <c r="F404" s="5"/>
      <c r="G404" s="192" t="s">
        <v>69</v>
      </c>
      <c r="H404" s="137">
        <v>25.905000000000001</v>
      </c>
      <c r="I404" s="75"/>
      <c r="J404" s="75"/>
      <c r="K404" s="75">
        <f t="shared" si="53"/>
        <v>0</v>
      </c>
      <c r="L404" s="75">
        <f>H404*J404</f>
        <v>0</v>
      </c>
      <c r="M404" s="85">
        <f t="shared" ref="M404:M422" si="61">H404*I404+H404*J404</f>
        <v>0</v>
      </c>
      <c r="N404" s="155"/>
    </row>
    <row r="405" spans="1:33" s="21" customFormat="1" x14ac:dyDescent="0.2">
      <c r="A405" s="173"/>
      <c r="B405" s="170"/>
      <c r="C405" s="164"/>
      <c r="D405" s="164"/>
      <c r="E405" s="174"/>
      <c r="F405" s="179"/>
      <c r="G405" s="192"/>
      <c r="H405" s="137"/>
      <c r="I405" s="75"/>
      <c r="J405" s="75"/>
      <c r="K405" s="75">
        <f t="shared" si="53"/>
        <v>0</v>
      </c>
      <c r="L405" s="75"/>
      <c r="M405" s="85"/>
      <c r="N405" s="155"/>
    </row>
    <row r="406" spans="1:33" customFormat="1" x14ac:dyDescent="0.2">
      <c r="A406" s="70"/>
      <c r="B406" s="170"/>
      <c r="C406" s="171" t="s">
        <v>262</v>
      </c>
      <c r="D406" s="164"/>
      <c r="E406" s="172"/>
      <c r="F406" s="179"/>
      <c r="G406" s="192"/>
      <c r="H406" s="137"/>
      <c r="I406" s="75"/>
      <c r="J406" s="75"/>
      <c r="K406" s="75">
        <f t="shared" si="53"/>
        <v>0</v>
      </c>
      <c r="L406" s="75"/>
      <c r="M406" s="85"/>
      <c r="N406" s="155"/>
      <c r="O406" s="21"/>
      <c r="P406" s="21"/>
      <c r="Q406" s="21"/>
      <c r="R406" s="21"/>
      <c r="S406" s="21"/>
      <c r="T406" s="21"/>
      <c r="U406" s="21"/>
      <c r="V406" s="21"/>
      <c r="W406" s="21"/>
      <c r="X406" s="21"/>
      <c r="Y406" s="21"/>
      <c r="Z406" s="21"/>
      <c r="AA406" s="21"/>
      <c r="AB406" s="21"/>
      <c r="AC406" s="21"/>
      <c r="AD406" s="21"/>
      <c r="AE406" s="21"/>
      <c r="AF406" s="21"/>
      <c r="AG406" s="21"/>
    </row>
    <row r="407" spans="1:33" customFormat="1" x14ac:dyDescent="0.2">
      <c r="A407" s="183" t="s">
        <v>206</v>
      </c>
      <c r="B407" s="180"/>
      <c r="C407" s="177"/>
      <c r="D407" s="177">
        <v>100</v>
      </c>
      <c r="E407" s="178" t="s">
        <v>263</v>
      </c>
      <c r="F407" s="5"/>
      <c r="G407" s="192" t="s">
        <v>69</v>
      </c>
      <c r="H407" s="137">
        <v>4</v>
      </c>
      <c r="I407" s="75"/>
      <c r="J407" s="75"/>
      <c r="K407" s="75">
        <f>H407*I407</f>
        <v>0</v>
      </c>
      <c r="L407" s="75">
        <f>H407*J407</f>
        <v>0</v>
      </c>
      <c r="M407" s="85">
        <f>H407*I407+H407*J407</f>
        <v>0</v>
      </c>
      <c r="N407" s="138"/>
      <c r="O407" s="5"/>
      <c r="P407" s="5"/>
      <c r="Q407" s="5"/>
      <c r="R407" s="5"/>
      <c r="S407" s="5"/>
      <c r="T407" s="5"/>
      <c r="U407" s="5"/>
      <c r="V407" s="5"/>
      <c r="W407" s="5"/>
      <c r="X407" s="5"/>
      <c r="Y407" s="5"/>
      <c r="Z407" s="5"/>
      <c r="AA407" s="5"/>
      <c r="AB407" s="5"/>
      <c r="AC407" s="5"/>
      <c r="AD407" s="5"/>
      <c r="AE407" s="5"/>
      <c r="AF407" s="5"/>
      <c r="AG407" s="5"/>
    </row>
    <row r="408" spans="1:33" customFormat="1" x14ac:dyDescent="0.2">
      <c r="A408" s="173"/>
      <c r="B408" s="170"/>
      <c r="C408" s="164"/>
      <c r="D408" s="164"/>
      <c r="E408" s="174"/>
      <c r="F408" s="5"/>
      <c r="G408" s="192"/>
      <c r="H408" s="137"/>
      <c r="I408" s="75"/>
      <c r="J408" s="75"/>
      <c r="K408" s="75">
        <f t="shared" si="53"/>
        <v>0</v>
      </c>
      <c r="L408" s="75"/>
      <c r="M408" s="85"/>
      <c r="N408" s="155"/>
      <c r="O408" s="21"/>
      <c r="P408" s="21"/>
      <c r="Q408" s="21"/>
      <c r="R408" s="21"/>
      <c r="S408" s="21"/>
      <c r="T408" s="21"/>
      <c r="U408" s="21"/>
      <c r="V408" s="21"/>
      <c r="W408" s="21"/>
      <c r="X408" s="21"/>
      <c r="Y408" s="21"/>
      <c r="Z408" s="21"/>
      <c r="AA408" s="21"/>
      <c r="AB408" s="21"/>
      <c r="AC408" s="21"/>
      <c r="AD408" s="21"/>
      <c r="AE408" s="21"/>
      <c r="AF408" s="21"/>
      <c r="AG408" s="21"/>
    </row>
    <row r="409" spans="1:33" customFormat="1" x14ac:dyDescent="0.2">
      <c r="A409" s="173"/>
      <c r="B409" s="170"/>
      <c r="C409" s="171" t="s">
        <v>259</v>
      </c>
      <c r="D409" s="164"/>
      <c r="E409" s="172"/>
      <c r="F409" s="5"/>
      <c r="G409" s="192"/>
      <c r="H409" s="74"/>
      <c r="I409" s="75"/>
      <c r="J409" s="75"/>
      <c r="K409" s="75">
        <f t="shared" si="53"/>
        <v>0</v>
      </c>
      <c r="L409" s="75"/>
      <c r="M409" s="85"/>
      <c r="N409" s="155"/>
      <c r="O409" s="21"/>
      <c r="P409" s="21"/>
      <c r="Q409" s="21"/>
      <c r="R409" s="21"/>
      <c r="S409" s="21"/>
      <c r="T409" s="21"/>
      <c r="U409" s="21"/>
      <c r="V409" s="21"/>
      <c r="W409" s="21"/>
      <c r="X409" s="21"/>
      <c r="Y409" s="21"/>
      <c r="Z409" s="21"/>
      <c r="AA409" s="21"/>
      <c r="AB409" s="21"/>
      <c r="AC409" s="21"/>
      <c r="AD409" s="21"/>
      <c r="AE409" s="21"/>
      <c r="AF409" s="21"/>
      <c r="AG409" s="21"/>
    </row>
    <row r="410" spans="1:33" customFormat="1" x14ac:dyDescent="0.2">
      <c r="A410" s="183" t="s">
        <v>207</v>
      </c>
      <c r="B410" s="180">
        <v>450</v>
      </c>
      <c r="C410" s="180" t="s">
        <v>62</v>
      </c>
      <c r="D410" s="180">
        <v>200</v>
      </c>
      <c r="E410" s="275" t="str">
        <f>E386</f>
        <v>mm Beam B1</v>
      </c>
      <c r="F410" s="5"/>
      <c r="G410" s="192" t="s">
        <v>69</v>
      </c>
      <c r="H410" s="137">
        <v>30.26</v>
      </c>
      <c r="I410" s="75"/>
      <c r="J410" s="75"/>
      <c r="K410" s="75">
        <f t="shared" si="53"/>
        <v>0</v>
      </c>
      <c r="L410" s="75">
        <f>H410*J410</f>
        <v>0</v>
      </c>
      <c r="M410" s="85">
        <f t="shared" ref="M410" si="62">H410*I410+H410*J410</f>
        <v>0</v>
      </c>
      <c r="N410" s="21"/>
      <c r="O410" s="21"/>
      <c r="P410" s="21"/>
      <c r="Q410" s="21"/>
      <c r="R410" s="21"/>
      <c r="S410" s="21"/>
      <c r="T410" s="21"/>
      <c r="U410" s="21"/>
      <c r="V410" s="21"/>
      <c r="W410" s="21"/>
      <c r="X410" s="21"/>
      <c r="Y410" s="21"/>
      <c r="Z410" s="21"/>
      <c r="AA410" s="21"/>
      <c r="AB410" s="21"/>
      <c r="AC410" s="21"/>
      <c r="AD410" s="21"/>
      <c r="AE410" s="21"/>
      <c r="AF410" s="21"/>
      <c r="AG410" s="21"/>
    </row>
    <row r="411" spans="1:33" customFormat="1" x14ac:dyDescent="0.2">
      <c r="A411" s="70"/>
      <c r="B411" s="180"/>
      <c r="C411" s="177"/>
      <c r="D411" s="177"/>
      <c r="E411" s="178"/>
      <c r="F411" s="5"/>
      <c r="G411" s="192"/>
      <c r="H411" s="137"/>
      <c r="I411" s="75"/>
      <c r="J411" s="75"/>
      <c r="K411" s="75">
        <f t="shared" si="53"/>
        <v>0</v>
      </c>
      <c r="L411" s="75"/>
      <c r="M411" s="85"/>
      <c r="N411" s="21"/>
      <c r="O411" s="21"/>
      <c r="P411" s="21"/>
      <c r="Q411" s="21"/>
      <c r="R411" s="21"/>
      <c r="S411" s="21"/>
      <c r="T411" s="21"/>
      <c r="U411" s="21"/>
      <c r="V411" s="21"/>
      <c r="W411" s="21"/>
      <c r="X411" s="21"/>
      <c r="Y411" s="21"/>
      <c r="Z411" s="21"/>
      <c r="AA411" s="21"/>
      <c r="AB411" s="21"/>
      <c r="AC411" s="21"/>
      <c r="AD411" s="21"/>
      <c r="AE411" s="21"/>
      <c r="AF411" s="21"/>
      <c r="AG411" s="21"/>
    </row>
    <row r="412" spans="1:33" customFormat="1" x14ac:dyDescent="0.2">
      <c r="A412" s="70"/>
      <c r="B412" s="170"/>
      <c r="C412" s="171" t="s">
        <v>260</v>
      </c>
      <c r="D412" s="164"/>
      <c r="E412" s="172"/>
      <c r="F412" s="5"/>
      <c r="G412" s="192"/>
      <c r="H412" s="137"/>
      <c r="I412" s="75"/>
      <c r="J412" s="75"/>
      <c r="K412" s="75">
        <f t="shared" si="53"/>
        <v>0</v>
      </c>
      <c r="L412" s="75"/>
      <c r="M412" s="85"/>
      <c r="N412" s="21"/>
      <c r="O412" s="21"/>
      <c r="P412" s="21"/>
      <c r="Q412" s="21"/>
      <c r="R412" s="21"/>
      <c r="S412" s="21"/>
      <c r="T412" s="21"/>
      <c r="U412" s="21"/>
      <c r="V412" s="21"/>
      <c r="W412" s="21"/>
      <c r="X412" s="21"/>
      <c r="Y412" s="21"/>
      <c r="Z412" s="21"/>
      <c r="AA412" s="21"/>
      <c r="AB412" s="21"/>
      <c r="AC412" s="21"/>
      <c r="AD412" s="21"/>
      <c r="AE412" s="21"/>
      <c r="AF412" s="21"/>
      <c r="AG412" s="21"/>
    </row>
    <row r="413" spans="1:33" customFormat="1" x14ac:dyDescent="0.2">
      <c r="A413" s="183" t="s">
        <v>208</v>
      </c>
      <c r="B413" s="180"/>
      <c r="C413" s="177"/>
      <c r="D413" s="177">
        <v>180</v>
      </c>
      <c r="E413" s="276" t="str">
        <f>E389</f>
        <v>mm roof slab</v>
      </c>
      <c r="F413" s="5"/>
      <c r="G413" s="192" t="s">
        <v>69</v>
      </c>
      <c r="H413" s="137">
        <v>26.3</v>
      </c>
      <c r="I413" s="75"/>
      <c r="J413" s="75"/>
      <c r="K413" s="75">
        <f t="shared" si="53"/>
        <v>0</v>
      </c>
      <c r="L413" s="75">
        <f>H413*J413</f>
        <v>0</v>
      </c>
      <c r="M413" s="85">
        <f>H413*I413+H413*J413</f>
        <v>0</v>
      </c>
      <c r="N413" s="21"/>
      <c r="O413" s="21"/>
      <c r="P413" s="21"/>
      <c r="Q413" s="21"/>
      <c r="R413" s="21"/>
      <c r="S413" s="21"/>
      <c r="T413" s="21"/>
      <c r="U413" s="21"/>
      <c r="V413" s="21"/>
      <c r="W413" s="21"/>
      <c r="X413" s="21"/>
      <c r="Y413" s="21"/>
      <c r="Z413" s="21"/>
      <c r="AA413" s="21"/>
      <c r="AB413" s="21"/>
      <c r="AC413" s="21"/>
      <c r="AD413" s="21"/>
      <c r="AE413" s="21"/>
      <c r="AF413" s="21"/>
      <c r="AG413" s="21"/>
    </row>
    <row r="414" spans="1:33" customFormat="1" x14ac:dyDescent="0.2">
      <c r="A414" s="183"/>
      <c r="B414" s="180"/>
      <c r="C414" s="177"/>
      <c r="D414" s="177"/>
      <c r="E414" s="178"/>
      <c r="F414" s="5"/>
      <c r="G414" s="192"/>
      <c r="H414" s="137"/>
      <c r="I414" s="75"/>
      <c r="J414" s="75"/>
      <c r="K414" s="75">
        <f t="shared" si="53"/>
        <v>0</v>
      </c>
      <c r="L414" s="75"/>
      <c r="M414" s="85"/>
      <c r="N414" s="21"/>
      <c r="O414" s="21"/>
      <c r="P414" s="21"/>
      <c r="Q414" s="21"/>
      <c r="R414" s="21"/>
      <c r="S414" s="21"/>
      <c r="T414" s="21"/>
      <c r="U414" s="21"/>
      <c r="V414" s="21"/>
      <c r="W414" s="21"/>
      <c r="X414" s="21"/>
      <c r="Y414" s="21"/>
      <c r="Z414" s="21"/>
      <c r="AA414" s="21"/>
      <c r="AB414" s="21"/>
      <c r="AC414" s="21"/>
      <c r="AD414" s="21"/>
      <c r="AE414" s="21"/>
      <c r="AF414" s="21"/>
      <c r="AG414" s="21"/>
    </row>
    <row r="415" spans="1:33" x14ac:dyDescent="0.2">
      <c r="A415" s="70"/>
      <c r="B415" s="180"/>
      <c r="C415" s="177"/>
      <c r="D415" s="177"/>
      <c r="E415" s="178"/>
      <c r="F415" s="5"/>
      <c r="G415" s="192"/>
      <c r="H415" s="137"/>
      <c r="I415" s="75"/>
      <c r="J415" s="75"/>
      <c r="K415" s="75">
        <f t="shared" si="53"/>
        <v>0</v>
      </c>
      <c r="L415" s="75"/>
      <c r="M415" s="85">
        <f t="shared" si="61"/>
        <v>0</v>
      </c>
      <c r="N415" s="138"/>
    </row>
    <row r="416" spans="1:33" x14ac:dyDescent="0.2">
      <c r="A416" s="70"/>
      <c r="B416" s="180"/>
      <c r="C416" s="177"/>
      <c r="D416" s="177"/>
      <c r="E416" s="178" t="s">
        <v>168</v>
      </c>
      <c r="F416" s="5"/>
      <c r="G416" s="192" t="s">
        <v>152</v>
      </c>
      <c r="H416" s="137">
        <v>43</v>
      </c>
      <c r="I416" s="75"/>
      <c r="J416" s="75"/>
      <c r="K416" s="75">
        <f t="shared" si="53"/>
        <v>0</v>
      </c>
      <c r="L416" s="75"/>
      <c r="M416" s="85">
        <f t="shared" si="61"/>
        <v>0</v>
      </c>
      <c r="N416" s="138"/>
    </row>
    <row r="417" spans="1:14" ht="15" x14ac:dyDescent="0.2">
      <c r="A417" s="70"/>
      <c r="B417" s="180"/>
      <c r="C417" s="177"/>
      <c r="D417" s="177"/>
      <c r="E417" s="178" t="s">
        <v>169</v>
      </c>
      <c r="F417" s="5"/>
      <c r="G417" s="162" t="s">
        <v>122</v>
      </c>
      <c r="H417" s="137">
        <v>0.78575000000000017</v>
      </c>
      <c r="I417" s="75"/>
      <c r="J417" s="75"/>
      <c r="K417" s="75">
        <f t="shared" si="53"/>
        <v>0</v>
      </c>
      <c r="L417" s="75"/>
      <c r="M417" s="85">
        <f t="shared" si="61"/>
        <v>0</v>
      </c>
      <c r="N417" s="138"/>
    </row>
    <row r="418" spans="1:14" ht="15" x14ac:dyDescent="0.2">
      <c r="A418" s="70"/>
      <c r="B418" s="180"/>
      <c r="C418" s="177"/>
      <c r="D418" s="177"/>
      <c r="E418" s="178" t="s">
        <v>174</v>
      </c>
      <c r="F418" s="5"/>
      <c r="G418" s="162" t="s">
        <v>122</v>
      </c>
      <c r="H418" s="137">
        <v>0.58300000000000007</v>
      </c>
      <c r="I418" s="75"/>
      <c r="J418" s="75"/>
      <c r="K418" s="75">
        <f t="shared" si="53"/>
        <v>0</v>
      </c>
      <c r="L418" s="75"/>
      <c r="M418" s="85">
        <f t="shared" si="61"/>
        <v>0</v>
      </c>
      <c r="N418" s="138"/>
    </row>
    <row r="419" spans="1:14" x14ac:dyDescent="0.2">
      <c r="A419" s="70"/>
      <c r="B419" s="180"/>
      <c r="C419" s="177"/>
      <c r="D419" s="177"/>
      <c r="E419" s="178" t="s">
        <v>170</v>
      </c>
      <c r="F419" s="5"/>
      <c r="G419" s="192" t="s">
        <v>153</v>
      </c>
      <c r="H419" s="137">
        <v>10</v>
      </c>
      <c r="I419" s="75"/>
      <c r="J419" s="75"/>
      <c r="K419" s="75">
        <f t="shared" si="53"/>
        <v>0</v>
      </c>
      <c r="L419" s="75"/>
      <c r="M419" s="85">
        <f t="shared" si="61"/>
        <v>0</v>
      </c>
      <c r="N419" s="138"/>
    </row>
    <row r="420" spans="1:14" x14ac:dyDescent="0.2">
      <c r="A420" s="70"/>
      <c r="B420" s="180"/>
      <c r="C420" s="177"/>
      <c r="D420" s="177"/>
      <c r="E420" s="178" t="s">
        <v>171</v>
      </c>
      <c r="F420" s="5"/>
      <c r="G420" s="192" t="s">
        <v>153</v>
      </c>
      <c r="H420" s="137">
        <v>5</v>
      </c>
      <c r="I420" s="75"/>
      <c r="J420" s="75"/>
      <c r="K420" s="75">
        <f t="shared" si="53"/>
        <v>0</v>
      </c>
      <c r="L420" s="75"/>
      <c r="M420" s="85">
        <f t="shared" si="61"/>
        <v>0</v>
      </c>
      <c r="N420" s="138"/>
    </row>
    <row r="421" spans="1:14" x14ac:dyDescent="0.2">
      <c r="A421" s="70"/>
      <c r="B421" s="180"/>
      <c r="C421" s="177"/>
      <c r="D421" s="177"/>
      <c r="E421" s="178" t="s">
        <v>172</v>
      </c>
      <c r="F421" s="5"/>
      <c r="G421" s="192" t="s">
        <v>152</v>
      </c>
      <c r="H421" s="137">
        <v>836</v>
      </c>
      <c r="I421" s="75"/>
      <c r="J421" s="75"/>
      <c r="K421" s="75">
        <f t="shared" si="53"/>
        <v>0</v>
      </c>
      <c r="L421" s="75"/>
      <c r="M421" s="85">
        <f t="shared" si="61"/>
        <v>0</v>
      </c>
      <c r="N421" s="138"/>
    </row>
    <row r="422" spans="1:14" x14ac:dyDescent="0.2">
      <c r="A422" s="70"/>
      <c r="B422" s="180"/>
      <c r="C422" s="177"/>
      <c r="D422" s="177"/>
      <c r="E422" s="178" t="s">
        <v>173</v>
      </c>
      <c r="F422" s="5"/>
      <c r="G422" s="192" t="s">
        <v>152</v>
      </c>
      <c r="H422" s="137">
        <v>160</v>
      </c>
      <c r="I422" s="75"/>
      <c r="J422" s="75"/>
      <c r="K422" s="75">
        <f t="shared" ref="K422" si="63">H422*I422</f>
        <v>0</v>
      </c>
      <c r="L422" s="75"/>
      <c r="M422" s="85">
        <f t="shared" si="61"/>
        <v>0</v>
      </c>
      <c r="N422" s="138"/>
    </row>
    <row r="423" spans="1:14" x14ac:dyDescent="0.2">
      <c r="A423" s="70"/>
      <c r="B423" s="180"/>
      <c r="C423" s="177"/>
      <c r="D423" s="177"/>
      <c r="E423" s="178"/>
      <c r="F423" s="5"/>
      <c r="G423" s="192"/>
      <c r="H423" s="137"/>
      <c r="I423" s="75"/>
      <c r="J423" s="75"/>
      <c r="K423" s="75">
        <f>H423*I423</f>
        <v>0</v>
      </c>
      <c r="L423" s="75"/>
      <c r="M423" s="85"/>
      <c r="N423" s="138"/>
    </row>
    <row r="424" spans="1:14" x14ac:dyDescent="0.2">
      <c r="A424" s="77" t="s">
        <v>209</v>
      </c>
      <c r="B424" s="170"/>
      <c r="C424" s="171" t="s">
        <v>254</v>
      </c>
      <c r="D424" s="164"/>
      <c r="E424" s="172"/>
      <c r="F424" s="5"/>
      <c r="G424" s="162"/>
      <c r="H424" s="137"/>
      <c r="I424" s="75"/>
      <c r="J424" s="75"/>
      <c r="K424" s="75">
        <f t="shared" ref="K424:K437" si="64">H424*I424</f>
        <v>0</v>
      </c>
      <c r="L424" s="75"/>
      <c r="M424" s="85"/>
      <c r="N424" s="138"/>
    </row>
    <row r="425" spans="1:14" x14ac:dyDescent="0.2">
      <c r="A425" s="70"/>
      <c r="B425" s="170"/>
      <c r="C425" s="171" t="s">
        <v>145</v>
      </c>
      <c r="D425" s="164"/>
      <c r="E425" s="172"/>
      <c r="F425" s="5"/>
      <c r="G425" s="162"/>
      <c r="H425" s="137"/>
      <c r="I425" s="75"/>
      <c r="J425" s="75"/>
      <c r="K425" s="75">
        <f t="shared" si="64"/>
        <v>0</v>
      </c>
      <c r="L425" s="75"/>
      <c r="M425" s="85"/>
      <c r="N425" s="138"/>
    </row>
    <row r="426" spans="1:14" x14ac:dyDescent="0.2">
      <c r="A426" s="173" t="s">
        <v>210</v>
      </c>
      <c r="B426" s="170"/>
      <c r="C426" s="164">
        <v>6</v>
      </c>
      <c r="D426" s="164" t="s">
        <v>28</v>
      </c>
      <c r="E426" s="174" t="s">
        <v>133</v>
      </c>
      <c r="F426" s="5"/>
      <c r="G426" s="192" t="s">
        <v>17</v>
      </c>
      <c r="H426" s="137">
        <v>36</v>
      </c>
      <c r="I426" s="75"/>
      <c r="J426" s="75"/>
      <c r="K426" s="75">
        <f t="shared" si="64"/>
        <v>0</v>
      </c>
      <c r="L426" s="75">
        <f>H426*J426</f>
        <v>0</v>
      </c>
      <c r="M426" s="85">
        <f t="shared" ref="M426:M428" si="65">H426*I426+H426*J426</f>
        <v>0</v>
      </c>
      <c r="N426" s="138"/>
    </row>
    <row r="427" spans="1:14" x14ac:dyDescent="0.2">
      <c r="A427" s="173" t="s">
        <v>210</v>
      </c>
      <c r="B427" s="170"/>
      <c r="C427" s="164">
        <v>10</v>
      </c>
      <c r="D427" s="164" t="s">
        <v>28</v>
      </c>
      <c r="E427" s="174" t="s">
        <v>133</v>
      </c>
      <c r="F427" s="5"/>
      <c r="G427" s="192" t="s">
        <v>17</v>
      </c>
      <c r="H427" s="137">
        <v>22</v>
      </c>
      <c r="I427" s="75"/>
      <c r="J427" s="75"/>
      <c r="K427" s="75">
        <f t="shared" si="64"/>
        <v>0</v>
      </c>
      <c r="L427" s="75">
        <f>H427*J427</f>
        <v>0</v>
      </c>
      <c r="M427" s="85">
        <f t="shared" si="65"/>
        <v>0</v>
      </c>
      <c r="N427" s="138"/>
    </row>
    <row r="428" spans="1:14" x14ac:dyDescent="0.2">
      <c r="A428" s="173" t="s">
        <v>210</v>
      </c>
      <c r="B428" s="170"/>
      <c r="C428" s="164">
        <v>12</v>
      </c>
      <c r="D428" s="164" t="s">
        <v>28</v>
      </c>
      <c r="E428" s="174" t="s">
        <v>133</v>
      </c>
      <c r="F428" s="5"/>
      <c r="G428" s="192" t="s">
        <v>17</v>
      </c>
      <c r="H428" s="137">
        <v>32</v>
      </c>
      <c r="I428" s="75"/>
      <c r="J428" s="75"/>
      <c r="K428" s="75">
        <f t="shared" si="64"/>
        <v>0</v>
      </c>
      <c r="L428" s="75">
        <f>H428*J428</f>
        <v>0</v>
      </c>
      <c r="M428" s="85">
        <f t="shared" si="65"/>
        <v>0</v>
      </c>
      <c r="N428" s="138"/>
    </row>
    <row r="429" spans="1:14" x14ac:dyDescent="0.2">
      <c r="A429" s="173"/>
      <c r="B429" s="170"/>
      <c r="C429" s="164"/>
      <c r="D429" s="164"/>
      <c r="E429" s="174"/>
      <c r="F429" s="5"/>
      <c r="G429" s="162"/>
      <c r="H429" s="137"/>
      <c r="I429" s="75"/>
      <c r="J429" s="75"/>
      <c r="K429" s="75">
        <f t="shared" si="64"/>
        <v>0</v>
      </c>
      <c r="L429" s="75"/>
      <c r="M429" s="85"/>
      <c r="N429" s="138"/>
    </row>
    <row r="430" spans="1:14" x14ac:dyDescent="0.2">
      <c r="A430" s="70"/>
      <c r="B430" s="175"/>
      <c r="C430" s="171" t="s">
        <v>63</v>
      </c>
      <c r="D430" s="38"/>
      <c r="E430" s="176"/>
      <c r="G430" s="73"/>
      <c r="H430" s="74"/>
      <c r="I430" s="75"/>
      <c r="J430" s="75"/>
      <c r="K430" s="75">
        <f t="shared" si="64"/>
        <v>0</v>
      </c>
      <c r="L430" s="75"/>
      <c r="M430" s="85"/>
      <c r="N430" s="138"/>
    </row>
    <row r="431" spans="1:14" s="21" customFormat="1" x14ac:dyDescent="0.2">
      <c r="A431" s="173" t="s">
        <v>211</v>
      </c>
      <c r="B431" s="180"/>
      <c r="C431" s="164">
        <v>6</v>
      </c>
      <c r="D431" s="164" t="s">
        <v>28</v>
      </c>
      <c r="E431" s="178" t="s">
        <v>135</v>
      </c>
      <c r="F431" s="179"/>
      <c r="G431" s="192" t="s">
        <v>17</v>
      </c>
      <c r="H431" s="74">
        <v>19</v>
      </c>
      <c r="I431" s="75"/>
      <c r="J431" s="75"/>
      <c r="K431" s="75">
        <f t="shared" si="64"/>
        <v>0</v>
      </c>
      <c r="L431" s="75">
        <f>H431*J431</f>
        <v>0</v>
      </c>
      <c r="M431" s="85">
        <f t="shared" ref="M431:M432" si="66">H431*I431+H431*J431</f>
        <v>0</v>
      </c>
      <c r="N431" s="155"/>
    </row>
    <row r="432" spans="1:14" s="21" customFormat="1" x14ac:dyDescent="0.2">
      <c r="A432" s="173" t="s">
        <v>212</v>
      </c>
      <c r="B432" s="180"/>
      <c r="C432" s="164">
        <v>12</v>
      </c>
      <c r="D432" s="164" t="s">
        <v>28</v>
      </c>
      <c r="E432" s="178" t="s">
        <v>135</v>
      </c>
      <c r="F432" s="179"/>
      <c r="G432" s="192" t="s">
        <v>17</v>
      </c>
      <c r="H432" s="74">
        <v>44</v>
      </c>
      <c r="I432" s="75"/>
      <c r="J432" s="75"/>
      <c r="K432" s="75">
        <f t="shared" si="64"/>
        <v>0</v>
      </c>
      <c r="L432" s="75">
        <f>H432*J432</f>
        <v>0</v>
      </c>
      <c r="M432" s="85">
        <f t="shared" si="66"/>
        <v>0</v>
      </c>
      <c r="N432" s="155"/>
    </row>
    <row r="433" spans="1:33" customFormat="1" x14ac:dyDescent="0.2">
      <c r="A433" s="70"/>
      <c r="B433" s="170"/>
      <c r="C433" s="164"/>
      <c r="D433" s="177"/>
      <c r="E433" s="178"/>
      <c r="F433" s="5"/>
      <c r="G433" s="192"/>
      <c r="H433" s="137"/>
      <c r="I433" s="75"/>
      <c r="J433" s="75"/>
      <c r="K433" s="75">
        <f t="shared" si="64"/>
        <v>0</v>
      </c>
      <c r="L433" s="75"/>
      <c r="M433" s="85"/>
      <c r="N433" s="155"/>
      <c r="O433" s="21"/>
      <c r="P433" s="21"/>
      <c r="Q433" s="21"/>
      <c r="R433" s="21"/>
      <c r="S433" s="21"/>
      <c r="T433" s="21"/>
      <c r="U433" s="21"/>
      <c r="V433" s="21"/>
      <c r="W433" s="21"/>
      <c r="X433" s="21"/>
      <c r="Y433" s="21"/>
      <c r="Z433" s="21"/>
      <c r="AA433" s="21"/>
      <c r="AB433" s="21"/>
      <c r="AC433" s="21"/>
      <c r="AD433" s="21"/>
      <c r="AE433" s="21"/>
      <c r="AF433" s="21"/>
      <c r="AG433" s="21"/>
    </row>
    <row r="434" spans="1:33" customFormat="1" x14ac:dyDescent="0.2">
      <c r="A434" s="70"/>
      <c r="B434" s="170"/>
      <c r="C434" s="171" t="s">
        <v>262</v>
      </c>
      <c r="D434" s="164"/>
      <c r="E434" s="172"/>
      <c r="F434" s="5"/>
      <c r="G434" s="162"/>
      <c r="H434" s="137"/>
      <c r="I434" s="75"/>
      <c r="J434" s="75"/>
      <c r="K434" s="75">
        <f t="shared" si="64"/>
        <v>0</v>
      </c>
      <c r="L434" s="75"/>
      <c r="M434" s="85"/>
      <c r="N434" s="138"/>
      <c r="O434" s="5"/>
      <c r="P434" s="5"/>
      <c r="Q434" s="5"/>
      <c r="R434" s="5"/>
      <c r="S434" s="5"/>
      <c r="T434" s="5"/>
      <c r="U434" s="5"/>
      <c r="V434" s="5"/>
      <c r="W434" s="5"/>
      <c r="X434" s="5"/>
      <c r="Y434" s="5"/>
      <c r="Z434" s="5"/>
      <c r="AA434" s="5"/>
      <c r="AB434" s="5"/>
      <c r="AC434" s="5"/>
      <c r="AD434" s="5"/>
      <c r="AE434" s="5"/>
      <c r="AF434" s="5"/>
      <c r="AG434" s="5"/>
    </row>
    <row r="435" spans="1:33" customFormat="1" x14ac:dyDescent="0.2">
      <c r="A435" s="70" t="s">
        <v>214</v>
      </c>
      <c r="B435" s="180"/>
      <c r="C435" s="177">
        <v>6</v>
      </c>
      <c r="D435" s="177" t="s">
        <v>28</v>
      </c>
      <c r="E435" s="178" t="s">
        <v>143</v>
      </c>
      <c r="F435" s="5"/>
      <c r="G435" s="192" t="s">
        <v>17</v>
      </c>
      <c r="H435" s="137">
        <v>78</v>
      </c>
      <c r="I435" s="75"/>
      <c r="J435" s="75"/>
      <c r="K435" s="75">
        <f t="shared" si="64"/>
        <v>0</v>
      </c>
      <c r="L435" s="75">
        <f>H435*J435</f>
        <v>0</v>
      </c>
      <c r="M435" s="85">
        <f>H435*I435+H435*J435</f>
        <v>0</v>
      </c>
      <c r="N435" s="181"/>
      <c r="O435" s="182"/>
      <c r="P435" s="5"/>
      <c r="Q435" s="5"/>
      <c r="R435" s="5"/>
      <c r="S435" s="5"/>
      <c r="T435" s="5"/>
      <c r="U435" s="5"/>
      <c r="V435" s="182"/>
      <c r="W435" s="182"/>
      <c r="X435" s="182"/>
      <c r="Y435" s="182"/>
      <c r="Z435" s="182"/>
      <c r="AA435" s="182"/>
      <c r="AB435" s="182"/>
      <c r="AC435" s="182"/>
      <c r="AD435" s="182"/>
      <c r="AE435" s="182"/>
      <c r="AF435" s="182"/>
      <c r="AG435" s="182"/>
    </row>
    <row r="436" spans="1:33" customFormat="1" x14ac:dyDescent="0.2">
      <c r="A436" s="70"/>
      <c r="B436" s="170"/>
      <c r="C436" s="164"/>
      <c r="D436" s="177"/>
      <c r="E436" s="178"/>
      <c r="F436" s="5"/>
      <c r="G436" s="192"/>
      <c r="H436" s="137"/>
      <c r="I436" s="75"/>
      <c r="J436" s="75"/>
      <c r="K436" s="75">
        <f t="shared" si="64"/>
        <v>0</v>
      </c>
      <c r="L436" s="75"/>
      <c r="M436" s="85"/>
      <c r="N436" s="155"/>
      <c r="O436" s="21"/>
      <c r="P436" s="21"/>
      <c r="Q436" s="21"/>
      <c r="R436" s="21"/>
      <c r="S436" s="21"/>
      <c r="T436" s="21"/>
      <c r="U436" s="21"/>
      <c r="V436" s="21"/>
      <c r="W436" s="21"/>
      <c r="X436" s="21"/>
      <c r="Y436" s="21"/>
      <c r="Z436" s="21"/>
      <c r="AA436" s="21"/>
      <c r="AB436" s="21"/>
      <c r="AC436" s="21"/>
      <c r="AD436" s="21"/>
      <c r="AE436" s="21"/>
      <c r="AF436" s="21"/>
      <c r="AG436" s="21"/>
    </row>
    <row r="437" spans="1:33" customFormat="1" x14ac:dyDescent="0.2">
      <c r="A437" s="70"/>
      <c r="B437" s="170"/>
      <c r="C437" s="171" t="s">
        <v>259</v>
      </c>
      <c r="D437" s="164"/>
      <c r="E437" s="172"/>
      <c r="F437" s="5"/>
      <c r="G437" s="162"/>
      <c r="H437" s="137"/>
      <c r="I437" s="75"/>
      <c r="J437" s="75"/>
      <c r="K437" s="75">
        <f t="shared" si="64"/>
        <v>0</v>
      </c>
      <c r="L437" s="75"/>
      <c r="M437" s="85"/>
      <c r="N437" s="138"/>
      <c r="O437" s="5"/>
      <c r="P437" s="5"/>
      <c r="Q437" s="5"/>
      <c r="R437" s="5"/>
      <c r="S437" s="5"/>
      <c r="T437" s="5"/>
      <c r="U437" s="5"/>
      <c r="V437" s="5"/>
      <c r="W437" s="5"/>
      <c r="X437" s="5"/>
      <c r="Y437" s="5"/>
      <c r="Z437" s="5"/>
      <c r="AA437" s="5"/>
      <c r="AB437" s="5"/>
      <c r="AC437" s="5"/>
      <c r="AD437" s="5"/>
      <c r="AE437" s="5"/>
      <c r="AF437" s="5"/>
      <c r="AG437" s="5"/>
    </row>
    <row r="438" spans="1:33" customFormat="1" x14ac:dyDescent="0.2">
      <c r="A438" s="173" t="s">
        <v>213</v>
      </c>
      <c r="B438" s="180"/>
      <c r="C438" s="177">
        <v>6</v>
      </c>
      <c r="D438" s="164" t="s">
        <v>28</v>
      </c>
      <c r="E438" s="178" t="s">
        <v>136</v>
      </c>
      <c r="F438" s="5"/>
      <c r="G438" s="192" t="s">
        <v>17</v>
      </c>
      <c r="H438" s="137">
        <v>142</v>
      </c>
      <c r="I438" s="75"/>
      <c r="J438" s="75"/>
      <c r="K438" s="75">
        <f>H438*I438</f>
        <v>0</v>
      </c>
      <c r="L438" s="75">
        <f>H438*J438</f>
        <v>0</v>
      </c>
      <c r="M438" s="85">
        <f>H438*I438+H438*J438</f>
        <v>0</v>
      </c>
      <c r="N438" s="181"/>
      <c r="O438" s="182"/>
      <c r="P438" s="5"/>
      <c r="Q438" s="5"/>
      <c r="R438" s="5"/>
      <c r="S438" s="5"/>
      <c r="T438" s="5"/>
      <c r="U438" s="5"/>
      <c r="V438" s="182"/>
      <c r="W438" s="182"/>
      <c r="X438" s="182"/>
      <c r="Y438" s="182"/>
      <c r="Z438" s="182"/>
      <c r="AA438" s="182"/>
      <c r="AB438" s="182"/>
      <c r="AC438" s="182"/>
      <c r="AD438" s="182"/>
      <c r="AE438" s="182"/>
      <c r="AF438" s="182"/>
      <c r="AG438" s="182"/>
    </row>
    <row r="439" spans="1:33" customFormat="1" x14ac:dyDescent="0.2">
      <c r="A439" s="173" t="s">
        <v>213</v>
      </c>
      <c r="B439" s="180"/>
      <c r="C439" s="177">
        <v>16</v>
      </c>
      <c r="D439" s="164" t="s">
        <v>28</v>
      </c>
      <c r="E439" s="178" t="s">
        <v>136</v>
      </c>
      <c r="F439" s="5"/>
      <c r="G439" s="192" t="s">
        <v>17</v>
      </c>
      <c r="H439" s="137">
        <v>88</v>
      </c>
      <c r="I439" s="75"/>
      <c r="J439" s="75"/>
      <c r="K439" s="75">
        <f t="shared" ref="K439:K453" si="67">H439*I439</f>
        <v>0</v>
      </c>
      <c r="L439" s="75">
        <f>H439*J439</f>
        <v>0</v>
      </c>
      <c r="M439" s="85">
        <f>H439*I439+H439*J439</f>
        <v>0</v>
      </c>
      <c r="N439" s="181"/>
      <c r="O439" s="182"/>
      <c r="P439" s="5"/>
      <c r="Q439" s="5"/>
      <c r="R439" s="5"/>
      <c r="S439" s="5"/>
      <c r="T439" s="5"/>
      <c r="U439" s="5"/>
      <c r="V439" s="182"/>
      <c r="W439" s="182"/>
      <c r="X439" s="182"/>
      <c r="Y439" s="182"/>
      <c r="Z439" s="182"/>
      <c r="AA439" s="182"/>
      <c r="AB439" s="182"/>
      <c r="AC439" s="182"/>
      <c r="AD439" s="182"/>
      <c r="AE439" s="182"/>
      <c r="AF439" s="182"/>
      <c r="AG439" s="182"/>
    </row>
    <row r="440" spans="1:33" customFormat="1" x14ac:dyDescent="0.2">
      <c r="A440" s="70"/>
      <c r="B440" s="180"/>
      <c r="C440" s="177"/>
      <c r="D440" s="177"/>
      <c r="E440" s="178"/>
      <c r="F440" s="5"/>
      <c r="G440" s="192"/>
      <c r="H440" s="137"/>
      <c r="I440" s="75"/>
      <c r="J440" s="75"/>
      <c r="K440" s="75">
        <f t="shared" si="67"/>
        <v>0</v>
      </c>
      <c r="L440" s="75"/>
      <c r="M440" s="85"/>
      <c r="N440" s="181"/>
      <c r="O440" s="182"/>
      <c r="P440" s="5"/>
      <c r="Q440" s="5"/>
      <c r="R440" s="5"/>
      <c r="S440" s="5"/>
      <c r="T440" s="5"/>
      <c r="U440" s="5"/>
      <c r="V440" s="182"/>
      <c r="W440" s="182"/>
      <c r="X440" s="182"/>
      <c r="Y440" s="182"/>
      <c r="Z440" s="182"/>
      <c r="AA440" s="182"/>
      <c r="AB440" s="182"/>
      <c r="AC440" s="182"/>
      <c r="AD440" s="182"/>
      <c r="AE440" s="182"/>
      <c r="AF440" s="182"/>
      <c r="AG440" s="182"/>
    </row>
    <row r="441" spans="1:33" customFormat="1" x14ac:dyDescent="0.2">
      <c r="A441" s="70"/>
      <c r="B441" s="170"/>
      <c r="C441" s="171" t="s">
        <v>260</v>
      </c>
      <c r="D441" s="164"/>
      <c r="E441" s="172"/>
      <c r="F441" s="5"/>
      <c r="G441" s="162"/>
      <c r="H441" s="137"/>
      <c r="I441" s="75"/>
      <c r="J441" s="75"/>
      <c r="K441" s="75">
        <f t="shared" si="67"/>
        <v>0</v>
      </c>
      <c r="L441" s="75"/>
      <c r="M441" s="85"/>
      <c r="N441" s="138"/>
      <c r="O441" s="5"/>
      <c r="P441" s="5"/>
      <c r="Q441" s="5"/>
      <c r="R441" s="5"/>
      <c r="S441" s="5"/>
      <c r="T441" s="5"/>
      <c r="U441" s="5"/>
      <c r="V441" s="5"/>
      <c r="W441" s="5"/>
      <c r="X441" s="5"/>
      <c r="Y441" s="5"/>
      <c r="Z441" s="5"/>
      <c r="AA441" s="5"/>
      <c r="AB441" s="5"/>
      <c r="AC441" s="5"/>
      <c r="AD441" s="5"/>
      <c r="AE441" s="5"/>
      <c r="AF441" s="5"/>
      <c r="AG441" s="5"/>
    </row>
    <row r="442" spans="1:33" customFormat="1" x14ac:dyDescent="0.2">
      <c r="A442" s="70" t="s">
        <v>214</v>
      </c>
      <c r="B442" s="180"/>
      <c r="C442" s="177">
        <v>16</v>
      </c>
      <c r="D442" s="177" t="s">
        <v>28</v>
      </c>
      <c r="E442" s="178" t="s">
        <v>134</v>
      </c>
      <c r="F442" s="5"/>
      <c r="G442" s="192" t="s">
        <v>17</v>
      </c>
      <c r="H442" s="137">
        <v>136</v>
      </c>
      <c r="I442" s="75"/>
      <c r="J442" s="75"/>
      <c r="K442" s="75">
        <f t="shared" si="67"/>
        <v>0</v>
      </c>
      <c r="L442" s="75">
        <f>H442*J442</f>
        <v>0</v>
      </c>
      <c r="M442" s="85">
        <f>H442*I442+H442*J442</f>
        <v>0</v>
      </c>
      <c r="N442" s="181"/>
      <c r="O442" s="182"/>
      <c r="P442" s="5"/>
      <c r="Q442" s="5"/>
      <c r="R442" s="5"/>
      <c r="S442" s="5"/>
      <c r="T442" s="5"/>
      <c r="U442" s="5"/>
      <c r="V442" s="182"/>
      <c r="W442" s="182"/>
      <c r="X442" s="182"/>
      <c r="Y442" s="182"/>
      <c r="Z442" s="182"/>
      <c r="AA442" s="182"/>
      <c r="AB442" s="182"/>
      <c r="AC442" s="182"/>
      <c r="AD442" s="182"/>
      <c r="AE442" s="182"/>
      <c r="AF442" s="182"/>
      <c r="AG442" s="182"/>
    </row>
    <row r="443" spans="1:33" x14ac:dyDescent="0.2">
      <c r="A443" s="173"/>
      <c r="B443" s="170"/>
      <c r="C443" s="164"/>
      <c r="D443" s="164"/>
      <c r="E443" s="174" t="s">
        <v>176</v>
      </c>
      <c r="F443" s="5"/>
      <c r="G443" s="192" t="s">
        <v>153</v>
      </c>
      <c r="H443" s="137">
        <f>SUM(H426:H442)*5.8*0.01</f>
        <v>34.625999999999998</v>
      </c>
      <c r="I443" s="75"/>
      <c r="J443" s="75"/>
      <c r="K443" s="75">
        <f t="shared" si="67"/>
        <v>0</v>
      </c>
      <c r="L443" s="75">
        <f>H443*J443</f>
        <v>0</v>
      </c>
      <c r="M443" s="85">
        <f>H443*I443+H443*J443</f>
        <v>0</v>
      </c>
      <c r="N443" s="138"/>
    </row>
    <row r="444" spans="1:33" s="271" customFormat="1" ht="15" x14ac:dyDescent="0.25">
      <c r="A444" s="140"/>
      <c r="B444" s="141"/>
      <c r="C444" s="142"/>
      <c r="D444" s="142"/>
      <c r="E444" s="143"/>
      <c r="F444" s="144"/>
      <c r="G444" s="145"/>
      <c r="H444" s="146"/>
      <c r="I444" s="147"/>
      <c r="J444" s="147"/>
      <c r="K444" s="75">
        <f t="shared" si="67"/>
        <v>0</v>
      </c>
      <c r="L444" s="147"/>
      <c r="M444" s="130"/>
    </row>
    <row r="445" spans="1:33" s="14" customFormat="1" x14ac:dyDescent="0.2">
      <c r="A445" s="77" t="s">
        <v>70</v>
      </c>
      <c r="B445" s="78" t="s">
        <v>73</v>
      </c>
      <c r="C445" s="38"/>
      <c r="D445" s="38"/>
      <c r="E445" s="79"/>
      <c r="F445" s="36"/>
      <c r="G445" s="80"/>
      <c r="H445" s="81"/>
      <c r="I445" s="82"/>
      <c r="J445" s="82"/>
      <c r="K445" s="75">
        <f t="shared" si="67"/>
        <v>0</v>
      </c>
      <c r="L445" s="82"/>
      <c r="M445" s="85"/>
      <c r="N445"/>
    </row>
    <row r="446" spans="1:33" s="21" customFormat="1" ht="38.25" x14ac:dyDescent="0.2">
      <c r="A446" s="70"/>
      <c r="B446" s="163"/>
      <c r="C446" s="29"/>
      <c r="D446" s="198">
        <v>20</v>
      </c>
      <c r="E446" s="231" t="s">
        <v>121</v>
      </c>
      <c r="F446" s="179"/>
      <c r="G446" s="73"/>
      <c r="H446" s="74"/>
      <c r="I446" s="75"/>
      <c r="J446" s="75"/>
      <c r="K446" s="75">
        <f t="shared" si="67"/>
        <v>0</v>
      </c>
      <c r="L446" s="75"/>
      <c r="M446" s="85"/>
      <c r="N446"/>
    </row>
    <row r="447" spans="1:33" s="21" customFormat="1" ht="15" x14ac:dyDescent="0.2">
      <c r="A447" s="70" t="s">
        <v>218</v>
      </c>
      <c r="B447" s="28"/>
      <c r="C447" s="29"/>
      <c r="D447" s="198"/>
      <c r="E447" s="174" t="s">
        <v>328</v>
      </c>
      <c r="F447" s="31"/>
      <c r="G447" s="73" t="s">
        <v>39</v>
      </c>
      <c r="H447" s="74">
        <v>73.44</v>
      </c>
      <c r="I447" s="75"/>
      <c r="J447" s="75"/>
      <c r="K447" s="75">
        <f t="shared" si="67"/>
        <v>0</v>
      </c>
      <c r="L447" s="75">
        <f>H447*J447</f>
        <v>0</v>
      </c>
      <c r="M447" s="85">
        <f t="shared" ref="M447:M450" si="68">H447*I447+H447*J447</f>
        <v>0</v>
      </c>
      <c r="N447"/>
    </row>
    <row r="448" spans="1:33" s="21" customFormat="1" x14ac:dyDescent="0.2">
      <c r="A448" s="70"/>
      <c r="B448" s="28"/>
      <c r="C448" s="29"/>
      <c r="D448" s="198"/>
      <c r="E448" s="84" t="s">
        <v>148</v>
      </c>
      <c r="F448" s="31"/>
      <c r="G448" s="73" t="s">
        <v>149</v>
      </c>
      <c r="H448" s="74">
        <f>H447/6</f>
        <v>12.24</v>
      </c>
      <c r="I448" s="75"/>
      <c r="J448" s="75"/>
      <c r="K448" s="75">
        <f t="shared" si="67"/>
        <v>0</v>
      </c>
      <c r="L448" s="75"/>
      <c r="M448" s="85">
        <f t="shared" si="68"/>
        <v>0</v>
      </c>
      <c r="N448"/>
    </row>
    <row r="449" spans="1:16" s="21" customFormat="1" x14ac:dyDescent="0.2">
      <c r="A449" s="70"/>
      <c r="B449" s="28"/>
      <c r="C449" s="29"/>
      <c r="D449" s="198"/>
      <c r="E449" s="84" t="s">
        <v>150</v>
      </c>
      <c r="F449" s="31"/>
      <c r="G449" s="73" t="s">
        <v>149</v>
      </c>
      <c r="H449" s="74">
        <f>H448*4</f>
        <v>48.96</v>
      </c>
      <c r="I449" s="75"/>
      <c r="J449" s="75"/>
      <c r="K449" s="75">
        <f t="shared" si="67"/>
        <v>0</v>
      </c>
      <c r="L449" s="75"/>
      <c r="M449" s="85">
        <f t="shared" si="68"/>
        <v>0</v>
      </c>
      <c r="N449"/>
    </row>
    <row r="450" spans="1:16" s="21" customFormat="1" x14ac:dyDescent="0.2">
      <c r="A450" s="70"/>
      <c r="B450" s="28"/>
      <c r="C450" s="29"/>
      <c r="D450" s="198"/>
      <c r="E450" s="84" t="s">
        <v>155</v>
      </c>
      <c r="F450" s="31"/>
      <c r="G450" s="73" t="s">
        <v>149</v>
      </c>
      <c r="H450" s="74">
        <f>H448*4</f>
        <v>48.96</v>
      </c>
      <c r="I450" s="75"/>
      <c r="J450" s="75"/>
      <c r="K450" s="75">
        <f t="shared" si="67"/>
        <v>0</v>
      </c>
      <c r="L450" s="75"/>
      <c r="M450" s="85">
        <f t="shared" si="68"/>
        <v>0</v>
      </c>
      <c r="N450"/>
    </row>
    <row r="451" spans="1:16" x14ac:dyDescent="0.2">
      <c r="A451" s="70"/>
      <c r="E451" s="84"/>
      <c r="G451" s="73"/>
      <c r="H451" s="74"/>
      <c r="I451" s="75"/>
      <c r="J451" s="75"/>
      <c r="K451" s="75">
        <f t="shared" si="67"/>
        <v>0</v>
      </c>
      <c r="L451" s="75"/>
      <c r="M451" s="85"/>
      <c r="N451"/>
      <c r="O451" s="21"/>
    </row>
    <row r="452" spans="1:16" s="14" customFormat="1" x14ac:dyDescent="0.2">
      <c r="A452" s="232" t="s">
        <v>71</v>
      </c>
      <c r="B452" s="233" t="s">
        <v>74</v>
      </c>
      <c r="C452" s="234"/>
      <c r="D452" s="234"/>
      <c r="E452" s="235"/>
      <c r="F452" s="236"/>
      <c r="G452" s="237"/>
      <c r="H452" s="238"/>
      <c r="I452" s="239"/>
      <c r="J452" s="239"/>
      <c r="K452" s="75">
        <f t="shared" si="67"/>
        <v>0</v>
      </c>
      <c r="L452" s="75"/>
      <c r="M452" s="85"/>
      <c r="N452"/>
    </row>
    <row r="453" spans="1:16" x14ac:dyDescent="0.2">
      <c r="A453" s="120"/>
      <c r="B453" s="134"/>
      <c r="C453" s="122"/>
      <c r="D453" s="122"/>
      <c r="E453" s="156"/>
      <c r="F453" s="150"/>
      <c r="G453" s="151"/>
      <c r="H453" s="152"/>
      <c r="I453" s="129"/>
      <c r="J453" s="129"/>
      <c r="K453" s="75">
        <f t="shared" si="67"/>
        <v>0</v>
      </c>
      <c r="L453" s="75"/>
      <c r="M453" s="85"/>
      <c r="N453"/>
    </row>
    <row r="454" spans="1:16" s="132" customFormat="1" x14ac:dyDescent="0.2">
      <c r="A454" s="133"/>
      <c r="B454" s="121"/>
      <c r="C454" s="122"/>
      <c r="D454" s="240">
        <v>50</v>
      </c>
      <c r="E454" s="149" t="s">
        <v>75</v>
      </c>
      <c r="F454" s="241"/>
      <c r="G454" s="151"/>
      <c r="H454" s="242"/>
      <c r="I454" s="129"/>
      <c r="J454" s="129"/>
      <c r="K454" s="75">
        <f>H454*I454</f>
        <v>0</v>
      </c>
      <c r="L454" s="75"/>
      <c r="M454" s="85"/>
      <c r="N454"/>
    </row>
    <row r="455" spans="1:16" ht="15" x14ac:dyDescent="0.2">
      <c r="A455" s="70" t="s">
        <v>219</v>
      </c>
      <c r="E455" s="174" t="s">
        <v>328</v>
      </c>
      <c r="G455" s="73" t="s">
        <v>39</v>
      </c>
      <c r="H455" s="74">
        <v>129.184</v>
      </c>
      <c r="I455" s="75"/>
      <c r="J455" s="75"/>
      <c r="K455" s="75">
        <f t="shared" ref="K455:K469" si="69">H455*I455</f>
        <v>0</v>
      </c>
      <c r="L455" s="75">
        <f>H455*J455</f>
        <v>0</v>
      </c>
      <c r="M455" s="85">
        <f t="shared" ref="M455:M457" si="70">H455*I455+H455*J455</f>
        <v>0</v>
      </c>
      <c r="N455"/>
      <c r="P455" s="132"/>
    </row>
    <row r="456" spans="1:16" s="21" customFormat="1" x14ac:dyDescent="0.2">
      <c r="A456" s="70"/>
      <c r="B456" s="28"/>
      <c r="C456" s="29"/>
      <c r="D456" s="198"/>
      <c r="E456" s="84" t="s">
        <v>148</v>
      </c>
      <c r="F456" s="31"/>
      <c r="G456" s="73" t="s">
        <v>149</v>
      </c>
      <c r="H456" s="74">
        <f>H455/3</f>
        <v>43.06133333333333</v>
      </c>
      <c r="I456" s="75"/>
      <c r="J456" s="75"/>
      <c r="K456" s="75">
        <f t="shared" si="69"/>
        <v>0</v>
      </c>
      <c r="L456" s="75"/>
      <c r="M456" s="85">
        <f t="shared" si="70"/>
        <v>0</v>
      </c>
      <c r="N456"/>
      <c r="P456" s="132"/>
    </row>
    <row r="457" spans="1:16" s="21" customFormat="1" x14ac:dyDescent="0.2">
      <c r="A457" s="70"/>
      <c r="B457" s="28"/>
      <c r="C457" s="29"/>
      <c r="D457" s="198"/>
      <c r="E457" s="84" t="s">
        <v>150</v>
      </c>
      <c r="F457" s="31"/>
      <c r="G457" s="73" t="s">
        <v>149</v>
      </c>
      <c r="H457" s="74">
        <f>H456*4</f>
        <v>172.24533333333332</v>
      </c>
      <c r="I457" s="75"/>
      <c r="J457" s="75"/>
      <c r="K457" s="75">
        <f t="shared" si="69"/>
        <v>0</v>
      </c>
      <c r="L457" s="75"/>
      <c r="M457" s="85">
        <f t="shared" si="70"/>
        <v>0</v>
      </c>
      <c r="N457"/>
      <c r="P457" s="132"/>
    </row>
    <row r="458" spans="1:16" customFormat="1" x14ac:dyDescent="0.2">
      <c r="A458" s="70"/>
      <c r="B458" s="170"/>
      <c r="C458" s="164"/>
      <c r="D458" s="164"/>
      <c r="E458" s="174"/>
      <c r="F458" s="5"/>
      <c r="G458" s="162"/>
      <c r="H458" s="137"/>
      <c r="I458" s="185"/>
      <c r="J458" s="75"/>
      <c r="K458" s="75">
        <f t="shared" si="69"/>
        <v>0</v>
      </c>
      <c r="L458" s="75"/>
      <c r="M458" s="85"/>
    </row>
    <row r="459" spans="1:16" s="14" customFormat="1" x14ac:dyDescent="0.2">
      <c r="A459" s="232" t="s">
        <v>71</v>
      </c>
      <c r="B459" s="233" t="s">
        <v>333</v>
      </c>
      <c r="C459" s="234"/>
      <c r="D459" s="234"/>
      <c r="E459" s="235"/>
      <c r="F459" s="236"/>
      <c r="G459" s="237"/>
      <c r="H459" s="238"/>
      <c r="I459" s="239"/>
      <c r="J459" s="239"/>
      <c r="K459" s="75">
        <f t="shared" si="69"/>
        <v>0</v>
      </c>
      <c r="L459" s="75"/>
      <c r="M459" s="85"/>
      <c r="N459"/>
    </row>
    <row r="460" spans="1:16" x14ac:dyDescent="0.2">
      <c r="A460" s="77"/>
      <c r="B460" s="37">
        <v>300</v>
      </c>
      <c r="C460" s="38" t="s">
        <v>62</v>
      </c>
      <c r="D460" s="244">
        <v>300</v>
      </c>
      <c r="E460" s="39" t="s">
        <v>332</v>
      </c>
      <c r="G460" s="73"/>
      <c r="H460" s="74"/>
      <c r="I460" s="75"/>
      <c r="J460" s="75"/>
      <c r="K460" s="75">
        <f t="shared" si="69"/>
        <v>0</v>
      </c>
      <c r="L460" s="75"/>
      <c r="M460" s="85"/>
      <c r="N460"/>
    </row>
    <row r="461" spans="1:16" ht="15" x14ac:dyDescent="0.2">
      <c r="A461" s="70" t="s">
        <v>222</v>
      </c>
      <c r="D461" s="245"/>
      <c r="E461" s="84" t="s">
        <v>328</v>
      </c>
      <c r="G461" s="73" t="s">
        <v>39</v>
      </c>
      <c r="H461" s="74">
        <v>135.03</v>
      </c>
      <c r="I461" s="75"/>
      <c r="J461" s="75"/>
      <c r="K461" s="75">
        <f t="shared" si="69"/>
        <v>0</v>
      </c>
      <c r="L461" s="75">
        <f>H461*J461</f>
        <v>0</v>
      </c>
      <c r="M461" s="85">
        <f t="shared" ref="M461:M464" si="71">H461*I461+H461*J461</f>
        <v>0</v>
      </c>
      <c r="N461"/>
    </row>
    <row r="462" spans="1:16" x14ac:dyDescent="0.2">
      <c r="A462" s="70"/>
      <c r="D462" s="245"/>
      <c r="E462" s="84" t="s">
        <v>182</v>
      </c>
      <c r="G462" s="73" t="s">
        <v>152</v>
      </c>
      <c r="H462" s="242">
        <f>(H461/(0.3*0.3))+10*(H461/(0.3*0.3))/100</f>
        <v>1650.3666666666668</v>
      </c>
      <c r="I462" s="75"/>
      <c r="J462" s="75"/>
      <c r="K462" s="75">
        <f t="shared" si="69"/>
        <v>0</v>
      </c>
      <c r="L462" s="75"/>
      <c r="M462" s="85">
        <f t="shared" si="71"/>
        <v>0</v>
      </c>
      <c r="N462"/>
    </row>
    <row r="463" spans="1:16" x14ac:dyDescent="0.2">
      <c r="A463" s="70"/>
      <c r="D463" s="245"/>
      <c r="E463" s="84" t="s">
        <v>180</v>
      </c>
      <c r="G463" s="73" t="s">
        <v>181</v>
      </c>
      <c r="H463" s="242">
        <f>H462/12</f>
        <v>137.53055555555557</v>
      </c>
      <c r="I463" s="75"/>
      <c r="J463" s="75"/>
      <c r="K463" s="75">
        <f t="shared" si="69"/>
        <v>0</v>
      </c>
      <c r="L463" s="75"/>
      <c r="M463" s="85">
        <f t="shared" si="71"/>
        <v>0</v>
      </c>
      <c r="N463"/>
    </row>
    <row r="464" spans="1:16" x14ac:dyDescent="0.2">
      <c r="A464" s="70"/>
      <c r="D464" s="245"/>
      <c r="E464" s="84"/>
      <c r="G464" s="73"/>
      <c r="H464" s="242"/>
      <c r="I464" s="75"/>
      <c r="J464" s="75"/>
      <c r="K464" s="75">
        <f t="shared" si="69"/>
        <v>0</v>
      </c>
      <c r="L464" s="75"/>
      <c r="M464" s="85">
        <f t="shared" si="71"/>
        <v>0</v>
      </c>
      <c r="N464"/>
    </row>
    <row r="465" spans="1:18" x14ac:dyDescent="0.2">
      <c r="A465" s="77" t="s">
        <v>224</v>
      </c>
      <c r="B465" s="79" t="s">
        <v>81</v>
      </c>
      <c r="C465" s="38"/>
      <c r="D465" s="38"/>
      <c r="E465" s="79"/>
      <c r="F465" s="36"/>
      <c r="G465" s="80"/>
      <c r="H465" s="81"/>
      <c r="I465" s="82"/>
      <c r="J465" s="82"/>
      <c r="K465" s="75">
        <f t="shared" si="69"/>
        <v>0</v>
      </c>
      <c r="L465" s="82"/>
      <c r="M465" s="76"/>
      <c r="N465"/>
    </row>
    <row r="466" spans="1:18" x14ac:dyDescent="0.2">
      <c r="G466" s="73"/>
      <c r="H466" s="74"/>
      <c r="I466" s="75"/>
      <c r="J466" s="75"/>
      <c r="K466" s="75">
        <f t="shared" si="69"/>
        <v>0</v>
      </c>
      <c r="L466" s="75"/>
      <c r="M466" s="76"/>
      <c r="N466"/>
    </row>
    <row r="467" spans="1:18" ht="25.5" x14ac:dyDescent="0.2">
      <c r="A467" s="70"/>
      <c r="B467" s="163"/>
      <c r="E467" s="246" t="s">
        <v>82</v>
      </c>
      <c r="F467" s="247"/>
      <c r="G467" s="73"/>
      <c r="H467" s="74"/>
      <c r="I467" s="75"/>
      <c r="J467" s="75"/>
      <c r="K467" s="75">
        <f t="shared" si="69"/>
        <v>0</v>
      </c>
      <c r="L467" s="75"/>
      <c r="M467" s="76"/>
      <c r="N467"/>
    </row>
    <row r="468" spans="1:18" ht="15" x14ac:dyDescent="0.2">
      <c r="A468" s="70" t="s">
        <v>225</v>
      </c>
      <c r="E468" s="174" t="s">
        <v>328</v>
      </c>
      <c r="G468" s="73" t="s">
        <v>39</v>
      </c>
      <c r="H468" s="74">
        <f>H447</f>
        <v>73.44</v>
      </c>
      <c r="I468" s="75"/>
      <c r="J468" s="75"/>
      <c r="K468" s="75">
        <f t="shared" si="69"/>
        <v>0</v>
      </c>
      <c r="L468" s="75">
        <f>H468*J468</f>
        <v>0</v>
      </c>
      <c r="M468" s="85">
        <f t="shared" ref="M468:M470" si="72">H468*I468+H468*J468</f>
        <v>0</v>
      </c>
      <c r="N468"/>
    </row>
    <row r="469" spans="1:18" x14ac:dyDescent="0.2">
      <c r="A469" s="70"/>
      <c r="E469" s="246" t="s">
        <v>186</v>
      </c>
      <c r="F469" s="247"/>
      <c r="G469" s="73" t="s">
        <v>156</v>
      </c>
      <c r="H469" s="74">
        <f>H468/3.5</f>
        <v>20.982857142857142</v>
      </c>
      <c r="I469" s="75"/>
      <c r="J469" s="75"/>
      <c r="K469" s="75">
        <f t="shared" si="69"/>
        <v>0</v>
      </c>
      <c r="L469" s="75"/>
      <c r="M469" s="85">
        <f t="shared" si="72"/>
        <v>0</v>
      </c>
      <c r="N469"/>
    </row>
    <row r="470" spans="1:18" x14ac:dyDescent="0.2">
      <c r="A470" s="70"/>
      <c r="E470" s="246" t="s">
        <v>157</v>
      </c>
      <c r="F470" s="247"/>
      <c r="G470" s="73" t="s">
        <v>156</v>
      </c>
      <c r="H470" s="74">
        <f>H468/3.5</f>
        <v>20.982857142857142</v>
      </c>
      <c r="I470" s="75"/>
      <c r="J470" s="75"/>
      <c r="K470" s="75">
        <f>H470*I470</f>
        <v>0</v>
      </c>
      <c r="L470" s="75"/>
      <c r="M470" s="85">
        <f t="shared" si="72"/>
        <v>0</v>
      </c>
      <c r="N470"/>
    </row>
    <row r="471" spans="1:18" x14ac:dyDescent="0.2">
      <c r="A471" s="70"/>
      <c r="E471" s="246"/>
      <c r="F471" s="247"/>
      <c r="G471" s="73"/>
      <c r="H471" s="74"/>
      <c r="I471" s="75"/>
      <c r="J471" s="75"/>
      <c r="K471" s="75">
        <f t="shared" ref="K471:K475" si="73">H471*I471</f>
        <v>0</v>
      </c>
      <c r="L471" s="75"/>
      <c r="M471" s="85"/>
      <c r="N471"/>
    </row>
    <row r="472" spans="1:18" s="14" customFormat="1" x14ac:dyDescent="0.2">
      <c r="A472" s="232" t="s">
        <v>71</v>
      </c>
      <c r="B472" s="233" t="s">
        <v>329</v>
      </c>
      <c r="C472" s="234"/>
      <c r="D472" s="234"/>
      <c r="E472" s="235"/>
      <c r="F472" s="236"/>
      <c r="G472" s="237"/>
      <c r="H472" s="238"/>
      <c r="I472" s="239"/>
      <c r="J472" s="239"/>
      <c r="K472" s="75">
        <f t="shared" si="73"/>
        <v>0</v>
      </c>
      <c r="L472" s="75"/>
      <c r="M472" s="85"/>
      <c r="N472"/>
    </row>
    <row r="473" spans="1:18" x14ac:dyDescent="0.2">
      <c r="A473" s="120"/>
      <c r="B473" s="134"/>
      <c r="C473" s="122"/>
      <c r="D473" s="122"/>
      <c r="E473" s="156"/>
      <c r="F473" s="150"/>
      <c r="G473" s="151"/>
      <c r="H473" s="152"/>
      <c r="I473" s="129"/>
      <c r="J473" s="129"/>
      <c r="K473" s="75">
        <f t="shared" si="73"/>
        <v>0</v>
      </c>
      <c r="L473" s="75"/>
      <c r="M473" s="85"/>
      <c r="N473"/>
    </row>
    <row r="474" spans="1:18" x14ac:dyDescent="0.2">
      <c r="A474" s="70" t="s">
        <v>219</v>
      </c>
      <c r="E474" s="174" t="s">
        <v>330</v>
      </c>
      <c r="G474" s="73" t="s">
        <v>15</v>
      </c>
      <c r="H474" s="74">
        <v>55.2</v>
      </c>
      <c r="I474" s="75"/>
      <c r="J474" s="75"/>
      <c r="K474" s="75">
        <f t="shared" si="73"/>
        <v>0</v>
      </c>
      <c r="L474" s="75">
        <f>H474*J474</f>
        <v>0</v>
      </c>
      <c r="M474" s="85">
        <f t="shared" ref="M474" si="74">H474*I474+H474*J474</f>
        <v>0</v>
      </c>
      <c r="N474"/>
      <c r="P474" s="132"/>
    </row>
    <row r="475" spans="1:18" x14ac:dyDescent="0.2">
      <c r="A475" s="70"/>
      <c r="E475" s="174"/>
      <c r="G475" s="73"/>
      <c r="H475" s="74"/>
      <c r="I475" s="75"/>
      <c r="J475" s="75"/>
      <c r="K475" s="75">
        <f t="shared" si="73"/>
        <v>0</v>
      </c>
      <c r="L475" s="75"/>
      <c r="M475" s="85"/>
      <c r="N475"/>
      <c r="P475" s="132"/>
    </row>
    <row r="476" spans="1:18" s="24" customFormat="1" x14ac:dyDescent="0.2">
      <c r="A476" s="265" t="s">
        <v>270</v>
      </c>
      <c r="B476" s="266" t="s">
        <v>188</v>
      </c>
      <c r="C476" s="55"/>
      <c r="D476" s="55"/>
      <c r="E476" s="56"/>
      <c r="F476" s="57"/>
      <c r="G476" s="58"/>
      <c r="H476" s="59"/>
      <c r="I476" s="267"/>
      <c r="J476" s="267"/>
      <c r="K476" s="268">
        <f>SUBTOTAL(9,K352:K475)</f>
        <v>0</v>
      </c>
      <c r="L476" s="268">
        <f>SUBTOTAL(9,L352:L475)</f>
        <v>0</v>
      </c>
      <c r="M476" s="268">
        <f>SUBTOTAL(9,M352:M475)</f>
        <v>0</v>
      </c>
      <c r="N476" s="269"/>
    </row>
    <row r="477" spans="1:18" s="21" customFormat="1" x14ac:dyDescent="0.2">
      <c r="A477" s="265" t="s">
        <v>38</v>
      </c>
      <c r="B477" s="266"/>
      <c r="C477" s="55"/>
      <c r="D477" s="55"/>
      <c r="E477" s="266" t="s">
        <v>348</v>
      </c>
      <c r="F477" s="57"/>
      <c r="G477" s="58"/>
      <c r="H477" s="59"/>
      <c r="I477" s="270"/>
      <c r="J477" s="270"/>
      <c r="K477" s="270"/>
      <c r="L477" s="270"/>
      <c r="M477" s="270"/>
      <c r="N477" s="155"/>
      <c r="R477" s="5"/>
    </row>
    <row r="478" spans="1:18" s="271" customFormat="1" ht="15" x14ac:dyDescent="0.25">
      <c r="A478" s="140"/>
      <c r="B478" s="141" t="s">
        <v>290</v>
      </c>
      <c r="C478" s="142"/>
      <c r="D478" s="142"/>
      <c r="E478" s="143"/>
      <c r="F478" s="144"/>
      <c r="G478" s="145"/>
      <c r="H478" s="146"/>
      <c r="I478" s="147"/>
      <c r="J478" s="147"/>
      <c r="K478" s="147"/>
      <c r="L478" s="147"/>
      <c r="M478" s="130"/>
    </row>
    <row r="479" spans="1:18" s="271" customFormat="1" ht="15" x14ac:dyDescent="0.25">
      <c r="A479" s="140"/>
      <c r="B479" s="141"/>
      <c r="C479" s="142"/>
      <c r="D479" s="142"/>
      <c r="E479" s="143"/>
      <c r="F479" s="144"/>
      <c r="G479" s="145"/>
      <c r="H479" s="146"/>
      <c r="I479" s="147"/>
      <c r="J479" s="147"/>
      <c r="K479" s="147"/>
      <c r="L479" s="147"/>
      <c r="M479" s="130"/>
    </row>
    <row r="480" spans="1:18" s="14" customFormat="1" x14ac:dyDescent="0.2">
      <c r="A480" s="140" t="s">
        <v>40</v>
      </c>
      <c r="B480" s="141" t="s">
        <v>41</v>
      </c>
      <c r="C480" s="142"/>
      <c r="D480" s="142"/>
      <c r="E480" s="143"/>
      <c r="F480" s="144"/>
      <c r="G480" s="145"/>
      <c r="H480" s="146"/>
      <c r="I480" s="147"/>
      <c r="J480" s="147"/>
      <c r="K480" s="147"/>
      <c r="L480" s="147"/>
      <c r="M480" s="130"/>
      <c r="N480" s="148"/>
    </row>
    <row r="481" spans="1:14" s="132" customFormat="1" ht="51" x14ac:dyDescent="0.2">
      <c r="A481" s="120"/>
      <c r="B481" s="121"/>
      <c r="C481" s="122"/>
      <c r="D481" s="123"/>
      <c r="E481" s="124" t="s">
        <v>42</v>
      </c>
      <c r="F481" s="125"/>
      <c r="G481" s="126"/>
      <c r="H481" s="127"/>
      <c r="I481" s="128"/>
      <c r="J481" s="129"/>
      <c r="K481" s="129"/>
      <c r="L481" s="129"/>
      <c r="M481" s="130"/>
      <c r="N481" s="131"/>
    </row>
    <row r="482" spans="1:14" ht="15" x14ac:dyDescent="0.2">
      <c r="A482" s="133" t="s">
        <v>139</v>
      </c>
      <c r="B482" s="134"/>
      <c r="C482" s="122"/>
      <c r="D482" s="123"/>
      <c r="E482" s="135" t="s">
        <v>140</v>
      </c>
      <c r="F482" s="136"/>
      <c r="G482" s="126" t="s">
        <v>122</v>
      </c>
      <c r="H482" s="137">
        <v>15</v>
      </c>
      <c r="I482" s="128"/>
      <c r="J482" s="129"/>
      <c r="K482" s="75">
        <f>H482*I482</f>
        <v>0</v>
      </c>
      <c r="L482" s="75">
        <f>H482*J482</f>
        <v>0</v>
      </c>
      <c r="M482" s="85">
        <f>K482+L482</f>
        <v>0</v>
      </c>
      <c r="N482" s="138"/>
    </row>
    <row r="483" spans="1:14" x14ac:dyDescent="0.2">
      <c r="A483" s="120"/>
      <c r="B483" s="134"/>
      <c r="C483" s="122"/>
      <c r="D483" s="123"/>
      <c r="E483" s="139"/>
      <c r="F483" s="136"/>
      <c r="G483" s="126"/>
      <c r="H483" s="127"/>
      <c r="I483" s="128"/>
      <c r="J483" s="129"/>
      <c r="K483" s="129"/>
      <c r="L483" s="129"/>
      <c r="M483" s="130"/>
      <c r="N483" s="138"/>
    </row>
    <row r="484" spans="1:14" x14ac:dyDescent="0.2">
      <c r="A484" s="120"/>
      <c r="B484" s="134"/>
      <c r="C484" s="122"/>
      <c r="D484" s="123"/>
      <c r="E484" s="139"/>
      <c r="F484" s="136"/>
      <c r="G484" s="126"/>
      <c r="H484" s="127"/>
      <c r="I484" s="128"/>
      <c r="J484" s="129"/>
      <c r="K484" s="129"/>
      <c r="L484" s="129"/>
      <c r="M484" s="130"/>
      <c r="N484" s="138"/>
    </row>
    <row r="485" spans="1:14" s="14" customFormat="1" x14ac:dyDescent="0.2">
      <c r="A485" s="140" t="s">
        <v>44</v>
      </c>
      <c r="B485" s="141" t="s">
        <v>45</v>
      </c>
      <c r="C485" s="142"/>
      <c r="D485" s="142"/>
      <c r="E485" s="143"/>
      <c r="F485" s="144"/>
      <c r="G485" s="145"/>
      <c r="H485" s="146"/>
      <c r="I485" s="147"/>
      <c r="J485" s="147"/>
      <c r="K485" s="147"/>
      <c r="L485" s="147"/>
      <c r="M485" s="130"/>
      <c r="N485" s="148"/>
    </row>
    <row r="486" spans="1:14" ht="25.5" x14ac:dyDescent="0.2">
      <c r="A486" s="120"/>
      <c r="B486" s="121"/>
      <c r="C486" s="122"/>
      <c r="D486" s="122"/>
      <c r="E486" s="149" t="s">
        <v>46</v>
      </c>
      <c r="F486" s="150"/>
      <c r="G486" s="151"/>
      <c r="H486" s="152"/>
      <c r="I486" s="129"/>
      <c r="J486" s="129"/>
      <c r="K486" s="129"/>
      <c r="L486" s="129"/>
      <c r="M486" s="130"/>
      <c r="N486" s="138"/>
    </row>
    <row r="487" spans="1:14" s="21" customFormat="1" ht="15" x14ac:dyDescent="0.2">
      <c r="A487" s="133" t="s">
        <v>47</v>
      </c>
      <c r="B487" s="121"/>
      <c r="C487" s="122"/>
      <c r="D487" s="122"/>
      <c r="E487" s="153" t="s">
        <v>48</v>
      </c>
      <c r="F487" s="154"/>
      <c r="G487" s="151" t="s">
        <v>39</v>
      </c>
      <c r="H487" s="152">
        <v>15</v>
      </c>
      <c r="I487" s="128"/>
      <c r="J487" s="129"/>
      <c r="K487" s="75">
        <f>H487*I487</f>
        <v>0</v>
      </c>
      <c r="L487" s="75">
        <f>H487*J487</f>
        <v>0</v>
      </c>
      <c r="M487" s="85">
        <f>K487+L487</f>
        <v>0</v>
      </c>
      <c r="N487" s="155"/>
    </row>
    <row r="488" spans="1:14" x14ac:dyDescent="0.2">
      <c r="A488" s="133"/>
      <c r="B488" s="134"/>
      <c r="C488" s="122"/>
      <c r="D488" s="122"/>
      <c r="E488" s="156"/>
      <c r="F488" s="157"/>
      <c r="G488" s="151"/>
      <c r="H488" s="152"/>
      <c r="I488" s="129"/>
      <c r="J488" s="129"/>
      <c r="K488" s="129"/>
      <c r="L488" s="129"/>
      <c r="M488" s="130"/>
      <c r="N488" s="138"/>
    </row>
    <row r="489" spans="1:14" x14ac:dyDescent="0.2">
      <c r="A489" s="133"/>
      <c r="B489" s="134"/>
      <c r="C489" s="122"/>
      <c r="D489" s="122"/>
      <c r="E489" s="156"/>
      <c r="F489" s="157"/>
      <c r="G489" s="151"/>
      <c r="H489" s="152"/>
      <c r="I489" s="129"/>
      <c r="J489" s="129"/>
      <c r="K489" s="129"/>
      <c r="L489" s="129"/>
      <c r="M489" s="130"/>
      <c r="N489" s="138"/>
    </row>
    <row r="490" spans="1:14" x14ac:dyDescent="0.2">
      <c r="A490" s="140" t="s">
        <v>49</v>
      </c>
      <c r="B490" s="141" t="s">
        <v>50</v>
      </c>
      <c r="C490" s="142"/>
      <c r="D490" s="142"/>
      <c r="E490" s="143"/>
      <c r="F490" s="150"/>
      <c r="G490" s="151"/>
      <c r="H490" s="152"/>
      <c r="I490" s="129"/>
      <c r="J490" s="129"/>
      <c r="K490" s="129"/>
      <c r="L490" s="129"/>
      <c r="M490" s="130"/>
      <c r="N490" s="138"/>
    </row>
    <row r="491" spans="1:14" ht="25.5" x14ac:dyDescent="0.2">
      <c r="A491" s="120"/>
      <c r="B491" s="121"/>
      <c r="C491" s="122"/>
      <c r="D491" s="122"/>
      <c r="E491" s="158" t="s">
        <v>51</v>
      </c>
      <c r="F491" s="154"/>
      <c r="G491" s="151"/>
      <c r="H491" s="152"/>
      <c r="I491" s="129"/>
      <c r="J491" s="129"/>
      <c r="K491" s="129"/>
      <c r="L491" s="129"/>
      <c r="M491" s="130"/>
      <c r="N491" s="138"/>
    </row>
    <row r="492" spans="1:14" ht="15" x14ac:dyDescent="0.2">
      <c r="A492" s="133" t="s">
        <v>52</v>
      </c>
      <c r="B492" s="134"/>
      <c r="C492" s="122"/>
      <c r="D492" s="122"/>
      <c r="E492" s="156" t="s">
        <v>53</v>
      </c>
      <c r="F492" s="150"/>
      <c r="G492" s="151" t="s">
        <v>39</v>
      </c>
      <c r="H492" s="74">
        <v>18.670999999999999</v>
      </c>
      <c r="I492" s="128"/>
      <c r="J492" s="129"/>
      <c r="K492" s="75">
        <f>H492*I492</f>
        <v>0</v>
      </c>
      <c r="L492" s="75">
        <f>H492*J492</f>
        <v>0</v>
      </c>
      <c r="M492" s="85">
        <f>K492+L492</f>
        <v>0</v>
      </c>
      <c r="N492" s="138"/>
    </row>
    <row r="493" spans="1:14" x14ac:dyDescent="0.2">
      <c r="A493" s="133"/>
      <c r="B493" s="134"/>
      <c r="C493" s="122"/>
      <c r="D493" s="122"/>
      <c r="E493" s="156"/>
      <c r="F493" s="150"/>
      <c r="G493" s="151"/>
      <c r="H493" s="152"/>
      <c r="I493" s="129"/>
      <c r="J493" s="129"/>
      <c r="K493" s="129"/>
      <c r="L493" s="129"/>
      <c r="M493" s="130"/>
      <c r="N493" s="138"/>
    </row>
    <row r="494" spans="1:14" s="14" customFormat="1" x14ac:dyDescent="0.2">
      <c r="A494" s="77" t="s">
        <v>56</v>
      </c>
      <c r="B494" s="78" t="s">
        <v>57</v>
      </c>
      <c r="C494" s="159"/>
      <c r="D494" s="160"/>
      <c r="E494" s="161"/>
      <c r="G494" s="162"/>
      <c r="H494" s="137"/>
      <c r="I494" s="75"/>
      <c r="J494" s="75"/>
      <c r="K494" s="75"/>
      <c r="L494" s="75"/>
      <c r="M494" s="85"/>
      <c r="N494" s="155"/>
    </row>
    <row r="495" spans="1:14" ht="38.25" x14ac:dyDescent="0.2">
      <c r="B495" s="163"/>
      <c r="D495" s="164"/>
      <c r="E495" s="165" t="s">
        <v>58</v>
      </c>
      <c r="F495" s="166"/>
      <c r="G495" s="162"/>
      <c r="H495" s="137"/>
      <c r="I495" s="75"/>
      <c r="J495" s="75"/>
      <c r="K495" s="75"/>
      <c r="L495" s="75"/>
      <c r="M495" s="85"/>
      <c r="N495" s="155"/>
    </row>
    <row r="496" spans="1:14" x14ac:dyDescent="0.2">
      <c r="D496" s="164"/>
      <c r="E496" s="167"/>
      <c r="F496" s="5"/>
      <c r="G496" s="162"/>
      <c r="H496" s="137"/>
      <c r="I496" s="75"/>
      <c r="J496" s="75"/>
      <c r="K496" s="75"/>
      <c r="L496" s="75"/>
      <c r="M496" s="85"/>
      <c r="N496" s="138"/>
    </row>
    <row r="497" spans="1:33" ht="15" x14ac:dyDescent="0.2">
      <c r="A497" s="70" t="s">
        <v>59</v>
      </c>
      <c r="D497" s="168">
        <v>50</v>
      </c>
      <c r="E497" s="169" t="s">
        <v>256</v>
      </c>
      <c r="F497" s="21"/>
      <c r="G497" s="162" t="s">
        <v>122</v>
      </c>
      <c r="H497" s="137">
        <v>0.35</v>
      </c>
      <c r="I497" s="75"/>
      <c r="J497" s="75"/>
      <c r="K497" s="75">
        <f>H497*I497</f>
        <v>0</v>
      </c>
      <c r="L497" s="75">
        <f>H497*J497</f>
        <v>0</v>
      </c>
      <c r="M497" s="85">
        <f>K497+L497</f>
        <v>0</v>
      </c>
      <c r="N497" s="138"/>
      <c r="O497" s="11"/>
      <c r="Q497" s="11"/>
      <c r="S497" s="11"/>
    </row>
    <row r="498" spans="1:33" x14ac:dyDescent="0.2">
      <c r="D498" s="164"/>
      <c r="E498" s="167"/>
      <c r="F498" s="5"/>
      <c r="G498" s="162"/>
      <c r="H498" s="137"/>
      <c r="I498" s="75"/>
      <c r="J498" s="75"/>
      <c r="K498" s="75"/>
      <c r="L498" s="75"/>
      <c r="M498" s="85"/>
      <c r="N498" s="138"/>
    </row>
    <row r="499" spans="1:33" s="14" customFormat="1" x14ac:dyDescent="0.2">
      <c r="A499" s="77" t="s">
        <v>60</v>
      </c>
      <c r="B499" s="78" t="s">
        <v>61</v>
      </c>
      <c r="C499" s="38"/>
      <c r="D499" s="160"/>
      <c r="E499" s="161"/>
      <c r="G499" s="162"/>
      <c r="H499" s="137"/>
      <c r="I499" s="75"/>
      <c r="J499" s="75"/>
      <c r="K499" s="75"/>
      <c r="L499" s="75"/>
      <c r="M499" s="85"/>
      <c r="N499" s="148"/>
    </row>
    <row r="500" spans="1:33" x14ac:dyDescent="0.2">
      <c r="A500" s="77"/>
      <c r="B500" s="78"/>
      <c r="C500" s="38"/>
      <c r="D500" s="160"/>
      <c r="E500" s="161"/>
      <c r="F500" s="5"/>
      <c r="G500" s="162"/>
      <c r="H500" s="137"/>
      <c r="I500" s="75"/>
      <c r="J500" s="75"/>
      <c r="K500" s="75"/>
      <c r="L500" s="75"/>
      <c r="M500" s="85"/>
      <c r="N500" s="138"/>
      <c r="Q500" s="11"/>
    </row>
    <row r="501" spans="1:33" x14ac:dyDescent="0.2">
      <c r="A501" s="70"/>
      <c r="B501" s="170"/>
      <c r="C501" s="171" t="s">
        <v>145</v>
      </c>
      <c r="D501" s="164"/>
      <c r="E501" s="172"/>
      <c r="F501" s="5"/>
      <c r="G501" s="162"/>
      <c r="H501" s="137"/>
      <c r="I501" s="75"/>
      <c r="J501" s="75"/>
      <c r="K501" s="75"/>
      <c r="L501" s="75"/>
      <c r="M501" s="85"/>
      <c r="N501" s="138"/>
    </row>
    <row r="502" spans="1:33" ht="15" x14ac:dyDescent="0.2">
      <c r="A502" s="173" t="s">
        <v>191</v>
      </c>
      <c r="B502" s="170">
        <v>600</v>
      </c>
      <c r="C502" s="164" t="s">
        <v>62</v>
      </c>
      <c r="D502" s="170">
        <v>600</v>
      </c>
      <c r="E502" s="174" t="s">
        <v>252</v>
      </c>
      <c r="F502" s="5"/>
      <c r="G502" s="162" t="s">
        <v>122</v>
      </c>
      <c r="H502" s="137">
        <v>0.53999999999999992</v>
      </c>
      <c r="I502" s="75"/>
      <c r="J502" s="75"/>
      <c r="K502" s="75">
        <f t="shared" ref="K502" si="75">H502*I502</f>
        <v>0</v>
      </c>
      <c r="L502" s="75">
        <f t="shared" ref="L502" si="76">H502*J502</f>
        <v>0</v>
      </c>
      <c r="M502" s="85">
        <f>K502+L502</f>
        <v>0</v>
      </c>
      <c r="N502" s="5"/>
    </row>
    <row r="503" spans="1:33" x14ac:dyDescent="0.2">
      <c r="A503" s="173"/>
      <c r="B503" s="170"/>
      <c r="C503" s="164"/>
      <c r="D503" s="170"/>
      <c r="E503" s="174"/>
      <c r="F503" s="5"/>
      <c r="G503" s="162"/>
      <c r="H503" s="137"/>
      <c r="I503" s="75"/>
      <c r="J503" s="75"/>
      <c r="K503" s="75"/>
      <c r="L503" s="75"/>
      <c r="M503" s="85"/>
      <c r="N503" s="138"/>
    </row>
    <row r="504" spans="1:33" ht="15" x14ac:dyDescent="0.2">
      <c r="A504" s="173" t="s">
        <v>192</v>
      </c>
      <c r="B504" s="170">
        <v>350</v>
      </c>
      <c r="C504" s="164" t="s">
        <v>62</v>
      </c>
      <c r="D504" s="170">
        <v>200</v>
      </c>
      <c r="E504" s="174" t="s">
        <v>255</v>
      </c>
      <c r="F504" s="5"/>
      <c r="G504" s="162" t="s">
        <v>144</v>
      </c>
      <c r="H504" s="137">
        <v>1.5071000000000001</v>
      </c>
      <c r="I504" s="75"/>
      <c r="J504" s="75"/>
      <c r="K504" s="75">
        <f>H504*I504</f>
        <v>0</v>
      </c>
      <c r="L504" s="75">
        <f>H504*J504</f>
        <v>0</v>
      </c>
      <c r="M504" s="85">
        <f>K504+L504</f>
        <v>0</v>
      </c>
      <c r="N504" s="138"/>
    </row>
    <row r="505" spans="1:33" x14ac:dyDescent="0.2">
      <c r="A505" s="173"/>
      <c r="B505" s="170"/>
      <c r="C505" s="164"/>
      <c r="D505" s="164"/>
      <c r="E505" s="174"/>
      <c r="F505" s="5"/>
      <c r="G505" s="162"/>
      <c r="H505" s="137"/>
      <c r="I505" s="75"/>
      <c r="J505" s="75"/>
      <c r="K505" s="75"/>
      <c r="L505" s="75"/>
      <c r="M505" s="85"/>
      <c r="N505" s="138"/>
    </row>
    <row r="506" spans="1:33" x14ac:dyDescent="0.2">
      <c r="A506" s="70"/>
      <c r="B506" s="175"/>
      <c r="C506" s="171" t="s">
        <v>63</v>
      </c>
      <c r="D506" s="38"/>
      <c r="E506" s="176"/>
      <c r="G506" s="73"/>
      <c r="H506" s="74"/>
      <c r="I506" s="75"/>
      <c r="J506" s="75"/>
      <c r="K506" s="75"/>
      <c r="L506" s="75"/>
      <c r="M506" s="85"/>
      <c r="N506" s="138"/>
    </row>
    <row r="507" spans="1:33" s="21" customFormat="1" ht="15" x14ac:dyDescent="0.2">
      <c r="A507" s="173" t="s">
        <v>193</v>
      </c>
      <c r="B507" s="170">
        <v>200</v>
      </c>
      <c r="C507" s="164" t="s">
        <v>62</v>
      </c>
      <c r="D507" s="177">
        <v>200</v>
      </c>
      <c r="E507" s="178" t="s">
        <v>273</v>
      </c>
      <c r="F507" s="179"/>
      <c r="G507" s="73" t="s">
        <v>43</v>
      </c>
      <c r="H507" s="74">
        <v>0.75600000000000012</v>
      </c>
      <c r="I507" s="75"/>
      <c r="J507" s="75"/>
      <c r="K507" s="75">
        <f>H507*I507</f>
        <v>0</v>
      </c>
      <c r="L507" s="75">
        <f>H507*J507</f>
        <v>0</v>
      </c>
      <c r="M507" s="85">
        <f>K507+L507</f>
        <v>0</v>
      </c>
      <c r="N507" s="155"/>
    </row>
    <row r="508" spans="1:33" customFormat="1" x14ac:dyDescent="0.2">
      <c r="A508" s="70"/>
      <c r="B508" s="180"/>
      <c r="C508" s="177"/>
      <c r="D508" s="177"/>
      <c r="E508" s="178"/>
      <c r="F508" s="5"/>
      <c r="G508" s="162"/>
      <c r="H508" s="137"/>
      <c r="I508" s="75"/>
      <c r="J508" s="75"/>
      <c r="K508" s="75"/>
      <c r="L508" s="75"/>
      <c r="M508" s="85"/>
      <c r="N508" s="181"/>
      <c r="O508" s="182"/>
      <c r="P508" s="5"/>
      <c r="Q508" s="5"/>
      <c r="R508" s="5"/>
      <c r="S508" s="5"/>
      <c r="T508" s="5"/>
      <c r="U508" s="5"/>
      <c r="V508" s="182"/>
      <c r="W508" s="182"/>
      <c r="X508" s="182"/>
      <c r="Y508" s="182"/>
      <c r="Z508" s="182"/>
      <c r="AA508" s="182"/>
      <c r="AB508" s="182"/>
      <c r="AC508" s="182"/>
      <c r="AD508" s="182"/>
      <c r="AE508" s="182"/>
      <c r="AF508" s="182"/>
      <c r="AG508" s="182"/>
    </row>
    <row r="509" spans="1:33" customFormat="1" x14ac:dyDescent="0.2">
      <c r="A509" s="70"/>
      <c r="B509" s="170"/>
      <c r="C509" s="171" t="s">
        <v>262</v>
      </c>
      <c r="D509" s="164"/>
      <c r="E509" s="172"/>
      <c r="F509" s="5"/>
      <c r="G509" s="162"/>
      <c r="H509" s="137"/>
      <c r="I509" s="75"/>
      <c r="J509" s="75"/>
      <c r="K509" s="75"/>
      <c r="L509" s="75"/>
      <c r="M509" s="85"/>
      <c r="N509" s="138"/>
      <c r="O509" s="5"/>
      <c r="P509" s="5"/>
      <c r="Q509" s="5"/>
      <c r="R509" s="5"/>
      <c r="S509" s="5"/>
      <c r="T509" s="5"/>
      <c r="U509" s="5"/>
      <c r="V509" s="5"/>
      <c r="W509" s="5"/>
      <c r="X509" s="5"/>
      <c r="Y509" s="5"/>
      <c r="Z509" s="5"/>
      <c r="AA509" s="5"/>
      <c r="AB509" s="5"/>
      <c r="AC509" s="5"/>
      <c r="AD509" s="5"/>
      <c r="AE509" s="5"/>
      <c r="AF509" s="5"/>
      <c r="AG509" s="5"/>
    </row>
    <row r="510" spans="1:33" customFormat="1" ht="15" x14ac:dyDescent="0.2">
      <c r="A510" s="70" t="s">
        <v>201</v>
      </c>
      <c r="B510" s="180"/>
      <c r="C510" s="177"/>
      <c r="D510" s="177">
        <v>100</v>
      </c>
      <c r="E510" s="178" t="s">
        <v>263</v>
      </c>
      <c r="F510" s="5"/>
      <c r="G510" s="162" t="s">
        <v>122</v>
      </c>
      <c r="H510" s="137">
        <v>2.7119999999999997</v>
      </c>
      <c r="I510" s="75"/>
      <c r="J510" s="75"/>
      <c r="K510" s="75">
        <f>H510*I510</f>
        <v>0</v>
      </c>
      <c r="L510" s="75">
        <f>H510*J510</f>
        <v>0</v>
      </c>
      <c r="M510" s="85">
        <f>K510+L510</f>
        <v>0</v>
      </c>
      <c r="N510" s="181"/>
      <c r="O510" s="182"/>
      <c r="P510" s="5"/>
      <c r="Q510" s="5"/>
      <c r="R510" s="5"/>
      <c r="S510" s="5"/>
      <c r="T510" s="5"/>
      <c r="U510" s="5"/>
      <c r="V510" s="182"/>
      <c r="W510" s="182"/>
      <c r="X510" s="182"/>
      <c r="Y510" s="182"/>
      <c r="Z510" s="182"/>
      <c r="AA510" s="182"/>
      <c r="AB510" s="182"/>
      <c r="AC510" s="182"/>
      <c r="AD510" s="182"/>
      <c r="AE510" s="182"/>
      <c r="AF510" s="182"/>
      <c r="AG510" s="182"/>
    </row>
    <row r="511" spans="1:33" customFormat="1" x14ac:dyDescent="0.2">
      <c r="A511" s="70"/>
      <c r="B511" s="180"/>
      <c r="C511" s="177"/>
      <c r="D511" s="177"/>
      <c r="E511" s="178"/>
      <c r="F511" s="5"/>
      <c r="G511" s="162"/>
      <c r="H511" s="137"/>
      <c r="I511" s="75"/>
      <c r="J511" s="75"/>
      <c r="K511" s="75"/>
      <c r="L511" s="75"/>
      <c r="M511" s="85"/>
      <c r="N511" s="181"/>
      <c r="O511" s="182"/>
      <c r="P511" s="5"/>
      <c r="Q511" s="5"/>
      <c r="R511" s="5"/>
      <c r="S511" s="5"/>
      <c r="T511" s="5"/>
      <c r="U511" s="5"/>
      <c r="V511" s="182"/>
      <c r="W511" s="182"/>
      <c r="X511" s="182"/>
      <c r="Y511" s="182"/>
      <c r="Z511" s="182"/>
      <c r="AA511" s="182"/>
      <c r="AB511" s="182"/>
      <c r="AC511" s="182"/>
      <c r="AD511" s="182"/>
      <c r="AE511" s="182"/>
      <c r="AF511" s="182"/>
      <c r="AG511" s="182"/>
    </row>
    <row r="512" spans="1:33" customFormat="1" x14ac:dyDescent="0.2">
      <c r="A512" s="70"/>
      <c r="B512" s="170"/>
      <c r="C512" s="171" t="s">
        <v>259</v>
      </c>
      <c r="D512" s="164"/>
      <c r="E512" s="172"/>
      <c r="F512" s="5"/>
      <c r="G512" s="162"/>
      <c r="H512" s="137"/>
      <c r="I512" s="75"/>
      <c r="J512" s="75"/>
      <c r="K512" s="75"/>
      <c r="L512" s="75"/>
      <c r="M512" s="85"/>
      <c r="N512" s="138"/>
      <c r="O512" s="5"/>
      <c r="P512" s="5"/>
      <c r="Q512" s="5"/>
      <c r="R512" s="5"/>
      <c r="S512" s="5"/>
      <c r="T512" s="5"/>
      <c r="U512" s="5"/>
      <c r="V512" s="5"/>
      <c r="W512" s="5"/>
      <c r="X512" s="5"/>
      <c r="Y512" s="5"/>
      <c r="Z512" s="5"/>
      <c r="AA512" s="5"/>
      <c r="AB512" s="5"/>
      <c r="AC512" s="5"/>
      <c r="AD512" s="5"/>
      <c r="AE512" s="5"/>
      <c r="AF512" s="5"/>
      <c r="AG512" s="5"/>
    </row>
    <row r="513" spans="1:33" customFormat="1" ht="15" x14ac:dyDescent="0.2">
      <c r="A513" s="70" t="s">
        <v>202</v>
      </c>
      <c r="B513" s="180">
        <v>350</v>
      </c>
      <c r="C513" s="177" t="s">
        <v>62</v>
      </c>
      <c r="D513" s="180">
        <v>200</v>
      </c>
      <c r="E513" s="178" t="s">
        <v>129</v>
      </c>
      <c r="F513" s="5"/>
      <c r="G513" s="162" t="s">
        <v>122</v>
      </c>
      <c r="H513" s="137">
        <v>1.3195000000000001</v>
      </c>
      <c r="I513" s="75"/>
      <c r="J513" s="75"/>
      <c r="K513" s="75">
        <f t="shared" ref="K513" si="77">H513*I513</f>
        <v>0</v>
      </c>
      <c r="L513" s="75">
        <f t="shared" ref="L513" si="78">H513*J513</f>
        <v>0</v>
      </c>
      <c r="M513" s="85">
        <f>K513+L513</f>
        <v>0</v>
      </c>
      <c r="N513" s="181"/>
      <c r="O513" s="182"/>
      <c r="P513" s="5"/>
      <c r="Q513" s="5"/>
      <c r="R513" s="5"/>
      <c r="S513" s="5"/>
      <c r="T513" s="5"/>
      <c r="U513" s="5"/>
      <c r="V513" s="182"/>
      <c r="W513" s="182"/>
      <c r="X513" s="182"/>
      <c r="Y513" s="182"/>
      <c r="Z513" s="182"/>
      <c r="AA513" s="182"/>
      <c r="AB513" s="182"/>
      <c r="AC513" s="182"/>
      <c r="AD513" s="182"/>
      <c r="AE513" s="182"/>
      <c r="AF513" s="182"/>
      <c r="AG513" s="182"/>
    </row>
    <row r="514" spans="1:33" customFormat="1" x14ac:dyDescent="0.2">
      <c r="A514" s="70"/>
      <c r="B514" s="180"/>
      <c r="C514" s="177"/>
      <c r="D514" s="180"/>
      <c r="E514" s="178"/>
      <c r="F514" s="5"/>
      <c r="G514" s="162"/>
      <c r="H514" s="137"/>
      <c r="I514" s="75"/>
      <c r="J514" s="75"/>
      <c r="K514" s="75"/>
      <c r="L514" s="75"/>
      <c r="M514" s="85"/>
      <c r="N514" s="181"/>
      <c r="O514" s="182"/>
      <c r="P514" s="5"/>
      <c r="Q514" s="5"/>
      <c r="R514" s="5"/>
      <c r="S514" s="5"/>
      <c r="T514" s="5"/>
      <c r="U514" s="5"/>
      <c r="V514" s="182"/>
      <c r="W514" s="182"/>
      <c r="X514" s="182"/>
      <c r="Y514" s="182"/>
      <c r="Z514" s="182"/>
      <c r="AA514" s="182"/>
      <c r="AB514" s="182"/>
      <c r="AC514" s="182"/>
      <c r="AD514" s="182"/>
      <c r="AE514" s="182"/>
      <c r="AF514" s="182"/>
      <c r="AG514" s="182"/>
    </row>
    <row r="515" spans="1:33" customFormat="1" x14ac:dyDescent="0.2">
      <c r="A515" s="70"/>
      <c r="B515" s="170"/>
      <c r="C515" s="171" t="s">
        <v>260</v>
      </c>
      <c r="D515" s="164"/>
      <c r="E515" s="172"/>
      <c r="F515" s="5"/>
      <c r="G515" s="162"/>
      <c r="H515" s="137"/>
      <c r="I515" s="75"/>
      <c r="J515" s="75"/>
      <c r="K515" s="75"/>
      <c r="L515" s="75"/>
      <c r="M515" s="85"/>
      <c r="N515" s="138"/>
      <c r="O515" s="5"/>
      <c r="P515" s="5"/>
      <c r="Q515" s="5"/>
      <c r="R515" s="5"/>
      <c r="S515" s="5"/>
      <c r="T515" s="5"/>
      <c r="U515" s="5"/>
      <c r="V515" s="5"/>
      <c r="W515" s="5"/>
      <c r="X515" s="5"/>
      <c r="Y515" s="5"/>
      <c r="Z515" s="5"/>
      <c r="AA515" s="5"/>
      <c r="AB515" s="5"/>
      <c r="AC515" s="5"/>
      <c r="AD515" s="5"/>
      <c r="AE515" s="5"/>
      <c r="AF515" s="5"/>
      <c r="AG515" s="5"/>
    </row>
    <row r="516" spans="1:33" customFormat="1" ht="15" x14ac:dyDescent="0.2">
      <c r="A516" s="70" t="s">
        <v>250</v>
      </c>
      <c r="B516" s="180"/>
      <c r="C516" s="177"/>
      <c r="D516" s="177">
        <v>150</v>
      </c>
      <c r="E516" s="178" t="s">
        <v>261</v>
      </c>
      <c r="F516" s="5"/>
      <c r="G516" s="162" t="s">
        <v>122</v>
      </c>
      <c r="H516" s="137">
        <v>3.294</v>
      </c>
      <c r="I516" s="75"/>
      <c r="J516" s="75"/>
      <c r="K516" s="75">
        <f>H516*I516</f>
        <v>0</v>
      </c>
      <c r="L516" s="75">
        <f>H516*J516</f>
        <v>0</v>
      </c>
      <c r="M516" s="85">
        <f>H516*I516+H516*J516</f>
        <v>0</v>
      </c>
      <c r="N516" s="181"/>
      <c r="O516" s="182"/>
      <c r="P516" s="5"/>
      <c r="Q516" s="5"/>
      <c r="R516" s="5"/>
      <c r="S516" s="5"/>
      <c r="T516" s="5"/>
      <c r="U516" s="5"/>
      <c r="V516" s="182"/>
      <c r="W516" s="182"/>
      <c r="X516" s="182"/>
      <c r="Y516" s="182"/>
      <c r="Z516" s="182"/>
      <c r="AA516" s="182"/>
      <c r="AB516" s="182"/>
      <c r="AC516" s="182"/>
      <c r="AD516" s="182"/>
      <c r="AE516" s="182"/>
      <c r="AF516" s="182"/>
      <c r="AG516" s="182"/>
    </row>
    <row r="517" spans="1:33" s="21" customFormat="1" x14ac:dyDescent="0.2">
      <c r="A517" s="183"/>
      <c r="B517" s="180"/>
      <c r="C517" s="177"/>
      <c r="D517" s="177"/>
      <c r="E517" s="178"/>
      <c r="F517" s="179"/>
      <c r="G517" s="73"/>
      <c r="H517" s="74"/>
      <c r="I517" s="75"/>
      <c r="J517" s="75"/>
      <c r="K517" s="75"/>
      <c r="L517" s="75">
        <f t="shared" ref="L517:L524" si="79">H517*J517</f>
        <v>0</v>
      </c>
      <c r="M517" s="85"/>
      <c r="N517" s="155"/>
    </row>
    <row r="518" spans="1:33" customFormat="1" x14ac:dyDescent="0.2">
      <c r="A518" s="70"/>
      <c r="B518" s="28"/>
      <c r="C518" s="196" t="s">
        <v>264</v>
      </c>
      <c r="D518" s="38"/>
      <c r="E518" s="176"/>
      <c r="F518" s="31"/>
      <c r="G518" s="73"/>
      <c r="H518" s="74"/>
      <c r="I518" s="75"/>
      <c r="J518" s="75"/>
      <c r="K518" s="75"/>
      <c r="L518" s="75"/>
      <c r="M518" s="85"/>
      <c r="Q518" s="187"/>
    </row>
    <row r="519" spans="1:33" customFormat="1" ht="15" x14ac:dyDescent="0.2">
      <c r="A519" s="70" t="s">
        <v>203</v>
      </c>
      <c r="B519" s="180">
        <v>100</v>
      </c>
      <c r="C519" s="177" t="s">
        <v>62</v>
      </c>
      <c r="D519" s="177">
        <v>100</v>
      </c>
      <c r="E519" s="178" t="s">
        <v>265</v>
      </c>
      <c r="F519" s="31"/>
      <c r="G519" s="162" t="s">
        <v>122</v>
      </c>
      <c r="H519" s="74">
        <v>0.26100000000000007</v>
      </c>
      <c r="I519" s="75"/>
      <c r="J519" s="75"/>
      <c r="K519" s="75">
        <f>H519*I519</f>
        <v>0</v>
      </c>
      <c r="L519" s="75">
        <f>H519*J519</f>
        <v>0</v>
      </c>
      <c r="M519" s="85">
        <f>H519*I519+H519*J519</f>
        <v>0</v>
      </c>
    </row>
    <row r="520" spans="1:33" customFormat="1" x14ac:dyDescent="0.2">
      <c r="A520" s="70"/>
      <c r="B520" s="180"/>
      <c r="C520" s="177"/>
      <c r="D520" s="177"/>
      <c r="E520" s="178"/>
      <c r="F520" s="31"/>
      <c r="G520" s="162"/>
      <c r="H520" s="74"/>
      <c r="I520" s="75"/>
      <c r="J520" s="75"/>
      <c r="K520" s="75"/>
      <c r="L520" s="75"/>
      <c r="M520" s="85"/>
    </row>
    <row r="521" spans="1:33" s="21" customFormat="1" x14ac:dyDescent="0.2">
      <c r="A521" s="183"/>
      <c r="B521" s="180"/>
      <c r="C521" s="177"/>
      <c r="D521" s="177"/>
      <c r="E521" s="178" t="s">
        <v>154</v>
      </c>
      <c r="F521" s="179"/>
      <c r="G521" s="73" t="s">
        <v>149</v>
      </c>
      <c r="H521" s="74">
        <f>ROUND(1+SUM(H497:H520)*8,0)</f>
        <v>87</v>
      </c>
      <c r="I521" s="75"/>
      <c r="J521" s="75"/>
      <c r="K521" s="75">
        <f>H521*I521</f>
        <v>0</v>
      </c>
      <c r="L521" s="75">
        <f t="shared" si="79"/>
        <v>0</v>
      </c>
      <c r="M521" s="85">
        <f>K521+L521</f>
        <v>0</v>
      </c>
      <c r="N521" s="155"/>
    </row>
    <row r="522" spans="1:33" s="21" customFormat="1" x14ac:dyDescent="0.2">
      <c r="A522" s="183"/>
      <c r="B522" s="180"/>
      <c r="C522" s="177"/>
      <c r="D522" s="177"/>
      <c r="E522" s="178" t="s">
        <v>150</v>
      </c>
      <c r="F522" s="179"/>
      <c r="G522" s="73" t="s">
        <v>149</v>
      </c>
      <c r="H522" s="74">
        <f>H521*2</f>
        <v>174</v>
      </c>
      <c r="I522" s="75"/>
      <c r="J522" s="75"/>
      <c r="K522" s="75">
        <f t="shared" ref="K522:K523" si="80">H522*I522</f>
        <v>0</v>
      </c>
      <c r="L522" s="75">
        <f t="shared" si="79"/>
        <v>0</v>
      </c>
      <c r="M522" s="85">
        <f>K522+L522</f>
        <v>0</v>
      </c>
      <c r="N522" s="155"/>
    </row>
    <row r="523" spans="1:33" s="21" customFormat="1" x14ac:dyDescent="0.2">
      <c r="A523" s="183"/>
      <c r="B523" s="180"/>
      <c r="C523" s="177"/>
      <c r="D523" s="177"/>
      <c r="E523" s="178" t="s">
        <v>151</v>
      </c>
      <c r="F523" s="179"/>
      <c r="G523" s="73" t="s">
        <v>149</v>
      </c>
      <c r="H523" s="74">
        <f>H521*3</f>
        <v>261</v>
      </c>
      <c r="I523" s="75"/>
      <c r="J523" s="75"/>
      <c r="K523" s="75">
        <f t="shared" si="80"/>
        <v>0</v>
      </c>
      <c r="L523" s="75">
        <f t="shared" si="79"/>
        <v>0</v>
      </c>
      <c r="M523" s="85">
        <f>K523+L523</f>
        <v>0</v>
      </c>
      <c r="N523" s="155"/>
    </row>
    <row r="524" spans="1:33" s="21" customFormat="1" x14ac:dyDescent="0.2">
      <c r="A524" s="183"/>
      <c r="B524" s="180"/>
      <c r="C524" s="177"/>
      <c r="D524" s="177"/>
      <c r="E524" s="178" t="s">
        <v>167</v>
      </c>
      <c r="F524" s="179"/>
      <c r="G524" s="73" t="s">
        <v>156</v>
      </c>
      <c r="H524" s="74">
        <f>H521*0.1</f>
        <v>8.7000000000000011</v>
      </c>
      <c r="I524" s="75"/>
      <c r="J524" s="75"/>
      <c r="K524" s="75">
        <f>H524*I524</f>
        <v>0</v>
      </c>
      <c r="L524" s="75">
        <f t="shared" si="79"/>
        <v>0</v>
      </c>
      <c r="M524" s="85">
        <f>K524+L524</f>
        <v>0</v>
      </c>
      <c r="N524" s="155"/>
    </row>
    <row r="525" spans="1:33" s="21" customFormat="1" x14ac:dyDescent="0.2">
      <c r="A525" s="183"/>
      <c r="B525" s="180"/>
      <c r="C525" s="177"/>
      <c r="D525" s="177"/>
      <c r="E525" s="178"/>
      <c r="F525" s="179"/>
      <c r="G525" s="73"/>
      <c r="H525" s="74"/>
      <c r="I525" s="75"/>
      <c r="J525" s="75"/>
      <c r="K525" s="75"/>
      <c r="L525" s="75"/>
      <c r="M525" s="85"/>
      <c r="N525" s="155"/>
    </row>
    <row r="526" spans="1:33" x14ac:dyDescent="0.2">
      <c r="A526" s="77" t="s">
        <v>64</v>
      </c>
      <c r="B526" s="170"/>
      <c r="C526" s="171" t="s">
        <v>253</v>
      </c>
      <c r="D526" s="164"/>
      <c r="E526" s="172"/>
      <c r="F526" s="5"/>
      <c r="G526" s="162"/>
      <c r="H526" s="137"/>
      <c r="I526" s="75"/>
      <c r="J526" s="75"/>
      <c r="K526" s="75"/>
      <c r="L526" s="75"/>
      <c r="M526" s="85"/>
      <c r="N526" s="138"/>
    </row>
    <row r="527" spans="1:33" x14ac:dyDescent="0.2">
      <c r="A527" s="70"/>
      <c r="B527" s="170"/>
      <c r="C527" s="171" t="s">
        <v>145</v>
      </c>
      <c r="D527" s="164"/>
      <c r="E527" s="172"/>
      <c r="F527" s="5"/>
      <c r="G527" s="162"/>
      <c r="H527" s="137"/>
      <c r="I527" s="75"/>
      <c r="J527" s="75"/>
      <c r="K527" s="75"/>
      <c r="L527" s="75"/>
      <c r="M527" s="85"/>
      <c r="N527" s="138"/>
    </row>
    <row r="528" spans="1:33" x14ac:dyDescent="0.2">
      <c r="A528" s="173" t="s">
        <v>65</v>
      </c>
      <c r="B528" s="170">
        <v>600</v>
      </c>
      <c r="C528" s="177" t="s">
        <v>62</v>
      </c>
      <c r="D528" s="170">
        <v>600</v>
      </c>
      <c r="E528" s="174" t="str">
        <f>E502</f>
        <v>Foundation F1</v>
      </c>
      <c r="F528" s="5"/>
      <c r="G528" s="192" t="s">
        <v>69</v>
      </c>
      <c r="H528" s="137">
        <v>3.5999999999999996</v>
      </c>
      <c r="I528" s="75"/>
      <c r="J528" s="75"/>
      <c r="K528" s="75">
        <f t="shared" ref="K528" si="81">H528*I528</f>
        <v>0</v>
      </c>
      <c r="L528" s="75">
        <f t="shared" ref="L528" si="82">H528*J528</f>
        <v>0</v>
      </c>
      <c r="M528" s="85">
        <f>H528*I528+H528*J528</f>
        <v>0</v>
      </c>
      <c r="N528" s="5"/>
    </row>
    <row r="529" spans="1:33" x14ac:dyDescent="0.2">
      <c r="A529" s="173"/>
      <c r="B529" s="170"/>
      <c r="C529" s="164"/>
      <c r="D529" s="170"/>
      <c r="E529" s="174"/>
      <c r="F529" s="5"/>
      <c r="G529" s="192"/>
      <c r="H529" s="137"/>
      <c r="I529" s="75"/>
      <c r="J529" s="75"/>
      <c r="K529" s="75"/>
      <c r="L529" s="75"/>
      <c r="M529" s="85"/>
      <c r="N529" s="138"/>
    </row>
    <row r="530" spans="1:33" x14ac:dyDescent="0.2">
      <c r="A530" s="173" t="s">
        <v>204</v>
      </c>
      <c r="B530" s="170">
        <v>350</v>
      </c>
      <c r="C530" s="164" t="s">
        <v>62</v>
      </c>
      <c r="D530" s="170">
        <v>200</v>
      </c>
      <c r="E530" s="174" t="str">
        <f>E504</f>
        <v>mm Tie Beam TB</v>
      </c>
      <c r="F530" s="5"/>
      <c r="G530" s="192" t="s">
        <v>69</v>
      </c>
      <c r="H530" s="137">
        <v>15.071</v>
      </c>
      <c r="I530" s="75"/>
      <c r="J530" s="75"/>
      <c r="K530" s="75">
        <f t="shared" ref="K530" si="83">H530*I530</f>
        <v>0</v>
      </c>
      <c r="L530" s="75">
        <f t="shared" ref="L530" si="84">H530*J530</f>
        <v>0</v>
      </c>
      <c r="M530" s="85">
        <f>H530*I530+H530*J530</f>
        <v>0</v>
      </c>
      <c r="N530" s="138"/>
    </row>
    <row r="531" spans="1:33" s="21" customFormat="1" x14ac:dyDescent="0.2">
      <c r="A531" s="173"/>
      <c r="B531" s="170"/>
      <c r="C531" s="164"/>
      <c r="D531" s="164"/>
      <c r="E531" s="174"/>
      <c r="F531" s="179"/>
      <c r="G531" s="192"/>
      <c r="H531" s="137"/>
      <c r="I531" s="75"/>
      <c r="J531" s="75"/>
      <c r="K531" s="75"/>
      <c r="L531" s="75"/>
      <c r="M531" s="85"/>
      <c r="N531" s="155"/>
    </row>
    <row r="532" spans="1:33" s="21" customFormat="1" x14ac:dyDescent="0.2">
      <c r="A532" s="70"/>
      <c r="B532" s="175"/>
      <c r="C532" s="171" t="s">
        <v>63</v>
      </c>
      <c r="D532" s="38"/>
      <c r="E532" s="176"/>
      <c r="F532" s="179"/>
      <c r="G532" s="192"/>
      <c r="H532" s="137"/>
      <c r="I532" s="75"/>
      <c r="J532" s="75"/>
      <c r="K532" s="75"/>
      <c r="L532" s="75"/>
      <c r="M532" s="85"/>
      <c r="N532" s="155"/>
    </row>
    <row r="533" spans="1:33" s="21" customFormat="1" x14ac:dyDescent="0.2">
      <c r="A533" s="173" t="s">
        <v>205</v>
      </c>
      <c r="B533" s="170">
        <v>200</v>
      </c>
      <c r="C533" s="164" t="s">
        <v>62</v>
      </c>
      <c r="D533" s="177">
        <v>200</v>
      </c>
      <c r="E533" s="178" t="s">
        <v>273</v>
      </c>
      <c r="F533" s="5"/>
      <c r="G533" s="192" t="s">
        <v>69</v>
      </c>
      <c r="H533" s="137">
        <v>15.120000000000001</v>
      </c>
      <c r="I533" s="75"/>
      <c r="J533" s="75"/>
      <c r="K533" s="75">
        <f>H533*I533</f>
        <v>0</v>
      </c>
      <c r="L533" s="75">
        <f t="shared" ref="L533" si="85">H533*J533</f>
        <v>0</v>
      </c>
      <c r="M533" s="85">
        <f>H533*I533+H533*J533</f>
        <v>0</v>
      </c>
      <c r="N533" s="155"/>
    </row>
    <row r="534" spans="1:33" s="21" customFormat="1" x14ac:dyDescent="0.2">
      <c r="A534" s="173"/>
      <c r="B534" s="170"/>
      <c r="C534" s="164"/>
      <c r="D534" s="164"/>
      <c r="E534" s="174"/>
      <c r="F534" s="179"/>
      <c r="G534" s="192"/>
      <c r="H534" s="137"/>
      <c r="I534" s="75"/>
      <c r="J534" s="75"/>
      <c r="K534" s="75"/>
      <c r="L534" s="75"/>
      <c r="M534" s="85"/>
      <c r="N534" s="155"/>
    </row>
    <row r="535" spans="1:33" customFormat="1" x14ac:dyDescent="0.2">
      <c r="A535" s="70"/>
      <c r="B535" s="170"/>
      <c r="C535" s="171" t="s">
        <v>262</v>
      </c>
      <c r="D535" s="164"/>
      <c r="E535" s="172"/>
      <c r="F535" s="179"/>
      <c r="G535" s="192"/>
      <c r="H535" s="137"/>
      <c r="I535" s="75"/>
      <c r="J535" s="75"/>
      <c r="K535" s="75"/>
      <c r="L535" s="75"/>
      <c r="M535" s="85"/>
      <c r="N535" s="155"/>
      <c r="O535" s="21"/>
      <c r="P535" s="21"/>
      <c r="Q535" s="21"/>
      <c r="R535" s="21"/>
      <c r="S535" s="21"/>
      <c r="T535" s="21"/>
      <c r="U535" s="21"/>
      <c r="V535" s="21"/>
      <c r="W535" s="21"/>
      <c r="X535" s="21"/>
      <c r="Y535" s="21"/>
      <c r="Z535" s="21"/>
      <c r="AA535" s="21"/>
      <c r="AB535" s="21"/>
      <c r="AC535" s="21"/>
      <c r="AD535" s="21"/>
      <c r="AE535" s="21"/>
      <c r="AF535" s="21"/>
      <c r="AG535" s="21"/>
    </row>
    <row r="536" spans="1:33" customFormat="1" x14ac:dyDescent="0.2">
      <c r="A536" s="183" t="s">
        <v>206</v>
      </c>
      <c r="B536" s="180"/>
      <c r="C536" s="177"/>
      <c r="D536" s="177">
        <v>100</v>
      </c>
      <c r="E536" s="178" t="s">
        <v>263</v>
      </c>
      <c r="F536" s="5"/>
      <c r="G536" s="192" t="s">
        <v>69</v>
      </c>
      <c r="H536" s="137">
        <v>3</v>
      </c>
      <c r="I536" s="75"/>
      <c r="J536" s="75"/>
      <c r="K536" s="75">
        <f>H536*I536</f>
        <v>0</v>
      </c>
      <c r="L536" s="75">
        <f>H536*J536</f>
        <v>0</v>
      </c>
      <c r="M536" s="85">
        <f>H536*I536+H536*J536</f>
        <v>0</v>
      </c>
      <c r="N536" s="138"/>
      <c r="O536" s="5"/>
      <c r="P536" s="5"/>
      <c r="Q536" s="5"/>
      <c r="R536" s="5"/>
      <c r="S536" s="5"/>
      <c r="T536" s="5"/>
      <c r="U536" s="5"/>
      <c r="V536" s="5"/>
      <c r="W536" s="5"/>
      <c r="X536" s="5"/>
      <c r="Y536" s="5"/>
      <c r="Z536" s="5"/>
      <c r="AA536" s="5"/>
      <c r="AB536" s="5"/>
      <c r="AC536" s="5"/>
      <c r="AD536" s="5"/>
      <c r="AE536" s="5"/>
      <c r="AF536" s="5"/>
      <c r="AG536" s="5"/>
    </row>
    <row r="537" spans="1:33" customFormat="1" x14ac:dyDescent="0.2">
      <c r="A537" s="173"/>
      <c r="B537" s="170"/>
      <c r="C537" s="164"/>
      <c r="D537" s="164"/>
      <c r="E537" s="174"/>
      <c r="F537" s="5"/>
      <c r="G537" s="192"/>
      <c r="H537" s="137"/>
      <c r="I537" s="75"/>
      <c r="J537" s="75"/>
      <c r="K537" s="75"/>
      <c r="L537" s="75"/>
      <c r="M537" s="85"/>
      <c r="N537" s="155"/>
      <c r="O537" s="21"/>
      <c r="P537" s="21"/>
      <c r="Q537" s="21"/>
      <c r="R537" s="21"/>
      <c r="S537" s="21"/>
      <c r="T537" s="21"/>
      <c r="U537" s="21"/>
      <c r="V537" s="21"/>
      <c r="W537" s="21"/>
      <c r="X537" s="21"/>
      <c r="Y537" s="21"/>
      <c r="Z537" s="21"/>
      <c r="AA537" s="21"/>
      <c r="AB537" s="21"/>
      <c r="AC537" s="21"/>
      <c r="AD537" s="21"/>
      <c r="AE537" s="21"/>
      <c r="AF537" s="21"/>
      <c r="AG537" s="21"/>
    </row>
    <row r="538" spans="1:33" customFormat="1" x14ac:dyDescent="0.2">
      <c r="A538" s="173"/>
      <c r="B538" s="170"/>
      <c r="C538" s="171" t="s">
        <v>259</v>
      </c>
      <c r="D538" s="164"/>
      <c r="E538" s="172"/>
      <c r="F538" s="5"/>
      <c r="G538" s="192"/>
      <c r="H538" s="74"/>
      <c r="I538" s="75"/>
      <c r="J538" s="75"/>
      <c r="K538" s="75"/>
      <c r="L538" s="75"/>
      <c r="M538" s="85"/>
      <c r="N538" s="155"/>
      <c r="O538" s="21"/>
      <c r="P538" s="21"/>
      <c r="Q538" s="21"/>
      <c r="R538" s="21"/>
      <c r="S538" s="21"/>
      <c r="T538" s="21"/>
      <c r="U538" s="21"/>
      <c r="V538" s="21"/>
      <c r="W538" s="21"/>
      <c r="X538" s="21"/>
      <c r="Y538" s="21"/>
      <c r="Z538" s="21"/>
      <c r="AA538" s="21"/>
      <c r="AB538" s="21"/>
      <c r="AC538" s="21"/>
      <c r="AD538" s="21"/>
      <c r="AE538" s="21"/>
      <c r="AF538" s="21"/>
      <c r="AG538" s="21"/>
    </row>
    <row r="539" spans="1:33" customFormat="1" x14ac:dyDescent="0.2">
      <c r="A539" s="183" t="s">
        <v>207</v>
      </c>
      <c r="B539" s="180">
        <v>350</v>
      </c>
      <c r="C539" s="180" t="s">
        <v>62</v>
      </c>
      <c r="D539" s="180">
        <v>200</v>
      </c>
      <c r="E539" s="275" t="str">
        <f>E513</f>
        <v>mm Beam B1</v>
      </c>
      <c r="F539" s="5"/>
      <c r="G539" s="192" t="s">
        <v>69</v>
      </c>
      <c r="H539" s="137">
        <v>14.137500000000001</v>
      </c>
      <c r="I539" s="75"/>
      <c r="J539" s="75"/>
      <c r="K539" s="75">
        <f t="shared" ref="K539" si="86">H539*I539</f>
        <v>0</v>
      </c>
      <c r="L539" s="75">
        <f>H539*J539</f>
        <v>0</v>
      </c>
      <c r="M539" s="85">
        <f>H539*I539+H539*J539</f>
        <v>0</v>
      </c>
      <c r="N539" s="21"/>
      <c r="O539" s="21"/>
      <c r="P539" s="21"/>
      <c r="Q539" s="21"/>
      <c r="R539" s="21"/>
      <c r="S539" s="21"/>
      <c r="T539" s="21"/>
      <c r="U539" s="21"/>
      <c r="V539" s="21"/>
      <c r="W539" s="21"/>
      <c r="X539" s="21"/>
      <c r="Y539" s="21"/>
      <c r="Z539" s="21"/>
      <c r="AA539" s="21"/>
      <c r="AB539" s="21"/>
      <c r="AC539" s="21"/>
      <c r="AD539" s="21"/>
      <c r="AE539" s="21"/>
      <c r="AF539" s="21"/>
      <c r="AG539" s="21"/>
    </row>
    <row r="540" spans="1:33" customFormat="1" x14ac:dyDescent="0.2">
      <c r="A540" s="70"/>
      <c r="B540" s="180"/>
      <c r="C540" s="177"/>
      <c r="D540" s="177"/>
      <c r="E540" s="178"/>
      <c r="F540" s="5"/>
      <c r="G540" s="192"/>
      <c r="H540" s="137"/>
      <c r="I540" s="75"/>
      <c r="J540" s="75"/>
      <c r="K540" s="75"/>
      <c r="L540" s="75"/>
      <c r="M540" s="85"/>
      <c r="N540" s="21"/>
      <c r="O540" s="21"/>
      <c r="P540" s="21"/>
      <c r="Q540" s="21"/>
      <c r="R540" s="21"/>
      <c r="S540" s="21"/>
      <c r="T540" s="21"/>
      <c r="U540" s="21"/>
      <c r="V540" s="21"/>
      <c r="W540" s="21"/>
      <c r="X540" s="21"/>
      <c r="Y540" s="21"/>
      <c r="Z540" s="21"/>
      <c r="AA540" s="21"/>
      <c r="AB540" s="21"/>
      <c r="AC540" s="21"/>
      <c r="AD540" s="21"/>
      <c r="AE540" s="21"/>
      <c r="AF540" s="21"/>
      <c r="AG540" s="21"/>
    </row>
    <row r="541" spans="1:33" customFormat="1" x14ac:dyDescent="0.2">
      <c r="A541" s="70"/>
      <c r="B541" s="170"/>
      <c r="C541" s="171" t="s">
        <v>260</v>
      </c>
      <c r="D541" s="164"/>
      <c r="E541" s="172"/>
      <c r="F541" s="5"/>
      <c r="G541" s="192"/>
      <c r="H541" s="137"/>
      <c r="I541" s="75"/>
      <c r="J541" s="75"/>
      <c r="K541" s="75"/>
      <c r="L541" s="75"/>
      <c r="M541" s="85"/>
      <c r="N541" s="21"/>
      <c r="O541" s="21"/>
      <c r="P541" s="21"/>
      <c r="Q541" s="21"/>
      <c r="R541" s="21"/>
      <c r="S541" s="21"/>
      <c r="T541" s="21"/>
      <c r="U541" s="21"/>
      <c r="V541" s="21"/>
      <c r="W541" s="21"/>
      <c r="X541" s="21"/>
      <c r="Y541" s="21"/>
      <c r="Z541" s="21"/>
      <c r="AA541" s="21"/>
      <c r="AB541" s="21"/>
      <c r="AC541" s="21"/>
      <c r="AD541" s="21"/>
      <c r="AE541" s="21"/>
      <c r="AF541" s="21"/>
      <c r="AG541" s="21"/>
    </row>
    <row r="542" spans="1:33" customFormat="1" x14ac:dyDescent="0.2">
      <c r="A542" s="183" t="s">
        <v>208</v>
      </c>
      <c r="B542" s="180"/>
      <c r="C542" s="177"/>
      <c r="D542" s="177">
        <v>150</v>
      </c>
      <c r="E542" s="276" t="str">
        <f>E516</f>
        <v>mm roof slab</v>
      </c>
      <c r="F542" s="5"/>
      <c r="G542" s="192" t="s">
        <v>69</v>
      </c>
      <c r="H542" s="137">
        <v>21.96</v>
      </c>
      <c r="I542" s="75"/>
      <c r="J542" s="75"/>
      <c r="K542" s="75">
        <f>H542*I542</f>
        <v>0</v>
      </c>
      <c r="L542" s="75">
        <f>H542*J542</f>
        <v>0</v>
      </c>
      <c r="M542" s="85">
        <f>H542*I542+H542*J542</f>
        <v>0</v>
      </c>
      <c r="N542" s="21"/>
      <c r="O542" s="21"/>
      <c r="P542" s="21"/>
      <c r="Q542" s="21"/>
      <c r="R542" s="21"/>
      <c r="S542" s="21"/>
      <c r="T542" s="21"/>
      <c r="U542" s="21"/>
      <c r="V542" s="21"/>
      <c r="W542" s="21"/>
      <c r="X542" s="21"/>
      <c r="Y542" s="21"/>
      <c r="Z542" s="21"/>
      <c r="AA542" s="21"/>
      <c r="AB542" s="21"/>
      <c r="AC542" s="21"/>
      <c r="AD542" s="21"/>
      <c r="AE542" s="21"/>
      <c r="AF542" s="21"/>
      <c r="AG542" s="21"/>
    </row>
    <row r="543" spans="1:33" customFormat="1" x14ac:dyDescent="0.2">
      <c r="A543" s="183"/>
      <c r="B543" s="180"/>
      <c r="C543" s="177"/>
      <c r="D543" s="177"/>
      <c r="E543" s="178"/>
      <c r="F543" s="5"/>
      <c r="G543" s="192"/>
      <c r="H543" s="137"/>
      <c r="I543" s="75"/>
      <c r="J543" s="75"/>
      <c r="K543" s="75"/>
      <c r="L543" s="75"/>
      <c r="M543" s="85"/>
      <c r="N543" s="21"/>
      <c r="O543" s="21"/>
      <c r="P543" s="21"/>
      <c r="Q543" s="21"/>
      <c r="R543" s="21"/>
      <c r="S543" s="21"/>
      <c r="T543" s="21"/>
      <c r="U543" s="21"/>
      <c r="V543" s="21"/>
      <c r="W543" s="21"/>
      <c r="X543" s="21"/>
      <c r="Y543" s="21"/>
      <c r="Z543" s="21"/>
      <c r="AA543" s="21"/>
      <c r="AB543" s="21"/>
      <c r="AC543" s="21"/>
      <c r="AD543" s="21"/>
      <c r="AE543" s="21"/>
      <c r="AF543" s="21"/>
      <c r="AG543" s="21"/>
    </row>
    <row r="544" spans="1:33" customFormat="1" x14ac:dyDescent="0.2">
      <c r="A544" s="70"/>
      <c r="B544" s="28"/>
      <c r="C544" s="196" t="s">
        <v>264</v>
      </c>
      <c r="D544" s="38"/>
      <c r="E544" s="176"/>
      <c r="F544" s="5"/>
      <c r="G544" s="192"/>
      <c r="H544" s="74"/>
      <c r="I544" s="75"/>
      <c r="J544" s="75"/>
      <c r="K544" s="75"/>
      <c r="L544" s="75"/>
      <c r="M544" s="85"/>
    </row>
    <row r="545" spans="1:14" customFormat="1" x14ac:dyDescent="0.2">
      <c r="A545" s="173" t="s">
        <v>216</v>
      </c>
      <c r="B545" s="180">
        <v>100</v>
      </c>
      <c r="C545" s="177" t="s">
        <v>62</v>
      </c>
      <c r="D545" s="177">
        <v>100</v>
      </c>
      <c r="E545" s="178" t="s">
        <v>266</v>
      </c>
      <c r="F545" s="5"/>
      <c r="G545" s="192" t="s">
        <v>69</v>
      </c>
      <c r="H545" s="137">
        <v>7.83</v>
      </c>
      <c r="I545" s="75"/>
      <c r="J545" s="75"/>
      <c r="K545" s="75">
        <f>H545*I545</f>
        <v>0</v>
      </c>
      <c r="L545" s="75">
        <f>H545*J545</f>
        <v>0</v>
      </c>
      <c r="M545" s="85">
        <f>H545*I545+H545*J545</f>
        <v>0</v>
      </c>
    </row>
    <row r="546" spans="1:14" x14ac:dyDescent="0.2">
      <c r="A546" s="70"/>
      <c r="B546" s="180"/>
      <c r="C546" s="177"/>
      <c r="D546" s="177"/>
      <c r="E546" s="178"/>
      <c r="F546" s="5"/>
      <c r="G546" s="192"/>
      <c r="H546" s="137"/>
      <c r="I546" s="75"/>
      <c r="J546" s="75"/>
      <c r="K546" s="75">
        <f t="shared" ref="K546:K553" si="87">H546*I546</f>
        <v>0</v>
      </c>
      <c r="L546" s="75"/>
      <c r="M546" s="85">
        <f t="shared" ref="M546:M552" si="88">H546*I546+H546*J546</f>
        <v>0</v>
      </c>
      <c r="N546" s="138"/>
    </row>
    <row r="547" spans="1:14" x14ac:dyDescent="0.2">
      <c r="A547" s="70"/>
      <c r="B547" s="180"/>
      <c r="C547" s="177"/>
      <c r="D547" s="177"/>
      <c r="E547" s="178" t="s">
        <v>168</v>
      </c>
      <c r="F547" s="5"/>
      <c r="G547" s="192" t="s">
        <v>152</v>
      </c>
      <c r="H547" s="137">
        <v>28</v>
      </c>
      <c r="I547" s="75"/>
      <c r="J547" s="75"/>
      <c r="K547" s="75">
        <f>H547*I547</f>
        <v>0</v>
      </c>
      <c r="L547" s="75"/>
      <c r="M547" s="85">
        <f t="shared" si="88"/>
        <v>0</v>
      </c>
      <c r="N547" s="138"/>
    </row>
    <row r="548" spans="1:14" ht="15" x14ac:dyDescent="0.2">
      <c r="A548" s="70"/>
      <c r="B548" s="180"/>
      <c r="C548" s="177"/>
      <c r="D548" s="177"/>
      <c r="E548" s="178" t="s">
        <v>169</v>
      </c>
      <c r="F548" s="5"/>
      <c r="G548" s="162" t="s">
        <v>122</v>
      </c>
      <c r="H548" s="137">
        <v>0.36785175000000009</v>
      </c>
      <c r="I548" s="75"/>
      <c r="J548" s="75"/>
      <c r="K548" s="75">
        <f t="shared" si="87"/>
        <v>0</v>
      </c>
      <c r="L548" s="75"/>
      <c r="M548" s="85">
        <f t="shared" si="88"/>
        <v>0</v>
      </c>
      <c r="N548" s="138"/>
    </row>
    <row r="549" spans="1:14" ht="15" x14ac:dyDescent="0.2">
      <c r="A549" s="70"/>
      <c r="B549" s="180"/>
      <c r="C549" s="177"/>
      <c r="D549" s="177"/>
      <c r="E549" s="178" t="s">
        <v>174</v>
      </c>
      <c r="F549" s="5"/>
      <c r="G549" s="162" t="s">
        <v>122</v>
      </c>
      <c r="H549" s="137">
        <v>0.52950000000000008</v>
      </c>
      <c r="I549" s="75"/>
      <c r="J549" s="75"/>
      <c r="K549" s="75">
        <f t="shared" si="87"/>
        <v>0</v>
      </c>
      <c r="L549" s="75"/>
      <c r="M549" s="85">
        <f t="shared" si="88"/>
        <v>0</v>
      </c>
      <c r="N549" s="138"/>
    </row>
    <row r="550" spans="1:14" x14ac:dyDescent="0.2">
      <c r="A550" s="70"/>
      <c r="B550" s="180"/>
      <c r="C550" s="177"/>
      <c r="D550" s="177"/>
      <c r="E550" s="178" t="s">
        <v>170</v>
      </c>
      <c r="F550" s="5"/>
      <c r="G550" s="192" t="s">
        <v>153</v>
      </c>
      <c r="H550" s="137">
        <v>10</v>
      </c>
      <c r="I550" s="75"/>
      <c r="J550" s="75"/>
      <c r="K550" s="75">
        <f t="shared" si="87"/>
        <v>0</v>
      </c>
      <c r="L550" s="75"/>
      <c r="M550" s="85">
        <f t="shared" si="88"/>
        <v>0</v>
      </c>
      <c r="N550" s="138"/>
    </row>
    <row r="551" spans="1:14" x14ac:dyDescent="0.2">
      <c r="A551" s="70"/>
      <c r="B551" s="180"/>
      <c r="C551" s="177"/>
      <c r="D551" s="177"/>
      <c r="E551" s="178" t="s">
        <v>171</v>
      </c>
      <c r="F551" s="5"/>
      <c r="G551" s="192" t="s">
        <v>153</v>
      </c>
      <c r="H551" s="137">
        <v>5</v>
      </c>
      <c r="I551" s="75"/>
      <c r="J551" s="75"/>
      <c r="K551" s="75">
        <f t="shared" si="87"/>
        <v>0</v>
      </c>
      <c r="L551" s="75"/>
      <c r="M551" s="85">
        <f t="shared" si="88"/>
        <v>0</v>
      </c>
      <c r="N551" s="138"/>
    </row>
    <row r="552" spans="1:14" x14ac:dyDescent="0.2">
      <c r="A552" s="70"/>
      <c r="B552" s="180"/>
      <c r="C552" s="177"/>
      <c r="D552" s="177"/>
      <c r="E552" s="178" t="s">
        <v>172</v>
      </c>
      <c r="F552" s="5"/>
      <c r="G552" s="192" t="s">
        <v>152</v>
      </c>
      <c r="H552" s="137">
        <v>361</v>
      </c>
      <c r="I552" s="75"/>
      <c r="J552" s="75"/>
      <c r="K552" s="75">
        <f t="shared" si="87"/>
        <v>0</v>
      </c>
      <c r="L552" s="75"/>
      <c r="M552" s="85">
        <f t="shared" si="88"/>
        <v>0</v>
      </c>
      <c r="N552" s="138"/>
    </row>
    <row r="553" spans="1:14" x14ac:dyDescent="0.2">
      <c r="A553" s="70"/>
      <c r="B553" s="180"/>
      <c r="C553" s="177"/>
      <c r="D553" s="177"/>
      <c r="E553" s="178" t="s">
        <v>173</v>
      </c>
      <c r="F553" s="5"/>
      <c r="G553" s="192" t="s">
        <v>152</v>
      </c>
      <c r="H553" s="137">
        <v>80</v>
      </c>
      <c r="I553" s="75"/>
      <c r="J553" s="75"/>
      <c r="K553" s="75">
        <f t="shared" si="87"/>
        <v>0</v>
      </c>
      <c r="L553" s="75"/>
      <c r="M553" s="85">
        <f>H553*I553+H553*J553</f>
        <v>0</v>
      </c>
      <c r="N553" s="138"/>
    </row>
    <row r="554" spans="1:14" x14ac:dyDescent="0.2">
      <c r="A554" s="77" t="s">
        <v>209</v>
      </c>
      <c r="B554" s="170"/>
      <c r="C554" s="171" t="s">
        <v>254</v>
      </c>
      <c r="D554" s="164"/>
      <c r="E554" s="172"/>
      <c r="F554" s="5"/>
      <c r="G554" s="162"/>
      <c r="H554" s="137"/>
      <c r="I554" s="75"/>
      <c r="J554" s="75"/>
      <c r="K554" s="75"/>
      <c r="L554" s="75"/>
      <c r="M554" s="85"/>
      <c r="N554" s="138"/>
    </row>
    <row r="555" spans="1:14" x14ac:dyDescent="0.2">
      <c r="A555" s="70"/>
      <c r="B555" s="170"/>
      <c r="C555" s="171" t="s">
        <v>145</v>
      </c>
      <c r="D555" s="164"/>
      <c r="E555" s="172"/>
      <c r="F555" s="5"/>
      <c r="G555" s="162"/>
      <c r="H555" s="137"/>
      <c r="I555" s="75"/>
      <c r="J555" s="75"/>
      <c r="K555" s="75"/>
      <c r="L555" s="75"/>
      <c r="M555" s="85"/>
      <c r="N555" s="138"/>
    </row>
    <row r="556" spans="1:14" x14ac:dyDescent="0.2">
      <c r="A556" s="173" t="s">
        <v>210</v>
      </c>
      <c r="B556" s="170"/>
      <c r="C556" s="164">
        <v>6</v>
      </c>
      <c r="D556" s="164" t="s">
        <v>28</v>
      </c>
      <c r="E556" s="174" t="s">
        <v>133</v>
      </c>
      <c r="F556" s="5"/>
      <c r="G556" s="192" t="s">
        <v>17</v>
      </c>
      <c r="H556" s="137">
        <v>30</v>
      </c>
      <c r="I556" s="75"/>
      <c r="J556" s="75"/>
      <c r="K556" s="75">
        <f t="shared" ref="K556:K558" si="89">H556*I556</f>
        <v>0</v>
      </c>
      <c r="L556" s="75">
        <f t="shared" ref="L556:L558" si="90">H556*J556</f>
        <v>0</v>
      </c>
      <c r="M556" s="85">
        <f t="shared" ref="M556" si="91">H556*I556+H556*J556</f>
        <v>0</v>
      </c>
      <c r="N556" s="138"/>
    </row>
    <row r="557" spans="1:14" x14ac:dyDescent="0.2">
      <c r="A557" s="173" t="s">
        <v>210</v>
      </c>
      <c r="B557" s="170"/>
      <c r="C557" s="164">
        <v>10</v>
      </c>
      <c r="D557" s="164" t="s">
        <v>28</v>
      </c>
      <c r="E557" s="174" t="s">
        <v>133</v>
      </c>
      <c r="F557" s="5"/>
      <c r="G557" s="192" t="s">
        <v>17</v>
      </c>
      <c r="H557" s="137">
        <v>10</v>
      </c>
      <c r="I557" s="75"/>
      <c r="J557" s="75"/>
      <c r="K557" s="75">
        <f t="shared" si="89"/>
        <v>0</v>
      </c>
      <c r="L557" s="75">
        <f t="shared" si="90"/>
        <v>0</v>
      </c>
      <c r="M557" s="85">
        <f>H557*I557+H557*J557</f>
        <v>0</v>
      </c>
      <c r="N557" s="138"/>
    </row>
    <row r="558" spans="1:14" x14ac:dyDescent="0.2">
      <c r="A558" s="173" t="s">
        <v>210</v>
      </c>
      <c r="B558" s="170"/>
      <c r="C558" s="164">
        <v>12</v>
      </c>
      <c r="D558" s="164" t="s">
        <v>28</v>
      </c>
      <c r="E558" s="174" t="s">
        <v>133</v>
      </c>
      <c r="F558" s="5"/>
      <c r="G558" s="192" t="s">
        <v>17</v>
      </c>
      <c r="H558" s="137">
        <v>26</v>
      </c>
      <c r="I558" s="75"/>
      <c r="J558" s="75"/>
      <c r="K558" s="75">
        <f t="shared" si="89"/>
        <v>0</v>
      </c>
      <c r="L558" s="75">
        <f t="shared" si="90"/>
        <v>0</v>
      </c>
      <c r="M558" s="85">
        <f>H558*I558+H558*J558</f>
        <v>0</v>
      </c>
      <c r="N558" s="138"/>
    </row>
    <row r="559" spans="1:14" x14ac:dyDescent="0.2">
      <c r="A559" s="173"/>
      <c r="B559" s="170"/>
      <c r="C559" s="164"/>
      <c r="D559" s="164"/>
      <c r="E559" s="174"/>
      <c r="F559" s="5"/>
      <c r="G559" s="162"/>
      <c r="H559" s="137"/>
      <c r="I559" s="75"/>
      <c r="J559" s="75"/>
      <c r="K559" s="75"/>
      <c r="L559" s="75"/>
      <c r="M559" s="85"/>
      <c r="N559" s="138"/>
    </row>
    <row r="560" spans="1:14" x14ac:dyDescent="0.2">
      <c r="A560" s="70"/>
      <c r="B560" s="175"/>
      <c r="C560" s="171" t="s">
        <v>63</v>
      </c>
      <c r="D560" s="38"/>
      <c r="E560" s="176"/>
      <c r="G560" s="73"/>
      <c r="H560" s="74"/>
      <c r="I560" s="75"/>
      <c r="J560" s="75"/>
      <c r="K560" s="75"/>
      <c r="L560" s="75"/>
      <c r="M560" s="85"/>
      <c r="N560" s="138"/>
    </row>
    <row r="561" spans="1:33" s="21" customFormat="1" x14ac:dyDescent="0.2">
      <c r="A561" s="173" t="s">
        <v>211</v>
      </c>
      <c r="B561" s="180"/>
      <c r="C561" s="164">
        <v>6</v>
      </c>
      <c r="D561" s="164" t="s">
        <v>28</v>
      </c>
      <c r="E561" s="178" t="s">
        <v>135</v>
      </c>
      <c r="F561" s="179"/>
      <c r="G561" s="192" t="s">
        <v>17</v>
      </c>
      <c r="H561" s="74">
        <v>18</v>
      </c>
      <c r="I561" s="75"/>
      <c r="J561" s="75"/>
      <c r="K561" s="75">
        <f t="shared" ref="K561:K562" si="92">H561*I561</f>
        <v>0</v>
      </c>
      <c r="L561" s="75">
        <f t="shared" ref="L561:L562" si="93">H561*J561</f>
        <v>0</v>
      </c>
      <c r="M561" s="85">
        <f>H561*I561+H561*J561</f>
        <v>0</v>
      </c>
      <c r="N561" s="155"/>
    </row>
    <row r="562" spans="1:33" s="21" customFormat="1" x14ac:dyDescent="0.2">
      <c r="A562" s="173" t="s">
        <v>212</v>
      </c>
      <c r="B562" s="180"/>
      <c r="C562" s="164">
        <v>12</v>
      </c>
      <c r="D562" s="164" t="s">
        <v>28</v>
      </c>
      <c r="E562" s="178" t="s">
        <v>135</v>
      </c>
      <c r="F562" s="179"/>
      <c r="G562" s="192" t="s">
        <v>17</v>
      </c>
      <c r="H562" s="74">
        <v>24</v>
      </c>
      <c r="I562" s="75"/>
      <c r="J562" s="75"/>
      <c r="K562" s="75">
        <f t="shared" si="92"/>
        <v>0</v>
      </c>
      <c r="L562" s="75">
        <f t="shared" si="93"/>
        <v>0</v>
      </c>
      <c r="M562" s="85">
        <f t="shared" ref="M562" si="94">H562*I562+H562*J562</f>
        <v>0</v>
      </c>
      <c r="N562" s="155"/>
    </row>
    <row r="563" spans="1:33" customFormat="1" x14ac:dyDescent="0.2">
      <c r="A563" s="70"/>
      <c r="B563" s="170"/>
      <c r="C563" s="164"/>
      <c r="D563" s="177"/>
      <c r="E563" s="178"/>
      <c r="F563" s="5"/>
      <c r="G563" s="192"/>
      <c r="H563" s="137"/>
      <c r="I563" s="75"/>
      <c r="J563" s="75"/>
      <c r="K563" s="75"/>
      <c r="L563" s="75"/>
      <c r="M563" s="85"/>
      <c r="N563" s="155"/>
      <c r="O563" s="21"/>
      <c r="P563" s="21"/>
      <c r="Q563" s="21"/>
      <c r="R563" s="21"/>
      <c r="S563" s="21"/>
      <c r="T563" s="21"/>
      <c r="U563" s="21"/>
      <c r="V563" s="21"/>
      <c r="W563" s="21"/>
      <c r="X563" s="21"/>
      <c r="Y563" s="21"/>
      <c r="Z563" s="21"/>
      <c r="AA563" s="21"/>
      <c r="AB563" s="21"/>
      <c r="AC563" s="21"/>
      <c r="AD563" s="21"/>
      <c r="AE563" s="21"/>
      <c r="AF563" s="21"/>
      <c r="AG563" s="21"/>
    </row>
    <row r="564" spans="1:33" customFormat="1" x14ac:dyDescent="0.2">
      <c r="A564" s="70"/>
      <c r="B564" s="170"/>
      <c r="C564" s="171" t="s">
        <v>262</v>
      </c>
      <c r="D564" s="164"/>
      <c r="E564" s="172"/>
      <c r="F564" s="5"/>
      <c r="G564" s="162"/>
      <c r="H564" s="137"/>
      <c r="I564" s="75"/>
      <c r="J564" s="75"/>
      <c r="K564" s="75"/>
      <c r="L564" s="75"/>
      <c r="M564" s="85"/>
      <c r="N564" s="138"/>
      <c r="O564" s="5"/>
      <c r="P564" s="5"/>
      <c r="Q564" s="5"/>
      <c r="R564" s="5"/>
      <c r="S564" s="5"/>
      <c r="T564" s="5"/>
      <c r="U564" s="5"/>
      <c r="V564" s="5"/>
      <c r="W564" s="5"/>
      <c r="X564" s="5"/>
      <c r="Y564" s="5"/>
      <c r="Z564" s="5"/>
      <c r="AA564" s="5"/>
      <c r="AB564" s="5"/>
      <c r="AC564" s="5"/>
      <c r="AD564" s="5"/>
      <c r="AE564" s="5"/>
      <c r="AF564" s="5"/>
      <c r="AG564" s="5"/>
    </row>
    <row r="565" spans="1:33" customFormat="1" x14ac:dyDescent="0.2">
      <c r="A565" s="70" t="s">
        <v>214</v>
      </c>
      <c r="B565" s="180"/>
      <c r="C565" s="177">
        <v>6</v>
      </c>
      <c r="D565" s="177" t="s">
        <v>28</v>
      </c>
      <c r="E565" s="178" t="s">
        <v>143</v>
      </c>
      <c r="F565" s="5"/>
      <c r="G565" s="192" t="s">
        <v>17</v>
      </c>
      <c r="H565" s="137">
        <v>38</v>
      </c>
      <c r="I565" s="75"/>
      <c r="J565" s="75"/>
      <c r="K565" s="75">
        <f>H565*I565</f>
        <v>0</v>
      </c>
      <c r="L565" s="75">
        <f>H565*J565</f>
        <v>0</v>
      </c>
      <c r="M565" s="85">
        <f>H565*I565+H565*J565</f>
        <v>0</v>
      </c>
      <c r="N565" s="181"/>
      <c r="O565" s="182"/>
      <c r="P565" s="5"/>
      <c r="Q565" s="5"/>
      <c r="R565" s="5"/>
      <c r="S565" s="5"/>
      <c r="T565" s="5"/>
      <c r="U565" s="5"/>
      <c r="V565" s="182"/>
      <c r="W565" s="182"/>
      <c r="X565" s="182"/>
      <c r="Y565" s="182"/>
      <c r="Z565" s="182"/>
      <c r="AA565" s="182"/>
      <c r="AB565" s="182"/>
      <c r="AC565" s="182"/>
      <c r="AD565" s="182"/>
      <c r="AE565" s="182"/>
      <c r="AF565" s="182"/>
      <c r="AG565" s="182"/>
    </row>
    <row r="566" spans="1:33" customFormat="1" x14ac:dyDescent="0.2">
      <c r="A566" s="70"/>
      <c r="B566" s="170"/>
      <c r="C566" s="164"/>
      <c r="D566" s="177"/>
      <c r="E566" s="178"/>
      <c r="F566" s="5"/>
      <c r="G566" s="192"/>
      <c r="H566" s="137"/>
      <c r="I566" s="75"/>
      <c r="J566" s="75"/>
      <c r="K566" s="75"/>
      <c r="L566" s="75"/>
      <c r="M566" s="85"/>
      <c r="N566" s="155"/>
      <c r="O566" s="21"/>
      <c r="P566" s="21"/>
      <c r="Q566" s="21"/>
      <c r="R566" s="21"/>
      <c r="S566" s="21"/>
      <c r="T566" s="21"/>
      <c r="U566" s="21"/>
      <c r="V566" s="21"/>
      <c r="W566" s="21"/>
      <c r="X566" s="21"/>
      <c r="Y566" s="21"/>
      <c r="Z566" s="21"/>
      <c r="AA566" s="21"/>
      <c r="AB566" s="21"/>
      <c r="AC566" s="21"/>
      <c r="AD566" s="21"/>
      <c r="AE566" s="21"/>
      <c r="AF566" s="21"/>
      <c r="AG566" s="21"/>
    </row>
    <row r="567" spans="1:33" customFormat="1" x14ac:dyDescent="0.2">
      <c r="A567" s="70"/>
      <c r="B567" s="170"/>
      <c r="C567" s="171" t="s">
        <v>259</v>
      </c>
      <c r="D567" s="164"/>
      <c r="E567" s="172"/>
      <c r="F567" s="5"/>
      <c r="G567" s="162"/>
      <c r="H567" s="137"/>
      <c r="I567" s="75"/>
      <c r="J567" s="75"/>
      <c r="K567" s="75"/>
      <c r="L567" s="75"/>
      <c r="M567" s="85"/>
      <c r="N567" s="138"/>
      <c r="O567" s="5"/>
      <c r="P567" s="5"/>
      <c r="Q567" s="5"/>
      <c r="R567" s="5"/>
      <c r="S567" s="5"/>
      <c r="T567" s="5"/>
      <c r="U567" s="5"/>
      <c r="V567" s="5"/>
      <c r="W567" s="5"/>
      <c r="X567" s="5"/>
      <c r="Y567" s="5"/>
      <c r="Z567" s="5"/>
      <c r="AA567" s="5"/>
      <c r="AB567" s="5"/>
      <c r="AC567" s="5"/>
      <c r="AD567" s="5"/>
      <c r="AE567" s="5"/>
      <c r="AF567" s="5"/>
      <c r="AG567" s="5"/>
    </row>
    <row r="568" spans="1:33" customFormat="1" x14ac:dyDescent="0.2">
      <c r="A568" s="173" t="s">
        <v>213</v>
      </c>
      <c r="B568" s="180"/>
      <c r="C568" s="177">
        <v>6</v>
      </c>
      <c r="D568" s="164" t="s">
        <v>28</v>
      </c>
      <c r="E568" s="178" t="s">
        <v>136</v>
      </c>
      <c r="F568" s="5"/>
      <c r="G568" s="192" t="s">
        <v>17</v>
      </c>
      <c r="H568" s="137">
        <v>24</v>
      </c>
      <c r="I568" s="75"/>
      <c r="J568" s="75"/>
      <c r="K568" s="75">
        <f>H568*I568</f>
        <v>0</v>
      </c>
      <c r="L568" s="75">
        <f>H568*J568</f>
        <v>0</v>
      </c>
      <c r="M568" s="85">
        <f>H568*I568+H568*J568</f>
        <v>0</v>
      </c>
      <c r="N568" s="181"/>
      <c r="O568" s="182"/>
      <c r="P568" s="5"/>
      <c r="Q568" s="5"/>
      <c r="R568" s="5"/>
      <c r="S568" s="5"/>
      <c r="T568" s="5"/>
      <c r="U568" s="5"/>
      <c r="V568" s="182"/>
      <c r="W568" s="182"/>
      <c r="X568" s="182"/>
      <c r="Y568" s="182"/>
      <c r="Z568" s="182"/>
      <c r="AA568" s="182"/>
      <c r="AB568" s="182"/>
      <c r="AC568" s="182"/>
      <c r="AD568" s="182"/>
      <c r="AE568" s="182"/>
      <c r="AF568" s="182"/>
      <c r="AG568" s="182"/>
    </row>
    <row r="569" spans="1:33" customFormat="1" x14ac:dyDescent="0.2">
      <c r="A569" s="173" t="s">
        <v>213</v>
      </c>
      <c r="B569" s="180"/>
      <c r="C569" s="177">
        <v>16</v>
      </c>
      <c r="D569" s="164" t="s">
        <v>28</v>
      </c>
      <c r="E569" s="178" t="s">
        <v>136</v>
      </c>
      <c r="F569" s="5"/>
      <c r="G569" s="192" t="s">
        <v>17</v>
      </c>
      <c r="H569" s="137">
        <v>32</v>
      </c>
      <c r="I569" s="75"/>
      <c r="J569" s="75"/>
      <c r="K569" s="75">
        <f>H569*I569</f>
        <v>0</v>
      </c>
      <c r="L569" s="75">
        <f>H569*J569</f>
        <v>0</v>
      </c>
      <c r="M569" s="85">
        <f>H569*I569+H569*J569</f>
        <v>0</v>
      </c>
      <c r="N569" s="181"/>
      <c r="O569" s="182"/>
      <c r="P569" s="5"/>
      <c r="Q569" s="5"/>
      <c r="R569" s="5"/>
      <c r="S569" s="5"/>
      <c r="T569" s="5"/>
      <c r="U569" s="5"/>
      <c r="V569" s="182"/>
      <c r="W569" s="182"/>
      <c r="X569" s="182"/>
      <c r="Y569" s="182"/>
      <c r="Z569" s="182"/>
      <c r="AA569" s="182"/>
      <c r="AB569" s="182"/>
      <c r="AC569" s="182"/>
      <c r="AD569" s="182"/>
      <c r="AE569" s="182"/>
      <c r="AF569" s="182"/>
      <c r="AG569" s="182"/>
    </row>
    <row r="570" spans="1:33" customFormat="1" x14ac:dyDescent="0.2">
      <c r="A570" s="70"/>
      <c r="B570" s="180"/>
      <c r="C570" s="177"/>
      <c r="D570" s="177"/>
      <c r="E570" s="178"/>
      <c r="F570" s="5"/>
      <c r="G570" s="192"/>
      <c r="H570" s="137"/>
      <c r="I570" s="75"/>
      <c r="J570" s="75"/>
      <c r="K570" s="75"/>
      <c r="L570" s="75"/>
      <c r="M570" s="85"/>
      <c r="N570" s="181"/>
      <c r="O570" s="182"/>
      <c r="P570" s="5"/>
      <c r="Q570" s="5"/>
      <c r="R570" s="5"/>
      <c r="S570" s="5"/>
      <c r="T570" s="5"/>
      <c r="U570" s="5"/>
      <c r="V570" s="182"/>
      <c r="W570" s="182"/>
      <c r="X570" s="182"/>
      <c r="Y570" s="182"/>
      <c r="Z570" s="182"/>
      <c r="AA570" s="182"/>
      <c r="AB570" s="182"/>
      <c r="AC570" s="182"/>
      <c r="AD570" s="182"/>
      <c r="AE570" s="182"/>
      <c r="AF570" s="182"/>
      <c r="AG570" s="182"/>
    </row>
    <row r="571" spans="1:33" customFormat="1" x14ac:dyDescent="0.2">
      <c r="A571" s="70"/>
      <c r="B571" s="170"/>
      <c r="C571" s="171" t="s">
        <v>260</v>
      </c>
      <c r="D571" s="164"/>
      <c r="E571" s="172"/>
      <c r="F571" s="5"/>
      <c r="G571" s="162"/>
      <c r="H571" s="137"/>
      <c r="I571" s="75"/>
      <c r="J571" s="75"/>
      <c r="K571" s="75"/>
      <c r="L571" s="75"/>
      <c r="M571" s="85"/>
      <c r="N571" s="138"/>
      <c r="O571" s="5"/>
      <c r="P571" s="5"/>
      <c r="Q571" s="5"/>
      <c r="R571" s="5"/>
      <c r="S571" s="5"/>
      <c r="T571" s="5"/>
      <c r="U571" s="5"/>
      <c r="V571" s="5"/>
      <c r="W571" s="5"/>
      <c r="X571" s="5"/>
      <c r="Y571" s="5"/>
      <c r="Z571" s="5"/>
      <c r="AA571" s="5"/>
      <c r="AB571" s="5"/>
      <c r="AC571" s="5"/>
      <c r="AD571" s="5"/>
      <c r="AE571" s="5"/>
      <c r="AF571" s="5"/>
      <c r="AG571" s="5"/>
    </row>
    <row r="572" spans="1:33" customFormat="1" x14ac:dyDescent="0.2">
      <c r="A572" s="70" t="s">
        <v>214</v>
      </c>
      <c r="B572" s="180"/>
      <c r="C572" s="177">
        <v>10</v>
      </c>
      <c r="D572" s="177" t="s">
        <v>28</v>
      </c>
      <c r="E572" s="178" t="s">
        <v>134</v>
      </c>
      <c r="F572" s="5"/>
      <c r="G572" s="192" t="s">
        <v>17</v>
      </c>
      <c r="H572" s="137">
        <v>185</v>
      </c>
      <c r="I572" s="75"/>
      <c r="J572" s="75"/>
      <c r="K572" s="75">
        <f>H572*I572</f>
        <v>0</v>
      </c>
      <c r="L572" s="75">
        <f>H572*J572</f>
        <v>0</v>
      </c>
      <c r="M572" s="85">
        <f>H572*I572+H572*J572</f>
        <v>0</v>
      </c>
      <c r="N572" s="181"/>
      <c r="O572" s="182"/>
      <c r="P572" s="5"/>
      <c r="Q572" s="5"/>
      <c r="R572" s="5"/>
      <c r="S572" s="5"/>
      <c r="T572" s="5"/>
      <c r="U572" s="5"/>
      <c r="V572" s="182"/>
      <c r="W572" s="182"/>
      <c r="X572" s="182"/>
      <c r="Y572" s="182"/>
      <c r="Z572" s="182"/>
      <c r="AA572" s="182"/>
      <c r="AB572" s="182"/>
      <c r="AC572" s="182"/>
      <c r="AD572" s="182"/>
      <c r="AE572" s="182"/>
      <c r="AF572" s="182"/>
      <c r="AG572" s="182"/>
    </row>
    <row r="573" spans="1:33" customFormat="1" x14ac:dyDescent="0.2">
      <c r="A573" s="173"/>
      <c r="B573" s="180"/>
      <c r="C573" s="177"/>
      <c r="D573" s="177"/>
      <c r="E573" s="178"/>
      <c r="F573" s="5"/>
      <c r="G573" s="192"/>
      <c r="H573" s="137"/>
      <c r="I573" s="75"/>
      <c r="J573" s="75"/>
      <c r="K573" s="75"/>
      <c r="L573" s="75"/>
      <c r="M573" s="85"/>
    </row>
    <row r="574" spans="1:33" customFormat="1" x14ac:dyDescent="0.2">
      <c r="A574" s="70"/>
      <c r="B574" s="28"/>
      <c r="C574" s="196" t="s">
        <v>264</v>
      </c>
      <c r="D574" s="38"/>
      <c r="E574" s="176"/>
      <c r="F574" s="31"/>
      <c r="G574" s="73"/>
      <c r="H574" s="74"/>
      <c r="I574" s="75"/>
      <c r="J574" s="75"/>
      <c r="K574" s="75"/>
      <c r="L574" s="75"/>
      <c r="M574" s="85"/>
    </row>
    <row r="575" spans="1:33" customFormat="1" x14ac:dyDescent="0.2">
      <c r="A575" s="70" t="s">
        <v>215</v>
      </c>
      <c r="B575" s="180"/>
      <c r="C575" s="177">
        <v>10</v>
      </c>
      <c r="D575" s="177" t="s">
        <v>28</v>
      </c>
      <c r="E575" s="178" t="s">
        <v>267</v>
      </c>
      <c r="F575" s="31"/>
      <c r="G575" s="192" t="s">
        <v>17</v>
      </c>
      <c r="H575" s="74">
        <v>9</v>
      </c>
      <c r="I575" s="75"/>
      <c r="J575" s="75"/>
      <c r="K575" s="75">
        <f>H575*I575</f>
        <v>0</v>
      </c>
      <c r="L575" s="75">
        <f>H575*J575</f>
        <v>0</v>
      </c>
      <c r="M575" s="85">
        <f>H575*I575+H575*J575</f>
        <v>0</v>
      </c>
    </row>
    <row r="576" spans="1:33" x14ac:dyDescent="0.2">
      <c r="A576" s="173"/>
      <c r="B576" s="170"/>
      <c r="C576" s="164"/>
      <c r="D576" s="164"/>
      <c r="E576" s="174" t="s">
        <v>176</v>
      </c>
      <c r="F576" s="5"/>
      <c r="G576" s="192" t="s">
        <v>153</v>
      </c>
      <c r="H576" s="137">
        <f>SUM(H556:H575)*5.8*0.01</f>
        <v>22.967999999999996</v>
      </c>
      <c r="I576" s="75"/>
      <c r="J576" s="75"/>
      <c r="K576" s="75">
        <f>H576*I576</f>
        <v>0</v>
      </c>
      <c r="L576" s="75">
        <f>H576*J576</f>
        <v>0</v>
      </c>
      <c r="M576" s="85">
        <f>H576*I576+H576*J576</f>
        <v>0</v>
      </c>
      <c r="N576" s="138"/>
    </row>
    <row r="577" spans="1:20" s="14" customFormat="1" x14ac:dyDescent="0.2">
      <c r="A577" s="77" t="s">
        <v>130</v>
      </c>
      <c r="B577" s="79" t="s">
        <v>274</v>
      </c>
      <c r="C577" s="38"/>
      <c r="D577" s="38"/>
      <c r="E577" s="79"/>
      <c r="F577" s="36"/>
      <c r="G577" s="80"/>
      <c r="H577" s="81"/>
      <c r="I577" s="82"/>
      <c r="J577" s="82"/>
      <c r="K577" s="82"/>
      <c r="L577" s="82"/>
      <c r="M577" s="76"/>
      <c r="N577"/>
      <c r="O577" s="5"/>
      <c r="P577" s="5"/>
      <c r="Q577" s="5"/>
      <c r="R577" s="5"/>
      <c r="S577" s="5"/>
      <c r="T577" s="5"/>
    </row>
    <row r="578" spans="1:20" s="182" customFormat="1" x14ac:dyDescent="0.2">
      <c r="A578" s="70" t="s">
        <v>275</v>
      </c>
      <c r="B578" s="197">
        <v>1000</v>
      </c>
      <c r="C578" s="198" t="s">
        <v>62</v>
      </c>
      <c r="D578" s="198">
        <v>2100</v>
      </c>
      <c r="E578" s="199" t="s">
        <v>276</v>
      </c>
      <c r="F578" s="200"/>
      <c r="G578" s="73" t="s">
        <v>17</v>
      </c>
      <c r="H578" s="201">
        <v>1</v>
      </c>
      <c r="I578" s="75"/>
      <c r="J578" s="75"/>
      <c r="K578" s="75">
        <f t="shared" ref="K578:K580" si="95">H578*I578</f>
        <v>0</v>
      </c>
      <c r="L578" s="75">
        <f t="shared" ref="L578:L580" si="96">H578*J578</f>
        <v>0</v>
      </c>
      <c r="M578" s="85">
        <f t="shared" ref="M578:M580" si="97">H578*I578+H578*J578</f>
        <v>0</v>
      </c>
      <c r="N578"/>
      <c r="O578" s="5"/>
      <c r="P578" s="5"/>
      <c r="Q578" s="5"/>
      <c r="R578" s="5"/>
      <c r="S578" s="5"/>
      <c r="T578" s="5"/>
    </row>
    <row r="579" spans="1:20" s="182" customFormat="1" x14ac:dyDescent="0.2">
      <c r="A579" s="70" t="s">
        <v>275</v>
      </c>
      <c r="B579" s="197">
        <v>700</v>
      </c>
      <c r="C579" s="198" t="s">
        <v>62</v>
      </c>
      <c r="D579" s="198">
        <v>2100</v>
      </c>
      <c r="E579" s="199" t="s">
        <v>284</v>
      </c>
      <c r="F579" s="200"/>
      <c r="G579" s="73" t="s">
        <v>17</v>
      </c>
      <c r="H579" s="201">
        <v>5</v>
      </c>
      <c r="I579" s="75"/>
      <c r="J579" s="75"/>
      <c r="K579" s="75">
        <f t="shared" si="95"/>
        <v>0</v>
      </c>
      <c r="L579" s="75">
        <f t="shared" si="96"/>
        <v>0</v>
      </c>
      <c r="M579" s="85">
        <f t="shared" si="97"/>
        <v>0</v>
      </c>
      <c r="N579"/>
      <c r="O579" s="5"/>
      <c r="P579" s="5"/>
      <c r="Q579" s="5"/>
      <c r="R579" s="5"/>
      <c r="S579" s="5"/>
      <c r="T579" s="5"/>
    </row>
    <row r="580" spans="1:20" s="182" customFormat="1" x14ac:dyDescent="0.2">
      <c r="A580" s="70" t="s">
        <v>251</v>
      </c>
      <c r="B580" s="197">
        <v>600</v>
      </c>
      <c r="C580" s="198" t="s">
        <v>62</v>
      </c>
      <c r="D580" s="198">
        <v>500</v>
      </c>
      <c r="E580" s="199" t="s">
        <v>291</v>
      </c>
      <c r="F580" s="200"/>
      <c r="G580" s="73" t="s">
        <v>17</v>
      </c>
      <c r="H580" s="201">
        <v>3</v>
      </c>
      <c r="I580" s="75"/>
      <c r="J580" s="75"/>
      <c r="K580" s="75">
        <f t="shared" si="95"/>
        <v>0</v>
      </c>
      <c r="L580" s="75">
        <f t="shared" si="96"/>
        <v>0</v>
      </c>
      <c r="M580" s="85">
        <f t="shared" si="97"/>
        <v>0</v>
      </c>
      <c r="N580"/>
      <c r="O580" s="5"/>
      <c r="P580" s="5"/>
      <c r="Q580" s="5"/>
      <c r="R580" s="5"/>
      <c r="S580" s="5"/>
      <c r="T580" s="5"/>
    </row>
    <row r="581" spans="1:20" x14ac:dyDescent="0.2">
      <c r="A581" s="70"/>
      <c r="B581" s="170"/>
      <c r="C581" s="164"/>
      <c r="D581" s="164"/>
      <c r="E581" s="174"/>
      <c r="F581" s="5"/>
      <c r="G581" s="162"/>
      <c r="H581" s="137"/>
      <c r="I581" s="185"/>
      <c r="J581" s="75"/>
      <c r="K581" s="75"/>
      <c r="L581" s="75"/>
      <c r="M581" s="85"/>
      <c r="N581" s="138"/>
    </row>
    <row r="582" spans="1:20" s="207" customFormat="1" x14ac:dyDescent="0.2">
      <c r="A582" s="140" t="s">
        <v>132</v>
      </c>
      <c r="B582" s="141" t="s">
        <v>67</v>
      </c>
      <c r="C582" s="142"/>
      <c r="D582" s="142"/>
      <c r="E582" s="203"/>
      <c r="F582" s="204"/>
      <c r="G582" s="145"/>
      <c r="H582" s="146"/>
      <c r="I582" s="147"/>
      <c r="J582" s="147"/>
      <c r="K582" s="147"/>
      <c r="L582" s="147"/>
      <c r="M582" s="205"/>
      <c r="N582" s="206"/>
      <c r="O582" s="5"/>
      <c r="P582" s="5"/>
      <c r="Q582" s="5"/>
      <c r="R582" s="5"/>
      <c r="S582" s="5"/>
      <c r="T582" s="5"/>
    </row>
    <row r="583" spans="1:20" x14ac:dyDescent="0.2">
      <c r="A583" s="70"/>
      <c r="E583" s="84"/>
      <c r="G583" s="73"/>
      <c r="H583" s="74"/>
      <c r="I583" s="75"/>
      <c r="J583" s="75"/>
      <c r="K583" s="75"/>
      <c r="L583" s="75"/>
      <c r="M583" s="85"/>
      <c r="N583" s="208"/>
    </row>
    <row r="584" spans="1:20" s="219" customFormat="1" ht="38.25" x14ac:dyDescent="0.2">
      <c r="A584" s="209"/>
      <c r="B584" s="210"/>
      <c r="C584" s="211"/>
      <c r="D584" s="211"/>
      <c r="E584" s="212" t="s">
        <v>68</v>
      </c>
      <c r="F584" s="213"/>
      <c r="G584" s="214"/>
      <c r="H584" s="215"/>
      <c r="I584" s="216"/>
      <c r="J584" s="216"/>
      <c r="K584" s="216"/>
      <c r="L584" s="216"/>
      <c r="M584" s="217"/>
      <c r="N584" s="218"/>
      <c r="O584" s="5"/>
      <c r="P584" s="5"/>
      <c r="Q584" s="5"/>
      <c r="R584" s="5"/>
      <c r="S584" s="5"/>
      <c r="T584" s="5"/>
    </row>
    <row r="585" spans="1:20" s="229" customFormat="1" x14ac:dyDescent="0.2">
      <c r="A585" s="220"/>
      <c r="B585" s="221"/>
      <c r="C585" s="222"/>
      <c r="D585" s="223">
        <v>100</v>
      </c>
      <c r="E585" s="212" t="s">
        <v>125</v>
      </c>
      <c r="F585" s="224"/>
      <c r="G585" s="225"/>
      <c r="H585" s="226"/>
      <c r="I585" s="227"/>
      <c r="J585" s="227"/>
      <c r="K585" s="227"/>
      <c r="L585" s="227"/>
      <c r="M585" s="217"/>
      <c r="N585" s="228"/>
      <c r="O585" s="5"/>
      <c r="P585" s="5"/>
      <c r="Q585" s="5"/>
      <c r="R585" s="5"/>
      <c r="S585" s="5"/>
      <c r="T585" s="5"/>
    </row>
    <row r="586" spans="1:20" s="21" customFormat="1" ht="15" x14ac:dyDescent="0.2">
      <c r="A586" s="70" t="s">
        <v>217</v>
      </c>
      <c r="B586" s="230"/>
      <c r="C586" s="29"/>
      <c r="D586" s="164"/>
      <c r="E586" s="174" t="s">
        <v>290</v>
      </c>
      <c r="G586" s="162" t="s">
        <v>123</v>
      </c>
      <c r="H586" s="74">
        <v>40.86</v>
      </c>
      <c r="I586" s="201"/>
      <c r="J586" s="201"/>
      <c r="K586" s="75">
        <f t="shared" ref="K586:K589" si="98">H586*I586</f>
        <v>0</v>
      </c>
      <c r="L586" s="75">
        <f t="shared" ref="L586" si="99">H586*J586</f>
        <v>0</v>
      </c>
      <c r="M586" s="85">
        <f t="shared" ref="M586:M589" si="100">H586*I586+H586*J586</f>
        <v>0</v>
      </c>
      <c r="N586"/>
      <c r="O586" s="5"/>
      <c r="P586" s="5"/>
      <c r="Q586" s="5"/>
      <c r="R586" s="5"/>
      <c r="S586" s="5"/>
      <c r="T586" s="5"/>
    </row>
    <row r="587" spans="1:20" s="21" customFormat="1" x14ac:dyDescent="0.2">
      <c r="A587" s="70"/>
      <c r="B587" s="230"/>
      <c r="C587" s="29"/>
      <c r="D587" s="164"/>
      <c r="E587" s="174" t="s">
        <v>177</v>
      </c>
      <c r="G587" s="162" t="s">
        <v>152</v>
      </c>
      <c r="H587" s="74">
        <f>H586*23</f>
        <v>939.78</v>
      </c>
      <c r="I587" s="201"/>
      <c r="J587" s="201"/>
      <c r="K587" s="75">
        <f t="shared" si="98"/>
        <v>0</v>
      </c>
      <c r="L587" s="75"/>
      <c r="M587" s="85">
        <f t="shared" si="100"/>
        <v>0</v>
      </c>
      <c r="N587"/>
      <c r="O587" s="5"/>
      <c r="P587" s="5"/>
      <c r="Q587" s="5"/>
      <c r="R587" s="5"/>
      <c r="S587" s="5"/>
      <c r="T587" s="5"/>
    </row>
    <row r="588" spans="1:20" s="21" customFormat="1" x14ac:dyDescent="0.2">
      <c r="A588" s="70"/>
      <c r="B588" s="230"/>
      <c r="C588" s="29"/>
      <c r="D588" s="164"/>
      <c r="E588" s="174" t="s">
        <v>178</v>
      </c>
      <c r="G588" s="162" t="s">
        <v>149</v>
      </c>
      <c r="H588" s="74">
        <f>H587/100</f>
        <v>9.3978000000000002</v>
      </c>
      <c r="I588" s="201"/>
      <c r="J588" s="201"/>
      <c r="K588" s="75">
        <f t="shared" si="98"/>
        <v>0</v>
      </c>
      <c r="L588" s="75"/>
      <c r="M588" s="85">
        <f t="shared" si="100"/>
        <v>0</v>
      </c>
      <c r="N588"/>
      <c r="O588" s="5"/>
      <c r="P588" s="5"/>
      <c r="Q588" s="5"/>
      <c r="R588" s="5"/>
      <c r="S588" s="5"/>
      <c r="T588" s="5"/>
    </row>
    <row r="589" spans="1:20" s="21" customFormat="1" x14ac:dyDescent="0.2">
      <c r="A589" s="70"/>
      <c r="B589" s="230"/>
      <c r="C589" s="29"/>
      <c r="D589" s="164"/>
      <c r="E589" s="174" t="s">
        <v>150</v>
      </c>
      <c r="G589" s="162" t="s">
        <v>149</v>
      </c>
      <c r="H589" s="74">
        <f>H588*5</f>
        <v>46.989000000000004</v>
      </c>
      <c r="I589" s="201"/>
      <c r="J589" s="201"/>
      <c r="K589" s="75">
        <f t="shared" si="98"/>
        <v>0</v>
      </c>
      <c r="L589" s="75"/>
      <c r="M589" s="85">
        <f t="shared" si="100"/>
        <v>0</v>
      </c>
      <c r="N589"/>
      <c r="O589" s="5"/>
      <c r="P589" s="5"/>
      <c r="Q589" s="5"/>
      <c r="R589" s="5"/>
      <c r="S589" s="5"/>
      <c r="T589" s="5"/>
    </row>
    <row r="590" spans="1:20" s="21" customFormat="1" x14ac:dyDescent="0.2">
      <c r="A590" s="70"/>
      <c r="B590" s="230"/>
      <c r="C590" s="29"/>
      <c r="D590" s="164"/>
      <c r="E590" s="174"/>
      <c r="G590" s="162"/>
      <c r="H590" s="74"/>
      <c r="I590" s="201"/>
      <c r="J590" s="201"/>
      <c r="K590" s="75"/>
      <c r="L590" s="75"/>
      <c r="M590" s="85"/>
      <c r="N590"/>
      <c r="O590" s="5"/>
      <c r="P590" s="5"/>
      <c r="Q590" s="5"/>
      <c r="R590" s="5"/>
      <c r="S590" s="5"/>
      <c r="T590" s="5"/>
    </row>
    <row r="591" spans="1:20" s="219" customFormat="1" ht="38.25" x14ac:dyDescent="0.2">
      <c r="A591" s="209"/>
      <c r="B591" s="210"/>
      <c r="C591" s="211"/>
      <c r="D591" s="211"/>
      <c r="E591" s="212" t="s">
        <v>285</v>
      </c>
      <c r="F591" s="213"/>
      <c r="G591" s="214"/>
      <c r="H591" s="215"/>
      <c r="I591" s="216"/>
      <c r="J591" s="216"/>
      <c r="K591" s="216"/>
      <c r="L591" s="216"/>
      <c r="M591" s="217"/>
      <c r="N591" s="218"/>
      <c r="O591" s="5"/>
      <c r="P591" s="5"/>
      <c r="Q591" s="5"/>
      <c r="R591" s="5"/>
      <c r="S591" s="5"/>
      <c r="T591" s="5"/>
    </row>
    <row r="592" spans="1:20" s="229" customFormat="1" x14ac:dyDescent="0.2">
      <c r="A592" s="220"/>
      <c r="B592" s="221"/>
      <c r="C592" s="222"/>
      <c r="D592" s="223">
        <v>100</v>
      </c>
      <c r="E592" s="212" t="s">
        <v>125</v>
      </c>
      <c r="F592" s="224"/>
      <c r="G592" s="225"/>
      <c r="H592" s="226"/>
      <c r="I592" s="227"/>
      <c r="J592" s="227"/>
      <c r="K592" s="227"/>
      <c r="L592" s="227"/>
      <c r="M592" s="217"/>
      <c r="N592" s="228"/>
      <c r="O592" s="5"/>
      <c r="P592" s="5"/>
      <c r="Q592" s="5"/>
      <c r="R592" s="5"/>
      <c r="S592" s="5"/>
      <c r="T592" s="5"/>
    </row>
    <row r="593" spans="1:20" s="21" customFormat="1" ht="15" x14ac:dyDescent="0.2">
      <c r="A593" s="70" t="s">
        <v>217</v>
      </c>
      <c r="B593" s="230"/>
      <c r="C593" s="29"/>
      <c r="D593" s="164"/>
      <c r="E593" s="174" t="s">
        <v>290</v>
      </c>
      <c r="G593" s="162" t="s">
        <v>123</v>
      </c>
      <c r="H593" s="74">
        <v>34.616250000000008</v>
      </c>
      <c r="I593" s="201"/>
      <c r="J593" s="201"/>
      <c r="K593" s="75">
        <f t="shared" ref="K593:K596" si="101">H593*I593</f>
        <v>0</v>
      </c>
      <c r="L593" s="75">
        <f t="shared" ref="L593" si="102">H593*J593</f>
        <v>0</v>
      </c>
      <c r="M593" s="85">
        <f t="shared" ref="M593:M596" si="103">H593*I593+H593*J593</f>
        <v>0</v>
      </c>
      <c r="N593"/>
      <c r="O593" s="5"/>
      <c r="P593" s="5"/>
      <c r="Q593" s="5"/>
      <c r="R593" s="5"/>
      <c r="S593" s="5"/>
      <c r="T593" s="5"/>
    </row>
    <row r="594" spans="1:20" s="21" customFormat="1" x14ac:dyDescent="0.2">
      <c r="A594" s="70"/>
      <c r="B594" s="230"/>
      <c r="C594" s="29"/>
      <c r="D594" s="164"/>
      <c r="E594" s="174" t="s">
        <v>177</v>
      </c>
      <c r="G594" s="162" t="s">
        <v>152</v>
      </c>
      <c r="H594" s="74">
        <f>H593*23</f>
        <v>796.17375000000015</v>
      </c>
      <c r="I594" s="201"/>
      <c r="J594" s="201"/>
      <c r="K594" s="75">
        <f t="shared" si="101"/>
        <v>0</v>
      </c>
      <c r="L594" s="75"/>
      <c r="M594" s="85">
        <f t="shared" si="103"/>
        <v>0</v>
      </c>
      <c r="N594"/>
      <c r="O594" s="5"/>
      <c r="P594" s="5"/>
      <c r="Q594" s="5"/>
      <c r="R594" s="5"/>
      <c r="S594" s="5"/>
      <c r="T594" s="5"/>
    </row>
    <row r="595" spans="1:20" s="21" customFormat="1" x14ac:dyDescent="0.2">
      <c r="A595" s="70"/>
      <c r="B595" s="230"/>
      <c r="C595" s="29"/>
      <c r="D595" s="164"/>
      <c r="E595" s="174" t="s">
        <v>178</v>
      </c>
      <c r="G595" s="162" t="s">
        <v>149</v>
      </c>
      <c r="H595" s="74">
        <f>H594/100</f>
        <v>7.9617375000000017</v>
      </c>
      <c r="I595" s="201"/>
      <c r="J595" s="201"/>
      <c r="K595" s="75">
        <f t="shared" si="101"/>
        <v>0</v>
      </c>
      <c r="L595" s="75"/>
      <c r="M595" s="85">
        <f t="shared" si="103"/>
        <v>0</v>
      </c>
      <c r="N595"/>
      <c r="O595" s="5"/>
      <c r="P595" s="5"/>
      <c r="Q595" s="5"/>
      <c r="R595" s="5"/>
      <c r="S595" s="5"/>
      <c r="T595" s="5"/>
    </row>
    <row r="596" spans="1:20" s="21" customFormat="1" x14ac:dyDescent="0.2">
      <c r="A596" s="70"/>
      <c r="B596" s="230"/>
      <c r="C596" s="29"/>
      <c r="D596" s="164"/>
      <c r="E596" s="174" t="s">
        <v>150</v>
      </c>
      <c r="G596" s="162" t="s">
        <v>149</v>
      </c>
      <c r="H596" s="74">
        <f>H595*5</f>
        <v>39.808687500000005</v>
      </c>
      <c r="I596" s="201"/>
      <c r="J596" s="201"/>
      <c r="K596" s="75">
        <f t="shared" si="101"/>
        <v>0</v>
      </c>
      <c r="L596" s="75"/>
      <c r="M596" s="85">
        <f t="shared" si="103"/>
        <v>0</v>
      </c>
      <c r="N596"/>
      <c r="O596" s="5"/>
      <c r="P596" s="5"/>
      <c r="Q596" s="5"/>
      <c r="R596" s="5"/>
      <c r="S596" s="5"/>
      <c r="T596" s="5"/>
    </row>
    <row r="597" spans="1:20" s="21" customFormat="1" x14ac:dyDescent="0.2">
      <c r="A597" s="70"/>
      <c r="B597" s="230"/>
      <c r="C597" s="29"/>
      <c r="D597" s="164"/>
      <c r="E597" s="174"/>
      <c r="G597" s="162"/>
      <c r="H597" s="74"/>
      <c r="I597" s="201"/>
      <c r="J597" s="201"/>
      <c r="K597" s="75"/>
      <c r="L597" s="75"/>
      <c r="M597" s="85"/>
      <c r="N597"/>
      <c r="O597" s="5"/>
      <c r="P597" s="5"/>
      <c r="Q597" s="5"/>
      <c r="R597" s="5"/>
      <c r="S597" s="5"/>
      <c r="T597" s="5"/>
    </row>
    <row r="598" spans="1:20" s="14" customFormat="1" x14ac:dyDescent="0.2">
      <c r="A598" s="77" t="s">
        <v>70</v>
      </c>
      <c r="B598" s="78" t="s">
        <v>73</v>
      </c>
      <c r="C598" s="38"/>
      <c r="D598" s="38"/>
      <c r="E598" s="79"/>
      <c r="F598" s="36"/>
      <c r="G598" s="80"/>
      <c r="H598" s="81"/>
      <c r="I598" s="82"/>
      <c r="J598" s="82"/>
      <c r="K598" s="82"/>
      <c r="L598" s="82"/>
      <c r="M598" s="85"/>
      <c r="N598"/>
    </row>
    <row r="599" spans="1:20" s="21" customFormat="1" ht="38.25" x14ac:dyDescent="0.2">
      <c r="A599" s="70"/>
      <c r="B599" s="163"/>
      <c r="C599" s="29"/>
      <c r="D599" s="198">
        <v>20</v>
      </c>
      <c r="E599" s="231" t="s">
        <v>121</v>
      </c>
      <c r="F599" s="179"/>
      <c r="G599" s="73"/>
      <c r="H599" s="74"/>
      <c r="I599" s="75"/>
      <c r="J599" s="75"/>
      <c r="K599" s="75"/>
      <c r="L599" s="75"/>
      <c r="M599" s="85"/>
      <c r="N599"/>
    </row>
    <row r="600" spans="1:20" s="21" customFormat="1" ht="15" x14ac:dyDescent="0.2">
      <c r="A600" s="70" t="s">
        <v>218</v>
      </c>
      <c r="B600" s="28"/>
      <c r="C600" s="29"/>
      <c r="D600" s="198"/>
      <c r="E600" s="174" t="s">
        <v>290</v>
      </c>
      <c r="F600" s="31"/>
      <c r="G600" s="73" t="s">
        <v>39</v>
      </c>
      <c r="H600" s="74">
        <v>50.513999999999996</v>
      </c>
      <c r="I600" s="75"/>
      <c r="J600" s="75"/>
      <c r="K600" s="75">
        <f t="shared" ref="K600:K603" si="104">H600*I600</f>
        <v>0</v>
      </c>
      <c r="L600" s="75">
        <f t="shared" ref="L600" si="105">H600*J600</f>
        <v>0</v>
      </c>
      <c r="M600" s="85">
        <f t="shared" ref="M600:M603" si="106">H600*I600+H600*J600</f>
        <v>0</v>
      </c>
      <c r="N600"/>
    </row>
    <row r="601" spans="1:20" s="21" customFormat="1" x14ac:dyDescent="0.2">
      <c r="A601" s="70"/>
      <c r="B601" s="28"/>
      <c r="C601" s="29"/>
      <c r="D601" s="198"/>
      <c r="E601" s="84" t="s">
        <v>148</v>
      </c>
      <c r="F601" s="31"/>
      <c r="G601" s="73" t="s">
        <v>149</v>
      </c>
      <c r="H601" s="74">
        <f>H600/6</f>
        <v>8.4189999999999987</v>
      </c>
      <c r="I601" s="75"/>
      <c r="J601" s="75"/>
      <c r="K601" s="75">
        <f t="shared" si="104"/>
        <v>0</v>
      </c>
      <c r="L601" s="75"/>
      <c r="M601" s="85">
        <f t="shared" si="106"/>
        <v>0</v>
      </c>
      <c r="N601"/>
    </row>
    <row r="602" spans="1:20" s="21" customFormat="1" x14ac:dyDescent="0.2">
      <c r="A602" s="70"/>
      <c r="B602" s="28"/>
      <c r="C602" s="29"/>
      <c r="D602" s="198"/>
      <c r="E602" s="84" t="s">
        <v>150</v>
      </c>
      <c r="F602" s="31"/>
      <c r="G602" s="73" t="s">
        <v>149</v>
      </c>
      <c r="H602" s="74">
        <f>H601*4</f>
        <v>33.675999999999995</v>
      </c>
      <c r="I602" s="75"/>
      <c r="J602" s="75"/>
      <c r="K602" s="75">
        <f t="shared" si="104"/>
        <v>0</v>
      </c>
      <c r="L602" s="75"/>
      <c r="M602" s="85">
        <f t="shared" si="106"/>
        <v>0</v>
      </c>
      <c r="N602"/>
    </row>
    <row r="603" spans="1:20" s="21" customFormat="1" x14ac:dyDescent="0.2">
      <c r="A603" s="70"/>
      <c r="B603" s="28"/>
      <c r="C603" s="29"/>
      <c r="D603" s="198"/>
      <c r="E603" s="84" t="s">
        <v>155</v>
      </c>
      <c r="F603" s="31"/>
      <c r="G603" s="73" t="s">
        <v>149</v>
      </c>
      <c r="H603" s="74">
        <f>H601*4</f>
        <v>33.675999999999995</v>
      </c>
      <c r="I603" s="75"/>
      <c r="J603" s="75"/>
      <c r="K603" s="75">
        <f t="shared" si="104"/>
        <v>0</v>
      </c>
      <c r="L603" s="75"/>
      <c r="M603" s="85">
        <f t="shared" si="106"/>
        <v>0</v>
      </c>
      <c r="N603"/>
    </row>
    <row r="604" spans="1:20" s="21" customFormat="1" x14ac:dyDescent="0.2">
      <c r="A604" s="70"/>
      <c r="B604" s="28"/>
      <c r="C604" s="29"/>
      <c r="D604" s="198"/>
      <c r="E604" s="84"/>
      <c r="F604" s="31"/>
      <c r="G604" s="73"/>
      <c r="H604" s="74"/>
      <c r="I604" s="75"/>
      <c r="J604" s="75"/>
      <c r="K604" s="75"/>
      <c r="L604" s="75"/>
      <c r="M604" s="85"/>
      <c r="N604"/>
    </row>
    <row r="605" spans="1:20" s="21" customFormat="1" ht="38.25" x14ac:dyDescent="0.2">
      <c r="A605" s="70"/>
      <c r="B605" s="163"/>
      <c r="C605" s="29"/>
      <c r="D605" s="198">
        <v>16</v>
      </c>
      <c r="E605" s="231" t="s">
        <v>292</v>
      </c>
      <c r="F605" s="179"/>
      <c r="G605" s="73"/>
      <c r="H605" s="74"/>
      <c r="I605" s="75"/>
      <c r="J605" s="75"/>
      <c r="K605" s="75"/>
      <c r="L605" s="75"/>
      <c r="M605" s="85"/>
      <c r="N605"/>
    </row>
    <row r="606" spans="1:20" s="21" customFormat="1" ht="15" x14ac:dyDescent="0.2">
      <c r="A606" s="70" t="s">
        <v>218</v>
      </c>
      <c r="B606" s="28"/>
      <c r="C606" s="29"/>
      <c r="D606" s="198"/>
      <c r="E606" s="174" t="s">
        <v>290</v>
      </c>
      <c r="F606" s="31"/>
      <c r="G606" s="73" t="s">
        <v>39</v>
      </c>
      <c r="H606" s="74">
        <v>111.09400000000001</v>
      </c>
      <c r="I606" s="75"/>
      <c r="J606" s="75"/>
      <c r="K606" s="75">
        <f t="shared" ref="K606:K608" si="107">H606*I606</f>
        <v>0</v>
      </c>
      <c r="L606" s="75">
        <f t="shared" ref="L606" si="108">H606*J606</f>
        <v>0</v>
      </c>
      <c r="M606" s="85">
        <f t="shared" ref="M606:M608" si="109">H606*I606+H606*J606</f>
        <v>0</v>
      </c>
      <c r="N606"/>
    </row>
    <row r="607" spans="1:20" s="21" customFormat="1" x14ac:dyDescent="0.2">
      <c r="A607" s="70"/>
      <c r="B607" s="28"/>
      <c r="C607" s="29"/>
      <c r="D607" s="198"/>
      <c r="E607" s="84" t="s">
        <v>148</v>
      </c>
      <c r="F607" s="31"/>
      <c r="G607" s="73" t="s">
        <v>149</v>
      </c>
      <c r="H607" s="74">
        <f>H606/8</f>
        <v>13.886750000000001</v>
      </c>
      <c r="I607" s="75"/>
      <c r="J607" s="75"/>
      <c r="K607" s="75">
        <f t="shared" si="107"/>
        <v>0</v>
      </c>
      <c r="L607" s="75"/>
      <c r="M607" s="85">
        <f t="shared" si="109"/>
        <v>0</v>
      </c>
      <c r="N607"/>
    </row>
    <row r="608" spans="1:20" s="21" customFormat="1" x14ac:dyDescent="0.2">
      <c r="A608" s="70"/>
      <c r="B608" s="28"/>
      <c r="C608" s="29"/>
      <c r="D608" s="198"/>
      <c r="E608" s="84" t="s">
        <v>155</v>
      </c>
      <c r="F608" s="31"/>
      <c r="G608" s="73" t="s">
        <v>149</v>
      </c>
      <c r="H608" s="74">
        <f>H607*4</f>
        <v>55.547000000000004</v>
      </c>
      <c r="I608" s="75"/>
      <c r="J608" s="75"/>
      <c r="K608" s="75">
        <f t="shared" si="107"/>
        <v>0</v>
      </c>
      <c r="L608" s="75"/>
      <c r="M608" s="85">
        <f t="shared" si="109"/>
        <v>0</v>
      </c>
      <c r="N608"/>
    </row>
    <row r="609" spans="1:16" s="21" customFormat="1" x14ac:dyDescent="0.2">
      <c r="A609" s="70"/>
      <c r="B609" s="28"/>
      <c r="C609" s="29"/>
      <c r="D609" s="198"/>
      <c r="E609" s="84"/>
      <c r="F609" s="31"/>
      <c r="G609" s="73"/>
      <c r="H609" s="74"/>
      <c r="I609" s="75"/>
      <c r="J609" s="75"/>
      <c r="K609" s="75"/>
      <c r="L609" s="75"/>
      <c r="M609" s="85"/>
      <c r="N609"/>
    </row>
    <row r="610" spans="1:16" x14ac:dyDescent="0.2">
      <c r="A610" s="70"/>
      <c r="E610" s="84"/>
      <c r="G610" s="73"/>
      <c r="H610" s="74"/>
      <c r="I610" s="75"/>
      <c r="J610" s="75"/>
      <c r="K610" s="75"/>
      <c r="L610" s="75"/>
      <c r="M610" s="85"/>
      <c r="N610"/>
      <c r="O610" s="21"/>
    </row>
    <row r="611" spans="1:16" s="14" customFormat="1" x14ac:dyDescent="0.2">
      <c r="A611" s="232" t="s">
        <v>71</v>
      </c>
      <c r="B611" s="233" t="s">
        <v>74</v>
      </c>
      <c r="C611" s="234"/>
      <c r="D611" s="234"/>
      <c r="E611" s="235"/>
      <c r="F611" s="236"/>
      <c r="G611" s="237"/>
      <c r="H611" s="238"/>
      <c r="I611" s="239"/>
      <c r="J611" s="239"/>
      <c r="K611" s="75"/>
      <c r="L611" s="75"/>
      <c r="M611" s="85"/>
      <c r="N611"/>
    </row>
    <row r="612" spans="1:16" x14ac:dyDescent="0.2">
      <c r="A612" s="120"/>
      <c r="B612" s="134"/>
      <c r="C612" s="122"/>
      <c r="D612" s="122"/>
      <c r="E612" s="156"/>
      <c r="F612" s="150"/>
      <c r="G612" s="151"/>
      <c r="H612" s="152"/>
      <c r="I612" s="129"/>
      <c r="J612" s="129"/>
      <c r="K612" s="75"/>
      <c r="L612" s="75"/>
      <c r="M612" s="85"/>
      <c r="N612"/>
    </row>
    <row r="613" spans="1:16" s="132" customFormat="1" x14ac:dyDescent="0.2">
      <c r="A613" s="133"/>
      <c r="B613" s="121"/>
      <c r="C613" s="122"/>
      <c r="D613" s="240">
        <v>50</v>
      </c>
      <c r="E613" s="149" t="s">
        <v>75</v>
      </c>
      <c r="F613" s="241"/>
      <c r="G613" s="151"/>
      <c r="H613" s="242"/>
      <c r="I613" s="129"/>
      <c r="J613" s="129"/>
      <c r="K613" s="75"/>
      <c r="L613" s="75"/>
      <c r="M613" s="85"/>
      <c r="N613"/>
    </row>
    <row r="614" spans="1:16" ht="15" x14ac:dyDescent="0.2">
      <c r="A614" s="70" t="s">
        <v>219</v>
      </c>
      <c r="E614" s="174" t="s">
        <v>290</v>
      </c>
      <c r="G614" s="73" t="s">
        <v>39</v>
      </c>
      <c r="H614" s="74">
        <v>12.292999999999999</v>
      </c>
      <c r="I614" s="75"/>
      <c r="J614" s="75"/>
      <c r="K614" s="75">
        <f t="shared" ref="K614:K616" si="110">H614*I614</f>
        <v>0</v>
      </c>
      <c r="L614" s="75">
        <f t="shared" ref="L614" si="111">H614*J614</f>
        <v>0</v>
      </c>
      <c r="M614" s="85">
        <f t="shared" ref="M614:M616" si="112">H614*I614+H614*J614</f>
        <v>0</v>
      </c>
      <c r="N614"/>
      <c r="P614" s="132"/>
    </row>
    <row r="615" spans="1:16" s="21" customFormat="1" x14ac:dyDescent="0.2">
      <c r="A615" s="70"/>
      <c r="B615" s="28"/>
      <c r="C615" s="29"/>
      <c r="D615" s="198"/>
      <c r="E615" s="84" t="s">
        <v>148</v>
      </c>
      <c r="F615" s="31"/>
      <c r="G615" s="73" t="s">
        <v>149</v>
      </c>
      <c r="H615" s="74">
        <f>H614/3</f>
        <v>4.0976666666666661</v>
      </c>
      <c r="I615" s="75"/>
      <c r="J615" s="75"/>
      <c r="K615" s="75">
        <f t="shared" si="110"/>
        <v>0</v>
      </c>
      <c r="L615" s="75"/>
      <c r="M615" s="85">
        <f t="shared" si="112"/>
        <v>0</v>
      </c>
      <c r="N615"/>
      <c r="P615" s="132"/>
    </row>
    <row r="616" spans="1:16" s="21" customFormat="1" x14ac:dyDescent="0.2">
      <c r="A616" s="70"/>
      <c r="B616" s="28"/>
      <c r="C616" s="29"/>
      <c r="D616" s="198"/>
      <c r="E616" s="84" t="s">
        <v>150</v>
      </c>
      <c r="F616" s="31"/>
      <c r="G616" s="73" t="s">
        <v>149</v>
      </c>
      <c r="H616" s="74">
        <f>H615*4</f>
        <v>16.390666666666664</v>
      </c>
      <c r="I616" s="75"/>
      <c r="J616" s="75"/>
      <c r="K616" s="75">
        <f t="shared" si="110"/>
        <v>0</v>
      </c>
      <c r="L616" s="75"/>
      <c r="M616" s="85">
        <f t="shared" si="112"/>
        <v>0</v>
      </c>
      <c r="N616"/>
      <c r="P616" s="132"/>
    </row>
    <row r="617" spans="1:16" customFormat="1" x14ac:dyDescent="0.2">
      <c r="A617" s="70"/>
      <c r="B617" s="170"/>
      <c r="C617" s="164"/>
      <c r="D617" s="164"/>
      <c r="E617" s="174"/>
      <c r="F617" s="5"/>
      <c r="G617" s="162"/>
      <c r="H617" s="137"/>
      <c r="I617" s="185"/>
      <c r="J617" s="75"/>
      <c r="K617" s="75"/>
      <c r="L617" s="75"/>
      <c r="M617" s="85"/>
    </row>
    <row r="618" spans="1:16" ht="15" x14ac:dyDescent="0.2">
      <c r="A618" s="70" t="s">
        <v>219</v>
      </c>
      <c r="E618" s="174" t="s">
        <v>287</v>
      </c>
      <c r="G618" s="73" t="s">
        <v>39</v>
      </c>
      <c r="H618" s="74">
        <v>25.56</v>
      </c>
      <c r="I618" s="75"/>
      <c r="J618" s="75"/>
      <c r="K618" s="75">
        <f t="shared" ref="K618:K620" si="113">H618*I618</f>
        <v>0</v>
      </c>
      <c r="L618" s="75">
        <f t="shared" ref="L618" si="114">H618*J618</f>
        <v>0</v>
      </c>
      <c r="M618" s="85">
        <f t="shared" ref="M618:M620" si="115">H618*I618+H618*J618</f>
        <v>0</v>
      </c>
      <c r="N618"/>
      <c r="P618" s="132"/>
    </row>
    <row r="619" spans="1:16" s="21" customFormat="1" x14ac:dyDescent="0.2">
      <c r="A619" s="70"/>
      <c r="B619" s="28"/>
      <c r="C619" s="29"/>
      <c r="D619" s="198"/>
      <c r="E619" s="84" t="s">
        <v>148</v>
      </c>
      <c r="F619" s="31"/>
      <c r="G619" s="73" t="s">
        <v>149</v>
      </c>
      <c r="H619" s="74">
        <f>H618/3</f>
        <v>8.52</v>
      </c>
      <c r="I619" s="75"/>
      <c r="J619" s="75"/>
      <c r="K619" s="75">
        <f t="shared" si="113"/>
        <v>0</v>
      </c>
      <c r="L619" s="75"/>
      <c r="M619" s="85">
        <f t="shared" si="115"/>
        <v>0</v>
      </c>
      <c r="N619"/>
      <c r="P619" s="132"/>
    </row>
    <row r="620" spans="1:16" s="21" customFormat="1" x14ac:dyDescent="0.2">
      <c r="A620" s="70"/>
      <c r="B620" s="28"/>
      <c r="C620" s="29"/>
      <c r="D620" s="198"/>
      <c r="E620" s="84" t="s">
        <v>150</v>
      </c>
      <c r="F620" s="31"/>
      <c r="G620" s="73" t="s">
        <v>149</v>
      </c>
      <c r="H620" s="74">
        <f>H619*4</f>
        <v>34.08</v>
      </c>
      <c r="I620" s="75"/>
      <c r="J620" s="75"/>
      <c r="K620" s="75">
        <f t="shared" si="113"/>
        <v>0</v>
      </c>
      <c r="L620" s="75"/>
      <c r="M620" s="85">
        <f t="shared" si="115"/>
        <v>0</v>
      </c>
      <c r="N620"/>
      <c r="P620" s="132"/>
    </row>
    <row r="621" spans="1:16" customFormat="1" x14ac:dyDescent="0.2">
      <c r="A621" s="70"/>
      <c r="B621" s="170"/>
      <c r="C621" s="164"/>
      <c r="D621" s="164"/>
      <c r="E621" s="174"/>
      <c r="F621" s="5"/>
      <c r="G621" s="162"/>
      <c r="H621" s="137"/>
      <c r="I621" s="185"/>
      <c r="J621" s="75"/>
      <c r="K621" s="75"/>
      <c r="L621" s="75"/>
      <c r="M621" s="85"/>
    </row>
    <row r="622" spans="1:16" x14ac:dyDescent="0.2">
      <c r="A622" s="77" t="s">
        <v>72</v>
      </c>
      <c r="B622" s="79" t="s">
        <v>76</v>
      </c>
      <c r="C622" s="38"/>
      <c r="D622" s="38"/>
      <c r="E622" s="79"/>
      <c r="F622" s="36"/>
      <c r="G622" s="162"/>
      <c r="H622" s="81"/>
      <c r="I622" s="82"/>
      <c r="J622" s="82"/>
      <c r="K622" s="75"/>
      <c r="L622" s="75"/>
      <c r="M622" s="85"/>
      <c r="N622"/>
    </row>
    <row r="623" spans="1:16" x14ac:dyDescent="0.2">
      <c r="A623" s="77"/>
      <c r="B623" s="243"/>
      <c r="C623" s="38"/>
      <c r="D623" s="38"/>
      <c r="E623" s="79"/>
      <c r="F623" s="36"/>
      <c r="G623" s="80"/>
      <c r="H623" s="81"/>
      <c r="I623" s="82"/>
      <c r="J623" s="82"/>
      <c r="K623" s="75"/>
      <c r="L623" s="75"/>
      <c r="M623" s="85"/>
      <c r="N623"/>
    </row>
    <row r="624" spans="1:16" x14ac:dyDescent="0.2">
      <c r="A624" s="77"/>
      <c r="B624" s="37">
        <v>600</v>
      </c>
      <c r="C624" s="38" t="s">
        <v>62</v>
      </c>
      <c r="D624" s="244">
        <v>600</v>
      </c>
      <c r="E624" s="39" t="s">
        <v>78</v>
      </c>
      <c r="G624" s="73"/>
      <c r="H624" s="74"/>
      <c r="I624" s="75"/>
      <c r="J624" s="75"/>
      <c r="K624" s="75"/>
      <c r="L624" s="75"/>
      <c r="M624" s="85"/>
      <c r="N624"/>
    </row>
    <row r="625" spans="1:19" ht="15" x14ac:dyDescent="0.2">
      <c r="A625" s="70" t="s">
        <v>220</v>
      </c>
      <c r="D625" s="245"/>
      <c r="E625" s="174" t="s">
        <v>290</v>
      </c>
      <c r="G625" s="73" t="s">
        <v>39</v>
      </c>
      <c r="H625" s="74">
        <v>1.6039999999999992</v>
      </c>
      <c r="I625" s="75"/>
      <c r="J625" s="75"/>
      <c r="K625" s="75">
        <f t="shared" ref="K625:K627" si="116">H625*I625</f>
        <v>0</v>
      </c>
      <c r="L625" s="75">
        <f t="shared" ref="L625" si="117">H625*J625</f>
        <v>0</v>
      </c>
      <c r="M625" s="85">
        <f t="shared" ref="M625:M627" si="118">H625*I625+H625*J625</f>
        <v>0</v>
      </c>
      <c r="N625"/>
    </row>
    <row r="626" spans="1:19" x14ac:dyDescent="0.2">
      <c r="A626" s="70"/>
      <c r="D626" s="245"/>
      <c r="E626" s="84" t="s">
        <v>179</v>
      </c>
      <c r="G626" s="73" t="s">
        <v>152</v>
      </c>
      <c r="H626" s="242">
        <f>(H625/(0.6*0.6))+10*(H625/(0.6*0.6))/100</f>
        <v>4.901111111111109</v>
      </c>
      <c r="I626" s="75"/>
      <c r="J626" s="75"/>
      <c r="K626" s="75">
        <f t="shared" si="116"/>
        <v>0</v>
      </c>
      <c r="L626" s="75"/>
      <c r="M626" s="85">
        <f t="shared" si="118"/>
        <v>0</v>
      </c>
      <c r="N626"/>
    </row>
    <row r="627" spans="1:19" x14ac:dyDescent="0.2">
      <c r="A627" s="70"/>
      <c r="D627" s="245"/>
      <c r="E627" s="84" t="s">
        <v>180</v>
      </c>
      <c r="G627" s="73" t="s">
        <v>181</v>
      </c>
      <c r="H627" s="242">
        <f>H626/4</f>
        <v>1.2252777777777772</v>
      </c>
      <c r="I627" s="75"/>
      <c r="J627" s="75"/>
      <c r="K627" s="75">
        <f t="shared" si="116"/>
        <v>0</v>
      </c>
      <c r="L627" s="75"/>
      <c r="M627" s="85">
        <f t="shared" si="118"/>
        <v>0</v>
      </c>
      <c r="N627"/>
    </row>
    <row r="628" spans="1:19" x14ac:dyDescent="0.2">
      <c r="A628" s="70"/>
      <c r="D628" s="245"/>
      <c r="E628" s="84"/>
      <c r="G628" s="73"/>
      <c r="H628" s="242"/>
      <c r="I628" s="75"/>
      <c r="J628" s="75"/>
      <c r="K628" s="75"/>
      <c r="L628" s="75"/>
      <c r="M628" s="85">
        <f>H628*I628+H628*J628</f>
        <v>0</v>
      </c>
      <c r="N628"/>
    </row>
    <row r="629" spans="1:19" ht="15" x14ac:dyDescent="0.2">
      <c r="A629" s="70" t="s">
        <v>220</v>
      </c>
      <c r="D629" s="245"/>
      <c r="E629" s="174" t="s">
        <v>287</v>
      </c>
      <c r="G629" s="73" t="s">
        <v>39</v>
      </c>
      <c r="H629" s="74">
        <v>25.56</v>
      </c>
      <c r="I629" s="75"/>
      <c r="J629" s="75"/>
      <c r="K629" s="75">
        <f t="shared" ref="K629:K631" si="119">H629*I629</f>
        <v>0</v>
      </c>
      <c r="L629" s="75">
        <f t="shared" ref="L629" si="120">H629*J629</f>
        <v>0</v>
      </c>
      <c r="M629" s="85">
        <f t="shared" ref="M629:M637" si="121">H629*I629+H629*J629</f>
        <v>0</v>
      </c>
      <c r="N629"/>
    </row>
    <row r="630" spans="1:19" x14ac:dyDescent="0.2">
      <c r="A630" s="70"/>
      <c r="D630" s="245"/>
      <c r="E630" s="84" t="s">
        <v>179</v>
      </c>
      <c r="G630" s="73" t="s">
        <v>152</v>
      </c>
      <c r="H630" s="242">
        <f>(H629/(0.6*0.6))+10*(H629/(0.6*0.6))/100</f>
        <v>78.099999999999994</v>
      </c>
      <c r="I630" s="75"/>
      <c r="J630" s="75"/>
      <c r="K630" s="75">
        <f t="shared" si="119"/>
        <v>0</v>
      </c>
      <c r="L630" s="75"/>
      <c r="M630" s="85">
        <f t="shared" si="121"/>
        <v>0</v>
      </c>
      <c r="N630"/>
    </row>
    <row r="631" spans="1:19" x14ac:dyDescent="0.2">
      <c r="A631" s="70"/>
      <c r="D631" s="245"/>
      <c r="E631" s="84" t="s">
        <v>180</v>
      </c>
      <c r="G631" s="73" t="s">
        <v>181</v>
      </c>
      <c r="H631" s="242">
        <f>H630/4</f>
        <v>19.524999999999999</v>
      </c>
      <c r="I631" s="75"/>
      <c r="J631" s="75"/>
      <c r="K631" s="75">
        <f t="shared" si="119"/>
        <v>0</v>
      </c>
      <c r="L631" s="75"/>
      <c r="M631" s="85">
        <f t="shared" si="121"/>
        <v>0</v>
      </c>
      <c r="N631"/>
    </row>
    <row r="632" spans="1:19" x14ac:dyDescent="0.2">
      <c r="A632" s="70"/>
      <c r="D632" s="245"/>
      <c r="E632" s="84"/>
      <c r="G632" s="73"/>
      <c r="H632" s="242"/>
      <c r="I632" s="75"/>
      <c r="J632" s="75"/>
      <c r="K632" s="75"/>
      <c r="L632" s="75"/>
      <c r="M632" s="85">
        <f>H632*I632+H632*J632</f>
        <v>0</v>
      </c>
      <c r="N632"/>
    </row>
    <row r="633" spans="1:19" x14ac:dyDescent="0.2">
      <c r="A633" s="77"/>
      <c r="B633" s="37">
        <v>300</v>
      </c>
      <c r="C633" s="38" t="s">
        <v>62</v>
      </c>
      <c r="D633" s="244">
        <v>300</v>
      </c>
      <c r="E633" s="39" t="s">
        <v>78</v>
      </c>
      <c r="G633" s="73"/>
      <c r="H633" s="74"/>
      <c r="I633" s="75"/>
      <c r="J633" s="75"/>
      <c r="K633" s="75"/>
      <c r="L633" s="75"/>
      <c r="M633" s="85"/>
      <c r="N633"/>
    </row>
    <row r="634" spans="1:19" ht="15" x14ac:dyDescent="0.2">
      <c r="A634" s="70" t="s">
        <v>222</v>
      </c>
      <c r="D634" s="245"/>
      <c r="E634" s="84" t="s">
        <v>274</v>
      </c>
      <c r="G634" s="73" t="s">
        <v>39</v>
      </c>
      <c r="H634" s="74">
        <v>10.689</v>
      </c>
      <c r="I634" s="75"/>
      <c r="J634" s="75"/>
      <c r="K634" s="75">
        <f t="shared" ref="K634:K636" si="122">H634*I634</f>
        <v>0</v>
      </c>
      <c r="L634" s="75">
        <f t="shared" ref="L634" si="123">H634*J634</f>
        <v>0</v>
      </c>
      <c r="M634" s="85">
        <f t="shared" ref="M634:M636" si="124">H634*I634+H634*J634</f>
        <v>0</v>
      </c>
      <c r="N634"/>
    </row>
    <row r="635" spans="1:19" x14ac:dyDescent="0.2">
      <c r="A635" s="70"/>
      <c r="D635" s="245"/>
      <c r="E635" s="84" t="s">
        <v>182</v>
      </c>
      <c r="G635" s="73" t="s">
        <v>152</v>
      </c>
      <c r="H635" s="242">
        <f>(H634/(0.3*0.3))+10*(H634/(0.3*0.3))/100</f>
        <v>130.64333333333335</v>
      </c>
      <c r="I635" s="75"/>
      <c r="J635" s="75"/>
      <c r="K635" s="75">
        <f t="shared" si="122"/>
        <v>0</v>
      </c>
      <c r="L635" s="75"/>
      <c r="M635" s="85">
        <f t="shared" si="124"/>
        <v>0</v>
      </c>
      <c r="N635"/>
    </row>
    <row r="636" spans="1:19" x14ac:dyDescent="0.2">
      <c r="A636" s="70"/>
      <c r="D636" s="245"/>
      <c r="E636" s="84" t="s">
        <v>180</v>
      </c>
      <c r="G636" s="73" t="s">
        <v>181</v>
      </c>
      <c r="H636" s="242">
        <f>H635/12</f>
        <v>10.886944444444445</v>
      </c>
      <c r="I636" s="75"/>
      <c r="J636" s="75"/>
      <c r="K636" s="75">
        <f t="shared" si="122"/>
        <v>0</v>
      </c>
      <c r="L636" s="75"/>
      <c r="M636" s="85">
        <f t="shared" si="124"/>
        <v>0</v>
      </c>
      <c r="N636"/>
    </row>
    <row r="637" spans="1:19" x14ac:dyDescent="0.2">
      <c r="A637" s="70"/>
      <c r="D637" s="245"/>
      <c r="E637" s="84"/>
      <c r="G637" s="73"/>
      <c r="H637" s="242"/>
      <c r="I637" s="75"/>
      <c r="J637" s="75"/>
      <c r="K637" s="75"/>
      <c r="L637" s="75"/>
      <c r="M637" s="85">
        <f t="shared" si="121"/>
        <v>0</v>
      </c>
      <c r="N637"/>
    </row>
    <row r="638" spans="1:19" x14ac:dyDescent="0.2">
      <c r="A638" s="77" t="s">
        <v>72</v>
      </c>
      <c r="B638" s="79" t="s">
        <v>77</v>
      </c>
      <c r="C638" s="38"/>
      <c r="D638" s="38"/>
      <c r="E638" s="79"/>
      <c r="F638" s="36"/>
      <c r="G638" s="80"/>
      <c r="H638" s="81"/>
      <c r="I638" s="82"/>
      <c r="J638" s="82"/>
      <c r="K638" s="75"/>
      <c r="L638" s="75"/>
      <c r="M638" s="85"/>
      <c r="N638"/>
    </row>
    <row r="639" spans="1:19" x14ac:dyDescent="0.2">
      <c r="A639" s="77"/>
      <c r="B639" s="243"/>
      <c r="C639" s="38"/>
      <c r="D639" s="38"/>
      <c r="E639" s="79"/>
      <c r="F639" s="36"/>
      <c r="G639" s="80"/>
      <c r="H639" s="81"/>
      <c r="I639" s="82"/>
      <c r="J639" s="82"/>
      <c r="K639" s="75"/>
      <c r="L639" s="75"/>
      <c r="M639" s="85"/>
      <c r="N639"/>
    </row>
    <row r="640" spans="1:19" s="182" customFormat="1" x14ac:dyDescent="0.2">
      <c r="A640" s="77"/>
      <c r="B640" s="37">
        <v>300</v>
      </c>
      <c r="C640" s="38" t="s">
        <v>62</v>
      </c>
      <c r="D640" s="244">
        <v>600</v>
      </c>
      <c r="E640" s="39" t="s">
        <v>78</v>
      </c>
      <c r="F640" s="31"/>
      <c r="G640" s="73"/>
      <c r="H640" s="74"/>
      <c r="I640" s="75"/>
      <c r="J640" s="75"/>
      <c r="K640" s="75"/>
      <c r="L640" s="75"/>
      <c r="M640" s="85"/>
      <c r="N640"/>
      <c r="O640" s="5"/>
      <c r="Q640" s="5"/>
      <c r="R640" s="5"/>
      <c r="S640" s="21"/>
    </row>
    <row r="641" spans="1:19" ht="15" x14ac:dyDescent="0.2">
      <c r="A641" s="70" t="s">
        <v>223</v>
      </c>
      <c r="D641" s="245"/>
      <c r="E641" s="174" t="s">
        <v>290</v>
      </c>
      <c r="G641" s="73" t="s">
        <v>39</v>
      </c>
      <c r="H641" s="74">
        <v>77.490399999999994</v>
      </c>
      <c r="I641" s="75"/>
      <c r="J641" s="75"/>
      <c r="K641" s="75">
        <f t="shared" ref="K641:K643" si="125">H641*I641</f>
        <v>0</v>
      </c>
      <c r="L641" s="75">
        <f t="shared" ref="L641" si="126">H641*J641</f>
        <v>0</v>
      </c>
      <c r="M641" s="85">
        <f t="shared" ref="M641:M644" si="127">H641*I641+H641*J641</f>
        <v>0</v>
      </c>
      <c r="N641"/>
      <c r="S641" s="21"/>
    </row>
    <row r="642" spans="1:19" x14ac:dyDescent="0.2">
      <c r="A642" s="70"/>
      <c r="D642" s="245"/>
      <c r="E642" s="84" t="s">
        <v>183</v>
      </c>
      <c r="G642" s="73" t="s">
        <v>152</v>
      </c>
      <c r="H642" s="242">
        <f>(H641/(0.6*0.3))+10*(H641/(0.6*0.3))/100</f>
        <v>473.5524444444444</v>
      </c>
      <c r="I642" s="75"/>
      <c r="J642" s="75"/>
      <c r="K642" s="75">
        <f t="shared" si="125"/>
        <v>0</v>
      </c>
      <c r="L642" s="75"/>
      <c r="M642" s="85">
        <f t="shared" si="127"/>
        <v>0</v>
      </c>
      <c r="N642"/>
    </row>
    <row r="643" spans="1:19" x14ac:dyDescent="0.2">
      <c r="A643" s="70"/>
      <c r="D643" s="245"/>
      <c r="E643" s="84" t="s">
        <v>180</v>
      </c>
      <c r="G643" s="73" t="s">
        <v>181</v>
      </c>
      <c r="H643" s="242">
        <f>H642/10</f>
        <v>47.355244444444438</v>
      </c>
      <c r="I643" s="75"/>
      <c r="J643" s="75"/>
      <c r="K643" s="75">
        <f t="shared" si="125"/>
        <v>0</v>
      </c>
      <c r="L643" s="75"/>
      <c r="M643" s="85">
        <f t="shared" si="127"/>
        <v>0</v>
      </c>
      <c r="N643"/>
    </row>
    <row r="644" spans="1:19" x14ac:dyDescent="0.2">
      <c r="A644" s="70"/>
      <c r="D644" s="245"/>
      <c r="E644" s="84"/>
      <c r="G644" s="73"/>
      <c r="H644" s="242"/>
      <c r="I644" s="75"/>
      <c r="J644" s="75"/>
      <c r="K644" s="75"/>
      <c r="L644" s="75"/>
      <c r="M644" s="85">
        <f t="shared" si="127"/>
        <v>0</v>
      </c>
      <c r="N644"/>
    </row>
    <row r="645" spans="1:19" x14ac:dyDescent="0.2">
      <c r="A645" s="77" t="s">
        <v>224</v>
      </c>
      <c r="B645" s="79" t="s">
        <v>81</v>
      </c>
      <c r="C645" s="38"/>
      <c r="D645" s="38"/>
      <c r="E645" s="79"/>
      <c r="F645" s="36"/>
      <c r="G645" s="80"/>
      <c r="H645" s="81"/>
      <c r="I645" s="82"/>
      <c r="J645" s="82"/>
      <c r="K645" s="82"/>
      <c r="L645" s="82"/>
      <c r="M645" s="76"/>
      <c r="N645"/>
    </row>
    <row r="646" spans="1:19" x14ac:dyDescent="0.2">
      <c r="G646" s="73"/>
      <c r="H646" s="74"/>
      <c r="I646" s="75"/>
      <c r="J646" s="75"/>
      <c r="K646" s="75"/>
      <c r="L646" s="75"/>
      <c r="M646" s="76"/>
      <c r="N646"/>
    </row>
    <row r="647" spans="1:19" ht="25.5" x14ac:dyDescent="0.2">
      <c r="A647" s="70"/>
      <c r="B647" s="163"/>
      <c r="E647" s="246" t="s">
        <v>82</v>
      </c>
      <c r="F647" s="247"/>
      <c r="G647" s="73"/>
      <c r="H647" s="74"/>
      <c r="I647" s="75"/>
      <c r="J647" s="75"/>
      <c r="K647" s="75"/>
      <c r="L647" s="75"/>
      <c r="M647" s="76"/>
      <c r="N647"/>
    </row>
    <row r="648" spans="1:19" ht="15" x14ac:dyDescent="0.2">
      <c r="A648" s="70" t="s">
        <v>225</v>
      </c>
      <c r="E648" s="174" t="s">
        <v>290</v>
      </c>
      <c r="G648" s="73" t="s">
        <v>39</v>
      </c>
      <c r="H648" s="74">
        <v>50.513999999999996</v>
      </c>
      <c r="I648" s="75"/>
      <c r="J648" s="75"/>
      <c r="K648" s="75">
        <f t="shared" ref="K648:K653" si="128">H648*I648</f>
        <v>0</v>
      </c>
      <c r="L648" s="75">
        <f t="shared" ref="L648" si="129">H648*J648</f>
        <v>0</v>
      </c>
      <c r="M648" s="85">
        <f t="shared" ref="M648:M656" si="130">H648*I648+H648*J648</f>
        <v>0</v>
      </c>
      <c r="N648"/>
    </row>
    <row r="649" spans="1:19" x14ac:dyDescent="0.2">
      <c r="A649" s="70"/>
      <c r="E649" s="246" t="s">
        <v>186</v>
      </c>
      <c r="F649" s="247"/>
      <c r="G649" s="73" t="s">
        <v>156</v>
      </c>
      <c r="H649" s="74">
        <f>H648/3.5</f>
        <v>14.432571428571427</v>
      </c>
      <c r="I649" s="75"/>
      <c r="J649" s="75"/>
      <c r="K649" s="75">
        <f t="shared" si="128"/>
        <v>0</v>
      </c>
      <c r="L649" s="75"/>
      <c r="M649" s="85">
        <f t="shared" si="130"/>
        <v>0</v>
      </c>
      <c r="N649"/>
    </row>
    <row r="650" spans="1:19" x14ac:dyDescent="0.2">
      <c r="A650" s="70"/>
      <c r="E650" s="246" t="s">
        <v>157</v>
      </c>
      <c r="F650" s="247"/>
      <c r="G650" s="73" t="s">
        <v>156</v>
      </c>
      <c r="H650" s="74">
        <f>H648/3.5</f>
        <v>14.432571428571427</v>
      </c>
      <c r="I650" s="75"/>
      <c r="J650" s="75"/>
      <c r="K650" s="75">
        <f t="shared" si="128"/>
        <v>0</v>
      </c>
      <c r="L650" s="75"/>
      <c r="M650" s="85">
        <f t="shared" si="130"/>
        <v>0</v>
      </c>
      <c r="N650"/>
    </row>
    <row r="651" spans="1:19" x14ac:dyDescent="0.2">
      <c r="A651" s="70"/>
      <c r="E651" s="246"/>
      <c r="F651" s="247"/>
      <c r="G651" s="73"/>
      <c r="H651" s="74"/>
      <c r="I651" s="75"/>
      <c r="J651" s="75"/>
      <c r="K651" s="75"/>
      <c r="L651" s="75"/>
      <c r="M651" s="85"/>
      <c r="N651"/>
    </row>
    <row r="652" spans="1:19" ht="25.5" x14ac:dyDescent="0.2">
      <c r="A652" s="70"/>
      <c r="B652" s="163"/>
      <c r="E652" s="246" t="s">
        <v>286</v>
      </c>
      <c r="F652" s="247"/>
      <c r="G652" s="73"/>
      <c r="H652" s="74"/>
      <c r="I652" s="75"/>
      <c r="J652" s="75"/>
      <c r="K652" s="75"/>
      <c r="L652" s="75"/>
      <c r="M652" s="85"/>
      <c r="N652"/>
    </row>
    <row r="653" spans="1:19" ht="15" x14ac:dyDescent="0.2">
      <c r="A653" s="70" t="s">
        <v>227</v>
      </c>
      <c r="D653" s="164"/>
      <c r="E653" s="174" t="s">
        <v>290</v>
      </c>
      <c r="G653" s="73" t="s">
        <v>39</v>
      </c>
      <c r="H653" s="242">
        <v>33.603600000000014</v>
      </c>
      <c r="I653" s="75"/>
      <c r="J653" s="75"/>
      <c r="K653" s="75">
        <f t="shared" si="128"/>
        <v>0</v>
      </c>
      <c r="L653" s="75">
        <f t="shared" ref="L653" si="131">H653*J653</f>
        <v>0</v>
      </c>
      <c r="M653" s="85">
        <f t="shared" si="130"/>
        <v>0</v>
      </c>
      <c r="N653"/>
    </row>
    <row r="654" spans="1:19" x14ac:dyDescent="0.2">
      <c r="A654" s="70"/>
      <c r="E654" s="246" t="s">
        <v>184</v>
      </c>
      <c r="F654" s="247"/>
      <c r="G654" s="73" t="s">
        <v>156</v>
      </c>
      <c r="H654" s="74">
        <f>H653/4.5</f>
        <v>7.4674666666666702</v>
      </c>
      <c r="I654" s="75"/>
      <c r="J654" s="75"/>
      <c r="K654" s="75">
        <f>H654*I654</f>
        <v>0</v>
      </c>
      <c r="L654" s="75"/>
      <c r="M654" s="85">
        <f t="shared" si="130"/>
        <v>0</v>
      </c>
      <c r="N654"/>
    </row>
    <row r="655" spans="1:19" x14ac:dyDescent="0.2">
      <c r="A655" s="70"/>
      <c r="E655" s="246" t="s">
        <v>185</v>
      </c>
      <c r="F655" s="247"/>
      <c r="G655" s="73" t="s">
        <v>153</v>
      </c>
      <c r="H655" s="74">
        <f>H653/1</f>
        <v>33.603600000000014</v>
      </c>
      <c r="I655" s="75"/>
      <c r="J655" s="75"/>
      <c r="K655" s="75">
        <f t="shared" ref="K655:K656" si="132">H655*I655</f>
        <v>0</v>
      </c>
      <c r="L655" s="75"/>
      <c r="M655" s="85">
        <f t="shared" si="130"/>
        <v>0</v>
      </c>
      <c r="N655"/>
    </row>
    <row r="656" spans="1:19" x14ac:dyDescent="0.2">
      <c r="A656" s="70"/>
      <c r="E656" s="246" t="s">
        <v>158</v>
      </c>
      <c r="F656" s="247"/>
      <c r="G656" s="73" t="s">
        <v>156</v>
      </c>
      <c r="H656" s="74">
        <f>H653/4.5</f>
        <v>7.4674666666666702</v>
      </c>
      <c r="I656" s="75"/>
      <c r="J656" s="75"/>
      <c r="K656" s="75">
        <f t="shared" si="132"/>
        <v>0</v>
      </c>
      <c r="L656" s="75"/>
      <c r="M656" s="85">
        <f t="shared" si="130"/>
        <v>0</v>
      </c>
      <c r="N656"/>
    </row>
    <row r="657" spans="1:14" x14ac:dyDescent="0.2">
      <c r="A657" s="70"/>
      <c r="E657" s="246"/>
      <c r="F657" s="247"/>
      <c r="G657" s="73"/>
      <c r="H657" s="74"/>
      <c r="I657" s="75"/>
      <c r="J657" s="75"/>
      <c r="K657" s="75"/>
      <c r="L657" s="75"/>
      <c r="M657" s="85"/>
      <c r="N657"/>
    </row>
    <row r="658" spans="1:14" x14ac:dyDescent="0.2">
      <c r="A658" s="77" t="s">
        <v>226</v>
      </c>
      <c r="B658" s="79" t="s">
        <v>84</v>
      </c>
      <c r="C658" s="38"/>
      <c r="D658" s="38"/>
      <c r="E658" s="79"/>
      <c r="F658" s="36"/>
      <c r="G658" s="80"/>
      <c r="H658" s="74"/>
      <c r="I658" s="82"/>
      <c r="J658" s="82"/>
      <c r="K658" s="82"/>
      <c r="L658" s="82"/>
      <c r="M658" s="76"/>
      <c r="N658"/>
    </row>
    <row r="659" spans="1:14" x14ac:dyDescent="0.2">
      <c r="A659" s="70"/>
      <c r="E659" s="84"/>
      <c r="G659" s="73"/>
      <c r="H659" s="74"/>
      <c r="I659" s="75"/>
      <c r="J659" s="75"/>
      <c r="K659" s="75"/>
      <c r="L659" s="75"/>
      <c r="M659" s="85"/>
      <c r="N659"/>
    </row>
    <row r="660" spans="1:14" ht="25.5" x14ac:dyDescent="0.2">
      <c r="A660" s="70"/>
      <c r="B660" s="163"/>
      <c r="D660" s="164"/>
      <c r="E660" s="248" t="s">
        <v>85</v>
      </c>
      <c r="F660" s="166"/>
      <c r="G660" s="162"/>
      <c r="H660" s="137"/>
      <c r="I660" s="185"/>
      <c r="J660" s="75"/>
      <c r="K660" s="75"/>
      <c r="L660" s="75"/>
      <c r="M660" s="85"/>
      <c r="N660"/>
    </row>
    <row r="661" spans="1:14" ht="15" x14ac:dyDescent="0.2">
      <c r="A661" s="70" t="s">
        <v>227</v>
      </c>
      <c r="D661" s="164"/>
      <c r="E661" s="174" t="s">
        <v>290</v>
      </c>
      <c r="G661" s="73" t="s">
        <v>39</v>
      </c>
      <c r="H661" s="242">
        <v>25.56</v>
      </c>
      <c r="I661" s="75"/>
      <c r="J661" s="75"/>
      <c r="K661" s="75">
        <f t="shared" ref="K661" si="133">H661*I661</f>
        <v>0</v>
      </c>
      <c r="L661" s="75">
        <f t="shared" ref="L661" si="134">H661*J661</f>
        <v>0</v>
      </c>
      <c r="M661" s="85">
        <f t="shared" ref="M661:M664" si="135">H661*I661+H661*J661</f>
        <v>0</v>
      </c>
      <c r="N661"/>
    </row>
    <row r="662" spans="1:14" x14ac:dyDescent="0.2">
      <c r="A662" s="70"/>
      <c r="E662" s="246" t="s">
        <v>184</v>
      </c>
      <c r="F662" s="247"/>
      <c r="G662" s="73" t="s">
        <v>156</v>
      </c>
      <c r="H662" s="74">
        <f>H661/4.5</f>
        <v>5.68</v>
      </c>
      <c r="I662" s="75"/>
      <c r="J662" s="75"/>
      <c r="K662" s="75">
        <f>H662*I662</f>
        <v>0</v>
      </c>
      <c r="L662" s="75"/>
      <c r="M662" s="85">
        <f t="shared" si="135"/>
        <v>0</v>
      </c>
      <c r="N662"/>
    </row>
    <row r="663" spans="1:14" x14ac:dyDescent="0.2">
      <c r="A663" s="70"/>
      <c r="E663" s="246" t="s">
        <v>185</v>
      </c>
      <c r="F663" s="247"/>
      <c r="G663" s="73" t="s">
        <v>153</v>
      </c>
      <c r="H663" s="74">
        <f>H661/1</f>
        <v>25.56</v>
      </c>
      <c r="I663" s="75"/>
      <c r="J663" s="75"/>
      <c r="K663" s="75">
        <f t="shared" ref="K663:K664" si="136">H663*I663</f>
        <v>0</v>
      </c>
      <c r="L663" s="75"/>
      <c r="M663" s="85">
        <f t="shared" si="135"/>
        <v>0</v>
      </c>
      <c r="N663"/>
    </row>
    <row r="664" spans="1:14" x14ac:dyDescent="0.2">
      <c r="A664" s="70"/>
      <c r="E664" s="246" t="s">
        <v>158</v>
      </c>
      <c r="F664" s="247"/>
      <c r="G664" s="73" t="s">
        <v>156</v>
      </c>
      <c r="H664" s="74">
        <f>H661/4.5</f>
        <v>5.68</v>
      </c>
      <c r="I664" s="75"/>
      <c r="J664" s="75"/>
      <c r="K664" s="75">
        <f t="shared" si="136"/>
        <v>0</v>
      </c>
      <c r="L664" s="75"/>
      <c r="M664" s="85">
        <f t="shared" si="135"/>
        <v>0</v>
      </c>
      <c r="N664"/>
    </row>
    <row r="665" spans="1:14" x14ac:dyDescent="0.2">
      <c r="A665" s="70"/>
      <c r="E665" s="246"/>
      <c r="F665" s="247"/>
      <c r="G665" s="73"/>
      <c r="H665" s="74"/>
      <c r="I665" s="75"/>
      <c r="J665" s="75"/>
      <c r="K665" s="75"/>
      <c r="L665" s="75"/>
      <c r="M665" s="85"/>
      <c r="N665"/>
    </row>
    <row r="666" spans="1:14" x14ac:dyDescent="0.2">
      <c r="A666" s="77" t="s">
        <v>79</v>
      </c>
      <c r="B666" s="79" t="s">
        <v>277</v>
      </c>
      <c r="C666" s="38"/>
      <c r="D666" s="38"/>
      <c r="E666" s="79"/>
      <c r="F666" s="36"/>
      <c r="G666" s="80"/>
      <c r="H666" s="74"/>
      <c r="I666" s="82"/>
      <c r="J666" s="82"/>
      <c r="K666" s="82"/>
      <c r="L666" s="82"/>
      <c r="M666" s="76"/>
      <c r="N666"/>
    </row>
    <row r="667" spans="1:14" x14ac:dyDescent="0.2">
      <c r="A667" s="70"/>
      <c r="E667" s="84"/>
      <c r="G667" s="73"/>
      <c r="H667" s="74"/>
      <c r="I667" s="75"/>
      <c r="J667" s="75"/>
      <c r="K667" s="75"/>
      <c r="L667" s="75"/>
      <c r="M667" s="85"/>
      <c r="N667"/>
    </row>
    <row r="668" spans="1:14" s="14" customFormat="1" x14ac:dyDescent="0.2">
      <c r="A668" s="77" t="s">
        <v>80</v>
      </c>
      <c r="B668" s="78" t="s">
        <v>87</v>
      </c>
      <c r="C668" s="38"/>
      <c r="D668" s="38"/>
      <c r="E668" s="79"/>
      <c r="F668" s="36"/>
      <c r="G668" s="80"/>
      <c r="H668" s="102"/>
      <c r="I668" s="82"/>
      <c r="J668" s="82"/>
      <c r="K668" s="82"/>
      <c r="L668" s="82"/>
      <c r="M668" s="85"/>
      <c r="N668" s="251"/>
    </row>
    <row r="669" spans="1:14" s="14" customFormat="1" x14ac:dyDescent="0.2">
      <c r="A669" s="77"/>
      <c r="B669" s="78"/>
      <c r="C669" s="38"/>
      <c r="D669" s="37"/>
      <c r="E669" s="79"/>
      <c r="F669" s="36"/>
      <c r="G669" s="80"/>
      <c r="H669" s="102"/>
      <c r="I669" s="82"/>
      <c r="J669" s="82"/>
      <c r="K669" s="82"/>
      <c r="L669" s="82"/>
      <c r="M669" s="85"/>
      <c r="N669" s="251"/>
    </row>
    <row r="670" spans="1:14" x14ac:dyDescent="0.2">
      <c r="A670" s="70"/>
      <c r="D670" s="252" t="s">
        <v>88</v>
      </c>
      <c r="E670" s="253"/>
      <c r="G670" s="73"/>
      <c r="H670" s="201"/>
      <c r="I670" s="75"/>
      <c r="J670" s="75"/>
      <c r="K670" s="75"/>
      <c r="L670" s="75"/>
      <c r="M670" s="85"/>
      <c r="N670" s="251"/>
    </row>
    <row r="671" spans="1:14" ht="89.25" x14ac:dyDescent="0.2">
      <c r="A671" s="70"/>
      <c r="E671" s="253" t="s">
        <v>89</v>
      </c>
      <c r="G671" s="73"/>
      <c r="H671" s="201"/>
      <c r="I671" s="75"/>
      <c r="J671" s="75"/>
      <c r="K671" s="75"/>
      <c r="L671" s="75"/>
      <c r="M671" s="85"/>
      <c r="N671" s="251"/>
    </row>
    <row r="672" spans="1:14" x14ac:dyDescent="0.2">
      <c r="A672" s="70"/>
      <c r="E672" s="84"/>
      <c r="G672" s="73"/>
      <c r="H672" s="201"/>
      <c r="I672" s="75"/>
      <c r="J672" s="75"/>
      <c r="K672" s="75"/>
      <c r="L672" s="75"/>
      <c r="M672" s="85"/>
      <c r="N672" s="251"/>
    </row>
    <row r="673" spans="1:14" x14ac:dyDescent="0.2">
      <c r="A673" s="70" t="s">
        <v>229</v>
      </c>
      <c r="E673" s="253" t="s">
        <v>90</v>
      </c>
      <c r="G673" s="73" t="s">
        <v>17</v>
      </c>
      <c r="H673" s="254">
        <v>1</v>
      </c>
      <c r="I673" s="75"/>
      <c r="J673" s="75"/>
      <c r="K673" s="75">
        <f t="shared" ref="K673:K678" si="137">H673*I673</f>
        <v>0</v>
      </c>
      <c r="L673" s="75">
        <f t="shared" ref="L673" si="138">H673*J673</f>
        <v>0</v>
      </c>
      <c r="M673" s="85">
        <f t="shared" ref="M673:M679" si="139">H673*I673+H673*J673</f>
        <v>0</v>
      </c>
      <c r="N673" s="251"/>
    </row>
    <row r="674" spans="1:14" x14ac:dyDescent="0.2">
      <c r="A674" s="70" t="s">
        <v>230</v>
      </c>
      <c r="E674" s="253" t="s">
        <v>280</v>
      </c>
      <c r="G674" s="73" t="s">
        <v>17</v>
      </c>
      <c r="H674" s="254">
        <v>1</v>
      </c>
      <c r="I674" s="75"/>
      <c r="J674" s="75"/>
      <c r="K674" s="75">
        <f t="shared" si="137"/>
        <v>0</v>
      </c>
      <c r="L674" s="75"/>
      <c r="M674" s="85">
        <f t="shared" si="139"/>
        <v>0</v>
      </c>
      <c r="N674" s="251"/>
    </row>
    <row r="675" spans="1:14" x14ac:dyDescent="0.2">
      <c r="A675" s="70" t="s">
        <v>231</v>
      </c>
      <c r="E675" s="253" t="s">
        <v>159</v>
      </c>
      <c r="G675" s="73" t="s">
        <v>17</v>
      </c>
      <c r="H675" s="254">
        <v>1</v>
      </c>
      <c r="I675" s="75"/>
      <c r="J675" s="75"/>
      <c r="K675" s="75">
        <f t="shared" si="137"/>
        <v>0</v>
      </c>
      <c r="L675" s="75"/>
      <c r="M675" s="85">
        <f t="shared" si="139"/>
        <v>0</v>
      </c>
      <c r="N675" s="251"/>
    </row>
    <row r="676" spans="1:14" x14ac:dyDescent="0.2">
      <c r="A676" s="70" t="s">
        <v>232</v>
      </c>
      <c r="E676" s="253" t="s">
        <v>160</v>
      </c>
      <c r="G676" s="73" t="s">
        <v>17</v>
      </c>
      <c r="H676" s="254">
        <v>1</v>
      </c>
      <c r="I676" s="75"/>
      <c r="J676" s="75"/>
      <c r="K676" s="75">
        <f t="shared" si="137"/>
        <v>0</v>
      </c>
      <c r="L676" s="75"/>
      <c r="M676" s="85">
        <f t="shared" si="139"/>
        <v>0</v>
      </c>
      <c r="N676" s="251"/>
    </row>
    <row r="677" spans="1:14" x14ac:dyDescent="0.2">
      <c r="A677" s="70" t="s">
        <v>233</v>
      </c>
      <c r="E677" s="253" t="s">
        <v>161</v>
      </c>
      <c r="G677" s="73" t="s">
        <v>17</v>
      </c>
      <c r="H677" s="254">
        <v>2</v>
      </c>
      <c r="I677" s="75"/>
      <c r="J677" s="75"/>
      <c r="K677" s="75">
        <f t="shared" si="137"/>
        <v>0</v>
      </c>
      <c r="L677" s="75"/>
      <c r="M677" s="85">
        <f t="shared" si="139"/>
        <v>0</v>
      </c>
      <c r="N677" s="251"/>
    </row>
    <row r="678" spans="1:14" x14ac:dyDescent="0.2">
      <c r="A678" s="70" t="s">
        <v>234</v>
      </c>
      <c r="E678" s="253" t="s">
        <v>162</v>
      </c>
      <c r="G678" s="73" t="s">
        <v>17</v>
      </c>
      <c r="H678" s="254">
        <v>3</v>
      </c>
      <c r="I678" s="75"/>
      <c r="J678" s="75"/>
      <c r="K678" s="75">
        <f t="shared" si="137"/>
        <v>0</v>
      </c>
      <c r="L678" s="75"/>
      <c r="M678" s="85">
        <f t="shared" si="139"/>
        <v>0</v>
      </c>
      <c r="N678" s="251"/>
    </row>
    <row r="679" spans="1:14" x14ac:dyDescent="0.2">
      <c r="A679" s="70"/>
      <c r="E679" s="253"/>
      <c r="G679" s="73"/>
      <c r="H679" s="254"/>
      <c r="I679" s="75"/>
      <c r="J679" s="75"/>
      <c r="K679" s="75"/>
      <c r="L679" s="75"/>
      <c r="M679" s="85">
        <f t="shared" si="139"/>
        <v>0</v>
      </c>
      <c r="N679" s="251"/>
    </row>
    <row r="680" spans="1:14" x14ac:dyDescent="0.2">
      <c r="A680" s="70"/>
      <c r="D680" s="252" t="s">
        <v>91</v>
      </c>
      <c r="E680" s="84"/>
      <c r="G680" s="73"/>
      <c r="H680" s="201"/>
      <c r="I680" s="75"/>
      <c r="J680" s="75"/>
      <c r="K680" s="75"/>
      <c r="L680" s="75"/>
      <c r="M680" s="85"/>
      <c r="N680" s="251"/>
    </row>
    <row r="681" spans="1:14" ht="114.75" x14ac:dyDescent="0.2">
      <c r="A681" s="70"/>
      <c r="E681" s="253" t="s">
        <v>92</v>
      </c>
      <c r="G681" s="73"/>
      <c r="H681" s="201"/>
      <c r="I681" s="75"/>
      <c r="J681" s="75"/>
      <c r="K681" s="75"/>
      <c r="L681" s="75"/>
      <c r="M681" s="85"/>
      <c r="N681" s="251"/>
    </row>
    <row r="682" spans="1:14" x14ac:dyDescent="0.2">
      <c r="A682" s="70"/>
      <c r="E682" s="84"/>
      <c r="G682" s="73"/>
      <c r="H682" s="201"/>
      <c r="I682" s="75"/>
      <c r="J682" s="75"/>
      <c r="K682" s="75"/>
      <c r="L682" s="75"/>
      <c r="M682" s="85"/>
      <c r="N682" s="251"/>
    </row>
    <row r="683" spans="1:14" ht="114.75" x14ac:dyDescent="0.2">
      <c r="A683" s="70"/>
      <c r="E683" s="253" t="s">
        <v>93</v>
      </c>
      <c r="G683" s="73"/>
      <c r="H683" s="201"/>
      <c r="I683" s="75"/>
      <c r="J683" s="75"/>
      <c r="K683" s="75"/>
      <c r="L683" s="75"/>
      <c r="M683" s="85"/>
      <c r="N683" s="251"/>
    </row>
    <row r="684" spans="1:14" x14ac:dyDescent="0.2">
      <c r="A684" s="70"/>
      <c r="E684" s="84"/>
      <c r="G684" s="73"/>
      <c r="H684" s="201"/>
      <c r="I684" s="75"/>
      <c r="J684" s="75"/>
      <c r="K684" s="75"/>
      <c r="L684" s="75"/>
      <c r="M684" s="85"/>
      <c r="N684" s="251"/>
    </row>
    <row r="685" spans="1:14" x14ac:dyDescent="0.2">
      <c r="A685" s="70"/>
      <c r="D685" s="255"/>
      <c r="E685" s="253"/>
      <c r="G685" s="73"/>
      <c r="H685" s="254"/>
      <c r="I685" s="75"/>
      <c r="J685" s="75"/>
      <c r="K685" s="75"/>
      <c r="L685" s="75"/>
      <c r="M685" s="85"/>
      <c r="N685" s="251"/>
    </row>
    <row r="686" spans="1:14" x14ac:dyDescent="0.2">
      <c r="A686" s="77" t="s">
        <v>189</v>
      </c>
      <c r="B686" s="78" t="s">
        <v>94</v>
      </c>
      <c r="D686" s="256"/>
      <c r="E686" s="253"/>
      <c r="G686" s="73"/>
      <c r="H686" s="254"/>
      <c r="I686" s="75"/>
      <c r="J686" s="75"/>
      <c r="K686" s="75"/>
      <c r="L686" s="75"/>
      <c r="M686" s="85"/>
      <c r="N686" s="251"/>
    </row>
    <row r="687" spans="1:14" ht="25.5" x14ac:dyDescent="0.2">
      <c r="A687" s="70" t="s">
        <v>196</v>
      </c>
      <c r="E687" s="253" t="s">
        <v>95</v>
      </c>
      <c r="G687" s="73" t="s">
        <v>34</v>
      </c>
      <c r="H687" s="254">
        <v>1</v>
      </c>
      <c r="I687" s="75"/>
      <c r="J687" s="75"/>
      <c r="K687" s="75">
        <f t="shared" ref="K687" si="140">H687*I687</f>
        <v>0</v>
      </c>
      <c r="L687" s="75">
        <f t="shared" ref="L687" si="141">H687*J687</f>
        <v>0</v>
      </c>
      <c r="M687" s="85">
        <f t="shared" ref="M687" si="142">H687*I687+H687*J687</f>
        <v>0</v>
      </c>
      <c r="N687" s="251"/>
    </row>
    <row r="688" spans="1:14" x14ac:dyDescent="0.2">
      <c r="A688" s="70"/>
      <c r="E688" s="253"/>
      <c r="G688" s="73"/>
      <c r="H688" s="254"/>
      <c r="I688" s="75"/>
      <c r="J688" s="75"/>
      <c r="K688" s="75"/>
      <c r="L688" s="75"/>
      <c r="M688" s="85"/>
      <c r="N688" s="251"/>
    </row>
    <row r="689" spans="1:14" x14ac:dyDescent="0.2">
      <c r="A689" s="70"/>
      <c r="E689" s="253"/>
      <c r="G689" s="73"/>
      <c r="H689" s="254"/>
      <c r="I689" s="75"/>
      <c r="J689" s="75"/>
      <c r="K689" s="75"/>
      <c r="L689" s="75"/>
      <c r="M689" s="85"/>
      <c r="N689" s="251"/>
    </row>
    <row r="690" spans="1:14" x14ac:dyDescent="0.2">
      <c r="A690" s="77" t="s">
        <v>83</v>
      </c>
      <c r="B690" s="78" t="s">
        <v>96</v>
      </c>
      <c r="E690" s="253"/>
      <c r="G690" s="73"/>
      <c r="H690" s="254"/>
      <c r="I690" s="75"/>
      <c r="J690" s="75"/>
      <c r="K690" s="75"/>
      <c r="L690" s="75"/>
      <c r="M690" s="85"/>
      <c r="N690" s="251"/>
    </row>
    <row r="691" spans="1:14" ht="51" x14ac:dyDescent="0.2">
      <c r="A691" s="70"/>
      <c r="E691" s="253" t="s">
        <v>97</v>
      </c>
      <c r="G691" s="73"/>
      <c r="H691" s="254"/>
      <c r="I691" s="75"/>
      <c r="J691" s="75"/>
      <c r="K691" s="75"/>
      <c r="L691" s="75"/>
      <c r="M691" s="85"/>
      <c r="N691" s="251"/>
    </row>
    <row r="692" spans="1:14" x14ac:dyDescent="0.2">
      <c r="A692" s="70"/>
      <c r="E692" s="253"/>
      <c r="G692" s="73"/>
      <c r="H692" s="254"/>
      <c r="I692" s="75"/>
      <c r="J692" s="75"/>
      <c r="K692" s="75"/>
      <c r="L692" s="75"/>
      <c r="M692" s="85"/>
      <c r="N692" s="251"/>
    </row>
    <row r="693" spans="1:14" ht="38.25" x14ac:dyDescent="0.2">
      <c r="A693" s="70" t="s">
        <v>86</v>
      </c>
      <c r="E693" s="253" t="s">
        <v>98</v>
      </c>
      <c r="G693" s="73" t="s">
        <v>17</v>
      </c>
      <c r="H693" s="254">
        <v>10</v>
      </c>
      <c r="I693" s="75"/>
      <c r="J693" s="75"/>
      <c r="K693" s="75">
        <f t="shared" ref="K693" si="143">H693*I693</f>
        <v>0</v>
      </c>
      <c r="L693" s="75">
        <f t="shared" ref="L693" si="144">H693*J693</f>
        <v>0</v>
      </c>
      <c r="M693" s="85">
        <f t="shared" ref="M693" si="145">H693*I693+H693*J693</f>
        <v>0</v>
      </c>
      <c r="N693" s="251"/>
    </row>
    <row r="694" spans="1:14" x14ac:dyDescent="0.2">
      <c r="A694" s="70"/>
      <c r="E694" s="253"/>
      <c r="G694" s="73"/>
      <c r="H694" s="254"/>
      <c r="I694" s="75"/>
      <c r="J694" s="75"/>
      <c r="K694" s="75"/>
      <c r="L694" s="75"/>
      <c r="M694" s="85"/>
      <c r="N694" s="251"/>
    </row>
    <row r="695" spans="1:14" ht="51" x14ac:dyDescent="0.2">
      <c r="A695" s="70" t="s">
        <v>235</v>
      </c>
      <c r="E695" s="253" t="s">
        <v>99</v>
      </c>
      <c r="G695" s="73" t="s">
        <v>17</v>
      </c>
      <c r="H695" s="254">
        <v>5</v>
      </c>
      <c r="I695" s="75"/>
      <c r="J695" s="75"/>
      <c r="K695" s="75">
        <f t="shared" ref="K695" si="146">H695*I695</f>
        <v>0</v>
      </c>
      <c r="L695" s="75">
        <f t="shared" ref="L695" si="147">H695*J695</f>
        <v>0</v>
      </c>
      <c r="M695" s="85">
        <f t="shared" ref="M695" si="148">H695*I695+H695*J695</f>
        <v>0</v>
      </c>
      <c r="N695" s="251"/>
    </row>
    <row r="696" spans="1:14" x14ac:dyDescent="0.2">
      <c r="A696" s="70"/>
      <c r="E696" s="253"/>
      <c r="G696" s="73"/>
      <c r="H696" s="254"/>
      <c r="I696" s="75"/>
      <c r="J696" s="75"/>
      <c r="K696" s="75"/>
      <c r="L696" s="75"/>
      <c r="M696" s="85"/>
      <c r="N696" s="251"/>
    </row>
    <row r="697" spans="1:14" x14ac:dyDescent="0.2">
      <c r="A697" s="77" t="s">
        <v>190</v>
      </c>
      <c r="B697" s="78" t="s">
        <v>100</v>
      </c>
      <c r="E697" s="253"/>
      <c r="G697" s="73"/>
      <c r="H697" s="254"/>
      <c r="I697" s="75"/>
      <c r="J697" s="75"/>
      <c r="K697" s="75"/>
      <c r="L697" s="75"/>
      <c r="M697" s="85"/>
      <c r="N697" s="251"/>
    </row>
    <row r="698" spans="1:14" ht="63.75" x14ac:dyDescent="0.2">
      <c r="A698" s="70"/>
      <c r="E698" s="253" t="s">
        <v>101</v>
      </c>
      <c r="G698" s="73"/>
      <c r="H698" s="254"/>
      <c r="I698" s="75"/>
      <c r="J698" s="75"/>
      <c r="K698" s="75"/>
      <c r="L698" s="75"/>
      <c r="M698" s="85"/>
      <c r="N698" s="251"/>
    </row>
    <row r="699" spans="1:14" x14ac:dyDescent="0.2">
      <c r="A699" s="70"/>
      <c r="E699" s="253" t="s">
        <v>102</v>
      </c>
      <c r="G699" s="73"/>
      <c r="H699" s="254"/>
      <c r="I699" s="75"/>
      <c r="J699" s="75"/>
      <c r="K699" s="75"/>
      <c r="L699" s="75"/>
      <c r="M699" s="85"/>
      <c r="N699" s="251"/>
    </row>
    <row r="700" spans="1:14" ht="25.5" x14ac:dyDescent="0.2">
      <c r="A700" s="70"/>
      <c r="E700" s="257" t="s">
        <v>103</v>
      </c>
      <c r="G700" s="73"/>
      <c r="H700" s="254"/>
      <c r="I700" s="75"/>
      <c r="J700" s="75"/>
      <c r="K700" s="75"/>
      <c r="L700" s="75"/>
      <c r="M700" s="85"/>
      <c r="N700" s="251"/>
    </row>
    <row r="701" spans="1:14" x14ac:dyDescent="0.2">
      <c r="A701" s="70"/>
      <c r="E701" s="253"/>
      <c r="G701" s="73"/>
      <c r="H701" s="254"/>
      <c r="I701" s="75"/>
      <c r="J701" s="75"/>
      <c r="K701" s="75"/>
      <c r="L701" s="75"/>
      <c r="M701" s="85"/>
      <c r="N701" s="251"/>
    </row>
    <row r="702" spans="1:14" x14ac:dyDescent="0.2">
      <c r="A702" s="70"/>
      <c r="B702" s="258" t="s">
        <v>104</v>
      </c>
      <c r="E702" s="253"/>
      <c r="G702" s="73"/>
      <c r="H702" s="254"/>
      <c r="I702" s="75"/>
      <c r="J702" s="75"/>
      <c r="K702" s="75"/>
      <c r="L702" s="75"/>
      <c r="M702" s="85"/>
      <c r="N702" s="5"/>
    </row>
    <row r="703" spans="1:14" x14ac:dyDescent="0.2">
      <c r="A703" s="70" t="s">
        <v>197</v>
      </c>
      <c r="C703" s="164"/>
      <c r="D703" s="164"/>
      <c r="E703" s="259" t="s">
        <v>105</v>
      </c>
      <c r="F703" s="5"/>
      <c r="G703" s="162" t="s">
        <v>17</v>
      </c>
      <c r="H703" s="260">
        <v>2</v>
      </c>
      <c r="I703" s="75"/>
      <c r="J703" s="75"/>
      <c r="K703" s="75">
        <f t="shared" ref="K703:K709" si="149">H703*I703</f>
        <v>0</v>
      </c>
      <c r="L703" s="75">
        <f t="shared" ref="L703:L709" si="150">H703*J703</f>
        <v>0</v>
      </c>
      <c r="M703" s="85">
        <f t="shared" ref="M703:M709" si="151">H703*I703+H703*J703</f>
        <v>0</v>
      </c>
      <c r="N703" s="5"/>
    </row>
    <row r="704" spans="1:14" x14ac:dyDescent="0.2">
      <c r="A704" s="70" t="s">
        <v>198</v>
      </c>
      <c r="C704" s="164"/>
      <c r="D704" s="164"/>
      <c r="E704" s="261" t="s">
        <v>142</v>
      </c>
      <c r="F704" s="5"/>
      <c r="G704" s="162" t="s">
        <v>17</v>
      </c>
      <c r="H704" s="260">
        <v>6</v>
      </c>
      <c r="I704" s="75"/>
      <c r="J704" s="75"/>
      <c r="K704" s="75">
        <f t="shared" si="149"/>
        <v>0</v>
      </c>
      <c r="L704" s="75">
        <f t="shared" si="150"/>
        <v>0</v>
      </c>
      <c r="M704" s="85">
        <f t="shared" si="151"/>
        <v>0</v>
      </c>
      <c r="N704" s="5"/>
    </row>
    <row r="705" spans="1:15" x14ac:dyDescent="0.2">
      <c r="A705" s="70" t="s">
        <v>199</v>
      </c>
      <c r="C705" s="164"/>
      <c r="D705" s="164"/>
      <c r="E705" s="259" t="s">
        <v>107</v>
      </c>
      <c r="F705" s="5"/>
      <c r="G705" s="162" t="s">
        <v>17</v>
      </c>
      <c r="H705" s="260">
        <v>8</v>
      </c>
      <c r="I705" s="75"/>
      <c r="J705" s="75"/>
      <c r="K705" s="75">
        <f t="shared" si="149"/>
        <v>0</v>
      </c>
      <c r="L705" s="75">
        <f t="shared" si="150"/>
        <v>0</v>
      </c>
      <c r="M705" s="85">
        <f t="shared" si="151"/>
        <v>0</v>
      </c>
      <c r="N705" s="5"/>
    </row>
    <row r="706" spans="1:15" x14ac:dyDescent="0.2">
      <c r="A706" s="70" t="s">
        <v>200</v>
      </c>
      <c r="E706" s="253" t="s">
        <v>108</v>
      </c>
      <c r="G706" s="73" t="s">
        <v>17</v>
      </c>
      <c r="H706" s="254">
        <v>1</v>
      </c>
      <c r="I706" s="75"/>
      <c r="J706" s="75"/>
      <c r="K706" s="75">
        <f t="shared" si="149"/>
        <v>0</v>
      </c>
      <c r="L706" s="75">
        <f t="shared" si="150"/>
        <v>0</v>
      </c>
      <c r="M706" s="85">
        <f t="shared" si="151"/>
        <v>0</v>
      </c>
      <c r="N706" s="5"/>
    </row>
    <row r="707" spans="1:15" x14ac:dyDescent="0.2">
      <c r="A707" s="70"/>
      <c r="D707" s="262"/>
      <c r="E707" s="253"/>
      <c r="G707" s="73"/>
      <c r="H707" s="254"/>
      <c r="I707" s="75"/>
      <c r="J707" s="75"/>
      <c r="K707" s="75"/>
      <c r="L707" s="75"/>
      <c r="M707" s="85"/>
      <c r="N707" s="5"/>
    </row>
    <row r="708" spans="1:15" x14ac:dyDescent="0.2">
      <c r="A708" s="70"/>
      <c r="B708" s="258" t="s">
        <v>127</v>
      </c>
      <c r="D708" s="262"/>
      <c r="E708" s="253"/>
      <c r="G708" s="73"/>
      <c r="H708" s="254"/>
      <c r="I708" s="75"/>
      <c r="J708" s="75"/>
      <c r="K708" s="75"/>
      <c r="L708" s="75"/>
      <c r="M708" s="85"/>
      <c r="N708" s="5"/>
    </row>
    <row r="709" spans="1:15" x14ac:dyDescent="0.2">
      <c r="A709" s="70" t="s">
        <v>238</v>
      </c>
      <c r="D709" s="29">
        <v>13</v>
      </c>
      <c r="E709" s="253" t="s">
        <v>110</v>
      </c>
      <c r="G709" s="73" t="s">
        <v>17</v>
      </c>
      <c r="H709" s="201">
        <v>4</v>
      </c>
      <c r="I709" s="75"/>
      <c r="J709" s="75"/>
      <c r="K709" s="75">
        <f t="shared" si="149"/>
        <v>0</v>
      </c>
      <c r="L709" s="75">
        <f t="shared" si="150"/>
        <v>0</v>
      </c>
      <c r="M709" s="85">
        <f t="shared" si="151"/>
        <v>0</v>
      </c>
      <c r="N709" s="5"/>
    </row>
    <row r="710" spans="1:15" x14ac:dyDescent="0.2">
      <c r="A710" s="70"/>
      <c r="D710" s="262"/>
      <c r="E710" s="253"/>
      <c r="G710" s="73"/>
      <c r="H710" s="254"/>
      <c r="I710" s="75"/>
      <c r="J710" s="75"/>
      <c r="K710" s="75"/>
      <c r="L710" s="75"/>
      <c r="M710" s="85"/>
      <c r="N710" s="5"/>
    </row>
    <row r="711" spans="1:15" x14ac:dyDescent="0.2">
      <c r="A711" s="70"/>
      <c r="E711" s="246"/>
      <c r="F711" s="247"/>
      <c r="G711" s="73"/>
      <c r="H711" s="74"/>
      <c r="I711" s="75"/>
      <c r="J711" s="75"/>
      <c r="K711" s="75"/>
      <c r="L711" s="75"/>
      <c r="M711" s="85"/>
      <c r="N711"/>
    </row>
    <row r="712" spans="1:15" x14ac:dyDescent="0.2">
      <c r="A712" s="77" t="s">
        <v>79</v>
      </c>
      <c r="B712" s="79" t="s">
        <v>281</v>
      </c>
      <c r="C712" s="38"/>
      <c r="D712" s="38"/>
      <c r="E712" s="79"/>
      <c r="F712" s="36"/>
      <c r="G712" s="80"/>
      <c r="H712" s="74"/>
      <c r="I712" s="82"/>
      <c r="J712" s="82"/>
      <c r="K712" s="82"/>
      <c r="L712" s="82"/>
      <c r="M712" s="76"/>
      <c r="N712"/>
    </row>
    <row r="713" spans="1:15" s="14" customFormat="1" x14ac:dyDescent="0.2">
      <c r="A713" s="77" t="s">
        <v>240</v>
      </c>
      <c r="B713" s="78" t="s">
        <v>112</v>
      </c>
      <c r="C713" s="38"/>
      <c r="D713" s="38"/>
      <c r="E713" s="79"/>
      <c r="F713" s="179"/>
      <c r="G713" s="80"/>
      <c r="H713" s="102"/>
      <c r="I713" s="82"/>
      <c r="J713" s="82"/>
      <c r="K713" s="82"/>
      <c r="L713" s="82"/>
      <c r="M713" s="76"/>
      <c r="N713" s="251"/>
    </row>
    <row r="714" spans="1:15" ht="38.25" x14ac:dyDescent="0.2">
      <c r="D714" s="198"/>
      <c r="E714" s="253" t="s">
        <v>113</v>
      </c>
      <c r="F714" s="179"/>
      <c r="G714" s="73"/>
      <c r="H714" s="201"/>
      <c r="I714" s="75"/>
      <c r="J714" s="75"/>
      <c r="K714" s="75"/>
      <c r="L714" s="75"/>
      <c r="M714" s="85"/>
      <c r="N714" s="251"/>
    </row>
    <row r="715" spans="1:15" x14ac:dyDescent="0.2">
      <c r="D715" s="277"/>
      <c r="E715" s="253"/>
      <c r="F715" s="179"/>
      <c r="G715" s="73"/>
      <c r="H715" s="201"/>
      <c r="I715" s="75"/>
      <c r="J715" s="75"/>
      <c r="K715" s="75"/>
      <c r="L715" s="75"/>
      <c r="M715" s="85"/>
      <c r="N715" s="251"/>
    </row>
    <row r="716" spans="1:15" x14ac:dyDescent="0.2">
      <c r="A716" s="70"/>
      <c r="D716" s="252" t="s">
        <v>282</v>
      </c>
      <c r="E716" s="84"/>
      <c r="F716" s="179"/>
      <c r="G716" s="73"/>
      <c r="H716" s="201"/>
      <c r="I716" s="75"/>
      <c r="J716" s="75"/>
      <c r="K716" s="75"/>
      <c r="L716" s="75"/>
      <c r="M716" s="85"/>
      <c r="N716" s="251"/>
    </row>
    <row r="717" spans="1:15" ht="25.5" x14ac:dyDescent="0.2">
      <c r="A717" s="70" t="s">
        <v>241</v>
      </c>
      <c r="D717" s="198"/>
      <c r="E717" s="253" t="s">
        <v>283</v>
      </c>
      <c r="F717" s="179"/>
      <c r="G717" s="73" t="s">
        <v>34</v>
      </c>
      <c r="H717" s="201">
        <v>1</v>
      </c>
      <c r="I717" s="75"/>
      <c r="J717" s="75"/>
      <c r="K717" s="75">
        <f t="shared" ref="K717" si="152">H717*I717</f>
        <v>0</v>
      </c>
      <c r="L717" s="75">
        <f t="shared" ref="L717" si="153">H717*J717</f>
        <v>0</v>
      </c>
      <c r="M717" s="85">
        <f>K717+L717</f>
        <v>0</v>
      </c>
      <c r="N717" s="251"/>
    </row>
    <row r="718" spans="1:15" x14ac:dyDescent="0.2">
      <c r="A718" s="70"/>
      <c r="D718" s="198"/>
      <c r="E718" s="278"/>
      <c r="F718" s="179"/>
      <c r="G718" s="73"/>
      <c r="H718" s="201"/>
      <c r="I718" s="75"/>
      <c r="J718" s="75"/>
      <c r="K718" s="75"/>
      <c r="L718" s="75"/>
      <c r="M718" s="85"/>
      <c r="N718" s="251"/>
    </row>
    <row r="719" spans="1:15" x14ac:dyDescent="0.2">
      <c r="D719" s="198"/>
      <c r="E719" s="279"/>
      <c r="F719" s="179"/>
      <c r="G719" s="73"/>
      <c r="H719" s="201"/>
      <c r="I719" s="75"/>
      <c r="J719" s="75"/>
      <c r="K719" s="75"/>
      <c r="L719" s="75"/>
      <c r="M719" s="85"/>
      <c r="N719" s="251"/>
    </row>
    <row r="720" spans="1:15" s="14" customFormat="1" x14ac:dyDescent="0.2">
      <c r="A720" s="77" t="s">
        <v>242</v>
      </c>
      <c r="B720" s="78" t="s">
        <v>100</v>
      </c>
      <c r="C720" s="38"/>
      <c r="D720" s="38"/>
      <c r="E720" s="79"/>
      <c r="F720" s="179"/>
      <c r="G720" s="80"/>
      <c r="H720" s="102"/>
      <c r="I720" s="82"/>
      <c r="J720" s="82"/>
      <c r="K720" s="75"/>
      <c r="L720" s="75"/>
      <c r="M720" s="85"/>
      <c r="N720" s="251"/>
      <c r="O720" s="5"/>
    </row>
    <row r="721" spans="1:18" x14ac:dyDescent="0.2">
      <c r="D721" s="198"/>
      <c r="E721" s="253" t="s">
        <v>114</v>
      </c>
      <c r="F721" s="179"/>
      <c r="G721" s="73"/>
      <c r="H721" s="201"/>
      <c r="I721" s="75"/>
      <c r="J721" s="75"/>
      <c r="K721" s="75"/>
      <c r="L721" s="75"/>
      <c r="M721" s="85"/>
      <c r="N721" s="251"/>
    </row>
    <row r="722" spans="1:18" x14ac:dyDescent="0.2">
      <c r="A722" s="70" t="s">
        <v>243</v>
      </c>
      <c r="D722" s="198"/>
      <c r="E722" s="253" t="s">
        <v>293</v>
      </c>
      <c r="F722" s="179"/>
      <c r="G722" s="73" t="s">
        <v>17</v>
      </c>
      <c r="H722" s="254">
        <v>4</v>
      </c>
      <c r="I722" s="75"/>
      <c r="J722" s="75"/>
      <c r="K722" s="75">
        <f t="shared" ref="K722:K729" si="154">H722*I722</f>
        <v>0</v>
      </c>
      <c r="L722" s="75">
        <f t="shared" ref="L722:L729" si="155">H722*J722</f>
        <v>0</v>
      </c>
      <c r="M722" s="85">
        <f t="shared" ref="M722:M729" si="156">K722+L722</f>
        <v>0</v>
      </c>
      <c r="N722" s="251"/>
    </row>
    <row r="723" spans="1:18" x14ac:dyDescent="0.2">
      <c r="A723" s="70" t="s">
        <v>244</v>
      </c>
      <c r="D723" s="198"/>
      <c r="E723" s="253" t="s">
        <v>294</v>
      </c>
      <c r="F723" s="179"/>
      <c r="G723" s="73" t="s">
        <v>17</v>
      </c>
      <c r="H723" s="254">
        <v>4</v>
      </c>
      <c r="I723" s="75"/>
      <c r="J723" s="75"/>
      <c r="K723" s="75">
        <f t="shared" si="154"/>
        <v>0</v>
      </c>
      <c r="L723" s="75">
        <f t="shared" si="155"/>
        <v>0</v>
      </c>
      <c r="M723" s="85">
        <f t="shared" si="156"/>
        <v>0</v>
      </c>
      <c r="N723" s="251"/>
    </row>
    <row r="724" spans="1:18" x14ac:dyDescent="0.2">
      <c r="A724" s="70" t="s">
        <v>243</v>
      </c>
      <c r="D724" s="198"/>
      <c r="E724" s="253" t="s">
        <v>331</v>
      </c>
      <c r="F724" s="179"/>
      <c r="G724" s="73" t="s">
        <v>17</v>
      </c>
      <c r="H724" s="254">
        <v>1</v>
      </c>
      <c r="I724" s="75"/>
      <c r="J724" s="75"/>
      <c r="K724" s="75">
        <f t="shared" si="154"/>
        <v>0</v>
      </c>
      <c r="L724" s="75">
        <f t="shared" si="155"/>
        <v>0</v>
      </c>
      <c r="M724" s="85">
        <f t="shared" si="156"/>
        <v>0</v>
      </c>
      <c r="N724" s="251"/>
    </row>
    <row r="725" spans="1:18" x14ac:dyDescent="0.2">
      <c r="A725" s="70" t="s">
        <v>243</v>
      </c>
      <c r="D725" s="198"/>
      <c r="E725" s="253" t="s">
        <v>118</v>
      </c>
      <c r="F725" s="179"/>
      <c r="G725" s="73" t="s">
        <v>17</v>
      </c>
      <c r="H725" s="254">
        <v>3</v>
      </c>
      <c r="I725" s="75"/>
      <c r="J725" s="75"/>
      <c r="K725" s="75">
        <f t="shared" si="154"/>
        <v>0</v>
      </c>
      <c r="L725" s="75">
        <f t="shared" si="155"/>
        <v>0</v>
      </c>
      <c r="M725" s="85">
        <f t="shared" si="156"/>
        <v>0</v>
      </c>
      <c r="N725" s="251"/>
    </row>
    <row r="726" spans="1:18" s="14" customFormat="1" x14ac:dyDescent="0.2">
      <c r="A726" s="70" t="s">
        <v>245</v>
      </c>
      <c r="B726" s="78"/>
      <c r="C726" s="38"/>
      <c r="D726" s="37"/>
      <c r="E726" s="253" t="s">
        <v>115</v>
      </c>
      <c r="F726" s="179"/>
      <c r="G726" s="73" t="s">
        <v>17</v>
      </c>
      <c r="H726" s="254">
        <v>3</v>
      </c>
      <c r="I726" s="75"/>
      <c r="J726" s="75"/>
      <c r="K726" s="75">
        <f t="shared" si="154"/>
        <v>0</v>
      </c>
      <c r="L726" s="75">
        <f t="shared" si="155"/>
        <v>0</v>
      </c>
      <c r="M726" s="85">
        <f t="shared" si="156"/>
        <v>0</v>
      </c>
      <c r="N726" s="251"/>
      <c r="O726" s="5"/>
    </row>
    <row r="727" spans="1:18" x14ac:dyDescent="0.2">
      <c r="A727" s="70" t="s">
        <v>248</v>
      </c>
      <c r="D727" s="198"/>
      <c r="E727" s="253" t="s">
        <v>119</v>
      </c>
      <c r="F727" s="179"/>
      <c r="G727" s="73" t="s">
        <v>34</v>
      </c>
      <c r="H727" s="254">
        <v>1</v>
      </c>
      <c r="I727" s="75"/>
      <c r="J727" s="75"/>
      <c r="K727" s="75">
        <f t="shared" si="154"/>
        <v>0</v>
      </c>
      <c r="L727" s="75">
        <f t="shared" si="155"/>
        <v>0</v>
      </c>
      <c r="M727" s="85">
        <f t="shared" si="156"/>
        <v>0</v>
      </c>
      <c r="N727" s="251"/>
    </row>
    <row r="728" spans="1:18" x14ac:dyDescent="0.2">
      <c r="A728" s="70" t="s">
        <v>247</v>
      </c>
      <c r="B728" s="28">
        <v>510</v>
      </c>
      <c r="C728" s="29" t="s">
        <v>62</v>
      </c>
      <c r="D728" s="29">
        <v>1110</v>
      </c>
      <c r="E728" s="253" t="s">
        <v>117</v>
      </c>
      <c r="G728" s="73" t="s">
        <v>17</v>
      </c>
      <c r="H728" s="254">
        <v>4</v>
      </c>
      <c r="I728" s="75"/>
      <c r="J728" s="75"/>
      <c r="K728" s="75">
        <f t="shared" si="154"/>
        <v>0</v>
      </c>
      <c r="L728" s="75">
        <f t="shared" si="155"/>
        <v>0</v>
      </c>
      <c r="M728" s="85">
        <f t="shared" si="156"/>
        <v>0</v>
      </c>
      <c r="N728" s="251"/>
    </row>
    <row r="729" spans="1:18" x14ac:dyDescent="0.2">
      <c r="A729" s="70" t="s">
        <v>246</v>
      </c>
      <c r="E729" s="253" t="s">
        <v>116</v>
      </c>
      <c r="F729" s="179"/>
      <c r="G729" s="73" t="s">
        <v>17</v>
      </c>
      <c r="H729" s="254">
        <v>5</v>
      </c>
      <c r="I729" s="75"/>
      <c r="J729" s="75"/>
      <c r="K729" s="75">
        <f t="shared" si="154"/>
        <v>0</v>
      </c>
      <c r="L729" s="75">
        <f t="shared" si="155"/>
        <v>0</v>
      </c>
      <c r="M729" s="85">
        <f t="shared" si="156"/>
        <v>0</v>
      </c>
      <c r="N729" s="251"/>
    </row>
    <row r="730" spans="1:18" x14ac:dyDescent="0.2">
      <c r="A730" s="249"/>
      <c r="B730" s="163"/>
      <c r="E730" s="84"/>
      <c r="F730" s="250"/>
      <c r="G730" s="73"/>
      <c r="I730" s="75"/>
      <c r="J730" s="75"/>
      <c r="K730" s="75"/>
      <c r="L730" s="75"/>
      <c r="M730" s="85"/>
      <c r="N730"/>
    </row>
    <row r="731" spans="1:18" s="24" customFormat="1" x14ac:dyDescent="0.2">
      <c r="A731" s="265" t="s">
        <v>271</v>
      </c>
      <c r="B731" s="266" t="s">
        <v>131</v>
      </c>
      <c r="C731" s="55"/>
      <c r="D731" s="55"/>
      <c r="E731" s="56"/>
      <c r="F731" s="57"/>
      <c r="G731" s="58"/>
      <c r="H731" s="59"/>
      <c r="I731" s="267"/>
      <c r="J731" s="267"/>
      <c r="K731" s="268">
        <f>SUBTOTAL(9,K480:K730)</f>
        <v>0</v>
      </c>
      <c r="L731" s="268">
        <f>SUBTOTAL(9,L480:L730)</f>
        <v>0</v>
      </c>
      <c r="M731" s="268">
        <f>SUBTOTAL(9,M480:M730)</f>
        <v>0</v>
      </c>
      <c r="N731" s="269"/>
    </row>
    <row r="732" spans="1:18" s="21" customFormat="1" x14ac:dyDescent="0.2">
      <c r="A732" s="265" t="s">
        <v>194</v>
      </c>
      <c r="B732" s="266"/>
      <c r="C732" s="55"/>
      <c r="D732" s="55"/>
      <c r="E732" s="266" t="s">
        <v>353</v>
      </c>
      <c r="F732" s="57"/>
      <c r="G732" s="58"/>
      <c r="H732" s="59"/>
      <c r="I732" s="270"/>
      <c r="J732" s="270"/>
      <c r="K732" s="270"/>
      <c r="L732" s="270"/>
      <c r="M732" s="270"/>
      <c r="N732" s="155"/>
      <c r="R732" s="5"/>
    </row>
    <row r="733" spans="1:18" x14ac:dyDescent="0.2">
      <c r="A733" s="92"/>
      <c r="B733" s="93"/>
      <c r="C733" s="94"/>
      <c r="D733" s="94"/>
      <c r="E733" s="95"/>
      <c r="F733" s="96"/>
      <c r="G733" s="97"/>
      <c r="H733" s="98"/>
      <c r="I733" s="99"/>
      <c r="J733" s="99"/>
      <c r="K733" s="99"/>
      <c r="L733" s="99"/>
      <c r="M733" s="100"/>
      <c r="N733" s="138"/>
    </row>
    <row r="734" spans="1:18" s="271" customFormat="1" ht="15" x14ac:dyDescent="0.25">
      <c r="A734" s="140"/>
      <c r="B734" s="141" t="s">
        <v>289</v>
      </c>
      <c r="C734" s="142"/>
      <c r="D734" s="142"/>
      <c r="E734" s="143"/>
      <c r="F734" s="144"/>
      <c r="G734" s="145"/>
      <c r="H734" s="146"/>
      <c r="I734" s="147"/>
      <c r="J734" s="147"/>
      <c r="K734" s="147"/>
      <c r="L734" s="147"/>
      <c r="M734" s="130"/>
    </row>
    <row r="735" spans="1:18" s="271" customFormat="1" ht="15" x14ac:dyDescent="0.25">
      <c r="A735" s="140"/>
      <c r="B735" s="141"/>
      <c r="C735" s="142"/>
      <c r="D735" s="142"/>
      <c r="E735" s="143"/>
      <c r="F735" s="144"/>
      <c r="G735" s="145"/>
      <c r="H735" s="146"/>
      <c r="I735" s="147"/>
      <c r="J735" s="147"/>
      <c r="K735" s="147"/>
      <c r="L735" s="147"/>
      <c r="M735" s="130"/>
    </row>
    <row r="736" spans="1:18" s="14" customFormat="1" x14ac:dyDescent="0.2">
      <c r="A736" s="140" t="s">
        <v>40</v>
      </c>
      <c r="B736" s="141" t="s">
        <v>41</v>
      </c>
      <c r="C736" s="142"/>
      <c r="D736" s="142"/>
      <c r="E736" s="143"/>
      <c r="F736" s="144"/>
      <c r="G736" s="145"/>
      <c r="H736" s="146"/>
      <c r="I736" s="147"/>
      <c r="J736" s="147"/>
      <c r="K736" s="147"/>
      <c r="L736" s="147"/>
      <c r="M736" s="130"/>
      <c r="N736" s="148"/>
    </row>
    <row r="737" spans="1:14" s="132" customFormat="1" ht="51" x14ac:dyDescent="0.2">
      <c r="A737" s="120"/>
      <c r="B737" s="121"/>
      <c r="C737" s="122"/>
      <c r="D737" s="123"/>
      <c r="E737" s="124" t="s">
        <v>42</v>
      </c>
      <c r="F737" s="125"/>
      <c r="G737" s="126"/>
      <c r="H737" s="127"/>
      <c r="I737" s="128"/>
      <c r="J737" s="129"/>
      <c r="K737" s="129"/>
      <c r="L737" s="129"/>
      <c r="M737" s="130"/>
      <c r="N737" s="131"/>
    </row>
    <row r="738" spans="1:14" ht="15" x14ac:dyDescent="0.2">
      <c r="A738" s="133" t="s">
        <v>139</v>
      </c>
      <c r="B738" s="134"/>
      <c r="C738" s="122"/>
      <c r="D738" s="123"/>
      <c r="E738" s="135" t="s">
        <v>140</v>
      </c>
      <c r="F738" s="136"/>
      <c r="G738" s="126" t="s">
        <v>122</v>
      </c>
      <c r="H738" s="137">
        <v>3.286</v>
      </c>
      <c r="I738" s="128"/>
      <c r="J738" s="129"/>
      <c r="K738" s="75">
        <f>H738*I738</f>
        <v>0</v>
      </c>
      <c r="L738" s="75">
        <f>H738*J738</f>
        <v>0</v>
      </c>
      <c r="M738" s="85">
        <f>K738+L738</f>
        <v>0</v>
      </c>
      <c r="N738" s="138"/>
    </row>
    <row r="739" spans="1:14" x14ac:dyDescent="0.2">
      <c r="A739" s="120"/>
      <c r="B739" s="134"/>
      <c r="C739" s="122"/>
      <c r="D739" s="123"/>
      <c r="E739" s="139"/>
      <c r="F739" s="136"/>
      <c r="G739" s="126"/>
      <c r="H739" s="127"/>
      <c r="I739" s="128"/>
      <c r="J739" s="129"/>
      <c r="K739" s="129"/>
      <c r="L739" s="129"/>
      <c r="M739" s="130"/>
      <c r="N739" s="138"/>
    </row>
    <row r="740" spans="1:14" x14ac:dyDescent="0.2">
      <c r="A740" s="120"/>
      <c r="B740" s="134"/>
      <c r="C740" s="122"/>
      <c r="D740" s="123"/>
      <c r="E740" s="139"/>
      <c r="F740" s="136"/>
      <c r="G740" s="126"/>
      <c r="H740" s="127"/>
      <c r="I740" s="128"/>
      <c r="J740" s="129"/>
      <c r="K740" s="129"/>
      <c r="L740" s="129"/>
      <c r="M740" s="130"/>
      <c r="N740" s="138"/>
    </row>
    <row r="741" spans="1:14" s="14" customFormat="1" x14ac:dyDescent="0.2">
      <c r="A741" s="140" t="s">
        <v>44</v>
      </c>
      <c r="B741" s="141" t="s">
        <v>45</v>
      </c>
      <c r="C741" s="142"/>
      <c r="D741" s="142"/>
      <c r="E741" s="143"/>
      <c r="F741" s="144"/>
      <c r="G741" s="145"/>
      <c r="H741" s="146"/>
      <c r="I741" s="147"/>
      <c r="J741" s="147"/>
      <c r="K741" s="147"/>
      <c r="L741" s="147"/>
      <c r="M741" s="130"/>
      <c r="N741" s="148"/>
    </row>
    <row r="742" spans="1:14" ht="25.5" x14ac:dyDescent="0.2">
      <c r="A742" s="120"/>
      <c r="B742" s="121"/>
      <c r="C742" s="122"/>
      <c r="D742" s="122"/>
      <c r="E742" s="149" t="s">
        <v>46</v>
      </c>
      <c r="F742" s="150"/>
      <c r="G742" s="151"/>
      <c r="H742" s="152"/>
      <c r="I742" s="129"/>
      <c r="J742" s="129"/>
      <c r="K742" s="129"/>
      <c r="L742" s="129"/>
      <c r="M742" s="130"/>
      <c r="N742" s="138"/>
    </row>
    <row r="743" spans="1:14" s="21" customFormat="1" ht="15" x14ac:dyDescent="0.2">
      <c r="A743" s="133" t="s">
        <v>47</v>
      </c>
      <c r="B743" s="121"/>
      <c r="C743" s="122"/>
      <c r="D743" s="122"/>
      <c r="E743" s="153" t="s">
        <v>48</v>
      </c>
      <c r="F743" s="154"/>
      <c r="G743" s="151" t="s">
        <v>39</v>
      </c>
      <c r="H743" s="152">
        <v>3.286</v>
      </c>
      <c r="I743" s="128"/>
      <c r="J743" s="129"/>
      <c r="K743" s="75">
        <f>H743*I743</f>
        <v>0</v>
      </c>
      <c r="L743" s="75">
        <f>H743*J743</f>
        <v>0</v>
      </c>
      <c r="M743" s="85">
        <f>K743+L743</f>
        <v>0</v>
      </c>
      <c r="N743" s="155"/>
    </row>
    <row r="744" spans="1:14" x14ac:dyDescent="0.2">
      <c r="A744" s="133"/>
      <c r="B744" s="134"/>
      <c r="C744" s="122"/>
      <c r="D744" s="122"/>
      <c r="E744" s="156"/>
      <c r="F744" s="157"/>
      <c r="G744" s="151"/>
      <c r="H744" s="152"/>
      <c r="I744" s="129"/>
      <c r="J744" s="129"/>
      <c r="K744" s="129"/>
      <c r="L744" s="129"/>
      <c r="M744" s="130"/>
      <c r="N744" s="138"/>
    </row>
    <row r="745" spans="1:14" x14ac:dyDescent="0.2">
      <c r="A745" s="133"/>
      <c r="B745" s="134"/>
      <c r="C745" s="122"/>
      <c r="D745" s="122"/>
      <c r="E745" s="156"/>
      <c r="F745" s="157"/>
      <c r="G745" s="151"/>
      <c r="H745" s="152"/>
      <c r="I745" s="129"/>
      <c r="J745" s="129"/>
      <c r="K745" s="129"/>
      <c r="L745" s="129"/>
      <c r="M745" s="130"/>
      <c r="N745" s="138"/>
    </row>
    <row r="746" spans="1:14" x14ac:dyDescent="0.2">
      <c r="A746" s="140" t="s">
        <v>49</v>
      </c>
      <c r="B746" s="141" t="s">
        <v>50</v>
      </c>
      <c r="C746" s="142"/>
      <c r="D746" s="142"/>
      <c r="E746" s="143"/>
      <c r="F746" s="150"/>
      <c r="G746" s="151"/>
      <c r="H746" s="152"/>
      <c r="I746" s="129"/>
      <c r="J746" s="129"/>
      <c r="K746" s="129"/>
      <c r="L746" s="129"/>
      <c r="M746" s="130"/>
      <c r="N746" s="138"/>
    </row>
    <row r="747" spans="1:14" ht="25.5" x14ac:dyDescent="0.2">
      <c r="A747" s="120"/>
      <c r="B747" s="121"/>
      <c r="C747" s="122"/>
      <c r="D747" s="122"/>
      <c r="E747" s="158" t="s">
        <v>51</v>
      </c>
      <c r="F747" s="154"/>
      <c r="G747" s="151"/>
      <c r="H747" s="152"/>
      <c r="I747" s="129"/>
      <c r="J747" s="129"/>
      <c r="K747" s="129"/>
      <c r="L747" s="129"/>
      <c r="M747" s="130"/>
      <c r="N747" s="138"/>
    </row>
    <row r="748" spans="1:14" ht="15" x14ac:dyDescent="0.2">
      <c r="A748" s="133" t="s">
        <v>52</v>
      </c>
      <c r="B748" s="134"/>
      <c r="C748" s="122"/>
      <c r="D748" s="122"/>
      <c r="E748" s="156" t="s">
        <v>53</v>
      </c>
      <c r="F748" s="150"/>
      <c r="G748" s="151" t="s">
        <v>39</v>
      </c>
      <c r="H748" s="74">
        <v>7.51</v>
      </c>
      <c r="I748" s="128"/>
      <c r="J748" s="129"/>
      <c r="K748" s="75">
        <f>H748*I748</f>
        <v>0</v>
      </c>
      <c r="L748" s="75">
        <f>H748*J748</f>
        <v>0</v>
      </c>
      <c r="M748" s="85">
        <f>K748+L748</f>
        <v>0</v>
      </c>
      <c r="N748" s="138"/>
    </row>
    <row r="749" spans="1:14" x14ac:dyDescent="0.2">
      <c r="A749" s="133"/>
      <c r="B749" s="134"/>
      <c r="C749" s="122"/>
      <c r="D749" s="122"/>
      <c r="E749" s="156"/>
      <c r="F749" s="150"/>
      <c r="G749" s="151"/>
      <c r="H749" s="152"/>
      <c r="I749" s="129"/>
      <c r="J749" s="129"/>
      <c r="K749" s="129"/>
      <c r="L749" s="129"/>
      <c r="M749" s="130"/>
      <c r="N749" s="138"/>
    </row>
    <row r="750" spans="1:14" s="14" customFormat="1" x14ac:dyDescent="0.2">
      <c r="A750" s="77" t="s">
        <v>56</v>
      </c>
      <c r="B750" s="78" t="s">
        <v>57</v>
      </c>
      <c r="C750" s="159"/>
      <c r="D750" s="160"/>
      <c r="E750" s="161"/>
      <c r="G750" s="162"/>
      <c r="H750" s="137"/>
      <c r="I750" s="75"/>
      <c r="J750" s="75"/>
      <c r="K750" s="75"/>
      <c r="L750" s="75"/>
      <c r="M750" s="85"/>
      <c r="N750" s="155"/>
    </row>
    <row r="751" spans="1:14" ht="38.25" x14ac:dyDescent="0.2">
      <c r="B751" s="163"/>
      <c r="D751" s="164"/>
      <c r="E751" s="165" t="s">
        <v>58</v>
      </c>
      <c r="F751" s="166"/>
      <c r="G751" s="162"/>
      <c r="H751" s="137"/>
      <c r="I751" s="75"/>
      <c r="J751" s="75"/>
      <c r="K751" s="75"/>
      <c r="L751" s="75"/>
      <c r="M751" s="85"/>
      <c r="N751" s="155"/>
    </row>
    <row r="752" spans="1:14" x14ac:dyDescent="0.2">
      <c r="D752" s="164"/>
      <c r="E752" s="167"/>
      <c r="F752" s="5"/>
      <c r="G752" s="162"/>
      <c r="H752" s="137"/>
      <c r="I752" s="75"/>
      <c r="J752" s="75"/>
      <c r="K752" s="75"/>
      <c r="L752" s="75"/>
      <c r="M752" s="85"/>
      <c r="N752" s="138"/>
    </row>
    <row r="753" spans="1:33" ht="15" x14ac:dyDescent="0.2">
      <c r="A753" s="70" t="s">
        <v>59</v>
      </c>
      <c r="D753" s="168">
        <v>50</v>
      </c>
      <c r="E753" s="169" t="s">
        <v>256</v>
      </c>
      <c r="F753" s="21"/>
      <c r="G753" s="162" t="s">
        <v>122</v>
      </c>
      <c r="H753" s="137">
        <v>0.317</v>
      </c>
      <c r="I753" s="75"/>
      <c r="J753" s="75"/>
      <c r="K753" s="75">
        <f>H753*I753</f>
        <v>0</v>
      </c>
      <c r="L753" s="75">
        <f>H753*J753</f>
        <v>0</v>
      </c>
      <c r="M753" s="85">
        <f>K753+L753</f>
        <v>0</v>
      </c>
      <c r="N753" s="138"/>
      <c r="O753" s="11"/>
      <c r="Q753" s="11"/>
      <c r="S753" s="11"/>
    </row>
    <row r="754" spans="1:33" x14ac:dyDescent="0.2">
      <c r="D754" s="164"/>
      <c r="E754" s="167"/>
      <c r="F754" s="5"/>
      <c r="G754" s="162"/>
      <c r="H754" s="137"/>
      <c r="I754" s="75"/>
      <c r="J754" s="75"/>
      <c r="K754" s="75"/>
      <c r="L754" s="75"/>
      <c r="M754" s="85"/>
      <c r="N754" s="138"/>
    </row>
    <row r="755" spans="1:33" s="14" customFormat="1" x14ac:dyDescent="0.2">
      <c r="A755" s="77" t="s">
        <v>60</v>
      </c>
      <c r="B755" s="78" t="s">
        <v>61</v>
      </c>
      <c r="C755" s="38"/>
      <c r="D755" s="160"/>
      <c r="E755" s="161"/>
      <c r="G755" s="162"/>
      <c r="H755" s="137"/>
      <c r="I755" s="75"/>
      <c r="J755" s="75"/>
      <c r="K755" s="75"/>
      <c r="L755" s="75"/>
      <c r="M755" s="85"/>
      <c r="N755" s="148"/>
    </row>
    <row r="756" spans="1:33" x14ac:dyDescent="0.2">
      <c r="A756" s="77"/>
      <c r="B756" s="78"/>
      <c r="C756" s="38"/>
      <c r="D756" s="160"/>
      <c r="E756" s="161"/>
      <c r="F756" s="5"/>
      <c r="G756" s="162"/>
      <c r="H756" s="137"/>
      <c r="I756" s="75"/>
      <c r="J756" s="75"/>
      <c r="K756" s="75"/>
      <c r="L756" s="75"/>
      <c r="M756" s="85"/>
      <c r="N756" s="138"/>
      <c r="Q756" s="11"/>
    </row>
    <row r="757" spans="1:33" x14ac:dyDescent="0.2">
      <c r="A757" s="70"/>
      <c r="B757" s="170"/>
      <c r="C757" s="171" t="s">
        <v>145</v>
      </c>
      <c r="D757" s="164"/>
      <c r="E757" s="172"/>
      <c r="F757" s="5"/>
      <c r="G757" s="162"/>
      <c r="H757" s="137"/>
      <c r="I757" s="75"/>
      <c r="J757" s="75"/>
      <c r="K757" s="75"/>
      <c r="L757" s="75"/>
      <c r="M757" s="85"/>
      <c r="N757" s="138"/>
    </row>
    <row r="758" spans="1:33" ht="15" x14ac:dyDescent="0.2">
      <c r="A758" s="173" t="s">
        <v>191</v>
      </c>
      <c r="B758" s="170">
        <v>600</v>
      </c>
      <c r="C758" s="164" t="s">
        <v>62</v>
      </c>
      <c r="D758" s="170">
        <v>600</v>
      </c>
      <c r="E758" s="174" t="s">
        <v>252</v>
      </c>
      <c r="F758" s="5"/>
      <c r="G758" s="162" t="s">
        <v>122</v>
      </c>
      <c r="H758" s="137">
        <v>0.36</v>
      </c>
      <c r="I758" s="75"/>
      <c r="J758" s="75"/>
      <c r="K758" s="75">
        <f t="shared" ref="K758" si="157">H758*I758</f>
        <v>0</v>
      </c>
      <c r="L758" s="75">
        <f t="shared" ref="L758" si="158">H758*J758</f>
        <v>0</v>
      </c>
      <c r="M758" s="85">
        <f t="shared" ref="M758" si="159">K758+L758</f>
        <v>0</v>
      </c>
      <c r="N758" s="5"/>
    </row>
    <row r="759" spans="1:33" x14ac:dyDescent="0.2">
      <c r="A759" s="173"/>
      <c r="B759" s="170"/>
      <c r="C759" s="164"/>
      <c r="D759" s="170"/>
      <c r="E759" s="174"/>
      <c r="F759" s="5"/>
      <c r="G759" s="162"/>
      <c r="H759" s="137"/>
      <c r="I759" s="75"/>
      <c r="J759" s="75"/>
      <c r="K759" s="75"/>
      <c r="L759" s="75"/>
      <c r="M759" s="85"/>
      <c r="N759" s="138"/>
    </row>
    <row r="760" spans="1:33" ht="15" x14ac:dyDescent="0.2">
      <c r="A760" s="173" t="s">
        <v>192</v>
      </c>
      <c r="B760" s="170">
        <v>350</v>
      </c>
      <c r="C760" s="164" t="s">
        <v>62</v>
      </c>
      <c r="D760" s="170">
        <v>200</v>
      </c>
      <c r="E760" s="174" t="s">
        <v>255</v>
      </c>
      <c r="F760" s="5"/>
      <c r="G760" s="162" t="s">
        <v>144</v>
      </c>
      <c r="H760" s="137">
        <v>0.51100000000000001</v>
      </c>
      <c r="I760" s="75"/>
      <c r="J760" s="75"/>
      <c r="K760" s="75">
        <f>H760*I760</f>
        <v>0</v>
      </c>
      <c r="L760" s="75">
        <f>H760*J760</f>
        <v>0</v>
      </c>
      <c r="M760" s="85">
        <f>K760+L760</f>
        <v>0</v>
      </c>
      <c r="N760" s="138"/>
    </row>
    <row r="761" spans="1:33" x14ac:dyDescent="0.2">
      <c r="A761" s="173"/>
      <c r="B761" s="170"/>
      <c r="C761" s="164"/>
      <c r="D761" s="164"/>
      <c r="E761" s="174"/>
      <c r="F761" s="5"/>
      <c r="G761" s="162"/>
      <c r="H761" s="137"/>
      <c r="I761" s="75"/>
      <c r="J761" s="75"/>
      <c r="K761" s="75"/>
      <c r="L761" s="75"/>
      <c r="M761" s="85"/>
      <c r="N761" s="138"/>
    </row>
    <row r="762" spans="1:33" x14ac:dyDescent="0.2">
      <c r="A762" s="70"/>
      <c r="B762" s="175"/>
      <c r="C762" s="171" t="s">
        <v>63</v>
      </c>
      <c r="D762" s="38"/>
      <c r="E762" s="176"/>
      <c r="G762" s="73"/>
      <c r="H762" s="74"/>
      <c r="I762" s="75"/>
      <c r="J762" s="75"/>
      <c r="K762" s="75"/>
      <c r="L762" s="75"/>
      <c r="M762" s="85"/>
      <c r="N762" s="138"/>
    </row>
    <row r="763" spans="1:33" s="21" customFormat="1" ht="15" x14ac:dyDescent="0.2">
      <c r="A763" s="173" t="s">
        <v>193</v>
      </c>
      <c r="B763" s="170">
        <v>200</v>
      </c>
      <c r="C763" s="164" t="s">
        <v>62</v>
      </c>
      <c r="D763" s="177">
        <v>200</v>
      </c>
      <c r="E763" s="178" t="s">
        <v>273</v>
      </c>
      <c r="F763" s="179"/>
      <c r="G763" s="73" t="s">
        <v>43</v>
      </c>
      <c r="H763" s="74">
        <v>0.3956400000000001</v>
      </c>
      <c r="I763" s="75"/>
      <c r="J763" s="75"/>
      <c r="K763" s="75">
        <f>H763*I763</f>
        <v>0</v>
      </c>
      <c r="L763" s="75">
        <f>H763*J763</f>
        <v>0</v>
      </c>
      <c r="M763" s="85">
        <f>K763+L763</f>
        <v>0</v>
      </c>
      <c r="N763" s="155"/>
    </row>
    <row r="764" spans="1:33" customFormat="1" x14ac:dyDescent="0.2">
      <c r="A764" s="70"/>
      <c r="B764" s="180"/>
      <c r="C764" s="177"/>
      <c r="D764" s="177"/>
      <c r="E764" s="178"/>
      <c r="F764" s="5"/>
      <c r="G764" s="162"/>
      <c r="H764" s="137"/>
      <c r="I764" s="75"/>
      <c r="J764" s="75"/>
      <c r="K764" s="75"/>
      <c r="L764" s="75"/>
      <c r="M764" s="85"/>
      <c r="N764" s="181"/>
      <c r="O764" s="182"/>
      <c r="P764" s="5"/>
      <c r="Q764" s="5"/>
      <c r="R764" s="5"/>
      <c r="S764" s="5"/>
      <c r="T764" s="5"/>
      <c r="U764" s="5"/>
      <c r="V764" s="182"/>
      <c r="W764" s="182"/>
      <c r="X764" s="182"/>
      <c r="Y764" s="182"/>
      <c r="Z764" s="182"/>
      <c r="AA764" s="182"/>
      <c r="AB764" s="182"/>
      <c r="AC764" s="182"/>
      <c r="AD764" s="182"/>
      <c r="AE764" s="182"/>
      <c r="AF764" s="182"/>
      <c r="AG764" s="182"/>
    </row>
    <row r="765" spans="1:33" customFormat="1" x14ac:dyDescent="0.2">
      <c r="A765" s="70"/>
      <c r="B765" s="170"/>
      <c r="C765" s="171" t="s">
        <v>262</v>
      </c>
      <c r="D765" s="164"/>
      <c r="E765" s="172"/>
      <c r="F765" s="5"/>
      <c r="G765" s="162"/>
      <c r="H765" s="137"/>
      <c r="I765" s="75"/>
      <c r="J765" s="75"/>
      <c r="K765" s="75"/>
      <c r="L765" s="75"/>
      <c r="M765" s="85"/>
      <c r="N765" s="138"/>
      <c r="O765" s="5"/>
      <c r="P765" s="5"/>
      <c r="Q765" s="5"/>
      <c r="R765" s="5"/>
      <c r="S765" s="5"/>
      <c r="T765" s="5"/>
      <c r="U765" s="5"/>
      <c r="V765" s="5"/>
      <c r="W765" s="5"/>
      <c r="X765" s="5"/>
      <c r="Y765" s="5"/>
      <c r="Z765" s="5"/>
      <c r="AA765" s="5"/>
      <c r="AB765" s="5"/>
      <c r="AC765" s="5"/>
      <c r="AD765" s="5"/>
      <c r="AE765" s="5"/>
      <c r="AF765" s="5"/>
      <c r="AG765" s="5"/>
    </row>
    <row r="766" spans="1:33" customFormat="1" ht="15" x14ac:dyDescent="0.2">
      <c r="A766" s="70" t="s">
        <v>201</v>
      </c>
      <c r="B766" s="180"/>
      <c r="C766" s="177"/>
      <c r="D766" s="177">
        <v>100</v>
      </c>
      <c r="E766" s="178" t="s">
        <v>263</v>
      </c>
      <c r="F766" s="5"/>
      <c r="G766" s="162" t="s">
        <v>122</v>
      </c>
      <c r="H766" s="137">
        <v>0.23300000000000001</v>
      </c>
      <c r="I766" s="75"/>
      <c r="J766" s="75"/>
      <c r="K766" s="75">
        <f>H766*I766</f>
        <v>0</v>
      </c>
      <c r="L766" s="75">
        <f>H766*J766</f>
        <v>0</v>
      </c>
      <c r="M766" s="85">
        <f>K766+L766</f>
        <v>0</v>
      </c>
      <c r="N766" s="181"/>
      <c r="O766" s="182"/>
      <c r="P766" s="5"/>
      <c r="Q766" s="5"/>
      <c r="R766" s="5"/>
      <c r="S766" s="5"/>
      <c r="T766" s="5"/>
      <c r="U766" s="5"/>
      <c r="V766" s="182"/>
      <c r="W766" s="182"/>
      <c r="X766" s="182"/>
      <c r="Y766" s="182"/>
      <c r="Z766" s="182"/>
      <c r="AA766" s="182"/>
      <c r="AB766" s="182"/>
      <c r="AC766" s="182"/>
      <c r="AD766" s="182"/>
      <c r="AE766" s="182"/>
      <c r="AF766" s="182"/>
      <c r="AG766" s="182"/>
    </row>
    <row r="767" spans="1:33" customFormat="1" x14ac:dyDescent="0.2">
      <c r="A767" s="70"/>
      <c r="B767" s="180"/>
      <c r="C767" s="177"/>
      <c r="D767" s="177"/>
      <c r="E767" s="178"/>
      <c r="F767" s="5"/>
      <c r="G767" s="162"/>
      <c r="H767" s="137"/>
      <c r="I767" s="75"/>
      <c r="J767" s="75"/>
      <c r="K767" s="75"/>
      <c r="L767" s="75"/>
      <c r="M767" s="85"/>
      <c r="N767" s="181"/>
      <c r="O767" s="182"/>
      <c r="P767" s="5"/>
      <c r="Q767" s="5"/>
      <c r="R767" s="5"/>
      <c r="S767" s="5"/>
      <c r="T767" s="5"/>
      <c r="U767" s="5"/>
      <c r="V767" s="182"/>
      <c r="W767" s="182"/>
      <c r="X767" s="182"/>
      <c r="Y767" s="182"/>
      <c r="Z767" s="182"/>
      <c r="AA767" s="182"/>
      <c r="AB767" s="182"/>
      <c r="AC767" s="182"/>
      <c r="AD767" s="182"/>
      <c r="AE767" s="182"/>
      <c r="AF767" s="182"/>
      <c r="AG767" s="182"/>
    </row>
    <row r="768" spans="1:33" customFormat="1" x14ac:dyDescent="0.2">
      <c r="A768" s="70"/>
      <c r="B768" s="170"/>
      <c r="C768" s="171" t="s">
        <v>259</v>
      </c>
      <c r="D768" s="164"/>
      <c r="E768" s="172"/>
      <c r="F768" s="5"/>
      <c r="G768" s="162"/>
      <c r="H768" s="137"/>
      <c r="I768" s="75"/>
      <c r="J768" s="75"/>
      <c r="K768" s="75"/>
      <c r="L768" s="75"/>
      <c r="M768" s="85"/>
      <c r="N768" s="138"/>
      <c r="O768" s="5"/>
      <c r="P768" s="5"/>
      <c r="Q768" s="5"/>
      <c r="R768" s="5"/>
      <c r="S768" s="5"/>
      <c r="T768" s="5"/>
      <c r="U768" s="5"/>
      <c r="V768" s="5"/>
      <c r="W768" s="5"/>
      <c r="X768" s="5"/>
      <c r="Y768" s="5"/>
      <c r="Z768" s="5"/>
      <c r="AA768" s="5"/>
      <c r="AB768" s="5"/>
      <c r="AC768" s="5"/>
      <c r="AD768" s="5"/>
      <c r="AE768" s="5"/>
      <c r="AF768" s="5"/>
      <c r="AG768" s="5"/>
    </row>
    <row r="769" spans="1:33" customFormat="1" ht="15" x14ac:dyDescent="0.2">
      <c r="A769" s="70" t="s">
        <v>202</v>
      </c>
      <c r="B769" s="180">
        <v>350</v>
      </c>
      <c r="C769" s="177" t="s">
        <v>62</v>
      </c>
      <c r="D769" s="180">
        <v>200</v>
      </c>
      <c r="E769" s="178" t="s">
        <v>129</v>
      </c>
      <c r="F769" s="5"/>
      <c r="G769" s="162" t="s">
        <v>122</v>
      </c>
      <c r="H769" s="137">
        <v>0.42699999999999999</v>
      </c>
      <c r="I769" s="75"/>
      <c r="J769" s="75"/>
      <c r="K769" s="75">
        <f t="shared" ref="K769" si="160">H769*I769</f>
        <v>0</v>
      </c>
      <c r="L769" s="75">
        <f t="shared" ref="L769" si="161">H769*J769</f>
        <v>0</v>
      </c>
      <c r="M769" s="85">
        <f t="shared" ref="M769" si="162">K769+L769</f>
        <v>0</v>
      </c>
      <c r="N769" s="181"/>
      <c r="O769" s="182"/>
      <c r="P769" s="5"/>
      <c r="Q769" s="5"/>
      <c r="R769" s="5"/>
      <c r="S769" s="5"/>
      <c r="T769" s="5"/>
      <c r="U769" s="5"/>
      <c r="V769" s="182"/>
      <c r="W769" s="182"/>
      <c r="X769" s="182"/>
      <c r="Y769" s="182"/>
      <c r="Z769" s="182"/>
      <c r="AA769" s="182"/>
      <c r="AB769" s="182"/>
      <c r="AC769" s="182"/>
      <c r="AD769" s="182"/>
      <c r="AE769" s="182"/>
      <c r="AF769" s="182"/>
      <c r="AG769" s="182"/>
    </row>
    <row r="770" spans="1:33" customFormat="1" x14ac:dyDescent="0.2">
      <c r="A770" s="70"/>
      <c r="B770" s="180"/>
      <c r="C770" s="177"/>
      <c r="D770" s="180"/>
      <c r="E770" s="178"/>
      <c r="F770" s="5"/>
      <c r="G770" s="162"/>
      <c r="H770" s="137"/>
      <c r="I770" s="75"/>
      <c r="J770" s="75"/>
      <c r="K770" s="75"/>
      <c r="L770" s="75"/>
      <c r="M770" s="85"/>
      <c r="N770" s="181"/>
      <c r="O770" s="182"/>
      <c r="P770" s="5"/>
      <c r="Q770" s="5"/>
      <c r="R770" s="5"/>
      <c r="S770" s="5"/>
      <c r="T770" s="5"/>
      <c r="U770" s="5"/>
      <c r="V770" s="182"/>
      <c r="W770" s="182"/>
      <c r="X770" s="182"/>
      <c r="Y770" s="182"/>
      <c r="Z770" s="182"/>
      <c r="AA770" s="182"/>
      <c r="AB770" s="182"/>
      <c r="AC770" s="182"/>
      <c r="AD770" s="182"/>
      <c r="AE770" s="182"/>
      <c r="AF770" s="182"/>
      <c r="AG770" s="182"/>
    </row>
    <row r="771" spans="1:33" customFormat="1" x14ac:dyDescent="0.2">
      <c r="A771" s="70"/>
      <c r="B771" s="170"/>
      <c r="C771" s="171" t="s">
        <v>260</v>
      </c>
      <c r="D771" s="164"/>
      <c r="E771" s="172"/>
      <c r="F771" s="5"/>
      <c r="G771" s="162"/>
      <c r="H771" s="137"/>
      <c r="I771" s="75"/>
      <c r="J771" s="75"/>
      <c r="K771" s="75"/>
      <c r="L771" s="75"/>
      <c r="M771" s="85"/>
      <c r="N771" s="138"/>
      <c r="O771" s="5"/>
      <c r="P771" s="5"/>
      <c r="Q771" s="5"/>
      <c r="R771" s="5"/>
      <c r="S771" s="5"/>
      <c r="T771" s="5"/>
      <c r="U771" s="5"/>
      <c r="V771" s="5"/>
      <c r="W771" s="5"/>
      <c r="X771" s="5"/>
      <c r="Y771" s="5"/>
      <c r="Z771" s="5"/>
      <c r="AA771" s="5"/>
      <c r="AB771" s="5"/>
      <c r="AC771" s="5"/>
      <c r="AD771" s="5"/>
      <c r="AE771" s="5"/>
      <c r="AF771" s="5"/>
      <c r="AG771" s="5"/>
    </row>
    <row r="772" spans="1:33" customFormat="1" ht="15" x14ac:dyDescent="0.2">
      <c r="A772" s="70" t="s">
        <v>250</v>
      </c>
      <c r="B772" s="180"/>
      <c r="C772" s="177"/>
      <c r="D772" s="177">
        <v>150</v>
      </c>
      <c r="E772" s="178" t="s">
        <v>261</v>
      </c>
      <c r="F772" s="5"/>
      <c r="G772" s="162" t="s">
        <v>122</v>
      </c>
      <c r="H772" s="137">
        <v>1.2330000000000001</v>
      </c>
      <c r="I772" s="75"/>
      <c r="J772" s="75"/>
      <c r="K772" s="75">
        <f>H772*I772</f>
        <v>0</v>
      </c>
      <c r="L772" s="75">
        <f>H772*J772</f>
        <v>0</v>
      </c>
      <c r="M772" s="85">
        <f>H772*I772+H772*J772</f>
        <v>0</v>
      </c>
      <c r="N772" s="181"/>
      <c r="O772" s="182"/>
      <c r="P772" s="5"/>
      <c r="Q772" s="5"/>
      <c r="R772" s="5"/>
      <c r="S772" s="5"/>
      <c r="T772" s="5"/>
      <c r="U772" s="5"/>
      <c r="V772" s="182"/>
      <c r="W772" s="182"/>
      <c r="X772" s="182"/>
      <c r="Y772" s="182"/>
      <c r="Z772" s="182"/>
      <c r="AA772" s="182"/>
      <c r="AB772" s="182"/>
      <c r="AC772" s="182"/>
      <c r="AD772" s="182"/>
      <c r="AE772" s="182"/>
      <c r="AF772" s="182"/>
      <c r="AG772" s="182"/>
    </row>
    <row r="773" spans="1:33" s="21" customFormat="1" x14ac:dyDescent="0.2">
      <c r="A773" s="183"/>
      <c r="B773" s="180"/>
      <c r="C773" s="177"/>
      <c r="D773" s="177"/>
      <c r="E773" s="178"/>
      <c r="F773" s="179"/>
      <c r="G773" s="73"/>
      <c r="H773" s="74"/>
      <c r="I773" s="75"/>
      <c r="J773" s="75"/>
      <c r="K773" s="75"/>
      <c r="L773" s="75">
        <f t="shared" ref="L773:L780" si="163">H773*J773</f>
        <v>0</v>
      </c>
      <c r="M773" s="85"/>
      <c r="N773" s="155"/>
    </row>
    <row r="774" spans="1:33" customFormat="1" x14ac:dyDescent="0.2">
      <c r="A774" s="70"/>
      <c r="B774" s="28"/>
      <c r="C774" s="196" t="s">
        <v>264</v>
      </c>
      <c r="D774" s="38"/>
      <c r="E774" s="176"/>
      <c r="F774" s="31"/>
      <c r="G774" s="73"/>
      <c r="H774" s="74"/>
      <c r="I774" s="75"/>
      <c r="J774" s="75"/>
      <c r="K774" s="75"/>
      <c r="L774" s="75"/>
      <c r="M774" s="85"/>
      <c r="Q774" s="187"/>
    </row>
    <row r="775" spans="1:33" customFormat="1" ht="15" x14ac:dyDescent="0.2">
      <c r="A775" s="70" t="s">
        <v>203</v>
      </c>
      <c r="B775" s="180">
        <v>100</v>
      </c>
      <c r="C775" s="177" t="s">
        <v>62</v>
      </c>
      <c r="D775" s="177">
        <v>100</v>
      </c>
      <c r="E775" s="178" t="s">
        <v>265</v>
      </c>
      <c r="F775" s="31"/>
      <c r="G775" s="162" t="s">
        <v>122</v>
      </c>
      <c r="H775" s="74">
        <v>7.2999999999999995E-2</v>
      </c>
      <c r="I775" s="75"/>
      <c r="J775" s="75"/>
      <c r="K775" s="75">
        <f>H775*I775</f>
        <v>0</v>
      </c>
      <c r="L775" s="75">
        <f>H775*J775</f>
        <v>0</v>
      </c>
      <c r="M775" s="85">
        <f>H775*I775+H775*J775</f>
        <v>0</v>
      </c>
    </row>
    <row r="776" spans="1:33" customFormat="1" x14ac:dyDescent="0.2">
      <c r="A776" s="70"/>
      <c r="B776" s="180"/>
      <c r="C776" s="177"/>
      <c r="D776" s="177"/>
      <c r="E776" s="178"/>
      <c r="F776" s="31"/>
      <c r="G776" s="162"/>
      <c r="H776" s="74"/>
      <c r="I776" s="75"/>
      <c r="J776" s="75"/>
      <c r="K776" s="75"/>
      <c r="L776" s="75"/>
      <c r="M776" s="85"/>
    </row>
    <row r="777" spans="1:33" s="21" customFormat="1" x14ac:dyDescent="0.2">
      <c r="A777" s="183"/>
      <c r="B777" s="180"/>
      <c r="C777" s="177"/>
      <c r="D777" s="177"/>
      <c r="E777" s="178" t="s">
        <v>154</v>
      </c>
      <c r="F777" s="179"/>
      <c r="G777" s="73" t="s">
        <v>149</v>
      </c>
      <c r="H777" s="74">
        <f>ROUND(1+SUM(H753:H776)*8,0)</f>
        <v>29</v>
      </c>
      <c r="I777" s="75"/>
      <c r="J777" s="75"/>
      <c r="K777" s="75">
        <f>H777*I777</f>
        <v>0</v>
      </c>
      <c r="L777" s="75">
        <f t="shared" si="163"/>
        <v>0</v>
      </c>
      <c r="M777" s="85">
        <f>K777+L777</f>
        <v>0</v>
      </c>
      <c r="N777" s="155"/>
    </row>
    <row r="778" spans="1:33" s="21" customFormat="1" x14ac:dyDescent="0.2">
      <c r="A778" s="183"/>
      <c r="B778" s="180"/>
      <c r="C778" s="177"/>
      <c r="D778" s="177"/>
      <c r="E778" s="178" t="s">
        <v>150</v>
      </c>
      <c r="F778" s="179"/>
      <c r="G778" s="73" t="s">
        <v>149</v>
      </c>
      <c r="H778" s="74">
        <f>H777*2</f>
        <v>58</v>
      </c>
      <c r="I778" s="75"/>
      <c r="J778" s="75"/>
      <c r="K778" s="75">
        <f t="shared" ref="K778:K779" si="164">H778*I778</f>
        <v>0</v>
      </c>
      <c r="L778" s="75">
        <f t="shared" si="163"/>
        <v>0</v>
      </c>
      <c r="M778" s="85">
        <f t="shared" ref="M778:M779" si="165">K778+L778</f>
        <v>0</v>
      </c>
      <c r="N778" s="155"/>
    </row>
    <row r="779" spans="1:33" s="21" customFormat="1" x14ac:dyDescent="0.2">
      <c r="A779" s="183"/>
      <c r="B779" s="180"/>
      <c r="C779" s="177"/>
      <c r="D779" s="177"/>
      <c r="E779" s="178" t="s">
        <v>151</v>
      </c>
      <c r="F779" s="179"/>
      <c r="G779" s="73" t="s">
        <v>149</v>
      </c>
      <c r="H779" s="74">
        <f>H777*3</f>
        <v>87</v>
      </c>
      <c r="I779" s="75"/>
      <c r="J779" s="75"/>
      <c r="K779" s="75">
        <f t="shared" si="164"/>
        <v>0</v>
      </c>
      <c r="L779" s="75">
        <f t="shared" si="163"/>
        <v>0</v>
      </c>
      <c r="M779" s="85">
        <f t="shared" si="165"/>
        <v>0</v>
      </c>
      <c r="N779" s="155"/>
    </row>
    <row r="780" spans="1:33" s="21" customFormat="1" x14ac:dyDescent="0.2">
      <c r="A780" s="183"/>
      <c r="B780" s="180"/>
      <c r="C780" s="177"/>
      <c r="D780" s="177"/>
      <c r="E780" s="178" t="s">
        <v>167</v>
      </c>
      <c r="F780" s="179"/>
      <c r="G780" s="73" t="s">
        <v>156</v>
      </c>
      <c r="H780" s="74">
        <f>H777*0.1</f>
        <v>2.9000000000000004</v>
      </c>
      <c r="I780" s="75"/>
      <c r="J780" s="75"/>
      <c r="K780" s="75">
        <f>H780*I780</f>
        <v>0</v>
      </c>
      <c r="L780" s="75">
        <f t="shared" si="163"/>
        <v>0</v>
      </c>
      <c r="M780" s="85">
        <f>K780+L780</f>
        <v>0</v>
      </c>
      <c r="N780" s="155"/>
    </row>
    <row r="781" spans="1:33" s="21" customFormat="1" x14ac:dyDescent="0.2">
      <c r="A781" s="183"/>
      <c r="B781" s="180"/>
      <c r="C781" s="177"/>
      <c r="D781" s="177"/>
      <c r="E781" s="178"/>
      <c r="F781" s="179"/>
      <c r="G781" s="73"/>
      <c r="H781" s="74"/>
      <c r="I781" s="75"/>
      <c r="J781" s="75"/>
      <c r="K781" s="75"/>
      <c r="L781" s="75"/>
      <c r="M781" s="85"/>
      <c r="N781" s="155"/>
    </row>
    <row r="782" spans="1:33" x14ac:dyDescent="0.2">
      <c r="A782" s="77" t="s">
        <v>64</v>
      </c>
      <c r="B782" s="170"/>
      <c r="C782" s="171" t="s">
        <v>253</v>
      </c>
      <c r="D782" s="164"/>
      <c r="E782" s="172"/>
      <c r="F782" s="5"/>
      <c r="G782" s="162"/>
      <c r="H782" s="137"/>
      <c r="I782" s="75"/>
      <c r="J782" s="75"/>
      <c r="K782" s="75"/>
      <c r="L782" s="75"/>
      <c r="M782" s="85"/>
      <c r="N782" s="138"/>
    </row>
    <row r="783" spans="1:33" x14ac:dyDescent="0.2">
      <c r="A783" s="70"/>
      <c r="B783" s="170"/>
      <c r="C783" s="171" t="s">
        <v>145</v>
      </c>
      <c r="D783" s="164"/>
      <c r="E783" s="172"/>
      <c r="F783" s="5"/>
      <c r="G783" s="162"/>
      <c r="H783" s="137"/>
      <c r="I783" s="75"/>
      <c r="J783" s="75"/>
      <c r="K783" s="75"/>
      <c r="L783" s="75"/>
      <c r="M783" s="85"/>
      <c r="N783" s="138"/>
    </row>
    <row r="784" spans="1:33" x14ac:dyDescent="0.2">
      <c r="A784" s="173" t="s">
        <v>65</v>
      </c>
      <c r="B784" s="170">
        <v>600</v>
      </c>
      <c r="C784" s="177" t="s">
        <v>62</v>
      </c>
      <c r="D784" s="170">
        <v>600</v>
      </c>
      <c r="E784" s="174" t="str">
        <f>E758</f>
        <v>Foundation F1</v>
      </c>
      <c r="F784" s="5"/>
      <c r="G784" s="192" t="s">
        <v>69</v>
      </c>
      <c r="H784" s="137">
        <v>2.4</v>
      </c>
      <c r="I784" s="75"/>
      <c r="J784" s="75"/>
      <c r="K784" s="75">
        <f t="shared" ref="K784" si="166">H784*I784</f>
        <v>0</v>
      </c>
      <c r="L784" s="75">
        <f t="shared" ref="L784" si="167">H784*J784</f>
        <v>0</v>
      </c>
      <c r="M784" s="85">
        <f t="shared" ref="M784" si="168">H784*I784+H784*J784</f>
        <v>0</v>
      </c>
      <c r="N784" s="5"/>
    </row>
    <row r="785" spans="1:33" x14ac:dyDescent="0.2">
      <c r="A785" s="173"/>
      <c r="B785" s="170"/>
      <c r="C785" s="164"/>
      <c r="D785" s="170"/>
      <c r="E785" s="174"/>
      <c r="F785" s="5"/>
      <c r="G785" s="192"/>
      <c r="H785" s="137"/>
      <c r="I785" s="75"/>
      <c r="J785" s="75"/>
      <c r="K785" s="75"/>
      <c r="L785" s="75"/>
      <c r="M785" s="85"/>
      <c r="N785" s="138"/>
    </row>
    <row r="786" spans="1:33" x14ac:dyDescent="0.2">
      <c r="A786" s="173" t="s">
        <v>204</v>
      </c>
      <c r="B786" s="170">
        <v>350</v>
      </c>
      <c r="C786" s="164" t="s">
        <v>62</v>
      </c>
      <c r="D786" s="170">
        <v>200</v>
      </c>
      <c r="E786" s="174" t="str">
        <f>E760</f>
        <v>mm Tie Beam TB</v>
      </c>
      <c r="F786" s="5"/>
      <c r="G786" s="192" t="s">
        <v>69</v>
      </c>
      <c r="H786" s="137">
        <v>5.1099999999999994</v>
      </c>
      <c r="I786" s="75"/>
      <c r="J786" s="75"/>
      <c r="K786" s="75">
        <f t="shared" ref="K786" si="169">H786*I786</f>
        <v>0</v>
      </c>
      <c r="L786" s="75">
        <f t="shared" ref="L786" si="170">H786*J786</f>
        <v>0</v>
      </c>
      <c r="M786" s="85">
        <f t="shared" ref="M786" si="171">H786*I786+H786*J786</f>
        <v>0</v>
      </c>
      <c r="N786" s="138"/>
    </row>
    <row r="787" spans="1:33" s="21" customFormat="1" x14ac:dyDescent="0.2">
      <c r="A787" s="173"/>
      <c r="B787" s="170"/>
      <c r="C787" s="164"/>
      <c r="D787" s="164"/>
      <c r="E787" s="174"/>
      <c r="F787" s="179"/>
      <c r="G787" s="192"/>
      <c r="H787" s="137"/>
      <c r="I787" s="75"/>
      <c r="J787" s="75"/>
      <c r="K787" s="75"/>
      <c r="L787" s="75"/>
      <c r="M787" s="85"/>
      <c r="N787" s="155"/>
    </row>
    <row r="788" spans="1:33" s="21" customFormat="1" x14ac:dyDescent="0.2">
      <c r="A788" s="70"/>
      <c r="B788" s="175"/>
      <c r="C788" s="171" t="s">
        <v>63</v>
      </c>
      <c r="D788" s="38"/>
      <c r="E788" s="176"/>
      <c r="F788" s="179"/>
      <c r="G788" s="192"/>
      <c r="H788" s="137"/>
      <c r="I788" s="75"/>
      <c r="J788" s="75"/>
      <c r="K788" s="75"/>
      <c r="L788" s="75"/>
      <c r="M788" s="85"/>
      <c r="N788" s="155"/>
    </row>
    <row r="789" spans="1:33" s="21" customFormat="1" x14ac:dyDescent="0.2">
      <c r="A789" s="173" t="s">
        <v>205</v>
      </c>
      <c r="B789" s="170">
        <v>200</v>
      </c>
      <c r="C789" s="164" t="s">
        <v>62</v>
      </c>
      <c r="D789" s="177">
        <v>200</v>
      </c>
      <c r="E789" s="178" t="s">
        <v>273</v>
      </c>
      <c r="F789" s="5"/>
      <c r="G789" s="192" t="s">
        <v>69</v>
      </c>
      <c r="H789" s="137">
        <v>15.825600000000001</v>
      </c>
      <c r="I789" s="75"/>
      <c r="J789" s="75"/>
      <c r="K789" s="75">
        <f>H789*I789</f>
        <v>0</v>
      </c>
      <c r="L789" s="75">
        <f t="shared" ref="L789" si="172">H789*J789</f>
        <v>0</v>
      </c>
      <c r="M789" s="85">
        <f t="shared" ref="M789:M809" si="173">H789*I789+H789*J789</f>
        <v>0</v>
      </c>
      <c r="N789" s="155"/>
    </row>
    <row r="790" spans="1:33" s="21" customFormat="1" x14ac:dyDescent="0.2">
      <c r="A790" s="173"/>
      <c r="B790" s="170"/>
      <c r="C790" s="164"/>
      <c r="D790" s="164"/>
      <c r="E790" s="174"/>
      <c r="F790" s="179"/>
      <c r="G790" s="192"/>
      <c r="H790" s="137"/>
      <c r="I790" s="75"/>
      <c r="J790" s="75"/>
      <c r="K790" s="75"/>
      <c r="L790" s="75"/>
      <c r="M790" s="85"/>
      <c r="N790" s="155"/>
    </row>
    <row r="791" spans="1:33" customFormat="1" x14ac:dyDescent="0.2">
      <c r="A791" s="70"/>
      <c r="B791" s="170"/>
      <c r="C791" s="171" t="s">
        <v>262</v>
      </c>
      <c r="D791" s="164"/>
      <c r="E791" s="172"/>
      <c r="F791" s="179"/>
      <c r="G791" s="192"/>
      <c r="H791" s="137"/>
      <c r="I791" s="75"/>
      <c r="J791" s="75"/>
      <c r="K791" s="75"/>
      <c r="L791" s="75"/>
      <c r="M791" s="85"/>
      <c r="N791" s="155"/>
      <c r="O791" s="21"/>
      <c r="P791" s="21"/>
      <c r="Q791" s="21"/>
      <c r="R791" s="21"/>
      <c r="S791" s="21"/>
      <c r="T791" s="21"/>
      <c r="U791" s="21"/>
      <c r="V791" s="21"/>
      <c r="W791" s="21"/>
      <c r="X791" s="21"/>
      <c r="Y791" s="21"/>
      <c r="Z791" s="21"/>
      <c r="AA791" s="21"/>
      <c r="AB791" s="21"/>
      <c r="AC791" s="21"/>
      <c r="AD791" s="21"/>
      <c r="AE791" s="21"/>
      <c r="AF791" s="21"/>
      <c r="AG791" s="21"/>
    </row>
    <row r="792" spans="1:33" customFormat="1" x14ac:dyDescent="0.2">
      <c r="A792" s="183" t="s">
        <v>206</v>
      </c>
      <c r="B792" s="180"/>
      <c r="C792" s="177"/>
      <c r="D792" s="177">
        <v>100</v>
      </c>
      <c r="E792" s="178" t="s">
        <v>263</v>
      </c>
      <c r="F792" s="5"/>
      <c r="G792" s="192" t="s">
        <v>69</v>
      </c>
      <c r="H792" s="137">
        <v>0.25</v>
      </c>
      <c r="I792" s="75"/>
      <c r="J792" s="75"/>
      <c r="K792" s="75">
        <f>H792*I792</f>
        <v>0</v>
      </c>
      <c r="L792" s="75">
        <f>H792*J792</f>
        <v>0</v>
      </c>
      <c r="M792" s="85">
        <f>H792*I792+H792*J792</f>
        <v>0</v>
      </c>
      <c r="N792" s="138"/>
      <c r="O792" s="5"/>
      <c r="P792" s="5"/>
      <c r="Q792" s="5"/>
      <c r="R792" s="5"/>
      <c r="S792" s="5"/>
      <c r="T792" s="5"/>
      <c r="U792" s="5"/>
      <c r="V792" s="5"/>
      <c r="W792" s="5"/>
      <c r="X792" s="5"/>
      <c r="Y792" s="5"/>
      <c r="Z792" s="5"/>
      <c r="AA792" s="5"/>
      <c r="AB792" s="5"/>
      <c r="AC792" s="5"/>
      <c r="AD792" s="5"/>
      <c r="AE792" s="5"/>
      <c r="AF792" s="5"/>
      <c r="AG792" s="5"/>
    </row>
    <row r="793" spans="1:33" customFormat="1" x14ac:dyDescent="0.2">
      <c r="A793" s="173"/>
      <c r="B793" s="170"/>
      <c r="C793" s="164"/>
      <c r="D793" s="164"/>
      <c r="E793" s="174"/>
      <c r="F793" s="5"/>
      <c r="G793" s="192"/>
      <c r="H793" s="137"/>
      <c r="I793" s="75"/>
      <c r="J793" s="75"/>
      <c r="K793" s="75"/>
      <c r="L793" s="75"/>
      <c r="M793" s="85"/>
      <c r="N793" s="155"/>
      <c r="O793" s="21"/>
      <c r="P793" s="21"/>
      <c r="Q793" s="21"/>
      <c r="R793" s="21"/>
      <c r="S793" s="21"/>
      <c r="T793" s="21"/>
      <c r="U793" s="21"/>
      <c r="V793" s="21"/>
      <c r="W793" s="21"/>
      <c r="X793" s="21"/>
      <c r="Y793" s="21"/>
      <c r="Z793" s="21"/>
      <c r="AA793" s="21"/>
      <c r="AB793" s="21"/>
      <c r="AC793" s="21"/>
      <c r="AD793" s="21"/>
      <c r="AE793" s="21"/>
      <c r="AF793" s="21"/>
      <c r="AG793" s="21"/>
    </row>
    <row r="794" spans="1:33" customFormat="1" x14ac:dyDescent="0.2">
      <c r="A794" s="173"/>
      <c r="B794" s="170"/>
      <c r="C794" s="171" t="s">
        <v>259</v>
      </c>
      <c r="D794" s="164"/>
      <c r="E794" s="172"/>
      <c r="F794" s="5"/>
      <c r="G794" s="192"/>
      <c r="H794" s="74"/>
      <c r="I794" s="75"/>
      <c r="J794" s="75"/>
      <c r="K794" s="75"/>
      <c r="L794" s="75"/>
      <c r="M794" s="85"/>
      <c r="N794" s="155"/>
      <c r="O794" s="21"/>
      <c r="P794" s="21"/>
      <c r="Q794" s="21"/>
      <c r="R794" s="21"/>
      <c r="S794" s="21"/>
      <c r="T794" s="21"/>
      <c r="U794" s="21"/>
      <c r="V794" s="21"/>
      <c r="W794" s="21"/>
      <c r="X794" s="21"/>
      <c r="Y794" s="21"/>
      <c r="Z794" s="21"/>
      <c r="AA794" s="21"/>
      <c r="AB794" s="21"/>
      <c r="AC794" s="21"/>
      <c r="AD794" s="21"/>
      <c r="AE794" s="21"/>
      <c r="AF794" s="21"/>
      <c r="AG794" s="21"/>
    </row>
    <row r="795" spans="1:33" customFormat="1" x14ac:dyDescent="0.2">
      <c r="A795" s="183" t="s">
        <v>207</v>
      </c>
      <c r="B795" s="180">
        <v>350</v>
      </c>
      <c r="C795" s="180" t="s">
        <v>62</v>
      </c>
      <c r="D795" s="180">
        <v>200</v>
      </c>
      <c r="E795" s="275" t="str">
        <f>E769</f>
        <v>mm Beam B1</v>
      </c>
      <c r="F795" s="5"/>
      <c r="G795" s="192" t="s">
        <v>69</v>
      </c>
      <c r="H795" s="137">
        <v>4.5749999999999993</v>
      </c>
      <c r="I795" s="75"/>
      <c r="J795" s="75"/>
      <c r="K795" s="75">
        <f t="shared" ref="K795" si="174">H795*I795</f>
        <v>0</v>
      </c>
      <c r="L795" s="75">
        <f t="shared" ref="L795" si="175">H795*J795</f>
        <v>0</v>
      </c>
      <c r="M795" s="85">
        <f t="shared" ref="M795" si="176">H795*I795+H795*J795</f>
        <v>0</v>
      </c>
      <c r="N795" s="21"/>
      <c r="O795" s="21"/>
      <c r="P795" s="21"/>
      <c r="Q795" s="21"/>
      <c r="R795" s="21"/>
      <c r="S795" s="21"/>
      <c r="T795" s="21"/>
      <c r="U795" s="21"/>
      <c r="V795" s="21"/>
      <c r="W795" s="21"/>
      <c r="X795" s="21"/>
      <c r="Y795" s="21"/>
      <c r="Z795" s="21"/>
      <c r="AA795" s="21"/>
      <c r="AB795" s="21"/>
      <c r="AC795" s="21"/>
      <c r="AD795" s="21"/>
      <c r="AE795" s="21"/>
      <c r="AF795" s="21"/>
      <c r="AG795" s="21"/>
    </row>
    <row r="796" spans="1:33" customFormat="1" x14ac:dyDescent="0.2">
      <c r="A796" s="70"/>
      <c r="B796" s="180"/>
      <c r="C796" s="177"/>
      <c r="D796" s="177"/>
      <c r="E796" s="178"/>
      <c r="F796" s="5"/>
      <c r="G796" s="192"/>
      <c r="H796" s="137"/>
      <c r="I796" s="75"/>
      <c r="J796" s="75"/>
      <c r="K796" s="75"/>
      <c r="L796" s="75"/>
      <c r="M796" s="85"/>
      <c r="N796" s="21"/>
      <c r="O796" s="21"/>
      <c r="P796" s="21"/>
      <c r="Q796" s="21"/>
      <c r="R796" s="21"/>
      <c r="S796" s="21"/>
      <c r="T796" s="21"/>
      <c r="U796" s="21"/>
      <c r="V796" s="21"/>
      <c r="W796" s="21"/>
      <c r="X796" s="21"/>
      <c r="Y796" s="21"/>
      <c r="Z796" s="21"/>
      <c r="AA796" s="21"/>
      <c r="AB796" s="21"/>
      <c r="AC796" s="21"/>
      <c r="AD796" s="21"/>
      <c r="AE796" s="21"/>
      <c r="AF796" s="21"/>
      <c r="AG796" s="21"/>
    </row>
    <row r="797" spans="1:33" customFormat="1" x14ac:dyDescent="0.2">
      <c r="A797" s="70"/>
      <c r="B797" s="170"/>
      <c r="C797" s="171" t="s">
        <v>260</v>
      </c>
      <c r="D797" s="164"/>
      <c r="E797" s="172"/>
      <c r="F797" s="5"/>
      <c r="G797" s="192"/>
      <c r="H797" s="137"/>
      <c r="I797" s="75"/>
      <c r="J797" s="75"/>
      <c r="K797" s="75"/>
      <c r="L797" s="75"/>
      <c r="M797" s="85"/>
      <c r="N797" s="21"/>
      <c r="O797" s="21"/>
      <c r="P797" s="21"/>
      <c r="Q797" s="21"/>
      <c r="R797" s="21"/>
      <c r="S797" s="21"/>
      <c r="T797" s="21"/>
      <c r="U797" s="21"/>
      <c r="V797" s="21"/>
      <c r="W797" s="21"/>
      <c r="X797" s="21"/>
      <c r="Y797" s="21"/>
      <c r="Z797" s="21"/>
      <c r="AA797" s="21"/>
      <c r="AB797" s="21"/>
      <c r="AC797" s="21"/>
      <c r="AD797" s="21"/>
      <c r="AE797" s="21"/>
      <c r="AF797" s="21"/>
      <c r="AG797" s="21"/>
    </row>
    <row r="798" spans="1:33" customFormat="1" x14ac:dyDescent="0.2">
      <c r="A798" s="183" t="s">
        <v>208</v>
      </c>
      <c r="B798" s="180"/>
      <c r="C798" s="177"/>
      <c r="D798" s="177">
        <v>150</v>
      </c>
      <c r="E798" s="276" t="str">
        <f>E772</f>
        <v>mm roof slab</v>
      </c>
      <c r="F798" s="5"/>
      <c r="G798" s="192" t="s">
        <v>69</v>
      </c>
      <c r="H798" s="137">
        <v>8.2200000000000006</v>
      </c>
      <c r="I798" s="75"/>
      <c r="J798" s="75"/>
      <c r="K798" s="75">
        <f>H798*I798</f>
        <v>0</v>
      </c>
      <c r="L798" s="75">
        <f>H798*J798</f>
        <v>0</v>
      </c>
      <c r="M798" s="85">
        <f>H798*I798+H798*J798</f>
        <v>0</v>
      </c>
      <c r="N798" s="21"/>
      <c r="O798" s="21"/>
      <c r="P798" s="21"/>
      <c r="Q798" s="21"/>
      <c r="R798" s="21"/>
      <c r="S798" s="21"/>
      <c r="T798" s="21"/>
      <c r="U798" s="21"/>
      <c r="V798" s="21"/>
      <c r="W798" s="21"/>
      <c r="X798" s="21"/>
      <c r="Y798" s="21"/>
      <c r="Z798" s="21"/>
      <c r="AA798" s="21"/>
      <c r="AB798" s="21"/>
      <c r="AC798" s="21"/>
      <c r="AD798" s="21"/>
      <c r="AE798" s="21"/>
      <c r="AF798" s="21"/>
      <c r="AG798" s="21"/>
    </row>
    <row r="799" spans="1:33" customFormat="1" x14ac:dyDescent="0.2">
      <c r="A799" s="183"/>
      <c r="B799" s="180"/>
      <c r="C799" s="177"/>
      <c r="D799" s="177"/>
      <c r="E799" s="178"/>
      <c r="F799" s="5"/>
      <c r="G799" s="192"/>
      <c r="H799" s="137"/>
      <c r="I799" s="75"/>
      <c r="J799" s="75"/>
      <c r="K799" s="75"/>
      <c r="L799" s="75"/>
      <c r="M799" s="85"/>
      <c r="N799" s="21"/>
      <c r="O799" s="21"/>
      <c r="P799" s="21"/>
      <c r="Q799" s="21"/>
      <c r="R799" s="21"/>
      <c r="S799" s="21"/>
      <c r="T799" s="21"/>
      <c r="U799" s="21"/>
      <c r="V799" s="21"/>
      <c r="W799" s="21"/>
      <c r="X799" s="21"/>
      <c r="Y799" s="21"/>
      <c r="Z799" s="21"/>
      <c r="AA799" s="21"/>
      <c r="AB799" s="21"/>
      <c r="AC799" s="21"/>
      <c r="AD799" s="21"/>
      <c r="AE799" s="21"/>
      <c r="AF799" s="21"/>
      <c r="AG799" s="21"/>
    </row>
    <row r="800" spans="1:33" customFormat="1" x14ac:dyDescent="0.2">
      <c r="A800" s="70"/>
      <c r="B800" s="28"/>
      <c r="C800" s="196" t="s">
        <v>264</v>
      </c>
      <c r="D800" s="38"/>
      <c r="E800" s="176"/>
      <c r="F800" s="5"/>
      <c r="G800" s="192"/>
      <c r="H800" s="74"/>
      <c r="I800" s="75"/>
      <c r="J800" s="75"/>
      <c r="K800" s="75"/>
      <c r="L800" s="75"/>
      <c r="M800" s="85"/>
    </row>
    <row r="801" spans="1:14" customFormat="1" x14ac:dyDescent="0.2">
      <c r="A801" s="173" t="s">
        <v>216</v>
      </c>
      <c r="B801" s="180">
        <v>100</v>
      </c>
      <c r="C801" s="177" t="s">
        <v>62</v>
      </c>
      <c r="D801" s="177">
        <v>100</v>
      </c>
      <c r="E801" s="178" t="s">
        <v>266</v>
      </c>
      <c r="F801" s="5"/>
      <c r="G801" s="192" t="s">
        <v>69</v>
      </c>
      <c r="H801" s="137">
        <v>2.19</v>
      </c>
      <c r="I801" s="75"/>
      <c r="J801" s="75"/>
      <c r="K801" s="75">
        <f>H801*I801</f>
        <v>0</v>
      </c>
      <c r="L801" s="75">
        <f>H801*J801</f>
        <v>0</v>
      </c>
      <c r="M801" s="85">
        <f>H801*I801+H801*J801</f>
        <v>0</v>
      </c>
    </row>
    <row r="802" spans="1:14" x14ac:dyDescent="0.2">
      <c r="A802" s="70"/>
      <c r="B802" s="180"/>
      <c r="C802" s="177"/>
      <c r="D802" s="177"/>
      <c r="E802" s="178"/>
      <c r="F802" s="5"/>
      <c r="G802" s="192"/>
      <c r="H802" s="137"/>
      <c r="I802" s="75"/>
      <c r="J802" s="75"/>
      <c r="K802" s="75">
        <f t="shared" ref="K802:K809" si="177">H802*I802</f>
        <v>0</v>
      </c>
      <c r="L802" s="75"/>
      <c r="M802" s="85">
        <f t="shared" si="173"/>
        <v>0</v>
      </c>
      <c r="N802" s="138"/>
    </row>
    <row r="803" spans="1:14" x14ac:dyDescent="0.2">
      <c r="A803" s="70"/>
      <c r="B803" s="180"/>
      <c r="C803" s="177"/>
      <c r="D803" s="177"/>
      <c r="E803" s="178" t="s">
        <v>168</v>
      </c>
      <c r="F803" s="5"/>
      <c r="G803" s="192" t="s">
        <v>152</v>
      </c>
      <c r="H803" s="137">
        <v>15</v>
      </c>
      <c r="I803" s="75"/>
      <c r="J803" s="75"/>
      <c r="K803" s="75">
        <f>H803*I803</f>
        <v>0</v>
      </c>
      <c r="L803" s="75"/>
      <c r="M803" s="85">
        <f t="shared" si="173"/>
        <v>0</v>
      </c>
      <c r="N803" s="138"/>
    </row>
    <row r="804" spans="1:14" ht="15" x14ac:dyDescent="0.2">
      <c r="A804" s="70"/>
      <c r="B804" s="180"/>
      <c r="C804" s="177"/>
      <c r="D804" s="177"/>
      <c r="E804" s="178" t="s">
        <v>169</v>
      </c>
      <c r="F804" s="5"/>
      <c r="G804" s="162" t="s">
        <v>122</v>
      </c>
      <c r="H804" s="137">
        <v>0.13365625</v>
      </c>
      <c r="I804" s="75"/>
      <c r="J804" s="75"/>
      <c r="K804" s="75">
        <f t="shared" si="177"/>
        <v>0</v>
      </c>
      <c r="L804" s="75"/>
      <c r="M804" s="85">
        <f t="shared" si="173"/>
        <v>0</v>
      </c>
      <c r="N804" s="138"/>
    </row>
    <row r="805" spans="1:14" ht="15" x14ac:dyDescent="0.2">
      <c r="A805" s="70"/>
      <c r="B805" s="180"/>
      <c r="C805" s="177"/>
      <c r="D805" s="177"/>
      <c r="E805" s="178" t="s">
        <v>174</v>
      </c>
      <c r="F805" s="5"/>
      <c r="G805" s="162" t="s">
        <v>122</v>
      </c>
      <c r="H805" s="137">
        <v>0.52950000000000008</v>
      </c>
      <c r="I805" s="75"/>
      <c r="J805" s="75"/>
      <c r="K805" s="75">
        <f t="shared" si="177"/>
        <v>0</v>
      </c>
      <c r="L805" s="75"/>
      <c r="M805" s="85">
        <f t="shared" si="173"/>
        <v>0</v>
      </c>
      <c r="N805" s="138"/>
    </row>
    <row r="806" spans="1:14" x14ac:dyDescent="0.2">
      <c r="A806" s="70"/>
      <c r="B806" s="180"/>
      <c r="C806" s="177"/>
      <c r="D806" s="177"/>
      <c r="E806" s="178" t="s">
        <v>170</v>
      </c>
      <c r="F806" s="5"/>
      <c r="G806" s="192" t="s">
        <v>153</v>
      </c>
      <c r="H806" s="137">
        <v>10</v>
      </c>
      <c r="I806" s="75"/>
      <c r="J806" s="75"/>
      <c r="K806" s="75">
        <f t="shared" si="177"/>
        <v>0</v>
      </c>
      <c r="L806" s="75"/>
      <c r="M806" s="85">
        <f t="shared" si="173"/>
        <v>0</v>
      </c>
      <c r="N806" s="138"/>
    </row>
    <row r="807" spans="1:14" x14ac:dyDescent="0.2">
      <c r="A807" s="70"/>
      <c r="B807" s="180"/>
      <c r="C807" s="177"/>
      <c r="D807" s="177"/>
      <c r="E807" s="178" t="s">
        <v>171</v>
      </c>
      <c r="F807" s="5"/>
      <c r="G807" s="192" t="s">
        <v>153</v>
      </c>
      <c r="H807" s="137">
        <v>5</v>
      </c>
      <c r="I807" s="75"/>
      <c r="J807" s="75"/>
      <c r="K807" s="75">
        <f t="shared" si="177"/>
        <v>0</v>
      </c>
      <c r="L807" s="75"/>
      <c r="M807" s="85">
        <f t="shared" si="173"/>
        <v>0</v>
      </c>
      <c r="N807" s="138"/>
    </row>
    <row r="808" spans="1:14" x14ac:dyDescent="0.2">
      <c r="A808" s="70"/>
      <c r="B808" s="180"/>
      <c r="C808" s="177"/>
      <c r="D808" s="177"/>
      <c r="E808" s="178" t="s">
        <v>172</v>
      </c>
      <c r="F808" s="5"/>
      <c r="G808" s="192" t="s">
        <v>152</v>
      </c>
      <c r="H808" s="137">
        <v>169</v>
      </c>
      <c r="I808" s="75"/>
      <c r="J808" s="75"/>
      <c r="K808" s="75">
        <f t="shared" si="177"/>
        <v>0</v>
      </c>
      <c r="L808" s="75"/>
      <c r="M808" s="85">
        <f t="shared" si="173"/>
        <v>0</v>
      </c>
      <c r="N808" s="138"/>
    </row>
    <row r="809" spans="1:14" x14ac:dyDescent="0.2">
      <c r="A809" s="70"/>
      <c r="B809" s="180"/>
      <c r="C809" s="177"/>
      <c r="D809" s="177"/>
      <c r="E809" s="178" t="s">
        <v>173</v>
      </c>
      <c r="F809" s="5"/>
      <c r="G809" s="192" t="s">
        <v>152</v>
      </c>
      <c r="H809" s="137">
        <v>80</v>
      </c>
      <c r="I809" s="75"/>
      <c r="J809" s="75"/>
      <c r="K809" s="75">
        <f t="shared" si="177"/>
        <v>0</v>
      </c>
      <c r="L809" s="75"/>
      <c r="M809" s="85">
        <f t="shared" si="173"/>
        <v>0</v>
      </c>
      <c r="N809" s="138"/>
    </row>
    <row r="810" spans="1:14" x14ac:dyDescent="0.2">
      <c r="A810" s="70"/>
      <c r="B810" s="180"/>
      <c r="C810" s="177"/>
      <c r="D810" s="177"/>
      <c r="E810" s="178"/>
      <c r="F810" s="5"/>
      <c r="G810" s="192"/>
      <c r="H810" s="137"/>
      <c r="I810" s="75"/>
      <c r="J810" s="75"/>
      <c r="K810" s="75"/>
      <c r="L810" s="75"/>
      <c r="M810" s="85"/>
      <c r="N810" s="138"/>
    </row>
    <row r="811" spans="1:14" x14ac:dyDescent="0.2">
      <c r="A811" s="77" t="s">
        <v>209</v>
      </c>
      <c r="B811" s="170"/>
      <c r="C811" s="171" t="s">
        <v>254</v>
      </c>
      <c r="D811" s="164"/>
      <c r="E811" s="172"/>
      <c r="F811" s="5"/>
      <c r="G811" s="162"/>
      <c r="H811" s="137"/>
      <c r="I811" s="75"/>
      <c r="J811" s="75"/>
      <c r="K811" s="75"/>
      <c r="L811" s="75"/>
      <c r="M811" s="85"/>
      <c r="N811" s="138"/>
    </row>
    <row r="812" spans="1:14" x14ac:dyDescent="0.2">
      <c r="A812" s="70"/>
      <c r="B812" s="170"/>
      <c r="C812" s="171" t="s">
        <v>145</v>
      </c>
      <c r="D812" s="164"/>
      <c r="E812" s="172"/>
      <c r="F812" s="5"/>
      <c r="G812" s="162"/>
      <c r="H812" s="137"/>
      <c r="I812" s="75"/>
      <c r="J812" s="75"/>
      <c r="K812" s="75"/>
      <c r="L812" s="75"/>
      <c r="M812" s="85"/>
      <c r="N812" s="138"/>
    </row>
    <row r="813" spans="1:14" x14ac:dyDescent="0.2">
      <c r="A813" s="173" t="s">
        <v>210</v>
      </c>
      <c r="B813" s="170"/>
      <c r="C813" s="164">
        <v>6</v>
      </c>
      <c r="D813" s="164" t="s">
        <v>28</v>
      </c>
      <c r="E813" s="174" t="s">
        <v>133</v>
      </c>
      <c r="F813" s="5"/>
      <c r="G813" s="192" t="s">
        <v>17</v>
      </c>
      <c r="H813" s="137">
        <v>11</v>
      </c>
      <c r="I813" s="75"/>
      <c r="J813" s="75"/>
      <c r="K813" s="75">
        <f t="shared" ref="K813:K815" si="178">H813*I813</f>
        <v>0</v>
      </c>
      <c r="L813" s="75">
        <f t="shared" ref="L813:L815" si="179">H813*J813</f>
        <v>0</v>
      </c>
      <c r="M813" s="85">
        <f t="shared" ref="M813:M815" si="180">H813*I813+H813*J813</f>
        <v>0</v>
      </c>
      <c r="N813" s="138"/>
    </row>
    <row r="814" spans="1:14" x14ac:dyDescent="0.2">
      <c r="A814" s="173" t="s">
        <v>210</v>
      </c>
      <c r="B814" s="170"/>
      <c r="C814" s="164">
        <v>10</v>
      </c>
      <c r="D814" s="164" t="s">
        <v>28</v>
      </c>
      <c r="E814" s="174" t="s">
        <v>133</v>
      </c>
      <c r="F814" s="5"/>
      <c r="G814" s="192" t="s">
        <v>17</v>
      </c>
      <c r="H814" s="137">
        <v>8</v>
      </c>
      <c r="I814" s="75"/>
      <c r="J814" s="75"/>
      <c r="K814" s="75">
        <f t="shared" si="178"/>
        <v>0</v>
      </c>
      <c r="L814" s="75">
        <f t="shared" si="179"/>
        <v>0</v>
      </c>
      <c r="M814" s="85">
        <f t="shared" si="180"/>
        <v>0</v>
      </c>
      <c r="N814" s="138"/>
    </row>
    <row r="815" spans="1:14" x14ac:dyDescent="0.2">
      <c r="A815" s="173" t="s">
        <v>210</v>
      </c>
      <c r="B815" s="170"/>
      <c r="C815" s="164">
        <v>12</v>
      </c>
      <c r="D815" s="164" t="s">
        <v>28</v>
      </c>
      <c r="E815" s="174" t="s">
        <v>133</v>
      </c>
      <c r="F815" s="5"/>
      <c r="G815" s="192" t="s">
        <v>17</v>
      </c>
      <c r="H815" s="137">
        <v>10</v>
      </c>
      <c r="I815" s="75"/>
      <c r="J815" s="75"/>
      <c r="K815" s="75">
        <f t="shared" si="178"/>
        <v>0</v>
      </c>
      <c r="L815" s="75">
        <f t="shared" si="179"/>
        <v>0</v>
      </c>
      <c r="M815" s="85">
        <f t="shared" si="180"/>
        <v>0</v>
      </c>
      <c r="N815" s="138"/>
    </row>
    <row r="816" spans="1:14" x14ac:dyDescent="0.2">
      <c r="A816" s="173"/>
      <c r="B816" s="170"/>
      <c r="C816" s="164"/>
      <c r="D816" s="164"/>
      <c r="E816" s="174"/>
      <c r="F816" s="5"/>
      <c r="G816" s="162"/>
      <c r="H816" s="137"/>
      <c r="I816" s="75"/>
      <c r="J816" s="75"/>
      <c r="K816" s="75"/>
      <c r="L816" s="75"/>
      <c r="M816" s="85"/>
      <c r="N816" s="138"/>
    </row>
    <row r="817" spans="1:33" x14ac:dyDescent="0.2">
      <c r="A817" s="70"/>
      <c r="B817" s="175"/>
      <c r="C817" s="171" t="s">
        <v>63</v>
      </c>
      <c r="D817" s="38"/>
      <c r="E817" s="176"/>
      <c r="G817" s="73"/>
      <c r="H817" s="74"/>
      <c r="I817" s="75"/>
      <c r="J817" s="75"/>
      <c r="K817" s="75"/>
      <c r="L817" s="75"/>
      <c r="M817" s="85"/>
      <c r="N817" s="138"/>
    </row>
    <row r="818" spans="1:33" s="21" customFormat="1" x14ac:dyDescent="0.2">
      <c r="A818" s="173" t="s">
        <v>211</v>
      </c>
      <c r="B818" s="180"/>
      <c r="C818" s="164">
        <v>6</v>
      </c>
      <c r="D818" s="164" t="s">
        <v>28</v>
      </c>
      <c r="E818" s="178" t="s">
        <v>135</v>
      </c>
      <c r="F818" s="179"/>
      <c r="G818" s="192" t="s">
        <v>17</v>
      </c>
      <c r="H818" s="74">
        <v>12</v>
      </c>
      <c r="I818" s="75"/>
      <c r="J818" s="75"/>
      <c r="K818" s="75">
        <f t="shared" ref="K818:K819" si="181">H818*I818</f>
        <v>0</v>
      </c>
      <c r="L818" s="75">
        <f t="shared" ref="L818:L819" si="182">H818*J818</f>
        <v>0</v>
      </c>
      <c r="M818" s="85">
        <f t="shared" ref="M818:M819" si="183">H818*I818+H818*J818</f>
        <v>0</v>
      </c>
      <c r="N818" s="155"/>
    </row>
    <row r="819" spans="1:33" s="21" customFormat="1" x14ac:dyDescent="0.2">
      <c r="A819" s="173" t="s">
        <v>212</v>
      </c>
      <c r="B819" s="180"/>
      <c r="C819" s="164">
        <v>12</v>
      </c>
      <c r="D819" s="164" t="s">
        <v>28</v>
      </c>
      <c r="E819" s="178" t="s">
        <v>135</v>
      </c>
      <c r="F819" s="179"/>
      <c r="G819" s="192" t="s">
        <v>17</v>
      </c>
      <c r="H819" s="74">
        <v>16</v>
      </c>
      <c r="I819" s="75"/>
      <c r="J819" s="75"/>
      <c r="K819" s="75">
        <f t="shared" si="181"/>
        <v>0</v>
      </c>
      <c r="L819" s="75">
        <f t="shared" si="182"/>
        <v>0</v>
      </c>
      <c r="M819" s="85">
        <f t="shared" si="183"/>
        <v>0</v>
      </c>
      <c r="N819" s="155"/>
    </row>
    <row r="820" spans="1:33" customFormat="1" x14ac:dyDescent="0.2">
      <c r="A820" s="70"/>
      <c r="B820" s="170"/>
      <c r="C820" s="164"/>
      <c r="D820" s="177"/>
      <c r="E820" s="178"/>
      <c r="F820" s="5"/>
      <c r="G820" s="192"/>
      <c r="H820" s="137"/>
      <c r="I820" s="75"/>
      <c r="J820" s="75"/>
      <c r="K820" s="75"/>
      <c r="L820" s="75"/>
      <c r="M820" s="85"/>
      <c r="N820" s="155"/>
      <c r="O820" s="21"/>
      <c r="P820" s="21"/>
      <c r="Q820" s="21"/>
      <c r="R820" s="21"/>
      <c r="S820" s="21"/>
      <c r="T820" s="21"/>
      <c r="U820" s="21"/>
      <c r="V820" s="21"/>
      <c r="W820" s="21"/>
      <c r="X820" s="21"/>
      <c r="Y820" s="21"/>
      <c r="Z820" s="21"/>
      <c r="AA820" s="21"/>
      <c r="AB820" s="21"/>
      <c r="AC820" s="21"/>
      <c r="AD820" s="21"/>
      <c r="AE820" s="21"/>
      <c r="AF820" s="21"/>
      <c r="AG820" s="21"/>
    </row>
    <row r="821" spans="1:33" customFormat="1" x14ac:dyDescent="0.2">
      <c r="A821" s="70"/>
      <c r="B821" s="170"/>
      <c r="C821" s="171" t="s">
        <v>262</v>
      </c>
      <c r="D821" s="164"/>
      <c r="E821" s="172"/>
      <c r="F821" s="5"/>
      <c r="G821" s="162"/>
      <c r="H821" s="137"/>
      <c r="I821" s="75"/>
      <c r="J821" s="75"/>
      <c r="K821" s="75"/>
      <c r="L821" s="75"/>
      <c r="M821" s="85"/>
      <c r="N821" s="138"/>
      <c r="O821" s="5"/>
      <c r="P821" s="5"/>
      <c r="Q821" s="5"/>
      <c r="R821" s="5"/>
      <c r="S821" s="5"/>
      <c r="T821" s="5"/>
      <c r="U821" s="5"/>
      <c r="V821" s="5"/>
      <c r="W821" s="5"/>
      <c r="X821" s="5"/>
      <c r="Y821" s="5"/>
      <c r="Z821" s="5"/>
      <c r="AA821" s="5"/>
      <c r="AB821" s="5"/>
      <c r="AC821" s="5"/>
      <c r="AD821" s="5"/>
      <c r="AE821" s="5"/>
      <c r="AF821" s="5"/>
      <c r="AG821" s="5"/>
    </row>
    <row r="822" spans="1:33" customFormat="1" x14ac:dyDescent="0.2">
      <c r="A822" s="70" t="s">
        <v>214</v>
      </c>
      <c r="B822" s="180"/>
      <c r="C822" s="177">
        <v>6</v>
      </c>
      <c r="D822" s="177" t="s">
        <v>28</v>
      </c>
      <c r="E822" s="178" t="s">
        <v>143</v>
      </c>
      <c r="F822" s="5"/>
      <c r="G822" s="192" t="s">
        <v>17</v>
      </c>
      <c r="H822" s="137">
        <v>6</v>
      </c>
      <c r="I822" s="75"/>
      <c r="J822" s="75"/>
      <c r="K822" s="75">
        <f>H822*I822</f>
        <v>0</v>
      </c>
      <c r="L822" s="75">
        <f>H822*J822</f>
        <v>0</v>
      </c>
      <c r="M822" s="85">
        <f>H822*I822+H822*J822</f>
        <v>0</v>
      </c>
      <c r="N822" s="181"/>
      <c r="O822" s="182"/>
      <c r="P822" s="5"/>
      <c r="Q822" s="5"/>
      <c r="R822" s="5"/>
      <c r="S822" s="5"/>
      <c r="T822" s="5"/>
      <c r="U822" s="5"/>
      <c r="V822" s="182"/>
      <c r="W822" s="182"/>
      <c r="X822" s="182"/>
      <c r="Y822" s="182"/>
      <c r="Z822" s="182"/>
      <c r="AA822" s="182"/>
      <c r="AB822" s="182"/>
      <c r="AC822" s="182"/>
      <c r="AD822" s="182"/>
      <c r="AE822" s="182"/>
      <c r="AF822" s="182"/>
      <c r="AG822" s="182"/>
    </row>
    <row r="823" spans="1:33" customFormat="1" x14ac:dyDescent="0.2">
      <c r="A823" s="70"/>
      <c r="B823" s="170"/>
      <c r="C823" s="164"/>
      <c r="D823" s="177"/>
      <c r="E823" s="178"/>
      <c r="F823" s="5"/>
      <c r="G823" s="192"/>
      <c r="H823" s="137"/>
      <c r="I823" s="75"/>
      <c r="J823" s="75"/>
      <c r="K823" s="75"/>
      <c r="L823" s="75"/>
      <c r="M823" s="85"/>
      <c r="N823" s="155"/>
      <c r="O823" s="21"/>
      <c r="P823" s="21"/>
      <c r="Q823" s="21"/>
      <c r="R823" s="21"/>
      <c r="S823" s="21"/>
      <c r="T823" s="21"/>
      <c r="U823" s="21"/>
      <c r="V823" s="21"/>
      <c r="W823" s="21"/>
      <c r="X823" s="21"/>
      <c r="Y823" s="21"/>
      <c r="Z823" s="21"/>
      <c r="AA823" s="21"/>
      <c r="AB823" s="21"/>
      <c r="AC823" s="21"/>
      <c r="AD823" s="21"/>
      <c r="AE823" s="21"/>
      <c r="AF823" s="21"/>
      <c r="AG823" s="21"/>
    </row>
    <row r="824" spans="1:33" customFormat="1" x14ac:dyDescent="0.2">
      <c r="A824" s="70"/>
      <c r="B824" s="170"/>
      <c r="C824" s="171" t="s">
        <v>259</v>
      </c>
      <c r="D824" s="164"/>
      <c r="E824" s="172"/>
      <c r="F824" s="5"/>
      <c r="G824" s="162"/>
      <c r="H824" s="137"/>
      <c r="I824" s="75"/>
      <c r="J824" s="75"/>
      <c r="K824" s="75"/>
      <c r="L824" s="75"/>
      <c r="M824" s="85"/>
      <c r="N824" s="138"/>
      <c r="O824" s="5"/>
      <c r="P824" s="5"/>
      <c r="Q824" s="5"/>
      <c r="R824" s="5"/>
      <c r="S824" s="5"/>
      <c r="T824" s="5"/>
      <c r="U824" s="5"/>
      <c r="V824" s="5"/>
      <c r="W824" s="5"/>
      <c r="X824" s="5"/>
      <c r="Y824" s="5"/>
      <c r="Z824" s="5"/>
      <c r="AA824" s="5"/>
      <c r="AB824" s="5"/>
      <c r="AC824" s="5"/>
      <c r="AD824" s="5"/>
      <c r="AE824" s="5"/>
      <c r="AF824" s="5"/>
      <c r="AG824" s="5"/>
    </row>
    <row r="825" spans="1:33" customFormat="1" x14ac:dyDescent="0.2">
      <c r="A825" s="173" t="s">
        <v>213</v>
      </c>
      <c r="B825" s="180"/>
      <c r="C825" s="177">
        <v>6</v>
      </c>
      <c r="D825" s="164" t="s">
        <v>28</v>
      </c>
      <c r="E825" s="178" t="s">
        <v>136</v>
      </c>
      <c r="F825" s="5"/>
      <c r="G825" s="192" t="s">
        <v>17</v>
      </c>
      <c r="H825" s="137">
        <v>8</v>
      </c>
      <c r="I825" s="75"/>
      <c r="J825" s="75"/>
      <c r="K825" s="75">
        <f>H825*I825</f>
        <v>0</v>
      </c>
      <c r="L825" s="75">
        <f>H825*J825</f>
        <v>0</v>
      </c>
      <c r="M825" s="85">
        <f>H825*I825+H825*J825</f>
        <v>0</v>
      </c>
      <c r="N825" s="181"/>
      <c r="O825" s="182"/>
      <c r="P825" s="5"/>
      <c r="Q825" s="5"/>
      <c r="R825" s="5"/>
      <c r="S825" s="5"/>
      <c r="T825" s="5"/>
      <c r="U825" s="5"/>
      <c r="V825" s="182"/>
      <c r="W825" s="182"/>
      <c r="X825" s="182"/>
      <c r="Y825" s="182"/>
      <c r="Z825" s="182"/>
      <c r="AA825" s="182"/>
      <c r="AB825" s="182"/>
      <c r="AC825" s="182"/>
      <c r="AD825" s="182"/>
      <c r="AE825" s="182"/>
      <c r="AF825" s="182"/>
      <c r="AG825" s="182"/>
    </row>
    <row r="826" spans="1:33" customFormat="1" x14ac:dyDescent="0.2">
      <c r="A826" s="173" t="s">
        <v>213</v>
      </c>
      <c r="B826" s="180"/>
      <c r="C826" s="177">
        <v>16</v>
      </c>
      <c r="D826" s="164" t="s">
        <v>28</v>
      </c>
      <c r="E826" s="178" t="s">
        <v>136</v>
      </c>
      <c r="F826" s="5"/>
      <c r="G826" s="192" t="s">
        <v>17</v>
      </c>
      <c r="H826" s="137">
        <v>13</v>
      </c>
      <c r="I826" s="75"/>
      <c r="J826" s="75"/>
      <c r="K826" s="75">
        <f>H826*I826</f>
        <v>0</v>
      </c>
      <c r="L826" s="75">
        <f>H826*J826</f>
        <v>0</v>
      </c>
      <c r="M826" s="85">
        <f>H826*I826+H826*J826</f>
        <v>0</v>
      </c>
      <c r="N826" s="181"/>
      <c r="O826" s="182"/>
      <c r="P826" s="5"/>
      <c r="Q826" s="5"/>
      <c r="R826" s="5"/>
      <c r="S826" s="5"/>
      <c r="T826" s="5"/>
      <c r="U826" s="5"/>
      <c r="V826" s="182"/>
      <c r="W826" s="182"/>
      <c r="X826" s="182"/>
      <c r="Y826" s="182"/>
      <c r="Z826" s="182"/>
      <c r="AA826" s="182"/>
      <c r="AB826" s="182"/>
      <c r="AC826" s="182"/>
      <c r="AD826" s="182"/>
      <c r="AE826" s="182"/>
      <c r="AF826" s="182"/>
      <c r="AG826" s="182"/>
    </row>
    <row r="827" spans="1:33" customFormat="1" x14ac:dyDescent="0.2">
      <c r="A827" s="70"/>
      <c r="B827" s="180"/>
      <c r="C827" s="177"/>
      <c r="D827" s="177"/>
      <c r="E827" s="178"/>
      <c r="F827" s="5"/>
      <c r="G827" s="192"/>
      <c r="H827" s="137"/>
      <c r="I827" s="75"/>
      <c r="J827" s="75"/>
      <c r="K827" s="75"/>
      <c r="L827" s="75"/>
      <c r="M827" s="85"/>
      <c r="N827" s="181"/>
      <c r="O827" s="182"/>
      <c r="P827" s="5"/>
      <c r="Q827" s="5"/>
      <c r="R827" s="5"/>
      <c r="S827" s="5"/>
      <c r="T827" s="5"/>
      <c r="U827" s="5"/>
      <c r="V827" s="182"/>
      <c r="W827" s="182"/>
      <c r="X827" s="182"/>
      <c r="Y827" s="182"/>
      <c r="Z827" s="182"/>
      <c r="AA827" s="182"/>
      <c r="AB827" s="182"/>
      <c r="AC827" s="182"/>
      <c r="AD827" s="182"/>
      <c r="AE827" s="182"/>
      <c r="AF827" s="182"/>
      <c r="AG827" s="182"/>
    </row>
    <row r="828" spans="1:33" customFormat="1" x14ac:dyDescent="0.2">
      <c r="A828" s="70"/>
      <c r="B828" s="170"/>
      <c r="C828" s="171" t="s">
        <v>260</v>
      </c>
      <c r="D828" s="164"/>
      <c r="E828" s="172"/>
      <c r="F828" s="5"/>
      <c r="G828" s="162"/>
      <c r="H828" s="137"/>
      <c r="I828" s="75"/>
      <c r="J828" s="75"/>
      <c r="K828" s="75"/>
      <c r="L828" s="75"/>
      <c r="M828" s="85"/>
      <c r="N828" s="138"/>
      <c r="O828" s="5"/>
      <c r="P828" s="5"/>
      <c r="Q828" s="5"/>
      <c r="R828" s="5"/>
      <c r="S828" s="5"/>
      <c r="T828" s="5"/>
      <c r="U828" s="5"/>
      <c r="V828" s="5"/>
      <c r="W828" s="5"/>
      <c r="X828" s="5"/>
      <c r="Y828" s="5"/>
      <c r="Z828" s="5"/>
      <c r="AA828" s="5"/>
      <c r="AB828" s="5"/>
      <c r="AC828" s="5"/>
      <c r="AD828" s="5"/>
      <c r="AE828" s="5"/>
      <c r="AF828" s="5"/>
      <c r="AG828" s="5"/>
    </row>
    <row r="829" spans="1:33" customFormat="1" x14ac:dyDescent="0.2">
      <c r="A829" s="70" t="s">
        <v>214</v>
      </c>
      <c r="B829" s="180"/>
      <c r="C829" s="177">
        <v>10</v>
      </c>
      <c r="D829" s="177" t="s">
        <v>28</v>
      </c>
      <c r="E829" s="178" t="s">
        <v>134</v>
      </c>
      <c r="F829" s="5"/>
      <c r="G829" s="192" t="s">
        <v>17</v>
      </c>
      <c r="H829" s="137">
        <v>48</v>
      </c>
      <c r="I829" s="75"/>
      <c r="J829" s="75"/>
      <c r="K829" s="75">
        <f>H829*I829</f>
        <v>0</v>
      </c>
      <c r="L829" s="75">
        <f>H829*J829</f>
        <v>0</v>
      </c>
      <c r="M829" s="85">
        <f>H829*I829+H829*J829</f>
        <v>0</v>
      </c>
      <c r="N829" s="181"/>
      <c r="O829" s="182"/>
      <c r="P829" s="5"/>
      <c r="Q829" s="5"/>
      <c r="R829" s="5"/>
      <c r="S829" s="5"/>
      <c r="T829" s="5"/>
      <c r="U829" s="5"/>
      <c r="V829" s="182"/>
      <c r="W829" s="182"/>
      <c r="X829" s="182"/>
      <c r="Y829" s="182"/>
      <c r="Z829" s="182"/>
      <c r="AA829" s="182"/>
      <c r="AB829" s="182"/>
      <c r="AC829" s="182"/>
      <c r="AD829" s="182"/>
      <c r="AE829" s="182"/>
      <c r="AF829" s="182"/>
      <c r="AG829" s="182"/>
    </row>
    <row r="830" spans="1:33" customFormat="1" x14ac:dyDescent="0.2">
      <c r="A830" s="173"/>
      <c r="B830" s="180"/>
      <c r="C830" s="177"/>
      <c r="D830" s="177"/>
      <c r="E830" s="178"/>
      <c r="F830" s="5"/>
      <c r="G830" s="192"/>
      <c r="H830" s="137"/>
      <c r="I830" s="75"/>
      <c r="J830" s="75"/>
      <c r="K830" s="75"/>
      <c r="L830" s="75"/>
      <c r="M830" s="85"/>
    </row>
    <row r="831" spans="1:33" customFormat="1" x14ac:dyDescent="0.2">
      <c r="A831" s="70"/>
      <c r="B831" s="28"/>
      <c r="C831" s="196" t="s">
        <v>264</v>
      </c>
      <c r="D831" s="38"/>
      <c r="E831" s="176"/>
      <c r="F831" s="31"/>
      <c r="G831" s="73"/>
      <c r="H831" s="74"/>
      <c r="I831" s="75"/>
      <c r="J831" s="75"/>
      <c r="K831" s="75"/>
      <c r="L831" s="75"/>
      <c r="M831" s="85"/>
    </row>
    <row r="832" spans="1:33" customFormat="1" x14ac:dyDescent="0.2">
      <c r="A832" s="70" t="s">
        <v>215</v>
      </c>
      <c r="B832" s="180"/>
      <c r="C832" s="177">
        <v>10</v>
      </c>
      <c r="D832" s="177" t="s">
        <v>28</v>
      </c>
      <c r="E832" s="178" t="s">
        <v>267</v>
      </c>
      <c r="F832" s="31"/>
      <c r="G832" s="192" t="s">
        <v>17</v>
      </c>
      <c r="H832" s="74">
        <v>3</v>
      </c>
      <c r="I832" s="75"/>
      <c r="J832" s="75"/>
      <c r="K832" s="75">
        <f>H832*I832</f>
        <v>0</v>
      </c>
      <c r="L832" s="75">
        <f>H832*J832</f>
        <v>0</v>
      </c>
      <c r="M832" s="85">
        <f>H832*I832+H832*J832</f>
        <v>0</v>
      </c>
    </row>
    <row r="833" spans="1:20" x14ac:dyDescent="0.2">
      <c r="A833" s="173"/>
      <c r="B833" s="170"/>
      <c r="C833" s="164"/>
      <c r="D833" s="164"/>
      <c r="E833" s="174" t="s">
        <v>176</v>
      </c>
      <c r="F833" s="5"/>
      <c r="G833" s="192" t="s">
        <v>153</v>
      </c>
      <c r="H833" s="137">
        <f>SUM(H813:H832)*5.8*0.01</f>
        <v>7.83</v>
      </c>
      <c r="I833" s="75"/>
      <c r="J833" s="75"/>
      <c r="K833" s="75">
        <f>H833*I833</f>
        <v>0</v>
      </c>
      <c r="L833" s="75">
        <f>H833*J833</f>
        <v>0</v>
      </c>
      <c r="M833" s="85">
        <f>H833*I833+H833*J833</f>
        <v>0</v>
      </c>
      <c r="N833" s="138"/>
    </row>
    <row r="834" spans="1:20" s="14" customFormat="1" x14ac:dyDescent="0.2">
      <c r="A834" s="77" t="s">
        <v>130</v>
      </c>
      <c r="B834" s="79" t="s">
        <v>268</v>
      </c>
      <c r="C834" s="38"/>
      <c r="D834" s="38"/>
      <c r="E834" s="79"/>
      <c r="F834" s="36"/>
      <c r="G834" s="80"/>
      <c r="H834" s="81"/>
      <c r="I834" s="82"/>
      <c r="J834" s="82"/>
      <c r="K834" s="82"/>
      <c r="L834" s="82"/>
      <c r="M834" s="76"/>
      <c r="N834"/>
      <c r="O834" s="5"/>
      <c r="P834" s="5"/>
      <c r="Q834" s="5"/>
      <c r="R834" s="5"/>
      <c r="S834" s="5"/>
      <c r="T834" s="5"/>
    </row>
    <row r="835" spans="1:20" s="182" customFormat="1" x14ac:dyDescent="0.2">
      <c r="A835" s="70" t="s">
        <v>275</v>
      </c>
      <c r="B835" s="197">
        <v>700</v>
      </c>
      <c r="C835" s="198" t="s">
        <v>62</v>
      </c>
      <c r="D835" s="198">
        <v>2100</v>
      </c>
      <c r="E835" s="199" t="s">
        <v>276</v>
      </c>
      <c r="F835" s="200"/>
      <c r="G835" s="73" t="s">
        <v>17</v>
      </c>
      <c r="H835" s="201">
        <v>1</v>
      </c>
      <c r="I835" s="75"/>
      <c r="J835" s="75"/>
      <c r="K835" s="75">
        <f t="shared" ref="K835:K836" si="184">H835*I835</f>
        <v>0</v>
      </c>
      <c r="L835" s="75">
        <f t="shared" ref="L835:L836" si="185">H835*J835</f>
        <v>0</v>
      </c>
      <c r="M835" s="85">
        <f t="shared" ref="M835:M836" si="186">H835*I835+H835*J835</f>
        <v>0</v>
      </c>
      <c r="N835"/>
      <c r="O835" s="5"/>
      <c r="P835" s="5"/>
      <c r="Q835" s="5"/>
      <c r="R835" s="5"/>
      <c r="S835" s="5"/>
      <c r="T835" s="5"/>
    </row>
    <row r="836" spans="1:20" s="182" customFormat="1" x14ac:dyDescent="0.2">
      <c r="A836" s="70" t="s">
        <v>275</v>
      </c>
      <c r="B836" s="197">
        <v>800</v>
      </c>
      <c r="C836" s="198" t="s">
        <v>62</v>
      </c>
      <c r="D836" s="198">
        <v>1000</v>
      </c>
      <c r="E836" s="199" t="s">
        <v>334</v>
      </c>
      <c r="F836" s="200"/>
      <c r="G836" s="73" t="s">
        <v>17</v>
      </c>
      <c r="H836" s="201">
        <v>1</v>
      </c>
      <c r="I836" s="75"/>
      <c r="J836" s="75"/>
      <c r="K836" s="75">
        <f t="shared" si="184"/>
        <v>0</v>
      </c>
      <c r="L836" s="75">
        <f t="shared" si="185"/>
        <v>0</v>
      </c>
      <c r="M836" s="85">
        <f t="shared" si="186"/>
        <v>0</v>
      </c>
      <c r="N836"/>
      <c r="O836" s="5"/>
      <c r="P836" s="5"/>
      <c r="Q836" s="5"/>
      <c r="R836" s="5"/>
      <c r="S836" s="5"/>
      <c r="T836" s="5"/>
    </row>
    <row r="837" spans="1:20" s="182" customFormat="1" x14ac:dyDescent="0.2">
      <c r="A837" s="70"/>
      <c r="B837" s="202"/>
      <c r="C837" s="198"/>
      <c r="D837" s="198"/>
      <c r="E837" s="199"/>
      <c r="F837" s="200"/>
      <c r="G837" s="73"/>
      <c r="H837" s="201"/>
      <c r="I837" s="75"/>
      <c r="J837" s="75"/>
      <c r="K837" s="75"/>
      <c r="L837" s="75"/>
      <c r="M837" s="85"/>
      <c r="N837"/>
      <c r="O837" s="5"/>
      <c r="P837" s="5"/>
      <c r="Q837" s="5"/>
      <c r="R837" s="5"/>
      <c r="S837" s="5"/>
      <c r="T837" s="5"/>
    </row>
    <row r="838" spans="1:20" s="207" customFormat="1" x14ac:dyDescent="0.2">
      <c r="A838" s="140" t="s">
        <v>132</v>
      </c>
      <c r="B838" s="141" t="s">
        <v>67</v>
      </c>
      <c r="C838" s="142"/>
      <c r="D838" s="142"/>
      <c r="E838" s="203"/>
      <c r="F838" s="204"/>
      <c r="G838" s="145"/>
      <c r="H838" s="146"/>
      <c r="I838" s="147"/>
      <c r="J838" s="147"/>
      <c r="K838" s="147"/>
      <c r="L838" s="147"/>
      <c r="M838" s="205"/>
      <c r="N838" s="206"/>
      <c r="O838" s="5"/>
      <c r="P838" s="5"/>
      <c r="Q838" s="5"/>
      <c r="R838" s="5"/>
      <c r="S838" s="5"/>
      <c r="T838" s="5"/>
    </row>
    <row r="839" spans="1:20" x14ac:dyDescent="0.2">
      <c r="A839" s="70"/>
      <c r="E839" s="84"/>
      <c r="G839" s="73"/>
      <c r="H839" s="74"/>
      <c r="I839" s="75"/>
      <c r="J839" s="75"/>
      <c r="K839" s="75"/>
      <c r="L839" s="75"/>
      <c r="M839" s="85"/>
      <c r="N839" s="208"/>
    </row>
    <row r="840" spans="1:20" s="219" customFormat="1" ht="38.25" x14ac:dyDescent="0.2">
      <c r="A840" s="209"/>
      <c r="B840" s="210"/>
      <c r="C840" s="211"/>
      <c r="D840" s="211"/>
      <c r="E840" s="212" t="s">
        <v>68</v>
      </c>
      <c r="F840" s="213"/>
      <c r="G840" s="214"/>
      <c r="H840" s="215"/>
      <c r="I840" s="216"/>
      <c r="J840" s="216"/>
      <c r="K840" s="216"/>
      <c r="L840" s="216"/>
      <c r="M840" s="217"/>
      <c r="N840" s="218"/>
      <c r="O840" s="5"/>
      <c r="P840" s="5"/>
      <c r="Q840" s="5"/>
      <c r="R840" s="5"/>
      <c r="S840" s="5"/>
      <c r="T840" s="5"/>
    </row>
    <row r="841" spans="1:20" s="229" customFormat="1" x14ac:dyDescent="0.2">
      <c r="A841" s="220"/>
      <c r="B841" s="221"/>
      <c r="C841" s="222"/>
      <c r="D841" s="223">
        <v>100</v>
      </c>
      <c r="E841" s="212" t="s">
        <v>125</v>
      </c>
      <c r="F841" s="224"/>
      <c r="G841" s="225"/>
      <c r="H841" s="226"/>
      <c r="I841" s="227"/>
      <c r="J841" s="227"/>
      <c r="K841" s="227"/>
      <c r="L841" s="227"/>
      <c r="M841" s="217"/>
      <c r="N841" s="228"/>
      <c r="O841" s="5"/>
      <c r="P841" s="5"/>
      <c r="Q841" s="5"/>
      <c r="R841" s="5"/>
      <c r="S841" s="5"/>
      <c r="T841" s="5"/>
    </row>
    <row r="842" spans="1:20" s="21" customFormat="1" ht="15" x14ac:dyDescent="0.2">
      <c r="A842" s="70" t="s">
        <v>217</v>
      </c>
      <c r="B842" s="230"/>
      <c r="C842" s="29"/>
      <c r="D842" s="164"/>
      <c r="E842" s="174" t="s">
        <v>289</v>
      </c>
      <c r="G842" s="162" t="s">
        <v>123</v>
      </c>
      <c r="H842" s="74">
        <v>20.430000000000003</v>
      </c>
      <c r="I842" s="201"/>
      <c r="J842" s="201"/>
      <c r="K842" s="75">
        <f t="shared" ref="K842:K845" si="187">H842*I842</f>
        <v>0</v>
      </c>
      <c r="L842" s="75">
        <f t="shared" ref="L842" si="188">H842*J842</f>
        <v>0</v>
      </c>
      <c r="M842" s="85">
        <f t="shared" ref="M842:M845" si="189">H842*I842+H842*J842</f>
        <v>0</v>
      </c>
      <c r="N842"/>
      <c r="O842" s="5"/>
      <c r="P842" s="5"/>
      <c r="Q842" s="5"/>
      <c r="R842" s="5"/>
      <c r="S842" s="5"/>
      <c r="T842" s="5"/>
    </row>
    <row r="843" spans="1:20" s="21" customFormat="1" x14ac:dyDescent="0.2">
      <c r="A843" s="70"/>
      <c r="B843" s="230"/>
      <c r="C843" s="29"/>
      <c r="D843" s="164"/>
      <c r="E843" s="174" t="s">
        <v>177</v>
      </c>
      <c r="G843" s="162" t="s">
        <v>152</v>
      </c>
      <c r="H843" s="74">
        <f>H842*23</f>
        <v>469.8900000000001</v>
      </c>
      <c r="I843" s="201"/>
      <c r="J843" s="201"/>
      <c r="K843" s="75">
        <f t="shared" si="187"/>
        <v>0</v>
      </c>
      <c r="L843" s="75"/>
      <c r="M843" s="85">
        <f t="shared" si="189"/>
        <v>0</v>
      </c>
      <c r="N843"/>
      <c r="O843" s="5"/>
      <c r="P843" s="5"/>
      <c r="Q843" s="5"/>
      <c r="R843" s="5"/>
      <c r="S843" s="5"/>
      <c r="T843" s="5"/>
    </row>
    <row r="844" spans="1:20" s="21" customFormat="1" x14ac:dyDescent="0.2">
      <c r="A844" s="70"/>
      <c r="B844" s="230"/>
      <c r="C844" s="29"/>
      <c r="D844" s="164"/>
      <c r="E844" s="174" t="s">
        <v>178</v>
      </c>
      <c r="G844" s="162" t="s">
        <v>149</v>
      </c>
      <c r="H844" s="74">
        <f>H843/100</f>
        <v>4.698900000000001</v>
      </c>
      <c r="I844" s="201"/>
      <c r="J844" s="201"/>
      <c r="K844" s="75">
        <f t="shared" si="187"/>
        <v>0</v>
      </c>
      <c r="L844" s="75"/>
      <c r="M844" s="85">
        <f t="shared" si="189"/>
        <v>0</v>
      </c>
      <c r="N844"/>
      <c r="O844" s="5"/>
      <c r="P844" s="5"/>
      <c r="Q844" s="5"/>
      <c r="R844" s="5"/>
      <c r="S844" s="5"/>
      <c r="T844" s="5"/>
    </row>
    <row r="845" spans="1:20" s="21" customFormat="1" x14ac:dyDescent="0.2">
      <c r="A845" s="70"/>
      <c r="B845" s="230"/>
      <c r="C845" s="29"/>
      <c r="D845" s="164"/>
      <c r="E845" s="174" t="s">
        <v>150</v>
      </c>
      <c r="G845" s="162" t="s">
        <v>149</v>
      </c>
      <c r="H845" s="74">
        <f>H844*5</f>
        <v>23.494500000000006</v>
      </c>
      <c r="I845" s="201"/>
      <c r="J845" s="201"/>
      <c r="K845" s="75">
        <f t="shared" si="187"/>
        <v>0</v>
      </c>
      <c r="L845" s="75"/>
      <c r="M845" s="85">
        <f t="shared" si="189"/>
        <v>0</v>
      </c>
      <c r="N845"/>
      <c r="O845" s="5"/>
      <c r="P845" s="5"/>
      <c r="Q845" s="5"/>
      <c r="R845" s="5"/>
      <c r="S845" s="5"/>
      <c r="T845" s="5"/>
    </row>
    <row r="846" spans="1:20" s="21" customFormat="1" x14ac:dyDescent="0.2">
      <c r="A846" s="70"/>
      <c r="B846" s="230"/>
      <c r="C846" s="29"/>
      <c r="D846" s="164"/>
      <c r="E846" s="174"/>
      <c r="G846" s="162"/>
      <c r="H846" s="74"/>
      <c r="I846" s="201"/>
      <c r="J846" s="201"/>
      <c r="K846" s="75"/>
      <c r="L846" s="75"/>
      <c r="M846" s="85"/>
      <c r="N846"/>
      <c r="O846" s="5"/>
      <c r="P846" s="5"/>
      <c r="Q846" s="5"/>
      <c r="R846" s="5"/>
      <c r="S846" s="5"/>
      <c r="T846" s="5"/>
    </row>
    <row r="847" spans="1:20" s="14" customFormat="1" x14ac:dyDescent="0.2">
      <c r="A847" s="77" t="s">
        <v>70</v>
      </c>
      <c r="B847" s="78" t="s">
        <v>73</v>
      </c>
      <c r="C847" s="38"/>
      <c r="D847" s="38"/>
      <c r="E847" s="79"/>
      <c r="F847" s="36"/>
      <c r="G847" s="80"/>
      <c r="H847" s="81"/>
      <c r="I847" s="82"/>
      <c r="J847" s="82"/>
      <c r="K847" s="82"/>
      <c r="L847" s="82"/>
      <c r="M847" s="85"/>
      <c r="N847"/>
    </row>
    <row r="848" spans="1:20" s="21" customFormat="1" ht="38.25" x14ac:dyDescent="0.2">
      <c r="A848" s="70"/>
      <c r="B848" s="163"/>
      <c r="C848" s="29"/>
      <c r="D848" s="198">
        <v>20</v>
      </c>
      <c r="E848" s="231" t="s">
        <v>121</v>
      </c>
      <c r="F848" s="179"/>
      <c r="G848" s="73"/>
      <c r="H848" s="74"/>
      <c r="I848" s="75"/>
      <c r="J848" s="75"/>
      <c r="K848" s="75"/>
      <c r="L848" s="75"/>
      <c r="M848" s="85"/>
      <c r="N848"/>
    </row>
    <row r="849" spans="1:16" s="21" customFormat="1" ht="15" x14ac:dyDescent="0.2">
      <c r="A849" s="70" t="s">
        <v>218</v>
      </c>
      <c r="B849" s="28"/>
      <c r="C849" s="29"/>
      <c r="D849" s="198"/>
      <c r="E849" s="174" t="s">
        <v>289</v>
      </c>
      <c r="F849" s="31"/>
      <c r="G849" s="73" t="s">
        <v>39</v>
      </c>
      <c r="H849" s="74">
        <v>24.81</v>
      </c>
      <c r="I849" s="75"/>
      <c r="J849" s="75"/>
      <c r="K849" s="75">
        <f t="shared" ref="K849:K852" si="190">H849*I849</f>
        <v>0</v>
      </c>
      <c r="L849" s="75">
        <f t="shared" ref="L849" si="191">H849*J849</f>
        <v>0</v>
      </c>
      <c r="M849" s="85">
        <f t="shared" ref="M849:M852" si="192">H849*I849+H849*J849</f>
        <v>0</v>
      </c>
      <c r="N849"/>
    </row>
    <row r="850" spans="1:16" s="21" customFormat="1" x14ac:dyDescent="0.2">
      <c r="A850" s="70"/>
      <c r="B850" s="28"/>
      <c r="C850" s="29"/>
      <c r="D850" s="198"/>
      <c r="E850" s="84" t="s">
        <v>148</v>
      </c>
      <c r="F850" s="31"/>
      <c r="G850" s="73" t="s">
        <v>149</v>
      </c>
      <c r="H850" s="74">
        <f>H849/6</f>
        <v>4.1349999999999998</v>
      </c>
      <c r="I850" s="75"/>
      <c r="J850" s="75"/>
      <c r="K850" s="75">
        <f t="shared" si="190"/>
        <v>0</v>
      </c>
      <c r="L850" s="75"/>
      <c r="M850" s="85">
        <f t="shared" si="192"/>
        <v>0</v>
      </c>
      <c r="N850"/>
    </row>
    <row r="851" spans="1:16" s="21" customFormat="1" x14ac:dyDescent="0.2">
      <c r="A851" s="70"/>
      <c r="B851" s="28"/>
      <c r="C851" s="29"/>
      <c r="D851" s="198"/>
      <c r="E851" s="84" t="s">
        <v>150</v>
      </c>
      <c r="F851" s="31"/>
      <c r="G851" s="73" t="s">
        <v>149</v>
      </c>
      <c r="H851" s="74">
        <f>H850*4</f>
        <v>16.54</v>
      </c>
      <c r="I851" s="75"/>
      <c r="J851" s="75"/>
      <c r="K851" s="75">
        <f t="shared" si="190"/>
        <v>0</v>
      </c>
      <c r="L851" s="75"/>
      <c r="M851" s="85">
        <f t="shared" si="192"/>
        <v>0</v>
      </c>
      <c r="N851"/>
    </row>
    <row r="852" spans="1:16" s="21" customFormat="1" x14ac:dyDescent="0.2">
      <c r="A852" s="70"/>
      <c r="B852" s="28"/>
      <c r="C852" s="29"/>
      <c r="D852" s="198"/>
      <c r="E852" s="84" t="s">
        <v>155</v>
      </c>
      <c r="F852" s="31"/>
      <c r="G852" s="73" t="s">
        <v>149</v>
      </c>
      <c r="H852" s="74">
        <f>H850*4</f>
        <v>16.54</v>
      </c>
      <c r="I852" s="75"/>
      <c r="J852" s="75"/>
      <c r="K852" s="75">
        <f t="shared" si="190"/>
        <v>0</v>
      </c>
      <c r="L852" s="75"/>
      <c r="M852" s="85">
        <f t="shared" si="192"/>
        <v>0</v>
      </c>
      <c r="N852"/>
    </row>
    <row r="853" spans="1:16" s="21" customFormat="1" x14ac:dyDescent="0.2">
      <c r="A853" s="70"/>
      <c r="B853" s="28"/>
      <c r="C853" s="29"/>
      <c r="D853" s="198"/>
      <c r="E853" s="84"/>
      <c r="F853" s="31"/>
      <c r="G853" s="73"/>
      <c r="H853" s="74"/>
      <c r="I853" s="75"/>
      <c r="J853" s="75"/>
      <c r="K853" s="75"/>
      <c r="L853" s="75"/>
      <c r="M853" s="85"/>
      <c r="N853"/>
    </row>
    <row r="854" spans="1:16" s="21" customFormat="1" ht="15" x14ac:dyDescent="0.2">
      <c r="A854" s="70" t="s">
        <v>218</v>
      </c>
      <c r="B854" s="28"/>
      <c r="C854" s="29"/>
      <c r="D854" s="198"/>
      <c r="E854" s="174" t="s">
        <v>289</v>
      </c>
      <c r="F854" s="31"/>
      <c r="G854" s="73" t="s">
        <v>39</v>
      </c>
      <c r="H854" s="74">
        <v>20.43</v>
      </c>
      <c r="I854" s="75"/>
      <c r="J854" s="75"/>
      <c r="K854" s="75">
        <f t="shared" ref="K854:K856" si="193">H854*I854</f>
        <v>0</v>
      </c>
      <c r="L854" s="75">
        <f t="shared" ref="L854" si="194">H854*J854</f>
        <v>0</v>
      </c>
      <c r="M854" s="85">
        <f t="shared" ref="M854:M856" si="195">H854*I854+H854*J854</f>
        <v>0</v>
      </c>
      <c r="N854"/>
    </row>
    <row r="855" spans="1:16" s="21" customFormat="1" x14ac:dyDescent="0.2">
      <c r="A855" s="70"/>
      <c r="B855" s="28"/>
      <c r="C855" s="29"/>
      <c r="D855" s="198"/>
      <c r="E855" s="84" t="s">
        <v>148</v>
      </c>
      <c r="F855" s="31"/>
      <c r="G855" s="73" t="s">
        <v>149</v>
      </c>
      <c r="H855" s="74">
        <f>H854/8</f>
        <v>2.55375</v>
      </c>
      <c r="I855" s="75"/>
      <c r="J855" s="75"/>
      <c r="K855" s="75">
        <f t="shared" si="193"/>
        <v>0</v>
      </c>
      <c r="L855" s="75"/>
      <c r="M855" s="85">
        <f t="shared" si="195"/>
        <v>0</v>
      </c>
      <c r="N855"/>
    </row>
    <row r="856" spans="1:16" s="21" customFormat="1" x14ac:dyDescent="0.2">
      <c r="A856" s="70"/>
      <c r="B856" s="28"/>
      <c r="C856" s="29"/>
      <c r="D856" s="198"/>
      <c r="E856" s="84" t="s">
        <v>155</v>
      </c>
      <c r="F856" s="31"/>
      <c r="G856" s="73" t="s">
        <v>149</v>
      </c>
      <c r="H856" s="74">
        <f>H855*4</f>
        <v>10.215</v>
      </c>
      <c r="I856" s="75"/>
      <c r="J856" s="75"/>
      <c r="K856" s="75">
        <f t="shared" si="193"/>
        <v>0</v>
      </c>
      <c r="L856" s="75"/>
      <c r="M856" s="85">
        <f t="shared" si="195"/>
        <v>0</v>
      </c>
      <c r="N856"/>
    </row>
    <row r="857" spans="1:16" s="21" customFormat="1" x14ac:dyDescent="0.2">
      <c r="A857" s="70"/>
      <c r="B857" s="28"/>
      <c r="C857" s="29"/>
      <c r="D857" s="198"/>
      <c r="E857" s="84"/>
      <c r="F857" s="31"/>
      <c r="G857" s="73"/>
      <c r="H857" s="74"/>
      <c r="I857" s="75"/>
      <c r="J857" s="75"/>
      <c r="K857" s="75"/>
      <c r="L857" s="75"/>
      <c r="M857" s="85"/>
      <c r="N857"/>
    </row>
    <row r="858" spans="1:16" x14ac:dyDescent="0.2">
      <c r="A858" s="70"/>
      <c r="E858" s="84"/>
      <c r="G858" s="73"/>
      <c r="H858" s="74"/>
      <c r="I858" s="75"/>
      <c r="J858" s="75"/>
      <c r="K858" s="75"/>
      <c r="L858" s="75"/>
      <c r="M858" s="85"/>
      <c r="N858"/>
      <c r="O858" s="21"/>
    </row>
    <row r="859" spans="1:16" s="14" customFormat="1" x14ac:dyDescent="0.2">
      <c r="A859" s="232" t="s">
        <v>71</v>
      </c>
      <c r="B859" s="233" t="s">
        <v>74</v>
      </c>
      <c r="C859" s="234"/>
      <c r="D859" s="234"/>
      <c r="E859" s="235"/>
      <c r="F859" s="236"/>
      <c r="G859" s="237"/>
      <c r="H859" s="238"/>
      <c r="I859" s="239"/>
      <c r="J859" s="239"/>
      <c r="K859" s="75"/>
      <c r="L859" s="75"/>
      <c r="M859" s="85"/>
      <c r="N859"/>
    </row>
    <row r="860" spans="1:16" x14ac:dyDescent="0.2">
      <c r="A860" s="120"/>
      <c r="B860" s="134"/>
      <c r="C860" s="122"/>
      <c r="D860" s="122"/>
      <c r="E860" s="156"/>
      <c r="F860" s="150"/>
      <c r="G860" s="151"/>
      <c r="H860" s="152"/>
      <c r="I860" s="129"/>
      <c r="J860" s="129"/>
      <c r="K860" s="75"/>
      <c r="L860" s="75"/>
      <c r="M860" s="85"/>
      <c r="N860"/>
    </row>
    <row r="861" spans="1:16" s="132" customFormat="1" x14ac:dyDescent="0.2">
      <c r="A861" s="133"/>
      <c r="B861" s="121"/>
      <c r="C861" s="122"/>
      <c r="D861" s="240">
        <v>50</v>
      </c>
      <c r="E861" s="149" t="s">
        <v>75</v>
      </c>
      <c r="F861" s="241"/>
      <c r="G861" s="151"/>
      <c r="H861" s="242"/>
      <c r="I861" s="129"/>
      <c r="J861" s="129"/>
      <c r="K861" s="75"/>
      <c r="L861" s="75"/>
      <c r="M861" s="85"/>
      <c r="N861"/>
    </row>
    <row r="862" spans="1:16" ht="15" x14ac:dyDescent="0.2">
      <c r="A862" s="70" t="s">
        <v>219</v>
      </c>
      <c r="E862" s="174" t="s">
        <v>289</v>
      </c>
      <c r="G862" s="73" t="s">
        <v>39</v>
      </c>
      <c r="H862" s="74">
        <v>2.42</v>
      </c>
      <c r="I862" s="75"/>
      <c r="J862" s="75"/>
      <c r="K862" s="75">
        <f t="shared" ref="K862:K864" si="196">H862*I862</f>
        <v>0</v>
      </c>
      <c r="L862" s="75">
        <f t="shared" ref="L862" si="197">H862*J862</f>
        <v>0</v>
      </c>
      <c r="M862" s="85">
        <f t="shared" ref="M862:M864" si="198">H862*I862+H862*J862</f>
        <v>0</v>
      </c>
      <c r="N862"/>
      <c r="P862" s="132"/>
    </row>
    <row r="863" spans="1:16" s="21" customFormat="1" x14ac:dyDescent="0.2">
      <c r="A863" s="70"/>
      <c r="B863" s="28"/>
      <c r="C863" s="29"/>
      <c r="D863" s="198"/>
      <c r="E863" s="84" t="s">
        <v>148</v>
      </c>
      <c r="F863" s="31"/>
      <c r="G863" s="73" t="s">
        <v>149</v>
      </c>
      <c r="H863" s="74">
        <f>H862/3</f>
        <v>0.80666666666666664</v>
      </c>
      <c r="I863" s="75"/>
      <c r="J863" s="75"/>
      <c r="K863" s="75">
        <f t="shared" si="196"/>
        <v>0</v>
      </c>
      <c r="L863" s="75"/>
      <c r="M863" s="85">
        <f t="shared" si="198"/>
        <v>0</v>
      </c>
      <c r="N863"/>
      <c r="P863" s="132"/>
    </row>
    <row r="864" spans="1:16" s="21" customFormat="1" x14ac:dyDescent="0.2">
      <c r="A864" s="70"/>
      <c r="B864" s="28"/>
      <c r="C864" s="29"/>
      <c r="D864" s="198"/>
      <c r="E864" s="84" t="s">
        <v>150</v>
      </c>
      <c r="F864" s="31"/>
      <c r="G864" s="73" t="s">
        <v>149</v>
      </c>
      <c r="H864" s="74">
        <f>H863*4</f>
        <v>3.2266666666666666</v>
      </c>
      <c r="I864" s="75"/>
      <c r="J864" s="75"/>
      <c r="K864" s="75">
        <f t="shared" si="196"/>
        <v>0</v>
      </c>
      <c r="L864" s="75"/>
      <c r="M864" s="85">
        <f t="shared" si="198"/>
        <v>0</v>
      </c>
      <c r="N864"/>
      <c r="P864" s="132"/>
    </row>
    <row r="865" spans="1:16" customFormat="1" x14ac:dyDescent="0.2">
      <c r="A865" s="70"/>
      <c r="B865" s="170"/>
      <c r="C865" s="164"/>
      <c r="D865" s="164"/>
      <c r="E865" s="174"/>
      <c r="F865" s="5"/>
      <c r="G865" s="162"/>
      <c r="H865" s="137"/>
      <c r="I865" s="185"/>
      <c r="J865" s="75"/>
      <c r="K865" s="75"/>
      <c r="L865" s="75"/>
      <c r="M865" s="85"/>
    </row>
    <row r="866" spans="1:16" ht="15" x14ac:dyDescent="0.2">
      <c r="A866" s="70" t="s">
        <v>219</v>
      </c>
      <c r="E866" s="174" t="s">
        <v>287</v>
      </c>
      <c r="G866" s="73" t="s">
        <v>39</v>
      </c>
      <c r="H866" s="74">
        <v>9.52</v>
      </c>
      <c r="I866" s="75"/>
      <c r="J866" s="75"/>
      <c r="K866" s="75">
        <f t="shared" ref="K866:K868" si="199">H866*I866</f>
        <v>0</v>
      </c>
      <c r="L866" s="75">
        <f t="shared" ref="L866" si="200">H866*J866</f>
        <v>0</v>
      </c>
      <c r="M866" s="85">
        <f t="shared" ref="M866:M868" si="201">H866*I866+H866*J866</f>
        <v>0</v>
      </c>
      <c r="N866"/>
      <c r="P866" s="132"/>
    </row>
    <row r="867" spans="1:16" s="21" customFormat="1" x14ac:dyDescent="0.2">
      <c r="A867" s="70"/>
      <c r="B867" s="28"/>
      <c r="C867" s="29"/>
      <c r="D867" s="198"/>
      <c r="E867" s="84" t="s">
        <v>148</v>
      </c>
      <c r="F867" s="31"/>
      <c r="G867" s="73" t="s">
        <v>149</v>
      </c>
      <c r="H867" s="74">
        <f>H866/3</f>
        <v>3.1733333333333333</v>
      </c>
      <c r="I867" s="75"/>
      <c r="J867" s="75"/>
      <c r="K867" s="75">
        <f t="shared" si="199"/>
        <v>0</v>
      </c>
      <c r="L867" s="75"/>
      <c r="M867" s="85">
        <f t="shared" si="201"/>
        <v>0</v>
      </c>
      <c r="N867"/>
      <c r="P867" s="132"/>
    </row>
    <row r="868" spans="1:16" s="21" customFormat="1" x14ac:dyDescent="0.2">
      <c r="A868" s="70"/>
      <c r="B868" s="28"/>
      <c r="C868" s="29"/>
      <c r="D868" s="198"/>
      <c r="E868" s="84" t="s">
        <v>150</v>
      </c>
      <c r="F868" s="31"/>
      <c r="G868" s="73" t="s">
        <v>149</v>
      </c>
      <c r="H868" s="74">
        <f>H867*4</f>
        <v>12.693333333333333</v>
      </c>
      <c r="I868" s="75"/>
      <c r="J868" s="75"/>
      <c r="K868" s="75">
        <f t="shared" si="199"/>
        <v>0</v>
      </c>
      <c r="L868" s="75"/>
      <c r="M868" s="85">
        <f t="shared" si="201"/>
        <v>0</v>
      </c>
      <c r="N868"/>
      <c r="P868" s="132"/>
    </row>
    <row r="869" spans="1:16" customFormat="1" x14ac:dyDescent="0.2">
      <c r="A869" s="70"/>
      <c r="B869" s="170"/>
      <c r="C869" s="164"/>
      <c r="D869" s="164"/>
      <c r="E869" s="174"/>
      <c r="F869" s="5"/>
      <c r="G869" s="162"/>
      <c r="H869" s="137"/>
      <c r="I869" s="185"/>
      <c r="J869" s="75"/>
      <c r="K869" s="75"/>
      <c r="L869" s="75"/>
      <c r="M869" s="85"/>
    </row>
    <row r="870" spans="1:16" x14ac:dyDescent="0.2">
      <c r="A870" s="77" t="s">
        <v>72</v>
      </c>
      <c r="B870" s="79" t="s">
        <v>76</v>
      </c>
      <c r="C870" s="38"/>
      <c r="D870" s="38"/>
      <c r="E870" s="79"/>
      <c r="F870" s="36"/>
      <c r="G870" s="162"/>
      <c r="H870" s="81"/>
      <c r="I870" s="82"/>
      <c r="J870" s="82"/>
      <c r="K870" s="75"/>
      <c r="L870" s="75"/>
      <c r="M870" s="85"/>
      <c r="N870"/>
    </row>
    <row r="871" spans="1:16" x14ac:dyDescent="0.2">
      <c r="A871" s="77"/>
      <c r="B871" s="243"/>
      <c r="C871" s="38"/>
      <c r="D871" s="38"/>
      <c r="E871" s="79"/>
      <c r="F871" s="36"/>
      <c r="G871" s="80"/>
      <c r="H871" s="81"/>
      <c r="I871" s="82"/>
      <c r="J871" s="82"/>
      <c r="K871" s="75"/>
      <c r="L871" s="75"/>
      <c r="M871" s="85"/>
      <c r="N871"/>
    </row>
    <row r="872" spans="1:16" x14ac:dyDescent="0.2">
      <c r="A872" s="77"/>
      <c r="B872" s="37">
        <v>600</v>
      </c>
      <c r="C872" s="38" t="s">
        <v>62</v>
      </c>
      <c r="D872" s="244">
        <v>600</v>
      </c>
      <c r="E872" s="39" t="s">
        <v>78</v>
      </c>
      <c r="G872" s="73"/>
      <c r="H872" s="74"/>
      <c r="I872" s="75"/>
      <c r="J872" s="75"/>
      <c r="K872" s="75"/>
      <c r="L872" s="75"/>
      <c r="M872" s="85"/>
      <c r="N872"/>
    </row>
    <row r="873" spans="1:16" ht="15" x14ac:dyDescent="0.2">
      <c r="A873" s="70" t="s">
        <v>220</v>
      </c>
      <c r="D873" s="245"/>
      <c r="E873" s="174" t="s">
        <v>289</v>
      </c>
      <c r="G873" s="73" t="s">
        <v>39</v>
      </c>
      <c r="H873" s="74">
        <v>2.42</v>
      </c>
      <c r="I873" s="75"/>
      <c r="J873" s="75"/>
      <c r="K873" s="75">
        <f t="shared" ref="K873:K875" si="202">H873*I873</f>
        <v>0</v>
      </c>
      <c r="L873" s="75">
        <f t="shared" ref="L873" si="203">H873*J873</f>
        <v>0</v>
      </c>
      <c r="M873" s="85">
        <f t="shared" ref="M873:M884" si="204">H873*I873+H873*J873</f>
        <v>0</v>
      </c>
      <c r="N873"/>
    </row>
    <row r="874" spans="1:16" x14ac:dyDescent="0.2">
      <c r="A874" s="70"/>
      <c r="D874" s="245"/>
      <c r="E874" s="84" t="s">
        <v>179</v>
      </c>
      <c r="G874" s="73" t="s">
        <v>152</v>
      </c>
      <c r="H874" s="242">
        <f>(H873/(0.6*0.6))+10*(H873/(0.6*0.6))/100</f>
        <v>7.3944444444444448</v>
      </c>
      <c r="I874" s="75"/>
      <c r="J874" s="75"/>
      <c r="K874" s="75">
        <f t="shared" si="202"/>
        <v>0</v>
      </c>
      <c r="L874" s="75"/>
      <c r="M874" s="85">
        <f t="shared" si="204"/>
        <v>0</v>
      </c>
      <c r="N874"/>
    </row>
    <row r="875" spans="1:16" x14ac:dyDescent="0.2">
      <c r="A875" s="70"/>
      <c r="D875" s="245"/>
      <c r="E875" s="84" t="s">
        <v>180</v>
      </c>
      <c r="G875" s="73" t="s">
        <v>181</v>
      </c>
      <c r="H875" s="242">
        <f>H874/4</f>
        <v>1.8486111111111112</v>
      </c>
      <c r="I875" s="75"/>
      <c r="J875" s="75"/>
      <c r="K875" s="75">
        <f t="shared" si="202"/>
        <v>0</v>
      </c>
      <c r="L875" s="75"/>
      <c r="M875" s="85">
        <f t="shared" si="204"/>
        <v>0</v>
      </c>
      <c r="N875"/>
    </row>
    <row r="876" spans="1:16" x14ac:dyDescent="0.2">
      <c r="A876" s="70"/>
      <c r="D876" s="245"/>
      <c r="E876" s="84"/>
      <c r="G876" s="73"/>
      <c r="H876" s="242"/>
      <c r="I876" s="75"/>
      <c r="J876" s="75"/>
      <c r="K876" s="75"/>
      <c r="L876" s="75"/>
      <c r="M876" s="85">
        <f t="shared" si="204"/>
        <v>0</v>
      </c>
      <c r="N876"/>
    </row>
    <row r="877" spans="1:16" ht="15" x14ac:dyDescent="0.2">
      <c r="A877" s="70" t="s">
        <v>220</v>
      </c>
      <c r="D877" s="245"/>
      <c r="E877" s="174" t="s">
        <v>287</v>
      </c>
      <c r="G877" s="73" t="s">
        <v>39</v>
      </c>
      <c r="H877" s="74">
        <v>9.52</v>
      </c>
      <c r="I877" s="75"/>
      <c r="J877" s="75"/>
      <c r="K877" s="75">
        <f t="shared" ref="K877:K879" si="205">H877*I877</f>
        <v>0</v>
      </c>
      <c r="L877" s="75">
        <f t="shared" ref="L877" si="206">H877*J877</f>
        <v>0</v>
      </c>
      <c r="M877" s="85">
        <f t="shared" si="204"/>
        <v>0</v>
      </c>
      <c r="N877"/>
    </row>
    <row r="878" spans="1:16" x14ac:dyDescent="0.2">
      <c r="A878" s="70"/>
      <c r="D878" s="245"/>
      <c r="E878" s="84" t="s">
        <v>179</v>
      </c>
      <c r="G878" s="73" t="s">
        <v>152</v>
      </c>
      <c r="H878" s="242">
        <f>(H877/(0.6*0.6))+10*(H877/(0.6*0.6))/100</f>
        <v>29.088888888888889</v>
      </c>
      <c r="I878" s="75"/>
      <c r="J878" s="75"/>
      <c r="K878" s="75">
        <f t="shared" si="205"/>
        <v>0</v>
      </c>
      <c r="L878" s="75"/>
      <c r="M878" s="85">
        <f t="shared" si="204"/>
        <v>0</v>
      </c>
      <c r="N878"/>
    </row>
    <row r="879" spans="1:16" x14ac:dyDescent="0.2">
      <c r="A879" s="70"/>
      <c r="D879" s="245"/>
      <c r="E879" s="84" t="s">
        <v>180</v>
      </c>
      <c r="G879" s="73" t="s">
        <v>181</v>
      </c>
      <c r="H879" s="242">
        <f>H878/4</f>
        <v>7.2722222222222221</v>
      </c>
      <c r="I879" s="75"/>
      <c r="J879" s="75"/>
      <c r="K879" s="75">
        <f t="shared" si="205"/>
        <v>0</v>
      </c>
      <c r="L879" s="75"/>
      <c r="M879" s="85">
        <f t="shared" si="204"/>
        <v>0</v>
      </c>
      <c r="N879"/>
    </row>
    <row r="880" spans="1:16" x14ac:dyDescent="0.2">
      <c r="A880" s="70"/>
      <c r="D880" s="245"/>
      <c r="E880" s="84"/>
      <c r="G880" s="73"/>
      <c r="H880" s="242"/>
      <c r="I880" s="75"/>
      <c r="J880" s="75"/>
      <c r="K880" s="75"/>
      <c r="L880" s="75"/>
      <c r="M880" s="85">
        <f t="shared" si="204"/>
        <v>0</v>
      </c>
      <c r="N880"/>
    </row>
    <row r="881" spans="1:14" x14ac:dyDescent="0.2">
      <c r="A881" s="77"/>
      <c r="B881" s="37">
        <v>600</v>
      </c>
      <c r="C881" s="38" t="s">
        <v>62</v>
      </c>
      <c r="D881" s="244">
        <v>100</v>
      </c>
      <c r="E881" s="39" t="s">
        <v>141</v>
      </c>
      <c r="G881" s="73"/>
      <c r="H881" s="74"/>
      <c r="I881" s="75"/>
      <c r="J881" s="75"/>
      <c r="K881" s="75">
        <f t="shared" ref="K881:K884" si="207">H881*I881</f>
        <v>0</v>
      </c>
      <c r="L881" s="75">
        <f t="shared" ref="L881:L882" si="208">H881*J881</f>
        <v>0</v>
      </c>
      <c r="M881" s="85">
        <f t="shared" si="204"/>
        <v>0</v>
      </c>
      <c r="N881"/>
    </row>
    <row r="882" spans="1:14" x14ac:dyDescent="0.2">
      <c r="A882" s="70" t="s">
        <v>221</v>
      </c>
      <c r="D882" s="245"/>
      <c r="E882" s="174" t="s">
        <v>289</v>
      </c>
      <c r="G882" s="73" t="s">
        <v>15</v>
      </c>
      <c r="H882" s="74">
        <v>6.4</v>
      </c>
      <c r="I882" s="75"/>
      <c r="J882" s="75"/>
      <c r="K882" s="75">
        <f t="shared" si="207"/>
        <v>0</v>
      </c>
      <c r="L882" s="75">
        <f t="shared" si="208"/>
        <v>0</v>
      </c>
      <c r="M882" s="85">
        <f t="shared" si="204"/>
        <v>0</v>
      </c>
      <c r="N882"/>
    </row>
    <row r="883" spans="1:14" x14ac:dyDescent="0.2">
      <c r="A883" s="70"/>
      <c r="D883" s="245"/>
      <c r="E883" s="84" t="s">
        <v>179</v>
      </c>
      <c r="G883" s="73" t="s">
        <v>152</v>
      </c>
      <c r="H883" s="242">
        <f>H882/(5*0.6)</f>
        <v>2.1333333333333333</v>
      </c>
      <c r="I883" s="75"/>
      <c r="J883" s="75"/>
      <c r="K883" s="75">
        <f t="shared" si="207"/>
        <v>0</v>
      </c>
      <c r="L883" s="75"/>
      <c r="M883" s="85">
        <f t="shared" si="204"/>
        <v>0</v>
      </c>
      <c r="N883"/>
    </row>
    <row r="884" spans="1:14" x14ac:dyDescent="0.2">
      <c r="A884" s="70"/>
      <c r="D884" s="245"/>
      <c r="E884" s="84" t="s">
        <v>180</v>
      </c>
      <c r="G884" s="73" t="s">
        <v>181</v>
      </c>
      <c r="H884" s="242">
        <f>H883/4</f>
        <v>0.53333333333333333</v>
      </c>
      <c r="I884" s="75"/>
      <c r="J884" s="75"/>
      <c r="K884" s="75">
        <f t="shared" si="207"/>
        <v>0</v>
      </c>
      <c r="L884" s="75"/>
      <c r="M884" s="85">
        <f t="shared" si="204"/>
        <v>0</v>
      </c>
      <c r="N884"/>
    </row>
    <row r="885" spans="1:14" x14ac:dyDescent="0.2">
      <c r="A885" s="70"/>
      <c r="D885" s="245"/>
      <c r="E885" s="84"/>
      <c r="G885" s="73"/>
      <c r="H885" s="242"/>
      <c r="I885" s="75"/>
      <c r="J885" s="75"/>
      <c r="K885" s="75"/>
      <c r="L885" s="75"/>
      <c r="M885" s="85"/>
      <c r="N885"/>
    </row>
    <row r="886" spans="1:14" x14ac:dyDescent="0.2">
      <c r="A886" s="77" t="s">
        <v>224</v>
      </c>
      <c r="B886" s="79" t="s">
        <v>81</v>
      </c>
      <c r="C886" s="38"/>
      <c r="D886" s="38"/>
      <c r="E886" s="79"/>
      <c r="F886" s="36"/>
      <c r="G886" s="80"/>
      <c r="H886" s="81"/>
      <c r="I886" s="82"/>
      <c r="J886" s="82"/>
      <c r="K886" s="82"/>
      <c r="L886" s="82"/>
      <c r="M886" s="76"/>
      <c r="N886"/>
    </row>
    <row r="887" spans="1:14" x14ac:dyDescent="0.2">
      <c r="G887" s="73"/>
      <c r="H887" s="74"/>
      <c r="I887" s="75"/>
      <c r="J887" s="75"/>
      <c r="K887" s="75"/>
      <c r="L887" s="75"/>
      <c r="M887" s="76"/>
      <c r="N887"/>
    </row>
    <row r="888" spans="1:14" ht="25.5" x14ac:dyDescent="0.2">
      <c r="A888" s="70"/>
      <c r="B888" s="163"/>
      <c r="E888" s="246" t="s">
        <v>82</v>
      </c>
      <c r="F888" s="247"/>
      <c r="G888" s="73"/>
      <c r="H888" s="74"/>
      <c r="I888" s="75"/>
      <c r="J888" s="75"/>
      <c r="K888" s="75"/>
      <c r="L888" s="75"/>
      <c r="M888" s="76"/>
      <c r="N888"/>
    </row>
    <row r="889" spans="1:14" ht="15" x14ac:dyDescent="0.2">
      <c r="A889" s="70" t="s">
        <v>225</v>
      </c>
      <c r="E889" s="174" t="s">
        <v>289</v>
      </c>
      <c r="G889" s="73" t="s">
        <v>39</v>
      </c>
      <c r="H889" s="74">
        <f>H849</f>
        <v>24.81</v>
      </c>
      <c r="I889" s="75"/>
      <c r="J889" s="75"/>
      <c r="K889" s="75">
        <f t="shared" ref="K889:K894" si="209">H889*I889</f>
        <v>0</v>
      </c>
      <c r="L889" s="75">
        <f t="shared" ref="L889" si="210">H889*J889</f>
        <v>0</v>
      </c>
      <c r="M889" s="85">
        <f t="shared" ref="M889:M897" si="211">H889*I889+H889*J889</f>
        <v>0</v>
      </c>
      <c r="N889"/>
    </row>
    <row r="890" spans="1:14" x14ac:dyDescent="0.2">
      <c r="A890" s="70"/>
      <c r="E890" s="246" t="s">
        <v>186</v>
      </c>
      <c r="F890" s="247"/>
      <c r="G890" s="73" t="s">
        <v>156</v>
      </c>
      <c r="H890" s="74">
        <f>H889/3.5</f>
        <v>7.0885714285714281</v>
      </c>
      <c r="I890" s="75"/>
      <c r="J890" s="75"/>
      <c r="K890" s="75">
        <f t="shared" si="209"/>
        <v>0</v>
      </c>
      <c r="L890" s="75"/>
      <c r="M890" s="85">
        <f t="shared" si="211"/>
        <v>0</v>
      </c>
      <c r="N890"/>
    </row>
    <row r="891" spans="1:14" x14ac:dyDescent="0.2">
      <c r="A891" s="70"/>
      <c r="E891" s="246" t="s">
        <v>157</v>
      </c>
      <c r="F891" s="247"/>
      <c r="G891" s="73" t="s">
        <v>156</v>
      </c>
      <c r="H891" s="74">
        <f>H889/3.5</f>
        <v>7.0885714285714281</v>
      </c>
      <c r="I891" s="75"/>
      <c r="J891" s="75"/>
      <c r="K891" s="75">
        <f t="shared" si="209"/>
        <v>0</v>
      </c>
      <c r="L891" s="75"/>
      <c r="M891" s="85">
        <f t="shared" si="211"/>
        <v>0</v>
      </c>
      <c r="N891"/>
    </row>
    <row r="892" spans="1:14" x14ac:dyDescent="0.2">
      <c r="A892" s="70"/>
      <c r="E892" s="246"/>
      <c r="F892" s="247"/>
      <c r="G892" s="73"/>
      <c r="H892" s="74"/>
      <c r="I892" s="75"/>
      <c r="J892" s="75"/>
      <c r="K892" s="75"/>
      <c r="L892" s="75"/>
      <c r="M892" s="85"/>
      <c r="N892"/>
    </row>
    <row r="893" spans="1:14" ht="25.5" x14ac:dyDescent="0.2">
      <c r="A893" s="70"/>
      <c r="B893" s="163"/>
      <c r="E893" s="246" t="s">
        <v>286</v>
      </c>
      <c r="F893" s="247"/>
      <c r="G893" s="73"/>
      <c r="H893" s="74"/>
      <c r="I893" s="75"/>
      <c r="J893" s="75"/>
      <c r="K893" s="75"/>
      <c r="L893" s="75"/>
      <c r="M893" s="85"/>
      <c r="N893"/>
    </row>
    <row r="894" spans="1:14" ht="15" x14ac:dyDescent="0.2">
      <c r="A894" s="70" t="s">
        <v>227</v>
      </c>
      <c r="D894" s="164"/>
      <c r="E894" s="174" t="s">
        <v>289</v>
      </c>
      <c r="G894" s="73" t="s">
        <v>39</v>
      </c>
      <c r="H894" s="242">
        <f>H854</f>
        <v>20.43</v>
      </c>
      <c r="I894" s="75"/>
      <c r="J894" s="75"/>
      <c r="K894" s="75">
        <f t="shared" si="209"/>
        <v>0</v>
      </c>
      <c r="L894" s="75">
        <f t="shared" ref="L894" si="212">H894*J894</f>
        <v>0</v>
      </c>
      <c r="M894" s="85">
        <f t="shared" si="211"/>
        <v>0</v>
      </c>
      <c r="N894"/>
    </row>
    <row r="895" spans="1:14" x14ac:dyDescent="0.2">
      <c r="A895" s="70"/>
      <c r="E895" s="246" t="s">
        <v>184</v>
      </c>
      <c r="F895" s="247"/>
      <c r="G895" s="73" t="s">
        <v>156</v>
      </c>
      <c r="H895" s="74">
        <f>H894/4.5</f>
        <v>4.54</v>
      </c>
      <c r="I895" s="75"/>
      <c r="J895" s="75"/>
      <c r="K895" s="75">
        <f>H895*I895</f>
        <v>0</v>
      </c>
      <c r="L895" s="75"/>
      <c r="M895" s="85">
        <f t="shared" si="211"/>
        <v>0</v>
      </c>
      <c r="N895"/>
    </row>
    <row r="896" spans="1:14" x14ac:dyDescent="0.2">
      <c r="A896" s="70"/>
      <c r="E896" s="246" t="s">
        <v>185</v>
      </c>
      <c r="F896" s="247"/>
      <c r="G896" s="73" t="s">
        <v>153</v>
      </c>
      <c r="H896" s="74">
        <f>H894/1</f>
        <v>20.43</v>
      </c>
      <c r="I896" s="75"/>
      <c r="J896" s="75"/>
      <c r="K896" s="75">
        <f t="shared" ref="K896:K897" si="213">H896*I896</f>
        <v>0</v>
      </c>
      <c r="L896" s="75"/>
      <c r="M896" s="85">
        <f t="shared" si="211"/>
        <v>0</v>
      </c>
      <c r="N896"/>
    </row>
    <row r="897" spans="1:14" x14ac:dyDescent="0.2">
      <c r="A897" s="70"/>
      <c r="E897" s="246" t="s">
        <v>158</v>
      </c>
      <c r="F897" s="247"/>
      <c r="G897" s="73" t="s">
        <v>156</v>
      </c>
      <c r="H897" s="74">
        <f>H894/4.5</f>
        <v>4.54</v>
      </c>
      <c r="I897" s="75"/>
      <c r="J897" s="75"/>
      <c r="K897" s="75">
        <f t="shared" si="213"/>
        <v>0</v>
      </c>
      <c r="L897" s="75"/>
      <c r="M897" s="85">
        <f t="shared" si="211"/>
        <v>0</v>
      </c>
      <c r="N897"/>
    </row>
    <row r="898" spans="1:14" x14ac:dyDescent="0.2">
      <c r="A898" s="70"/>
      <c r="E898" s="246"/>
      <c r="F898" s="247"/>
      <c r="G898" s="73"/>
      <c r="H898" s="74"/>
      <c r="I898" s="75"/>
      <c r="J898" s="75"/>
      <c r="K898" s="75"/>
      <c r="L898" s="75"/>
      <c r="M898" s="85"/>
      <c r="N898"/>
    </row>
    <row r="899" spans="1:14" x14ac:dyDescent="0.2">
      <c r="A899" s="77" t="s">
        <v>226</v>
      </c>
      <c r="B899" s="79" t="s">
        <v>84</v>
      </c>
      <c r="C899" s="38"/>
      <c r="D899" s="38"/>
      <c r="E899" s="79"/>
      <c r="F899" s="36"/>
      <c r="G899" s="80"/>
      <c r="H899" s="74"/>
      <c r="I899" s="82"/>
      <c r="J899" s="82"/>
      <c r="K899" s="82"/>
      <c r="L899" s="82"/>
      <c r="M899" s="76"/>
      <c r="N899"/>
    </row>
    <row r="900" spans="1:14" x14ac:dyDescent="0.2">
      <c r="A900" s="70"/>
      <c r="E900" s="84"/>
      <c r="G900" s="73"/>
      <c r="H900" s="74"/>
      <c r="I900" s="75"/>
      <c r="J900" s="75"/>
      <c r="K900" s="75"/>
      <c r="L900" s="75"/>
      <c r="M900" s="85"/>
      <c r="N900"/>
    </row>
    <row r="901" spans="1:14" ht="25.5" x14ac:dyDescent="0.2">
      <c r="A901" s="70"/>
      <c r="B901" s="163"/>
      <c r="D901" s="164"/>
      <c r="E901" s="248" t="s">
        <v>85</v>
      </c>
      <c r="F901" s="166"/>
      <c r="G901" s="162"/>
      <c r="H901" s="137"/>
      <c r="I901" s="185"/>
      <c r="J901" s="75"/>
      <c r="K901" s="75"/>
      <c r="L901" s="75"/>
      <c r="M901" s="85"/>
      <c r="N901"/>
    </row>
    <row r="902" spans="1:14" ht="15" x14ac:dyDescent="0.2">
      <c r="A902" s="70" t="s">
        <v>227</v>
      </c>
      <c r="D902" s="164"/>
      <c r="E902" s="174" t="s">
        <v>289</v>
      </c>
      <c r="G902" s="73" t="s">
        <v>39</v>
      </c>
      <c r="H902" s="242">
        <f>H866</f>
        <v>9.52</v>
      </c>
      <c r="I902" s="75"/>
      <c r="J902" s="75"/>
      <c r="K902" s="75">
        <f t="shared" ref="K902" si="214">H902*I902</f>
        <v>0</v>
      </c>
      <c r="L902" s="75">
        <f t="shared" ref="L902" si="215">H902*J902</f>
        <v>0</v>
      </c>
      <c r="M902" s="85">
        <f t="shared" ref="M902:M905" si="216">H902*I902+H902*J902</f>
        <v>0</v>
      </c>
      <c r="N902"/>
    </row>
    <row r="903" spans="1:14" x14ac:dyDescent="0.2">
      <c r="A903" s="70"/>
      <c r="E903" s="246" t="s">
        <v>184</v>
      </c>
      <c r="F903" s="247"/>
      <c r="G903" s="73" t="s">
        <v>156</v>
      </c>
      <c r="H903" s="74">
        <f>H902/4.5</f>
        <v>2.1155555555555554</v>
      </c>
      <c r="I903" s="75"/>
      <c r="J903" s="75"/>
      <c r="K903" s="75">
        <f>H903*I903</f>
        <v>0</v>
      </c>
      <c r="L903" s="75"/>
      <c r="M903" s="85">
        <f t="shared" si="216"/>
        <v>0</v>
      </c>
      <c r="N903"/>
    </row>
    <row r="904" spans="1:14" x14ac:dyDescent="0.2">
      <c r="A904" s="70"/>
      <c r="E904" s="246" t="s">
        <v>185</v>
      </c>
      <c r="F904" s="247"/>
      <c r="G904" s="73" t="s">
        <v>153</v>
      </c>
      <c r="H904" s="74">
        <f>H902/1</f>
        <v>9.52</v>
      </c>
      <c r="I904" s="75"/>
      <c r="J904" s="75"/>
      <c r="K904" s="75">
        <f t="shared" ref="K904:K905" si="217">H904*I904</f>
        <v>0</v>
      </c>
      <c r="L904" s="75"/>
      <c r="M904" s="85">
        <f t="shared" si="216"/>
        <v>0</v>
      </c>
      <c r="N904"/>
    </row>
    <row r="905" spans="1:14" x14ac:dyDescent="0.2">
      <c r="A905" s="70"/>
      <c r="E905" s="246" t="s">
        <v>158</v>
      </c>
      <c r="F905" s="247"/>
      <c r="G905" s="73" t="s">
        <v>156</v>
      </c>
      <c r="H905" s="74">
        <f>H902/4.5</f>
        <v>2.1155555555555554</v>
      </c>
      <c r="I905" s="75"/>
      <c r="J905" s="75"/>
      <c r="K905" s="75">
        <f t="shared" si="217"/>
        <v>0</v>
      </c>
      <c r="L905" s="75"/>
      <c r="M905" s="85">
        <f t="shared" si="216"/>
        <v>0</v>
      </c>
      <c r="N905"/>
    </row>
    <row r="906" spans="1:14" x14ac:dyDescent="0.2">
      <c r="A906" s="70"/>
      <c r="E906" s="246"/>
      <c r="F906" s="247"/>
      <c r="G906" s="73"/>
      <c r="H906" s="74"/>
      <c r="I906" s="75"/>
      <c r="J906" s="75"/>
      <c r="K906" s="75"/>
      <c r="L906" s="75"/>
      <c r="M906" s="85"/>
      <c r="N906"/>
    </row>
    <row r="907" spans="1:14" x14ac:dyDescent="0.2">
      <c r="A907" s="77" t="s">
        <v>79</v>
      </c>
      <c r="B907" s="79" t="s">
        <v>277</v>
      </c>
      <c r="C907" s="38"/>
      <c r="D907" s="38"/>
      <c r="E907" s="79"/>
      <c r="F907" s="36"/>
      <c r="G907" s="80"/>
      <c r="H907" s="74"/>
      <c r="I907" s="82"/>
      <c r="J907" s="82"/>
      <c r="K907" s="82"/>
      <c r="L907" s="82"/>
      <c r="M907" s="76"/>
      <c r="N907"/>
    </row>
    <row r="908" spans="1:14" x14ac:dyDescent="0.2">
      <c r="A908" s="70"/>
      <c r="E908" s="84"/>
      <c r="G908" s="73"/>
      <c r="H908" s="74"/>
      <c r="I908" s="75"/>
      <c r="J908" s="75"/>
      <c r="K908" s="75"/>
      <c r="L908" s="75"/>
      <c r="M908" s="85"/>
      <c r="N908"/>
    </row>
    <row r="909" spans="1:14" s="14" customFormat="1" x14ac:dyDescent="0.2">
      <c r="A909" s="77" t="s">
        <v>80</v>
      </c>
      <c r="B909" s="78" t="s">
        <v>87</v>
      </c>
      <c r="C909" s="38"/>
      <c r="D909" s="38"/>
      <c r="E909" s="79"/>
      <c r="F909" s="36"/>
      <c r="G909" s="80"/>
      <c r="H909" s="102"/>
      <c r="I909" s="82"/>
      <c r="J909" s="82"/>
      <c r="K909" s="82"/>
      <c r="L909" s="82"/>
      <c r="M909" s="85"/>
      <c r="N909" s="251"/>
    </row>
    <row r="910" spans="1:14" s="14" customFormat="1" x14ac:dyDescent="0.2">
      <c r="A910" s="77"/>
      <c r="B910" s="78"/>
      <c r="C910" s="38"/>
      <c r="D910" s="37"/>
      <c r="E910" s="79"/>
      <c r="F910" s="36"/>
      <c r="G910" s="80"/>
      <c r="H910" s="102"/>
      <c r="I910" s="82"/>
      <c r="J910" s="82"/>
      <c r="K910" s="82"/>
      <c r="L910" s="82"/>
      <c r="M910" s="85"/>
      <c r="N910" s="251"/>
    </row>
    <row r="911" spans="1:14" x14ac:dyDescent="0.2">
      <c r="A911" s="70"/>
      <c r="D911" s="252" t="s">
        <v>88</v>
      </c>
      <c r="E911" s="253"/>
      <c r="G911" s="73"/>
      <c r="H911" s="201"/>
      <c r="I911" s="75"/>
      <c r="J911" s="75"/>
      <c r="K911" s="75"/>
      <c r="L911" s="75"/>
      <c r="M911" s="85"/>
      <c r="N911" s="251"/>
    </row>
    <row r="912" spans="1:14" ht="89.25" x14ac:dyDescent="0.2">
      <c r="A912" s="70"/>
      <c r="E912" s="253" t="s">
        <v>89</v>
      </c>
      <c r="G912" s="73"/>
      <c r="H912" s="201"/>
      <c r="I912" s="75"/>
      <c r="J912" s="75"/>
      <c r="K912" s="75"/>
      <c r="L912" s="75"/>
      <c r="M912" s="85"/>
      <c r="N912" s="251"/>
    </row>
    <row r="913" spans="1:14" x14ac:dyDescent="0.2">
      <c r="A913" s="70"/>
      <c r="E913" s="84"/>
      <c r="G913" s="73"/>
      <c r="H913" s="201"/>
      <c r="I913" s="75"/>
      <c r="J913" s="75"/>
      <c r="K913" s="75"/>
      <c r="L913" s="75"/>
      <c r="M913" s="85"/>
      <c r="N913" s="251"/>
    </row>
    <row r="914" spans="1:14" x14ac:dyDescent="0.2">
      <c r="A914" s="70" t="s">
        <v>229</v>
      </c>
      <c r="E914" s="253" t="s">
        <v>90</v>
      </c>
      <c r="G914" s="73" t="s">
        <v>17</v>
      </c>
      <c r="H914" s="254">
        <v>1</v>
      </c>
      <c r="I914" s="75"/>
      <c r="J914" s="75"/>
      <c r="K914" s="75">
        <f t="shared" ref="K914:K919" si="218">H914*I914</f>
        <v>0</v>
      </c>
      <c r="L914" s="75">
        <f t="shared" ref="L914" si="219">H914*J914</f>
        <v>0</v>
      </c>
      <c r="M914" s="85">
        <f t="shared" ref="M914:M920" si="220">H914*I914+H914*J914</f>
        <v>0</v>
      </c>
      <c r="N914" s="251"/>
    </row>
    <row r="915" spans="1:14" x14ac:dyDescent="0.2">
      <c r="A915" s="70" t="s">
        <v>230</v>
      </c>
      <c r="E915" s="253" t="s">
        <v>280</v>
      </c>
      <c r="G915" s="73" t="s">
        <v>17</v>
      </c>
      <c r="H915" s="254">
        <v>1</v>
      </c>
      <c r="I915" s="75"/>
      <c r="J915" s="75"/>
      <c r="K915" s="75">
        <f t="shared" si="218"/>
        <v>0</v>
      </c>
      <c r="L915" s="75"/>
      <c r="M915" s="85">
        <f t="shared" si="220"/>
        <v>0</v>
      </c>
      <c r="N915" s="251"/>
    </row>
    <row r="916" spans="1:14" x14ac:dyDescent="0.2">
      <c r="A916" s="70" t="s">
        <v>231</v>
      </c>
      <c r="E916" s="253" t="s">
        <v>159</v>
      </c>
      <c r="G916" s="73" t="s">
        <v>17</v>
      </c>
      <c r="H916" s="254">
        <v>1</v>
      </c>
      <c r="I916" s="75"/>
      <c r="J916" s="75"/>
      <c r="K916" s="75">
        <f t="shared" si="218"/>
        <v>0</v>
      </c>
      <c r="L916" s="75"/>
      <c r="M916" s="85">
        <f t="shared" si="220"/>
        <v>0</v>
      </c>
      <c r="N916" s="251"/>
    </row>
    <row r="917" spans="1:14" x14ac:dyDescent="0.2">
      <c r="A917" s="70" t="s">
        <v>232</v>
      </c>
      <c r="E917" s="253" t="s">
        <v>160</v>
      </c>
      <c r="G917" s="73" t="s">
        <v>17</v>
      </c>
      <c r="H917" s="254">
        <v>1</v>
      </c>
      <c r="I917" s="75"/>
      <c r="J917" s="75"/>
      <c r="K917" s="75">
        <f t="shared" si="218"/>
        <v>0</v>
      </c>
      <c r="L917" s="75"/>
      <c r="M917" s="85">
        <f t="shared" si="220"/>
        <v>0</v>
      </c>
      <c r="N917" s="251"/>
    </row>
    <row r="918" spans="1:14" x14ac:dyDescent="0.2">
      <c r="A918" s="70" t="s">
        <v>233</v>
      </c>
      <c r="E918" s="253" t="s">
        <v>161</v>
      </c>
      <c r="G918" s="73" t="s">
        <v>17</v>
      </c>
      <c r="H918" s="254">
        <v>2</v>
      </c>
      <c r="I918" s="75"/>
      <c r="J918" s="75"/>
      <c r="K918" s="75">
        <f t="shared" si="218"/>
        <v>0</v>
      </c>
      <c r="L918" s="75"/>
      <c r="M918" s="85">
        <f t="shared" si="220"/>
        <v>0</v>
      </c>
      <c r="N918" s="251"/>
    </row>
    <row r="919" spans="1:14" x14ac:dyDescent="0.2">
      <c r="A919" s="70" t="s">
        <v>234</v>
      </c>
      <c r="E919" s="253" t="s">
        <v>162</v>
      </c>
      <c r="G919" s="73" t="s">
        <v>17</v>
      </c>
      <c r="H919" s="254">
        <v>1</v>
      </c>
      <c r="I919" s="75"/>
      <c r="J919" s="75"/>
      <c r="K919" s="75">
        <f t="shared" si="218"/>
        <v>0</v>
      </c>
      <c r="L919" s="75"/>
      <c r="M919" s="85">
        <f t="shared" si="220"/>
        <v>0</v>
      </c>
      <c r="N919" s="251"/>
    </row>
    <row r="920" spans="1:14" x14ac:dyDescent="0.2">
      <c r="A920" s="70"/>
      <c r="E920" s="253"/>
      <c r="G920" s="73"/>
      <c r="H920" s="254"/>
      <c r="I920" s="75"/>
      <c r="J920" s="75"/>
      <c r="K920" s="75"/>
      <c r="L920" s="75"/>
      <c r="M920" s="85">
        <f t="shared" si="220"/>
        <v>0</v>
      </c>
      <c r="N920" s="251"/>
    </row>
    <row r="921" spans="1:14" x14ac:dyDescent="0.2">
      <c r="A921" s="70"/>
      <c r="D921" s="252" t="s">
        <v>91</v>
      </c>
      <c r="E921" s="84"/>
      <c r="G921" s="73"/>
      <c r="H921" s="201"/>
      <c r="I921" s="75"/>
      <c r="J921" s="75"/>
      <c r="K921" s="75"/>
      <c r="L921" s="75"/>
      <c r="M921" s="85"/>
      <c r="N921" s="251"/>
    </row>
    <row r="922" spans="1:14" ht="114.75" x14ac:dyDescent="0.2">
      <c r="A922" s="70"/>
      <c r="E922" s="253" t="s">
        <v>92</v>
      </c>
      <c r="G922" s="73"/>
      <c r="H922" s="201"/>
      <c r="I922" s="75"/>
      <c r="J922" s="75"/>
      <c r="K922" s="75"/>
      <c r="L922" s="75"/>
      <c r="M922" s="85"/>
      <c r="N922" s="251"/>
    </row>
    <row r="923" spans="1:14" x14ac:dyDescent="0.2">
      <c r="A923" s="70"/>
      <c r="E923" s="84"/>
      <c r="G923" s="73"/>
      <c r="H923" s="201"/>
      <c r="I923" s="75"/>
      <c r="J923" s="75"/>
      <c r="K923" s="75"/>
      <c r="L923" s="75"/>
      <c r="M923" s="85"/>
      <c r="N923" s="251"/>
    </row>
    <row r="924" spans="1:14" ht="114.75" x14ac:dyDescent="0.2">
      <c r="A924" s="70"/>
      <c r="E924" s="253" t="s">
        <v>93</v>
      </c>
      <c r="G924" s="73"/>
      <c r="H924" s="201"/>
      <c r="I924" s="75"/>
      <c r="J924" s="75"/>
      <c r="K924" s="75"/>
      <c r="L924" s="75"/>
      <c r="M924" s="85"/>
      <c r="N924" s="251"/>
    </row>
    <row r="925" spans="1:14" x14ac:dyDescent="0.2">
      <c r="A925" s="70"/>
      <c r="E925" s="84"/>
      <c r="G925" s="73"/>
      <c r="H925" s="201"/>
      <c r="I925" s="75"/>
      <c r="J925" s="75"/>
      <c r="K925" s="75"/>
      <c r="L925" s="75"/>
      <c r="M925" s="85"/>
      <c r="N925" s="251"/>
    </row>
    <row r="926" spans="1:14" x14ac:dyDescent="0.2">
      <c r="A926" s="70"/>
      <c r="D926" s="255"/>
      <c r="E926" s="253"/>
      <c r="G926" s="73"/>
      <c r="H926" s="254"/>
      <c r="I926" s="75"/>
      <c r="J926" s="75"/>
      <c r="K926" s="75"/>
      <c r="L926" s="75"/>
      <c r="M926" s="85"/>
      <c r="N926" s="251"/>
    </row>
    <row r="927" spans="1:14" x14ac:dyDescent="0.2">
      <c r="A927" s="77" t="s">
        <v>189</v>
      </c>
      <c r="B927" s="78" t="s">
        <v>94</v>
      </c>
      <c r="D927" s="256"/>
      <c r="E927" s="253"/>
      <c r="G927" s="73"/>
      <c r="H927" s="254"/>
      <c r="I927" s="75"/>
      <c r="J927" s="75"/>
      <c r="K927" s="75"/>
      <c r="L927" s="75"/>
      <c r="M927" s="85"/>
      <c r="N927" s="251"/>
    </row>
    <row r="928" spans="1:14" ht="25.5" x14ac:dyDescent="0.2">
      <c r="A928" s="70" t="s">
        <v>196</v>
      </c>
      <c r="E928" s="253" t="s">
        <v>95</v>
      </c>
      <c r="G928" s="73" t="s">
        <v>34</v>
      </c>
      <c r="H928" s="254">
        <v>1</v>
      </c>
      <c r="I928" s="75"/>
      <c r="J928" s="75"/>
      <c r="K928" s="75">
        <f t="shared" ref="K928" si="221">H928*I928</f>
        <v>0</v>
      </c>
      <c r="L928" s="75">
        <f t="shared" ref="L928" si="222">H928*J928</f>
        <v>0</v>
      </c>
      <c r="M928" s="85">
        <f t="shared" ref="M928" si="223">H928*I928+H928*J928</f>
        <v>0</v>
      </c>
      <c r="N928" s="251"/>
    </row>
    <row r="929" spans="1:14" x14ac:dyDescent="0.2">
      <c r="A929" s="70"/>
      <c r="E929" s="253"/>
      <c r="G929" s="73"/>
      <c r="H929" s="254"/>
      <c r="I929" s="75"/>
      <c r="J929" s="75"/>
      <c r="K929" s="75"/>
      <c r="L929" s="75"/>
      <c r="M929" s="85"/>
      <c r="N929" s="251"/>
    </row>
    <row r="930" spans="1:14" x14ac:dyDescent="0.2">
      <c r="A930" s="70"/>
      <c r="E930" s="253"/>
      <c r="G930" s="73"/>
      <c r="H930" s="254"/>
      <c r="I930" s="75"/>
      <c r="J930" s="75"/>
      <c r="K930" s="75"/>
      <c r="L930" s="75"/>
      <c r="M930" s="85"/>
      <c r="N930" s="251"/>
    </row>
    <row r="931" spans="1:14" x14ac:dyDescent="0.2">
      <c r="A931" s="77" t="s">
        <v>83</v>
      </c>
      <c r="B931" s="78" t="s">
        <v>96</v>
      </c>
      <c r="E931" s="253"/>
      <c r="G931" s="73"/>
      <c r="H931" s="254"/>
      <c r="I931" s="75"/>
      <c r="J931" s="75"/>
      <c r="K931" s="75"/>
      <c r="L931" s="75"/>
      <c r="M931" s="85"/>
      <c r="N931" s="251"/>
    </row>
    <row r="932" spans="1:14" ht="51" x14ac:dyDescent="0.2">
      <c r="A932" s="70"/>
      <c r="E932" s="253" t="s">
        <v>97</v>
      </c>
      <c r="G932" s="73"/>
      <c r="H932" s="254"/>
      <c r="I932" s="75"/>
      <c r="J932" s="75"/>
      <c r="K932" s="75"/>
      <c r="L932" s="75"/>
      <c r="M932" s="85"/>
      <c r="N932" s="251"/>
    </row>
    <row r="933" spans="1:14" x14ac:dyDescent="0.2">
      <c r="A933" s="70"/>
      <c r="E933" s="253"/>
      <c r="G933" s="73"/>
      <c r="H933" s="254"/>
      <c r="I933" s="75"/>
      <c r="J933" s="75"/>
      <c r="K933" s="75"/>
      <c r="L933" s="75"/>
      <c r="M933" s="85"/>
      <c r="N933" s="251"/>
    </row>
    <row r="934" spans="1:14" ht="38.25" x14ac:dyDescent="0.2">
      <c r="A934" s="70" t="s">
        <v>86</v>
      </c>
      <c r="E934" s="253" t="s">
        <v>98</v>
      </c>
      <c r="G934" s="73" t="s">
        <v>17</v>
      </c>
      <c r="H934" s="254">
        <v>10</v>
      </c>
      <c r="I934" s="75"/>
      <c r="J934" s="75"/>
      <c r="K934" s="75">
        <f t="shared" ref="K934" si="224">H934*I934</f>
        <v>0</v>
      </c>
      <c r="L934" s="75">
        <f t="shared" ref="L934" si="225">H934*J934</f>
        <v>0</v>
      </c>
      <c r="M934" s="85">
        <f t="shared" ref="M934" si="226">H934*I934+H934*J934</f>
        <v>0</v>
      </c>
      <c r="N934" s="251"/>
    </row>
    <row r="935" spans="1:14" x14ac:dyDescent="0.2">
      <c r="A935" s="70"/>
      <c r="E935" s="253"/>
      <c r="G935" s="73"/>
      <c r="H935" s="254"/>
      <c r="I935" s="75"/>
      <c r="J935" s="75"/>
      <c r="K935" s="75"/>
      <c r="L935" s="75"/>
      <c r="M935" s="85"/>
      <c r="N935" s="251"/>
    </row>
    <row r="936" spans="1:14" ht="51" x14ac:dyDescent="0.2">
      <c r="A936" s="70" t="s">
        <v>235</v>
      </c>
      <c r="E936" s="253" t="s">
        <v>99</v>
      </c>
      <c r="G936" s="73" t="s">
        <v>17</v>
      </c>
      <c r="H936" s="254">
        <v>5</v>
      </c>
      <c r="I936" s="75"/>
      <c r="J936" s="75"/>
      <c r="K936" s="75">
        <f t="shared" ref="K936" si="227">H936*I936</f>
        <v>0</v>
      </c>
      <c r="L936" s="75">
        <f t="shared" ref="L936" si="228">H936*J936</f>
        <v>0</v>
      </c>
      <c r="M936" s="85">
        <f t="shared" ref="M936" si="229">H936*I936+H936*J936</f>
        <v>0</v>
      </c>
      <c r="N936" s="251"/>
    </row>
    <row r="937" spans="1:14" x14ac:dyDescent="0.2">
      <c r="A937" s="70"/>
      <c r="E937" s="253"/>
      <c r="G937" s="73"/>
      <c r="H937" s="254"/>
      <c r="I937" s="75"/>
      <c r="J937" s="75"/>
      <c r="K937" s="75"/>
      <c r="L937" s="75"/>
      <c r="M937" s="85"/>
      <c r="N937" s="251"/>
    </row>
    <row r="938" spans="1:14" x14ac:dyDescent="0.2">
      <c r="A938" s="77" t="s">
        <v>190</v>
      </c>
      <c r="B938" s="78" t="s">
        <v>100</v>
      </c>
      <c r="E938" s="253"/>
      <c r="G938" s="73"/>
      <c r="H938" s="254"/>
      <c r="I938" s="75"/>
      <c r="J938" s="75"/>
      <c r="K938" s="75"/>
      <c r="L938" s="75"/>
      <c r="M938" s="85"/>
      <c r="N938" s="251"/>
    </row>
    <row r="939" spans="1:14" ht="63.75" x14ac:dyDescent="0.2">
      <c r="A939" s="70"/>
      <c r="E939" s="253" t="s">
        <v>101</v>
      </c>
      <c r="G939" s="73"/>
      <c r="H939" s="254"/>
      <c r="I939" s="75"/>
      <c r="J939" s="75"/>
      <c r="K939" s="75"/>
      <c r="L939" s="75"/>
      <c r="M939" s="85"/>
      <c r="N939" s="251"/>
    </row>
    <row r="940" spans="1:14" x14ac:dyDescent="0.2">
      <c r="A940" s="70"/>
      <c r="E940" s="253" t="s">
        <v>102</v>
      </c>
      <c r="G940" s="73"/>
      <c r="H940" s="254"/>
      <c r="I940" s="75"/>
      <c r="J940" s="75"/>
      <c r="K940" s="75"/>
      <c r="L940" s="75"/>
      <c r="M940" s="85"/>
      <c r="N940" s="251"/>
    </row>
    <row r="941" spans="1:14" ht="25.5" x14ac:dyDescent="0.2">
      <c r="A941" s="70"/>
      <c r="E941" s="257" t="s">
        <v>103</v>
      </c>
      <c r="G941" s="73"/>
      <c r="H941" s="254"/>
      <c r="I941" s="75"/>
      <c r="J941" s="75"/>
      <c r="K941" s="75"/>
      <c r="L941" s="75"/>
      <c r="M941" s="85"/>
      <c r="N941" s="251"/>
    </row>
    <row r="942" spans="1:14" x14ac:dyDescent="0.2">
      <c r="A942" s="70"/>
      <c r="E942" s="253"/>
      <c r="G942" s="73"/>
      <c r="H942" s="254"/>
      <c r="I942" s="75"/>
      <c r="J942" s="75"/>
      <c r="K942" s="75"/>
      <c r="L942" s="75"/>
      <c r="M942" s="85"/>
      <c r="N942" s="251"/>
    </row>
    <row r="943" spans="1:14" x14ac:dyDescent="0.2">
      <c r="A943" s="70"/>
      <c r="B943" s="258" t="s">
        <v>104</v>
      </c>
      <c r="E943" s="253"/>
      <c r="G943" s="73"/>
      <c r="H943" s="254"/>
      <c r="I943" s="75"/>
      <c r="J943" s="75"/>
      <c r="K943" s="75"/>
      <c r="L943" s="75"/>
      <c r="M943" s="85"/>
      <c r="N943" s="5"/>
    </row>
    <row r="944" spans="1:14" x14ac:dyDescent="0.2">
      <c r="A944" s="70" t="s">
        <v>197</v>
      </c>
      <c r="C944" s="164"/>
      <c r="D944" s="164"/>
      <c r="E944" s="259" t="s">
        <v>105</v>
      </c>
      <c r="F944" s="5"/>
      <c r="G944" s="162" t="s">
        <v>17</v>
      </c>
      <c r="H944" s="260">
        <v>1</v>
      </c>
      <c r="I944" s="75"/>
      <c r="J944" s="75"/>
      <c r="K944" s="75">
        <f t="shared" ref="K944:K949" si="230">H944*I944</f>
        <v>0</v>
      </c>
      <c r="L944" s="75">
        <f t="shared" ref="L944:L949" si="231">H944*J944</f>
        <v>0</v>
      </c>
      <c r="M944" s="85">
        <f t="shared" ref="M944:M949" si="232">H944*I944+H944*J944</f>
        <v>0</v>
      </c>
      <c r="N944" s="5"/>
    </row>
    <row r="945" spans="1:14" x14ac:dyDescent="0.2">
      <c r="A945" s="70" t="s">
        <v>198</v>
      </c>
      <c r="C945" s="164"/>
      <c r="D945" s="164"/>
      <c r="E945" s="261" t="s">
        <v>142</v>
      </c>
      <c r="F945" s="5"/>
      <c r="G945" s="162" t="s">
        <v>17</v>
      </c>
      <c r="H945" s="260">
        <v>1</v>
      </c>
      <c r="I945" s="75"/>
      <c r="J945" s="75"/>
      <c r="K945" s="75">
        <f t="shared" si="230"/>
        <v>0</v>
      </c>
      <c r="L945" s="75">
        <f t="shared" si="231"/>
        <v>0</v>
      </c>
      <c r="M945" s="85">
        <f t="shared" si="232"/>
        <v>0</v>
      </c>
      <c r="N945" s="5"/>
    </row>
    <row r="946" spans="1:14" x14ac:dyDescent="0.2">
      <c r="A946" s="70" t="s">
        <v>199</v>
      </c>
      <c r="C946" s="164"/>
      <c r="D946" s="164"/>
      <c r="E946" s="259" t="s">
        <v>107</v>
      </c>
      <c r="F946" s="5"/>
      <c r="G946" s="162" t="s">
        <v>17</v>
      </c>
      <c r="H946" s="260">
        <v>2</v>
      </c>
      <c r="I946" s="75"/>
      <c r="J946" s="75"/>
      <c r="K946" s="75">
        <f t="shared" si="230"/>
        <v>0</v>
      </c>
      <c r="L946" s="75">
        <f t="shared" si="231"/>
        <v>0</v>
      </c>
      <c r="M946" s="85">
        <f t="shared" si="232"/>
        <v>0</v>
      </c>
      <c r="N946" s="5"/>
    </row>
    <row r="947" spans="1:14" x14ac:dyDescent="0.2">
      <c r="A947" s="70"/>
      <c r="D947" s="262"/>
      <c r="E947" s="253"/>
      <c r="G947" s="73"/>
      <c r="H947" s="254"/>
      <c r="I947" s="75"/>
      <c r="J947" s="75"/>
      <c r="K947" s="75"/>
      <c r="L947" s="75"/>
      <c r="M947" s="85"/>
      <c r="N947" s="5"/>
    </row>
    <row r="948" spans="1:14" x14ac:dyDescent="0.2">
      <c r="A948" s="70"/>
      <c r="B948" s="258" t="s">
        <v>127</v>
      </c>
      <c r="D948" s="262"/>
      <c r="E948" s="253"/>
      <c r="G948" s="73"/>
      <c r="H948" s="254"/>
      <c r="I948" s="75"/>
      <c r="J948" s="75"/>
      <c r="K948" s="75"/>
      <c r="L948" s="75"/>
      <c r="M948" s="85"/>
      <c r="N948" s="5"/>
    </row>
    <row r="949" spans="1:14" x14ac:dyDescent="0.2">
      <c r="A949" s="70" t="s">
        <v>238</v>
      </c>
      <c r="D949" s="29">
        <v>13</v>
      </c>
      <c r="E949" s="253" t="s">
        <v>110</v>
      </c>
      <c r="G949" s="73" t="s">
        <v>17</v>
      </c>
      <c r="H949" s="201">
        <v>1</v>
      </c>
      <c r="I949" s="75"/>
      <c r="J949" s="75"/>
      <c r="K949" s="75">
        <f t="shared" si="230"/>
        <v>0</v>
      </c>
      <c r="L949" s="75">
        <f t="shared" si="231"/>
        <v>0</v>
      </c>
      <c r="M949" s="85">
        <f t="shared" si="232"/>
        <v>0</v>
      </c>
      <c r="N949" s="5"/>
    </row>
    <row r="950" spans="1:14" x14ac:dyDescent="0.2">
      <c r="A950" s="70"/>
      <c r="D950" s="262"/>
      <c r="E950" s="253"/>
      <c r="G950" s="73"/>
      <c r="H950" s="254"/>
      <c r="I950" s="75"/>
      <c r="J950" s="75"/>
      <c r="K950" s="75"/>
      <c r="L950" s="75"/>
      <c r="M950" s="85"/>
      <c r="N950" s="5"/>
    </row>
    <row r="951" spans="1:14" s="24" customFormat="1" x14ac:dyDescent="0.2">
      <c r="A951" s="265" t="s">
        <v>272</v>
      </c>
      <c r="B951" s="266" t="s">
        <v>355</v>
      </c>
      <c r="C951" s="55"/>
      <c r="D951" s="55"/>
      <c r="E951" s="56"/>
      <c r="F951" s="57"/>
      <c r="G951" s="58"/>
      <c r="H951" s="59"/>
      <c r="I951" s="267"/>
      <c r="J951" s="267"/>
      <c r="K951" s="268">
        <f>SUBTOTAL(9,K733:K950)</f>
        <v>0</v>
      </c>
      <c r="L951" s="268">
        <f>SUBTOTAL(9,L733:L950)</f>
        <v>0</v>
      </c>
      <c r="M951" s="268">
        <f>SUBTOTAL(9,M733:M950)</f>
        <v>0</v>
      </c>
      <c r="N951" s="269"/>
    </row>
    <row r="952" spans="1:14" s="21" customFormat="1" ht="15" customHeight="1" x14ac:dyDescent="0.2">
      <c r="A952" s="265" t="s">
        <v>295</v>
      </c>
      <c r="B952" s="280"/>
      <c r="C952" s="55"/>
      <c r="D952" s="55"/>
      <c r="E952" s="56" t="s">
        <v>354</v>
      </c>
      <c r="F952" s="281"/>
      <c r="G952" s="282"/>
      <c r="H952" s="283"/>
      <c r="I952" s="284"/>
      <c r="J952" s="284"/>
      <c r="K952" s="284"/>
      <c r="L952" s="284"/>
      <c r="M952" s="268"/>
      <c r="N952" s="251"/>
    </row>
    <row r="953" spans="1:14" s="14" customFormat="1" x14ac:dyDescent="0.2">
      <c r="A953" s="77"/>
      <c r="B953" s="37"/>
      <c r="C953" s="38"/>
      <c r="D953" s="38"/>
      <c r="E953" s="79"/>
      <c r="F953" s="36"/>
      <c r="G953" s="80"/>
      <c r="H953" s="102"/>
      <c r="I953" s="82"/>
      <c r="J953" s="82"/>
      <c r="K953" s="82"/>
      <c r="L953" s="82"/>
      <c r="M953" s="76"/>
      <c r="N953" s="251"/>
    </row>
    <row r="954" spans="1:14" s="271" customFormat="1" ht="15" x14ac:dyDescent="0.25">
      <c r="A954" s="140"/>
      <c r="B954" s="141" t="s">
        <v>335</v>
      </c>
      <c r="C954" s="142"/>
      <c r="D954" s="142"/>
      <c r="E954" s="143"/>
      <c r="F954" s="144"/>
      <c r="G954" s="145"/>
      <c r="H954" s="146"/>
      <c r="I954" s="147"/>
      <c r="J954" s="147"/>
      <c r="K954" s="147"/>
      <c r="L954" s="147"/>
      <c r="M954" s="130"/>
    </row>
    <row r="955" spans="1:14" s="271" customFormat="1" ht="15" x14ac:dyDescent="0.25">
      <c r="A955" s="140"/>
      <c r="B955" s="141"/>
      <c r="C955" s="142"/>
      <c r="D955" s="142"/>
      <c r="E955" s="143"/>
      <c r="F955" s="144"/>
      <c r="G955" s="145"/>
      <c r="H955" s="146"/>
      <c r="I955" s="147"/>
      <c r="J955" s="147"/>
      <c r="K955" s="147"/>
      <c r="L955" s="147"/>
      <c r="M955" s="130"/>
    </row>
    <row r="956" spans="1:14" s="14" customFormat="1" x14ac:dyDescent="0.2">
      <c r="A956" s="140" t="s">
        <v>40</v>
      </c>
      <c r="B956" s="141" t="s">
        <v>41</v>
      </c>
      <c r="C956" s="142"/>
      <c r="D956" s="142"/>
      <c r="E956" s="143"/>
      <c r="F956" s="144"/>
      <c r="G956" s="145"/>
      <c r="H956" s="146"/>
      <c r="I956" s="147"/>
      <c r="J956" s="147"/>
      <c r="K956" s="147"/>
      <c r="L956" s="147"/>
      <c r="M956" s="130"/>
      <c r="N956" s="148"/>
    </row>
    <row r="957" spans="1:14" s="132" customFormat="1" ht="51" x14ac:dyDescent="0.2">
      <c r="A957" s="120"/>
      <c r="B957" s="121"/>
      <c r="C957" s="122"/>
      <c r="D957" s="123"/>
      <c r="E957" s="124" t="s">
        <v>42</v>
      </c>
      <c r="F957" s="125"/>
      <c r="G957" s="126"/>
      <c r="H957" s="127"/>
      <c r="I957" s="128"/>
      <c r="J957" s="129"/>
      <c r="K957" s="129"/>
      <c r="L957" s="129"/>
      <c r="M957" s="130"/>
      <c r="N957" s="131"/>
    </row>
    <row r="958" spans="1:14" ht="15" x14ac:dyDescent="0.2">
      <c r="A958" s="133" t="s">
        <v>139</v>
      </c>
      <c r="B958" s="134"/>
      <c r="C958" s="122"/>
      <c r="D958" s="123"/>
      <c r="E958" s="135" t="s">
        <v>140</v>
      </c>
      <c r="F958" s="136"/>
      <c r="G958" s="126" t="s">
        <v>122</v>
      </c>
      <c r="H958" s="137">
        <v>1.6875</v>
      </c>
      <c r="I958" s="128"/>
      <c r="J958" s="129"/>
      <c r="K958" s="75">
        <f>H958*I958</f>
        <v>0</v>
      </c>
      <c r="L958" s="75">
        <f>H958*J958</f>
        <v>0</v>
      </c>
      <c r="M958" s="85">
        <f>K958+L958</f>
        <v>0</v>
      </c>
      <c r="N958" s="138"/>
    </row>
    <row r="959" spans="1:14" x14ac:dyDescent="0.2">
      <c r="A959" s="120"/>
      <c r="B959" s="134"/>
      <c r="C959" s="122"/>
      <c r="D959" s="123"/>
      <c r="E959" s="139"/>
      <c r="F959" s="136"/>
      <c r="G959" s="126"/>
      <c r="H959" s="127"/>
      <c r="I959" s="128"/>
      <c r="J959" s="129"/>
      <c r="K959" s="129"/>
      <c r="L959" s="129"/>
      <c r="M959" s="130"/>
      <c r="N959" s="138"/>
    </row>
    <row r="960" spans="1:14" x14ac:dyDescent="0.2">
      <c r="A960" s="120"/>
      <c r="B960" s="134"/>
      <c r="C960" s="122"/>
      <c r="D960" s="123"/>
      <c r="E960" s="139"/>
      <c r="F960" s="136"/>
      <c r="G960" s="126"/>
      <c r="H960" s="127"/>
      <c r="I960" s="128"/>
      <c r="J960" s="129"/>
      <c r="K960" s="129"/>
      <c r="L960" s="129"/>
      <c r="M960" s="130"/>
      <c r="N960" s="138"/>
    </row>
    <row r="961" spans="1:19" s="14" customFormat="1" x14ac:dyDescent="0.2">
      <c r="A961" s="140" t="s">
        <v>44</v>
      </c>
      <c r="B961" s="141" t="s">
        <v>45</v>
      </c>
      <c r="C961" s="142"/>
      <c r="D961" s="142"/>
      <c r="E961" s="143"/>
      <c r="F961" s="144"/>
      <c r="G961" s="145"/>
      <c r="H961" s="146"/>
      <c r="I961" s="147"/>
      <c r="J961" s="147"/>
      <c r="K961" s="147"/>
      <c r="L961" s="147"/>
      <c r="M961" s="130"/>
      <c r="N961" s="148"/>
    </row>
    <row r="962" spans="1:19" ht="25.5" x14ac:dyDescent="0.2">
      <c r="A962" s="120"/>
      <c r="B962" s="121"/>
      <c r="C962" s="122"/>
      <c r="D962" s="122"/>
      <c r="E962" s="149" t="s">
        <v>46</v>
      </c>
      <c r="F962" s="150"/>
      <c r="G962" s="151"/>
      <c r="H962" s="152"/>
      <c r="I962" s="129"/>
      <c r="J962" s="129"/>
      <c r="K962" s="129"/>
      <c r="L962" s="129"/>
      <c r="M962" s="130"/>
      <c r="N962" s="138"/>
    </row>
    <row r="963" spans="1:19" s="21" customFormat="1" ht="15" x14ac:dyDescent="0.2">
      <c r="A963" s="133" t="s">
        <v>47</v>
      </c>
      <c r="B963" s="121"/>
      <c r="C963" s="122"/>
      <c r="D963" s="122"/>
      <c r="E963" s="153" t="s">
        <v>48</v>
      </c>
      <c r="F963" s="154"/>
      <c r="G963" s="151" t="s">
        <v>39</v>
      </c>
      <c r="H963" s="152">
        <v>1.5</v>
      </c>
      <c r="I963" s="128"/>
      <c r="J963" s="129"/>
      <c r="K963" s="75">
        <f>H963*I963</f>
        <v>0</v>
      </c>
      <c r="L963" s="75">
        <f>H963*J963</f>
        <v>0</v>
      </c>
      <c r="M963" s="85">
        <f>K963+L963</f>
        <v>0</v>
      </c>
      <c r="N963" s="155"/>
    </row>
    <row r="964" spans="1:19" x14ac:dyDescent="0.2">
      <c r="A964" s="133"/>
      <c r="B964" s="134"/>
      <c r="C964" s="122"/>
      <c r="D964" s="122"/>
      <c r="E964" s="156"/>
      <c r="F964" s="157"/>
      <c r="G964" s="151"/>
      <c r="H964" s="152"/>
      <c r="I964" s="129"/>
      <c r="J964" s="129"/>
      <c r="K964" s="129"/>
      <c r="L964" s="129"/>
      <c r="M964" s="130"/>
      <c r="N964" s="138"/>
    </row>
    <row r="965" spans="1:19" x14ac:dyDescent="0.2">
      <c r="A965" s="133"/>
      <c r="B965" s="134"/>
      <c r="C965" s="122"/>
      <c r="D965" s="122"/>
      <c r="E965" s="156"/>
      <c r="F965" s="157"/>
      <c r="G965" s="151"/>
      <c r="H965" s="152"/>
      <c r="I965" s="129"/>
      <c r="J965" s="129"/>
      <c r="K965" s="129"/>
      <c r="L965" s="129"/>
      <c r="M965" s="130"/>
      <c r="N965" s="138"/>
    </row>
    <row r="966" spans="1:19" x14ac:dyDescent="0.2">
      <c r="A966" s="140" t="s">
        <v>49</v>
      </c>
      <c r="B966" s="141" t="s">
        <v>50</v>
      </c>
      <c r="C966" s="142"/>
      <c r="D966" s="142"/>
      <c r="E966" s="143"/>
      <c r="F966" s="150"/>
      <c r="G966" s="151"/>
      <c r="H966" s="152"/>
      <c r="I966" s="129"/>
      <c r="J966" s="129"/>
      <c r="K966" s="129"/>
      <c r="L966" s="129"/>
      <c r="M966" s="130"/>
      <c r="N966" s="138"/>
    </row>
    <row r="967" spans="1:19" ht="25.5" x14ac:dyDescent="0.2">
      <c r="A967" s="120"/>
      <c r="B967" s="121"/>
      <c r="C967" s="122"/>
      <c r="D967" s="122"/>
      <c r="E967" s="158" t="s">
        <v>51</v>
      </c>
      <c r="F967" s="154"/>
      <c r="G967" s="151"/>
      <c r="H967" s="152"/>
      <c r="I967" s="129"/>
      <c r="J967" s="129"/>
      <c r="K967" s="129"/>
      <c r="L967" s="129"/>
      <c r="M967" s="130"/>
      <c r="N967" s="138"/>
    </row>
    <row r="968" spans="1:19" ht="15" x14ac:dyDescent="0.2">
      <c r="A968" s="133" t="s">
        <v>52</v>
      </c>
      <c r="B968" s="134"/>
      <c r="C968" s="122"/>
      <c r="D968" s="122"/>
      <c r="E968" s="156" t="s">
        <v>53</v>
      </c>
      <c r="F968" s="150"/>
      <c r="G968" s="151" t="s">
        <v>39</v>
      </c>
      <c r="H968" s="74">
        <v>4</v>
      </c>
      <c r="I968" s="128"/>
      <c r="J968" s="129"/>
      <c r="K968" s="75">
        <f>H968*I968</f>
        <v>0</v>
      </c>
      <c r="L968" s="75">
        <f>H968*J968</f>
        <v>0</v>
      </c>
      <c r="M968" s="85">
        <f>K968+L968</f>
        <v>0</v>
      </c>
      <c r="N968" s="138"/>
    </row>
    <row r="969" spans="1:19" x14ac:dyDescent="0.2">
      <c r="A969" s="133"/>
      <c r="B969" s="134"/>
      <c r="C969" s="122"/>
      <c r="D969" s="122"/>
      <c r="E969" s="156"/>
      <c r="F969" s="150"/>
      <c r="G969" s="151"/>
      <c r="H969" s="152"/>
      <c r="I969" s="129"/>
      <c r="J969" s="129"/>
      <c r="K969" s="129"/>
      <c r="L969" s="129"/>
      <c r="M969" s="130"/>
      <c r="N969" s="138"/>
    </row>
    <row r="970" spans="1:19" s="14" customFormat="1" x14ac:dyDescent="0.2">
      <c r="A970" s="77" t="s">
        <v>56</v>
      </c>
      <c r="B970" s="78" t="s">
        <v>57</v>
      </c>
      <c r="C970" s="159"/>
      <c r="D970" s="160"/>
      <c r="E970" s="161"/>
      <c r="G970" s="162"/>
      <c r="H970" s="137"/>
      <c r="I970" s="75"/>
      <c r="J970" s="75"/>
      <c r="K970" s="75"/>
      <c r="L970" s="75"/>
      <c r="M970" s="85"/>
      <c r="N970" s="155"/>
    </row>
    <row r="971" spans="1:19" ht="38.25" x14ac:dyDescent="0.2">
      <c r="B971" s="163"/>
      <c r="D971" s="164"/>
      <c r="E971" s="165" t="s">
        <v>58</v>
      </c>
      <c r="F971" s="166"/>
      <c r="G971" s="162"/>
      <c r="H971" s="137"/>
      <c r="I971" s="75"/>
      <c r="J971" s="75"/>
      <c r="K971" s="75"/>
      <c r="L971" s="75"/>
      <c r="M971" s="85"/>
      <c r="N971" s="155"/>
    </row>
    <row r="972" spans="1:19" x14ac:dyDescent="0.2">
      <c r="D972" s="164"/>
      <c r="E972" s="167"/>
      <c r="F972" s="5"/>
      <c r="G972" s="162"/>
      <c r="H972" s="137"/>
      <c r="I972" s="75"/>
      <c r="J972" s="75"/>
      <c r="K972" s="75"/>
      <c r="L972" s="75"/>
      <c r="M972" s="85"/>
      <c r="N972" s="138"/>
    </row>
    <row r="973" spans="1:19" ht="15" x14ac:dyDescent="0.2">
      <c r="A973" s="70" t="s">
        <v>59</v>
      </c>
      <c r="D973" s="168">
        <v>50</v>
      </c>
      <c r="E973" s="169" t="s">
        <v>256</v>
      </c>
      <c r="F973" s="21"/>
      <c r="G973" s="162" t="s">
        <v>122</v>
      </c>
      <c r="H973" s="137">
        <v>0.10416666666666669</v>
      </c>
      <c r="I973" s="75"/>
      <c r="J973" s="75"/>
      <c r="K973" s="75">
        <f>H973*I973</f>
        <v>0</v>
      </c>
      <c r="L973" s="75">
        <f>H973*J973</f>
        <v>0</v>
      </c>
      <c r="M973" s="85">
        <f>K973+L973</f>
        <v>0</v>
      </c>
      <c r="N973" s="138"/>
      <c r="O973" s="11"/>
      <c r="Q973" s="11"/>
      <c r="S973" s="11"/>
    </row>
    <row r="974" spans="1:19" x14ac:dyDescent="0.2">
      <c r="D974" s="164"/>
      <c r="E974" s="167"/>
      <c r="F974" s="5"/>
      <c r="G974" s="162"/>
      <c r="H974" s="137"/>
      <c r="I974" s="75"/>
      <c r="J974" s="75"/>
      <c r="K974" s="75"/>
      <c r="L974" s="75"/>
      <c r="M974" s="85"/>
      <c r="N974" s="138"/>
    </row>
    <row r="975" spans="1:19" s="14" customFormat="1" x14ac:dyDescent="0.2">
      <c r="A975" s="77" t="s">
        <v>60</v>
      </c>
      <c r="B975" s="78" t="s">
        <v>61</v>
      </c>
      <c r="C975" s="38"/>
      <c r="D975" s="160"/>
      <c r="E975" s="161"/>
      <c r="G975" s="162"/>
      <c r="H975" s="137"/>
      <c r="I975" s="75"/>
      <c r="J975" s="75"/>
      <c r="K975" s="75"/>
      <c r="L975" s="75"/>
      <c r="M975" s="85"/>
      <c r="N975" s="148"/>
    </row>
    <row r="976" spans="1:19" x14ac:dyDescent="0.2">
      <c r="A976" s="77"/>
      <c r="B976" s="78"/>
      <c r="C976" s="38"/>
      <c r="D976" s="160"/>
      <c r="E976" s="161"/>
      <c r="F976" s="5"/>
      <c r="G976" s="162"/>
      <c r="H976" s="137"/>
      <c r="I976" s="75"/>
      <c r="J976" s="75"/>
      <c r="K976" s="75"/>
      <c r="L976" s="75"/>
      <c r="M976" s="85"/>
      <c r="N976" s="138"/>
      <c r="Q976" s="11"/>
    </row>
    <row r="977" spans="1:14" x14ac:dyDescent="0.2">
      <c r="A977" s="70"/>
      <c r="B977" s="170"/>
      <c r="C977" s="171" t="s">
        <v>339</v>
      </c>
      <c r="D977" s="164"/>
      <c r="E977" s="172"/>
      <c r="F977" s="5"/>
      <c r="G977" s="162"/>
      <c r="H977" s="137"/>
      <c r="I977" s="75"/>
      <c r="J977" s="75"/>
      <c r="K977" s="75"/>
      <c r="L977" s="75"/>
      <c r="M977" s="85"/>
      <c r="N977" s="138"/>
    </row>
    <row r="978" spans="1:14" ht="15" x14ac:dyDescent="0.2">
      <c r="A978" s="173" t="s">
        <v>191</v>
      </c>
      <c r="B978" s="170">
        <v>500</v>
      </c>
      <c r="C978" s="164" t="s">
        <v>62</v>
      </c>
      <c r="D978" s="170">
        <v>500</v>
      </c>
      <c r="E978" s="174" t="s">
        <v>252</v>
      </c>
      <c r="F978" s="5"/>
      <c r="G978" s="162" t="s">
        <v>122</v>
      </c>
      <c r="H978" s="137">
        <v>0.375</v>
      </c>
      <c r="I978" s="75"/>
      <c r="J978" s="75"/>
      <c r="K978" s="75">
        <f t="shared" ref="K978" si="233">H978*I978</f>
        <v>0</v>
      </c>
      <c r="L978" s="75">
        <f t="shared" ref="L978" si="234">H978*J978</f>
        <v>0</v>
      </c>
      <c r="M978" s="85">
        <f t="shared" ref="M978" si="235">K978+L978</f>
        <v>0</v>
      </c>
      <c r="N978" s="5"/>
    </row>
    <row r="979" spans="1:14" x14ac:dyDescent="0.2">
      <c r="A979" s="173"/>
      <c r="B979" s="170"/>
      <c r="C979" s="164"/>
      <c r="D979" s="170"/>
      <c r="E979" s="174"/>
      <c r="F979" s="5"/>
      <c r="G979" s="162"/>
      <c r="H979" s="137"/>
      <c r="I979" s="75"/>
      <c r="J979" s="75"/>
      <c r="K979" s="75"/>
      <c r="L979" s="75"/>
      <c r="M979" s="85"/>
      <c r="N979" s="138"/>
    </row>
    <row r="980" spans="1:14" x14ac:dyDescent="0.2">
      <c r="A980" s="70"/>
      <c r="B980" s="170"/>
      <c r="C980" s="171" t="s">
        <v>336</v>
      </c>
      <c r="D980" s="164"/>
      <c r="E980" s="172"/>
      <c r="F980" s="5"/>
      <c r="G980" s="162"/>
      <c r="H980" s="137"/>
      <c r="I980" s="75"/>
      <c r="J980" s="75"/>
      <c r="K980" s="75"/>
      <c r="L980" s="75"/>
      <c r="M980" s="85"/>
      <c r="N980" s="138"/>
    </row>
    <row r="981" spans="1:14" ht="15" x14ac:dyDescent="0.2">
      <c r="A981" s="173" t="s">
        <v>192</v>
      </c>
      <c r="B981" s="170">
        <v>200</v>
      </c>
      <c r="C981" s="164" t="s">
        <v>62</v>
      </c>
      <c r="D981" s="170">
        <v>200</v>
      </c>
      <c r="E981" s="174" t="s">
        <v>337</v>
      </c>
      <c r="F981" s="5"/>
      <c r="G981" s="162" t="s">
        <v>144</v>
      </c>
      <c r="H981" s="137">
        <v>0.05</v>
      </c>
      <c r="I981" s="75"/>
      <c r="J981" s="75"/>
      <c r="K981" s="75">
        <f>H981*I981</f>
        <v>0</v>
      </c>
      <c r="L981" s="75">
        <f>H981*J981</f>
        <v>0</v>
      </c>
      <c r="M981" s="85">
        <f>K981+L981</f>
        <v>0</v>
      </c>
      <c r="N981" s="138"/>
    </row>
    <row r="982" spans="1:14" x14ac:dyDescent="0.2">
      <c r="A982" s="173"/>
      <c r="B982" s="170"/>
      <c r="C982" s="164"/>
      <c r="D982" s="164"/>
      <c r="E982" s="174"/>
      <c r="F982" s="5"/>
      <c r="G982" s="162"/>
      <c r="H982" s="137"/>
      <c r="I982" s="75"/>
      <c r="J982" s="75"/>
      <c r="K982" s="75"/>
      <c r="L982" s="75"/>
      <c r="M982" s="85"/>
      <c r="N982" s="138"/>
    </row>
    <row r="983" spans="1:14" s="21" customFormat="1" x14ac:dyDescent="0.2">
      <c r="A983" s="183"/>
      <c r="B983" s="180"/>
      <c r="C983" s="177"/>
      <c r="D983" s="177"/>
      <c r="E983" s="178" t="s">
        <v>154</v>
      </c>
      <c r="F983" s="179"/>
      <c r="G983" s="73" t="s">
        <v>149</v>
      </c>
      <c r="H983" s="74">
        <f>ROUND(1+SUM(H973:H982)*8,0)</f>
        <v>5</v>
      </c>
      <c r="I983" s="75"/>
      <c r="J983" s="75"/>
      <c r="K983" s="75">
        <f>H983*I983</f>
        <v>0</v>
      </c>
      <c r="L983" s="75">
        <f t="shared" ref="L983:L986" si="236">H983*J983</f>
        <v>0</v>
      </c>
      <c r="M983" s="85">
        <f>K983+L983</f>
        <v>0</v>
      </c>
      <c r="N983" s="155"/>
    </row>
    <row r="984" spans="1:14" s="21" customFormat="1" x14ac:dyDescent="0.2">
      <c r="A984" s="183"/>
      <c r="B984" s="180"/>
      <c r="C984" s="177"/>
      <c r="D984" s="177"/>
      <c r="E984" s="178" t="s">
        <v>150</v>
      </c>
      <c r="F984" s="179"/>
      <c r="G984" s="73" t="s">
        <v>149</v>
      </c>
      <c r="H984" s="74">
        <f>H983*2</f>
        <v>10</v>
      </c>
      <c r="I984" s="75"/>
      <c r="J984" s="75"/>
      <c r="K984" s="75">
        <f t="shared" ref="K984:K985" si="237">H984*I984</f>
        <v>0</v>
      </c>
      <c r="L984" s="75">
        <f t="shared" si="236"/>
        <v>0</v>
      </c>
      <c r="M984" s="85">
        <f t="shared" ref="M984:M985" si="238">K984+L984</f>
        <v>0</v>
      </c>
      <c r="N984" s="155"/>
    </row>
    <row r="985" spans="1:14" s="21" customFormat="1" x14ac:dyDescent="0.2">
      <c r="A985" s="183"/>
      <c r="B985" s="180"/>
      <c r="C985" s="177"/>
      <c r="D985" s="177"/>
      <c r="E985" s="178" t="s">
        <v>151</v>
      </c>
      <c r="F985" s="179"/>
      <c r="G985" s="73" t="s">
        <v>149</v>
      </c>
      <c r="H985" s="74">
        <f>H983*3</f>
        <v>15</v>
      </c>
      <c r="I985" s="75"/>
      <c r="J985" s="75"/>
      <c r="K985" s="75">
        <f t="shared" si="237"/>
        <v>0</v>
      </c>
      <c r="L985" s="75">
        <f t="shared" si="236"/>
        <v>0</v>
      </c>
      <c r="M985" s="85">
        <f t="shared" si="238"/>
        <v>0</v>
      </c>
      <c r="N985" s="155"/>
    </row>
    <row r="986" spans="1:14" s="21" customFormat="1" x14ac:dyDescent="0.2">
      <c r="A986" s="183"/>
      <c r="B986" s="180"/>
      <c r="C986" s="177"/>
      <c r="D986" s="177"/>
      <c r="E986" s="178" t="s">
        <v>167</v>
      </c>
      <c r="F986" s="179"/>
      <c r="G986" s="73" t="s">
        <v>156</v>
      </c>
      <c r="H986" s="74">
        <f>H983*0.1</f>
        <v>0.5</v>
      </c>
      <c r="I986" s="75"/>
      <c r="J986" s="75"/>
      <c r="K986" s="75">
        <f>H986*I986</f>
        <v>0</v>
      </c>
      <c r="L986" s="75">
        <f t="shared" si="236"/>
        <v>0</v>
      </c>
      <c r="M986" s="85">
        <f>K986+L986</f>
        <v>0</v>
      </c>
      <c r="N986" s="155"/>
    </row>
    <row r="987" spans="1:14" s="21" customFormat="1" x14ac:dyDescent="0.2">
      <c r="A987" s="183"/>
      <c r="B987" s="180"/>
      <c r="C987" s="177"/>
      <c r="D987" s="177"/>
      <c r="E987" s="178"/>
      <c r="F987" s="179"/>
      <c r="G987" s="73"/>
      <c r="H987" s="74"/>
      <c r="I987" s="75"/>
      <c r="J987" s="75"/>
      <c r="K987" s="75"/>
      <c r="L987" s="75"/>
      <c r="M987" s="85"/>
      <c r="N987" s="155"/>
    </row>
    <row r="988" spans="1:14" x14ac:dyDescent="0.2">
      <c r="A988" s="77" t="s">
        <v>64</v>
      </c>
      <c r="B988" s="170"/>
      <c r="C988" s="171" t="s">
        <v>253</v>
      </c>
      <c r="D988" s="164"/>
      <c r="E988" s="172"/>
      <c r="F988" s="5"/>
      <c r="G988" s="162"/>
      <c r="H988" s="137"/>
      <c r="I988" s="75"/>
      <c r="J988" s="75"/>
      <c r="K988" s="75"/>
      <c r="L988" s="75"/>
      <c r="M988" s="85"/>
      <c r="N988" s="138"/>
    </row>
    <row r="989" spans="1:14" x14ac:dyDescent="0.2">
      <c r="A989" s="70"/>
      <c r="B989" s="170"/>
      <c r="C989" s="171" t="s">
        <v>339</v>
      </c>
      <c r="D989" s="164"/>
      <c r="E989" s="172"/>
      <c r="F989" s="5"/>
      <c r="G989" s="162"/>
      <c r="H989" s="137"/>
      <c r="I989" s="75"/>
      <c r="J989" s="75"/>
      <c r="K989" s="75"/>
      <c r="L989" s="75"/>
      <c r="M989" s="85"/>
      <c r="N989" s="138"/>
    </row>
    <row r="990" spans="1:14" x14ac:dyDescent="0.2">
      <c r="A990" s="173" t="s">
        <v>65</v>
      </c>
      <c r="B990" s="170">
        <v>500</v>
      </c>
      <c r="C990" s="177" t="s">
        <v>62</v>
      </c>
      <c r="D990" s="170">
        <v>500</v>
      </c>
      <c r="E990" s="174" t="str">
        <f>E978</f>
        <v>Foundation F1</v>
      </c>
      <c r="F990" s="5"/>
      <c r="G990" s="192" t="s">
        <v>69</v>
      </c>
      <c r="H990" s="137">
        <v>3</v>
      </c>
      <c r="I990" s="75"/>
      <c r="J990" s="75"/>
      <c r="K990" s="75">
        <f t="shared" ref="K990" si="239">H990*I990</f>
        <v>0</v>
      </c>
      <c r="L990" s="75">
        <f t="shared" ref="L990" si="240">H990*J990</f>
        <v>0</v>
      </c>
      <c r="M990" s="85">
        <f t="shared" ref="M990" si="241">H990*I990+H990*J990</f>
        <v>0</v>
      </c>
      <c r="N990" s="5"/>
    </row>
    <row r="991" spans="1:14" x14ac:dyDescent="0.2">
      <c r="A991" s="173"/>
      <c r="B991" s="170"/>
      <c r="C991" s="164"/>
      <c r="D991" s="170"/>
      <c r="E991" s="174"/>
      <c r="F991" s="5"/>
      <c r="G991" s="192"/>
      <c r="H991" s="137"/>
      <c r="I991" s="75"/>
      <c r="J991" s="75"/>
      <c r="K991" s="75"/>
      <c r="L991" s="75"/>
      <c r="M991" s="85"/>
      <c r="N991" s="138"/>
    </row>
    <row r="992" spans="1:14" x14ac:dyDescent="0.2">
      <c r="A992" s="70"/>
      <c r="B992" s="170"/>
      <c r="C992" s="171" t="s">
        <v>336</v>
      </c>
      <c r="D992" s="164"/>
      <c r="E992" s="172"/>
      <c r="F992" s="5"/>
      <c r="G992" s="162"/>
      <c r="H992" s="137"/>
      <c r="I992" s="75"/>
      <c r="J992" s="75"/>
      <c r="K992" s="75"/>
      <c r="L992" s="75"/>
      <c r="M992" s="85"/>
      <c r="N992" s="138"/>
    </row>
    <row r="993" spans="1:15" x14ac:dyDescent="0.2">
      <c r="A993" s="173" t="s">
        <v>204</v>
      </c>
      <c r="B993" s="285">
        <v>200</v>
      </c>
      <c r="C993" s="164" t="s">
        <v>62</v>
      </c>
      <c r="D993" s="285">
        <v>200</v>
      </c>
      <c r="E993" s="174" t="str">
        <f>E981</f>
        <v>mm Pedastal Column C1</v>
      </c>
      <c r="F993" s="5"/>
      <c r="G993" s="192" t="s">
        <v>69</v>
      </c>
      <c r="H993" s="137">
        <v>1</v>
      </c>
      <c r="I993" s="75"/>
      <c r="J993" s="75"/>
      <c r="K993" s="75">
        <f t="shared" ref="K993" si="242">H993*I993</f>
        <v>0</v>
      </c>
      <c r="L993" s="75">
        <f t="shared" ref="L993" si="243">H993*J993</f>
        <v>0</v>
      </c>
      <c r="M993" s="85">
        <f t="shared" ref="M993" si="244">H993*I993+H993*J993</f>
        <v>0</v>
      </c>
      <c r="N993" s="138"/>
    </row>
    <row r="994" spans="1:15" s="21" customFormat="1" x14ac:dyDescent="0.2">
      <c r="A994" s="173"/>
      <c r="B994" s="170"/>
      <c r="C994" s="164"/>
      <c r="D994" s="164"/>
      <c r="E994" s="174"/>
      <c r="F994" s="179"/>
      <c r="G994" s="192"/>
      <c r="H994" s="137"/>
      <c r="I994" s="75"/>
      <c r="J994" s="75"/>
      <c r="K994" s="75"/>
      <c r="L994" s="75"/>
      <c r="M994" s="85"/>
      <c r="N994" s="155"/>
    </row>
    <row r="995" spans="1:15" x14ac:dyDescent="0.2">
      <c r="A995" s="70"/>
      <c r="B995" s="180"/>
      <c r="C995" s="177"/>
      <c r="D995" s="177"/>
      <c r="E995" s="178" t="s">
        <v>168</v>
      </c>
      <c r="F995" s="5"/>
      <c r="G995" s="192" t="s">
        <v>152</v>
      </c>
      <c r="H995" s="137">
        <v>2</v>
      </c>
      <c r="I995" s="75"/>
      <c r="J995" s="75"/>
      <c r="K995" s="75">
        <f>H995*I995</f>
        <v>0</v>
      </c>
      <c r="L995" s="75"/>
      <c r="M995" s="85">
        <f t="shared" ref="M995:M999" si="245">H995*I995+H995*J995</f>
        <v>0</v>
      </c>
      <c r="N995" s="138"/>
    </row>
    <row r="996" spans="1:15" ht="15" x14ac:dyDescent="0.2">
      <c r="A996" s="70"/>
      <c r="B996" s="180"/>
      <c r="C996" s="177"/>
      <c r="D996" s="177"/>
      <c r="E996" s="178" t="s">
        <v>169</v>
      </c>
      <c r="F996" s="5"/>
      <c r="G996" s="162" t="s">
        <v>122</v>
      </c>
      <c r="H996" s="137">
        <v>0.1</v>
      </c>
      <c r="I996" s="75"/>
      <c r="J996" s="75"/>
      <c r="K996" s="75">
        <f t="shared" ref="K996:K999" si="246">H996*I996</f>
        <v>0</v>
      </c>
      <c r="L996" s="75"/>
      <c r="M996" s="85">
        <f t="shared" si="245"/>
        <v>0</v>
      </c>
      <c r="N996" s="138"/>
    </row>
    <row r="997" spans="1:15" x14ac:dyDescent="0.2">
      <c r="A997" s="70"/>
      <c r="B997" s="180"/>
      <c r="C997" s="177"/>
      <c r="D997" s="177"/>
      <c r="E997" s="178" t="s">
        <v>170</v>
      </c>
      <c r="F997" s="5"/>
      <c r="G997" s="192" t="s">
        <v>153</v>
      </c>
      <c r="H997" s="137">
        <v>10</v>
      </c>
      <c r="I997" s="75"/>
      <c r="J997" s="75"/>
      <c r="K997" s="75">
        <f t="shared" si="246"/>
        <v>0</v>
      </c>
      <c r="L997" s="75"/>
      <c r="M997" s="85">
        <f t="shared" si="245"/>
        <v>0</v>
      </c>
      <c r="N997" s="138"/>
    </row>
    <row r="998" spans="1:15" x14ac:dyDescent="0.2">
      <c r="A998" s="70"/>
      <c r="B998" s="180"/>
      <c r="C998" s="177"/>
      <c r="D998" s="177"/>
      <c r="E998" s="178" t="s">
        <v>171</v>
      </c>
      <c r="F998" s="5"/>
      <c r="G998" s="192" t="s">
        <v>153</v>
      </c>
      <c r="H998" s="137">
        <v>5</v>
      </c>
      <c r="I998" s="75"/>
      <c r="J998" s="75"/>
      <c r="K998" s="75">
        <f t="shared" si="246"/>
        <v>0</v>
      </c>
      <c r="L998" s="75"/>
      <c r="M998" s="85">
        <f t="shared" si="245"/>
        <v>0</v>
      </c>
      <c r="N998" s="138"/>
    </row>
    <row r="999" spans="1:15" x14ac:dyDescent="0.2">
      <c r="A999" s="70"/>
      <c r="B999" s="180"/>
      <c r="C999" s="177"/>
      <c r="D999" s="177"/>
      <c r="E999" s="178" t="s">
        <v>172</v>
      </c>
      <c r="F999" s="5"/>
      <c r="G999" s="192" t="s">
        <v>152</v>
      </c>
      <c r="H999" s="137">
        <v>100</v>
      </c>
      <c r="I999" s="75"/>
      <c r="J999" s="75"/>
      <c r="K999" s="75">
        <f t="shared" si="246"/>
        <v>0</v>
      </c>
      <c r="L999" s="75"/>
      <c r="M999" s="85">
        <f t="shared" si="245"/>
        <v>0</v>
      </c>
      <c r="N999" s="138"/>
    </row>
    <row r="1000" spans="1:15" x14ac:dyDescent="0.2">
      <c r="A1000" s="70"/>
      <c r="B1000" s="180"/>
      <c r="C1000" s="177"/>
      <c r="D1000" s="177"/>
      <c r="E1000" s="178"/>
      <c r="F1000" s="5"/>
      <c r="G1000" s="192"/>
      <c r="H1000" s="137"/>
      <c r="I1000" s="75"/>
      <c r="J1000" s="75"/>
      <c r="K1000" s="75"/>
      <c r="L1000" s="75"/>
      <c r="M1000" s="85"/>
      <c r="N1000" s="138"/>
    </row>
    <row r="1001" spans="1:15" x14ac:dyDescent="0.2">
      <c r="A1001" s="77" t="s">
        <v>209</v>
      </c>
      <c r="B1001" s="170"/>
      <c r="C1001" s="171" t="s">
        <v>254</v>
      </c>
      <c r="D1001" s="164"/>
      <c r="E1001" s="172"/>
      <c r="F1001" s="5"/>
      <c r="G1001" s="162"/>
      <c r="H1001" s="137"/>
      <c r="I1001" s="75"/>
      <c r="J1001" s="75"/>
      <c r="K1001" s="75"/>
      <c r="L1001" s="75"/>
      <c r="M1001" s="85"/>
      <c r="N1001" s="138"/>
    </row>
    <row r="1002" spans="1:15" x14ac:dyDescent="0.2">
      <c r="A1002" s="70"/>
      <c r="B1002" s="170"/>
      <c r="C1002" s="171" t="s">
        <v>339</v>
      </c>
      <c r="D1002" s="164"/>
      <c r="E1002" s="172"/>
      <c r="F1002" s="5"/>
      <c r="G1002" s="162"/>
      <c r="H1002" s="137"/>
      <c r="I1002" s="75"/>
      <c r="J1002" s="75"/>
      <c r="K1002" s="75"/>
      <c r="L1002" s="75"/>
      <c r="M1002" s="85"/>
      <c r="N1002" s="138"/>
    </row>
    <row r="1003" spans="1:15" x14ac:dyDescent="0.2">
      <c r="A1003" s="173" t="s">
        <v>210</v>
      </c>
      <c r="B1003" s="170"/>
      <c r="C1003" s="164">
        <v>12</v>
      </c>
      <c r="D1003" s="164" t="s">
        <v>28</v>
      </c>
      <c r="E1003" s="174" t="s">
        <v>133</v>
      </c>
      <c r="F1003" s="5"/>
      <c r="G1003" s="192" t="s">
        <v>17</v>
      </c>
      <c r="H1003" s="137">
        <v>18</v>
      </c>
      <c r="I1003" s="75"/>
      <c r="J1003" s="75"/>
      <c r="K1003" s="75">
        <f t="shared" ref="K1003" si="247">H1003*I1003</f>
        <v>0</v>
      </c>
      <c r="L1003" s="75">
        <f t="shared" ref="L1003" si="248">H1003*J1003</f>
        <v>0</v>
      </c>
      <c r="M1003" s="85">
        <f t="shared" ref="M1003" si="249">H1003*I1003+H1003*J1003</f>
        <v>0</v>
      </c>
      <c r="N1003" s="138"/>
    </row>
    <row r="1004" spans="1:15" x14ac:dyDescent="0.2">
      <c r="A1004" s="173"/>
      <c r="B1004" s="170"/>
      <c r="C1004" s="164"/>
      <c r="D1004" s="164"/>
      <c r="E1004" s="174"/>
      <c r="F1004" s="5"/>
      <c r="G1004" s="192"/>
      <c r="H1004" s="137"/>
      <c r="I1004" s="75"/>
      <c r="J1004" s="75"/>
      <c r="K1004" s="75"/>
      <c r="L1004" s="75"/>
      <c r="M1004" s="85"/>
      <c r="N1004" s="138"/>
    </row>
    <row r="1005" spans="1:15" x14ac:dyDescent="0.2">
      <c r="A1005" s="70"/>
      <c r="B1005" s="170"/>
      <c r="C1005" s="171" t="s">
        <v>336</v>
      </c>
      <c r="D1005" s="164"/>
      <c r="E1005" s="172"/>
      <c r="F1005" s="5"/>
      <c r="G1005" s="162"/>
      <c r="H1005" s="137"/>
      <c r="I1005" s="75"/>
      <c r="J1005" s="75"/>
      <c r="K1005" s="75"/>
      <c r="L1005" s="75"/>
      <c r="M1005" s="85"/>
      <c r="N1005" s="138"/>
    </row>
    <row r="1006" spans="1:15" x14ac:dyDescent="0.2">
      <c r="A1006" s="173" t="s">
        <v>210</v>
      </c>
      <c r="B1006" s="170"/>
      <c r="C1006" s="164">
        <v>10</v>
      </c>
      <c r="D1006" s="164" t="s">
        <v>28</v>
      </c>
      <c r="E1006" s="174" t="s">
        <v>338</v>
      </c>
      <c r="F1006" s="5"/>
      <c r="G1006" s="192" t="s">
        <v>17</v>
      </c>
      <c r="H1006" s="137">
        <v>20</v>
      </c>
      <c r="I1006" s="75"/>
      <c r="J1006" s="75"/>
      <c r="K1006" s="75">
        <f t="shared" ref="K1006" si="250">H1006*I1006</f>
        <v>0</v>
      </c>
      <c r="L1006" s="75">
        <f t="shared" ref="L1006" si="251">H1006*J1006</f>
        <v>0</v>
      </c>
      <c r="M1006" s="85">
        <f t="shared" ref="M1006" si="252">H1006*I1006+H1006*J1006</f>
        <v>0</v>
      </c>
      <c r="N1006" s="138"/>
    </row>
    <row r="1007" spans="1:15" x14ac:dyDescent="0.2">
      <c r="A1007" s="173"/>
      <c r="B1007" s="170"/>
      <c r="C1007" s="164"/>
      <c r="D1007" s="164"/>
      <c r="E1007" s="174" t="s">
        <v>176</v>
      </c>
      <c r="F1007" s="5"/>
      <c r="G1007" s="192" t="s">
        <v>153</v>
      </c>
      <c r="H1007" s="137">
        <v>2.2040000000000002</v>
      </c>
      <c r="I1007" s="75"/>
      <c r="J1007" s="75"/>
      <c r="K1007" s="75">
        <f>H1007*I1007</f>
        <v>0</v>
      </c>
      <c r="L1007" s="75">
        <f>H1007*J1007</f>
        <v>0</v>
      </c>
      <c r="M1007" s="85">
        <f>H1007*I1007+H1007*J1007</f>
        <v>0</v>
      </c>
      <c r="N1007" s="138"/>
    </row>
    <row r="1008" spans="1:15" x14ac:dyDescent="0.2">
      <c r="A1008" s="70"/>
      <c r="E1008" s="84"/>
      <c r="G1008" s="73"/>
      <c r="H1008" s="74"/>
      <c r="I1008" s="75"/>
      <c r="J1008" s="75"/>
      <c r="K1008" s="75"/>
      <c r="L1008" s="75"/>
      <c r="M1008" s="85"/>
      <c r="N1008"/>
      <c r="O1008" s="21"/>
    </row>
    <row r="1009" spans="1:16" s="14" customFormat="1" x14ac:dyDescent="0.2">
      <c r="A1009" s="232" t="s">
        <v>71</v>
      </c>
      <c r="B1009" s="233" t="s">
        <v>306</v>
      </c>
      <c r="C1009" s="234"/>
      <c r="D1009" s="234"/>
      <c r="E1009" s="235"/>
      <c r="F1009" s="236"/>
      <c r="G1009" s="237"/>
      <c r="H1009" s="238"/>
      <c r="I1009" s="239"/>
      <c r="J1009" s="239"/>
      <c r="K1009" s="75"/>
      <c r="L1009" s="75"/>
      <c r="M1009" s="85"/>
      <c r="N1009"/>
    </row>
    <row r="1010" spans="1:16" x14ac:dyDescent="0.2">
      <c r="A1010" s="120"/>
      <c r="B1010" s="134"/>
      <c r="C1010" s="122"/>
      <c r="D1010" s="122"/>
      <c r="E1010" s="156"/>
      <c r="F1010" s="150"/>
      <c r="G1010" s="151"/>
      <c r="H1010" s="152"/>
      <c r="I1010" s="129"/>
      <c r="J1010" s="129"/>
      <c r="K1010" s="75"/>
      <c r="L1010" s="75"/>
      <c r="M1010" s="85"/>
      <c r="N1010"/>
    </row>
    <row r="1011" spans="1:16" s="132" customFormat="1" x14ac:dyDescent="0.2">
      <c r="A1011" s="133"/>
      <c r="B1011" s="121"/>
      <c r="C1011" s="122"/>
      <c r="D1011" s="240"/>
      <c r="E1011" s="149" t="s">
        <v>340</v>
      </c>
      <c r="F1011" s="241"/>
      <c r="G1011" s="151"/>
      <c r="H1011" s="242"/>
      <c r="I1011" s="129"/>
      <c r="J1011" s="129"/>
      <c r="K1011" s="75"/>
      <c r="L1011" s="75"/>
      <c r="M1011" s="85"/>
      <c r="N1011"/>
    </row>
    <row r="1012" spans="1:16" x14ac:dyDescent="0.2">
      <c r="A1012" s="70" t="s">
        <v>219</v>
      </c>
      <c r="E1012" s="174" t="s">
        <v>341</v>
      </c>
      <c r="G1012" s="73" t="s">
        <v>15</v>
      </c>
      <c r="H1012" s="74">
        <v>30</v>
      </c>
      <c r="I1012" s="75"/>
      <c r="J1012" s="75"/>
      <c r="K1012" s="75">
        <f t="shared" ref="K1012" si="253">H1012*I1012</f>
        <v>0</v>
      </c>
      <c r="L1012" s="75">
        <f t="shared" ref="L1012" si="254">H1012*J1012</f>
        <v>0</v>
      </c>
      <c r="M1012" s="85">
        <f t="shared" ref="M1012" si="255">H1012*I1012+H1012*J1012</f>
        <v>0</v>
      </c>
      <c r="N1012"/>
      <c r="P1012" s="132"/>
    </row>
    <row r="1013" spans="1:16" customFormat="1" x14ac:dyDescent="0.2">
      <c r="A1013" s="70"/>
      <c r="B1013" s="170"/>
      <c r="C1013" s="164"/>
      <c r="D1013" s="164"/>
      <c r="E1013" s="174"/>
      <c r="F1013" s="5"/>
      <c r="G1013" s="162"/>
      <c r="H1013" s="137"/>
      <c r="I1013" s="185"/>
      <c r="J1013" s="75"/>
      <c r="K1013" s="75"/>
      <c r="L1013" s="75"/>
      <c r="M1013" s="85"/>
    </row>
    <row r="1014" spans="1:16" x14ac:dyDescent="0.2">
      <c r="A1014" s="70"/>
      <c r="E1014" s="84"/>
      <c r="G1014" s="73"/>
      <c r="H1014" s="74"/>
      <c r="I1014" s="75"/>
      <c r="J1014" s="75"/>
      <c r="K1014" s="75"/>
      <c r="L1014" s="75"/>
      <c r="M1014" s="85"/>
      <c r="N1014"/>
      <c r="O1014" s="21"/>
    </row>
    <row r="1015" spans="1:16" s="14" customFormat="1" x14ac:dyDescent="0.2">
      <c r="A1015" s="232" t="s">
        <v>71</v>
      </c>
      <c r="B1015" s="233" t="s">
        <v>342</v>
      </c>
      <c r="C1015" s="234"/>
      <c r="D1015" s="234"/>
      <c r="E1015" s="235"/>
      <c r="F1015" s="236"/>
      <c r="G1015" s="237"/>
      <c r="H1015" s="238"/>
      <c r="I1015" s="239"/>
      <c r="J1015" s="239"/>
      <c r="K1015" s="75"/>
      <c r="L1015" s="75"/>
      <c r="M1015" s="85"/>
      <c r="N1015"/>
    </row>
    <row r="1016" spans="1:16" x14ac:dyDescent="0.2">
      <c r="A1016" s="120"/>
      <c r="B1016" s="134"/>
      <c r="C1016" s="122"/>
      <c r="D1016" s="122"/>
      <c r="E1016" s="156"/>
      <c r="F1016" s="150"/>
      <c r="G1016" s="151"/>
      <c r="H1016" s="152"/>
      <c r="I1016" s="129"/>
      <c r="J1016" s="129"/>
      <c r="K1016" s="75"/>
      <c r="L1016" s="75"/>
      <c r="M1016" s="85"/>
      <c r="N1016"/>
    </row>
    <row r="1017" spans="1:16" x14ac:dyDescent="0.2">
      <c r="A1017" s="70" t="s">
        <v>219</v>
      </c>
      <c r="E1017" s="174" t="s">
        <v>343</v>
      </c>
      <c r="G1017" s="73" t="s">
        <v>152</v>
      </c>
      <c r="H1017" s="74">
        <v>4</v>
      </c>
      <c r="I1017" s="75"/>
      <c r="J1017" s="75"/>
      <c r="K1017" s="75">
        <f t="shared" ref="K1017" si="256">H1017*I1017</f>
        <v>0</v>
      </c>
      <c r="L1017" s="75">
        <f t="shared" ref="L1017" si="257">H1017*J1017</f>
        <v>0</v>
      </c>
      <c r="M1017" s="85">
        <f t="shared" ref="M1017" si="258">H1017*I1017+H1017*J1017</f>
        <v>0</v>
      </c>
      <c r="N1017"/>
      <c r="P1017" s="132"/>
    </row>
    <row r="1018" spans="1:16" customFormat="1" x14ac:dyDescent="0.2">
      <c r="A1018" s="70"/>
      <c r="B1018" s="170"/>
      <c r="C1018" s="164"/>
      <c r="D1018" s="164"/>
      <c r="E1018" s="174"/>
      <c r="F1018" s="5"/>
      <c r="G1018" s="162"/>
      <c r="H1018" s="137"/>
      <c r="I1018" s="185"/>
      <c r="J1018" s="75"/>
      <c r="K1018" s="75"/>
      <c r="L1018" s="75"/>
      <c r="M1018" s="85"/>
    </row>
    <row r="1019" spans="1:16" s="21" customFormat="1" ht="15" customHeight="1" x14ac:dyDescent="0.2">
      <c r="A1019" s="265"/>
      <c r="B1019" s="280"/>
      <c r="C1019" s="55"/>
      <c r="D1019" s="55"/>
      <c r="E1019" s="56" t="s">
        <v>356</v>
      </c>
      <c r="F1019" s="281"/>
      <c r="G1019" s="282"/>
      <c r="H1019" s="283"/>
      <c r="I1019" s="284"/>
      <c r="J1019" s="284"/>
      <c r="K1019" s="268">
        <f>SUBTOTAL(9,K954:K1018)</f>
        <v>0</v>
      </c>
      <c r="L1019" s="268">
        <f>SUBTOTAL(9,L954:L1018)</f>
        <v>0</v>
      </c>
      <c r="M1019" s="268">
        <f>SUBTOTAL(9,M954:M1018)</f>
        <v>0</v>
      </c>
      <c r="N1019" s="251"/>
    </row>
    <row r="1020" spans="1:16" s="21" customFormat="1" x14ac:dyDescent="0.2">
      <c r="A1020" s="265" t="s">
        <v>295</v>
      </c>
      <c r="B1020" s="280"/>
      <c r="C1020" s="55"/>
      <c r="D1020" s="55"/>
      <c r="E1020" s="56" t="s">
        <v>357</v>
      </c>
      <c r="F1020" s="281"/>
      <c r="G1020" s="282"/>
      <c r="H1020" s="283"/>
      <c r="I1020" s="284"/>
      <c r="J1020" s="284"/>
      <c r="K1020" s="284"/>
      <c r="L1020" s="284"/>
      <c r="M1020" s="268"/>
      <c r="N1020" s="251"/>
    </row>
    <row r="1021" spans="1:16" s="271" customFormat="1" ht="15" x14ac:dyDescent="0.25">
      <c r="A1021" s="140"/>
      <c r="B1021" s="141" t="s">
        <v>344</v>
      </c>
      <c r="C1021" s="142"/>
      <c r="D1021" s="142"/>
      <c r="E1021" s="143"/>
      <c r="F1021" s="144"/>
      <c r="G1021" s="145"/>
      <c r="H1021" s="146"/>
      <c r="I1021" s="147"/>
      <c r="J1021" s="147"/>
      <c r="K1021" s="147"/>
      <c r="L1021" s="147"/>
      <c r="M1021" s="130"/>
    </row>
    <row r="1022" spans="1:16" s="271" customFormat="1" ht="15" x14ac:dyDescent="0.25">
      <c r="A1022" s="140"/>
      <c r="B1022" s="141"/>
      <c r="C1022" s="142"/>
      <c r="D1022" s="142"/>
      <c r="E1022" s="143"/>
      <c r="F1022" s="144"/>
      <c r="G1022" s="145"/>
      <c r="H1022" s="146"/>
      <c r="I1022" s="147"/>
      <c r="J1022" s="147"/>
      <c r="K1022" s="147"/>
      <c r="L1022" s="147"/>
      <c r="M1022" s="130"/>
    </row>
    <row r="1023" spans="1:16" s="14" customFormat="1" x14ac:dyDescent="0.2">
      <c r="A1023" s="140" t="s">
        <v>40</v>
      </c>
      <c r="B1023" s="141" t="s">
        <v>41</v>
      </c>
      <c r="C1023" s="142"/>
      <c r="D1023" s="142"/>
      <c r="E1023" s="143"/>
      <c r="F1023" s="144"/>
      <c r="G1023" s="145"/>
      <c r="H1023" s="146"/>
      <c r="I1023" s="147"/>
      <c r="J1023" s="147"/>
      <c r="K1023" s="147"/>
      <c r="L1023" s="147"/>
      <c r="M1023" s="130"/>
      <c r="N1023" s="148"/>
    </row>
    <row r="1024" spans="1:16" s="132" customFormat="1" ht="51" x14ac:dyDescent="0.2">
      <c r="A1024" s="120"/>
      <c r="B1024" s="121"/>
      <c r="C1024" s="122"/>
      <c r="D1024" s="123"/>
      <c r="E1024" s="124" t="s">
        <v>42</v>
      </c>
      <c r="F1024" s="125"/>
      <c r="G1024" s="126"/>
      <c r="H1024" s="127"/>
      <c r="I1024" s="128"/>
      <c r="J1024" s="129"/>
      <c r="K1024" s="129"/>
      <c r="L1024" s="129"/>
      <c r="M1024" s="130"/>
      <c r="N1024" s="131"/>
    </row>
    <row r="1025" spans="1:17" ht="15" x14ac:dyDescent="0.2">
      <c r="A1025" s="133" t="s">
        <v>139</v>
      </c>
      <c r="B1025" s="134"/>
      <c r="C1025" s="122"/>
      <c r="D1025" s="123"/>
      <c r="E1025" s="135" t="s">
        <v>140</v>
      </c>
      <c r="F1025" s="136"/>
      <c r="G1025" s="126" t="s">
        <v>122</v>
      </c>
      <c r="H1025" s="137">
        <v>2.27</v>
      </c>
      <c r="I1025" s="128"/>
      <c r="J1025" s="129"/>
      <c r="K1025" s="75">
        <f>H1025*I1025</f>
        <v>0</v>
      </c>
      <c r="L1025" s="75">
        <f>H1025*J1025</f>
        <v>0</v>
      </c>
      <c r="M1025" s="85">
        <f>K1025+L1025</f>
        <v>0</v>
      </c>
      <c r="N1025" s="138"/>
    </row>
    <row r="1026" spans="1:17" x14ac:dyDescent="0.2">
      <c r="A1026" s="120"/>
      <c r="B1026" s="134"/>
      <c r="C1026" s="122"/>
      <c r="D1026" s="123"/>
      <c r="E1026" s="139"/>
      <c r="F1026" s="136"/>
      <c r="G1026" s="126"/>
      <c r="H1026" s="127"/>
      <c r="I1026" s="128"/>
      <c r="J1026" s="129"/>
      <c r="K1026" s="129"/>
      <c r="L1026" s="129"/>
      <c r="M1026" s="130"/>
      <c r="N1026" s="138"/>
    </row>
    <row r="1027" spans="1:17" x14ac:dyDescent="0.2">
      <c r="A1027" s="120"/>
      <c r="B1027" s="134"/>
      <c r="C1027" s="122"/>
      <c r="D1027" s="123"/>
      <c r="E1027" s="139"/>
      <c r="F1027" s="136"/>
      <c r="G1027" s="126"/>
      <c r="H1027" s="127"/>
      <c r="I1027" s="128"/>
      <c r="J1027" s="129"/>
      <c r="K1027" s="129"/>
      <c r="L1027" s="129"/>
      <c r="M1027" s="130"/>
      <c r="N1027" s="138"/>
    </row>
    <row r="1028" spans="1:17" x14ac:dyDescent="0.2">
      <c r="A1028" s="140" t="s">
        <v>49</v>
      </c>
      <c r="B1028" s="141" t="s">
        <v>50</v>
      </c>
      <c r="C1028" s="142"/>
      <c r="D1028" s="142"/>
      <c r="E1028" s="143"/>
      <c r="F1028" s="150"/>
      <c r="G1028" s="151"/>
      <c r="H1028" s="152"/>
      <c r="I1028" s="129"/>
      <c r="J1028" s="129"/>
      <c r="K1028" s="129"/>
      <c r="L1028" s="129"/>
      <c r="M1028" s="130"/>
      <c r="N1028" s="138"/>
    </row>
    <row r="1029" spans="1:17" ht="25.5" x14ac:dyDescent="0.2">
      <c r="A1029" s="120"/>
      <c r="B1029" s="121"/>
      <c r="C1029" s="122"/>
      <c r="D1029" s="122"/>
      <c r="E1029" s="158" t="s">
        <v>51</v>
      </c>
      <c r="F1029" s="154"/>
      <c r="G1029" s="151"/>
      <c r="H1029" s="152"/>
      <c r="I1029" s="129"/>
      <c r="J1029" s="129"/>
      <c r="K1029" s="129"/>
      <c r="L1029" s="129"/>
      <c r="M1029" s="130"/>
      <c r="N1029" s="138"/>
    </row>
    <row r="1030" spans="1:17" ht="15" x14ac:dyDescent="0.2">
      <c r="A1030" s="133" t="s">
        <v>52</v>
      </c>
      <c r="B1030" s="134"/>
      <c r="C1030" s="122"/>
      <c r="D1030" s="122"/>
      <c r="E1030" s="156" t="s">
        <v>53</v>
      </c>
      <c r="F1030" s="150"/>
      <c r="G1030" s="151" t="s">
        <v>39</v>
      </c>
      <c r="H1030" s="74">
        <v>7.56</v>
      </c>
      <c r="I1030" s="128"/>
      <c r="J1030" s="129"/>
      <c r="K1030" s="75">
        <f>H1030*I1030</f>
        <v>0</v>
      </c>
      <c r="L1030" s="75">
        <f>H1030*J1030</f>
        <v>0</v>
      </c>
      <c r="M1030" s="85">
        <f>K1030+L1030</f>
        <v>0</v>
      </c>
      <c r="N1030" s="138"/>
    </row>
    <row r="1031" spans="1:17" x14ac:dyDescent="0.2">
      <c r="A1031" s="133"/>
      <c r="B1031" s="134"/>
      <c r="C1031" s="122"/>
      <c r="D1031" s="122"/>
      <c r="E1031" s="156"/>
      <c r="F1031" s="150"/>
      <c r="G1031" s="151"/>
      <c r="H1031" s="152"/>
      <c r="I1031" s="129"/>
      <c r="J1031" s="129"/>
      <c r="K1031" s="129"/>
      <c r="L1031" s="129"/>
      <c r="M1031" s="130"/>
      <c r="N1031" s="138"/>
    </row>
    <row r="1032" spans="1:17" s="14" customFormat="1" x14ac:dyDescent="0.2">
      <c r="A1032" s="77" t="s">
        <v>56</v>
      </c>
      <c r="B1032" s="78" t="s">
        <v>57</v>
      </c>
      <c r="C1032" s="159"/>
      <c r="D1032" s="160"/>
      <c r="E1032" s="161"/>
      <c r="G1032" s="162"/>
      <c r="H1032" s="137"/>
      <c r="I1032" s="75"/>
      <c r="J1032" s="75"/>
      <c r="K1032" s="75"/>
      <c r="L1032" s="75"/>
      <c r="M1032" s="85"/>
      <c r="N1032" s="155"/>
    </row>
    <row r="1033" spans="1:17" ht="38.25" x14ac:dyDescent="0.2">
      <c r="B1033" s="163"/>
      <c r="D1033" s="164"/>
      <c r="E1033" s="165" t="s">
        <v>58</v>
      </c>
      <c r="F1033" s="166"/>
      <c r="G1033" s="162"/>
      <c r="H1033" s="137"/>
      <c r="I1033" s="75"/>
      <c r="J1033" s="75"/>
      <c r="K1033" s="75"/>
      <c r="L1033" s="75"/>
      <c r="M1033" s="85"/>
      <c r="N1033" s="155"/>
    </row>
    <row r="1034" spans="1:17" x14ac:dyDescent="0.2">
      <c r="D1034" s="164"/>
      <c r="E1034" s="167"/>
      <c r="F1034" s="5"/>
      <c r="G1034" s="162"/>
      <c r="H1034" s="137"/>
      <c r="I1034" s="75"/>
      <c r="J1034" s="75"/>
      <c r="K1034" s="75"/>
      <c r="L1034" s="75"/>
      <c r="M1034" s="85"/>
      <c r="N1034" s="138"/>
    </row>
    <row r="1035" spans="1:17" x14ac:dyDescent="0.2">
      <c r="D1035" s="164"/>
      <c r="E1035" s="167"/>
      <c r="F1035" s="5"/>
      <c r="G1035" s="162"/>
      <c r="H1035" s="137"/>
      <c r="I1035" s="75"/>
      <c r="J1035" s="75"/>
      <c r="K1035" s="75"/>
      <c r="L1035" s="75"/>
      <c r="M1035" s="85"/>
      <c r="N1035" s="138"/>
    </row>
    <row r="1036" spans="1:17" s="14" customFormat="1" x14ac:dyDescent="0.2">
      <c r="A1036" s="77" t="s">
        <v>60</v>
      </c>
      <c r="B1036" s="78" t="s">
        <v>61</v>
      </c>
      <c r="C1036" s="38"/>
      <c r="D1036" s="160"/>
      <c r="E1036" s="161"/>
      <c r="G1036" s="162"/>
      <c r="H1036" s="137"/>
      <c r="I1036" s="75"/>
      <c r="J1036" s="75"/>
      <c r="K1036" s="75"/>
      <c r="L1036" s="75"/>
      <c r="M1036" s="85"/>
      <c r="N1036" s="148"/>
    </row>
    <row r="1037" spans="1:17" x14ac:dyDescent="0.2">
      <c r="A1037" s="77"/>
      <c r="B1037" s="78"/>
      <c r="C1037" s="38"/>
      <c r="D1037" s="160"/>
      <c r="E1037" s="161"/>
      <c r="F1037" s="5"/>
      <c r="G1037" s="162"/>
      <c r="H1037" s="137"/>
      <c r="I1037" s="75"/>
      <c r="J1037" s="75"/>
      <c r="K1037" s="75"/>
      <c r="L1037" s="75"/>
      <c r="M1037" s="85"/>
      <c r="N1037" s="138"/>
      <c r="Q1037" s="11"/>
    </row>
    <row r="1038" spans="1:17" ht="15" x14ac:dyDescent="0.2">
      <c r="A1038" s="173" t="s">
        <v>192</v>
      </c>
      <c r="B1038" s="170">
        <v>600</v>
      </c>
      <c r="C1038" s="164" t="s">
        <v>62</v>
      </c>
      <c r="D1038" s="170">
        <v>600</v>
      </c>
      <c r="E1038" s="174" t="s">
        <v>349</v>
      </c>
      <c r="F1038" s="5"/>
      <c r="G1038" s="162" t="s">
        <v>144</v>
      </c>
      <c r="H1038" s="137">
        <v>3.49</v>
      </c>
      <c r="I1038" s="75"/>
      <c r="J1038" s="75"/>
      <c r="K1038" s="75">
        <f>H1038*I1038</f>
        <v>0</v>
      </c>
      <c r="L1038" s="75">
        <f>H1038*J1038</f>
        <v>0</v>
      </c>
      <c r="M1038" s="85">
        <f>K1038+L1038</f>
        <v>0</v>
      </c>
      <c r="N1038" s="138"/>
    </row>
    <row r="1039" spans="1:17" x14ac:dyDescent="0.2">
      <c r="A1039" s="173"/>
      <c r="B1039" s="170"/>
      <c r="C1039" s="164"/>
      <c r="D1039" s="164"/>
      <c r="E1039" s="174"/>
      <c r="F1039" s="5"/>
      <c r="G1039" s="162"/>
      <c r="H1039" s="137"/>
      <c r="I1039" s="75"/>
      <c r="J1039" s="75"/>
      <c r="K1039" s="75"/>
      <c r="L1039" s="75"/>
      <c r="M1039" s="85"/>
      <c r="N1039" s="138"/>
    </row>
    <row r="1040" spans="1:17" s="21" customFormat="1" x14ac:dyDescent="0.2">
      <c r="A1040" s="183"/>
      <c r="B1040" s="180"/>
      <c r="C1040" s="177"/>
      <c r="D1040" s="177"/>
      <c r="E1040" s="178" t="s">
        <v>154</v>
      </c>
      <c r="F1040" s="179"/>
      <c r="G1040" s="73" t="s">
        <v>149</v>
      </c>
      <c r="H1040" s="74">
        <v>17</v>
      </c>
      <c r="I1040" s="75"/>
      <c r="J1040" s="75"/>
      <c r="K1040" s="75">
        <f>H1040*I1040</f>
        <v>0</v>
      </c>
      <c r="L1040" s="75">
        <f t="shared" ref="L1040:L1042" si="259">H1040*J1040</f>
        <v>0</v>
      </c>
      <c r="M1040" s="85">
        <f>K1040+L1040</f>
        <v>0</v>
      </c>
      <c r="N1040" s="155"/>
    </row>
    <row r="1041" spans="1:14" s="21" customFormat="1" x14ac:dyDescent="0.2">
      <c r="A1041" s="183"/>
      <c r="B1041" s="180"/>
      <c r="C1041" s="177"/>
      <c r="D1041" s="177"/>
      <c r="E1041" s="178" t="s">
        <v>150</v>
      </c>
      <c r="F1041" s="179"/>
      <c r="G1041" s="73" t="s">
        <v>149</v>
      </c>
      <c r="H1041" s="74">
        <f>H1040*2</f>
        <v>34</v>
      </c>
      <c r="I1041" s="75"/>
      <c r="J1041" s="75"/>
      <c r="K1041" s="75">
        <f t="shared" ref="K1041:K1042" si="260">H1041*I1041</f>
        <v>0</v>
      </c>
      <c r="L1041" s="75">
        <f t="shared" si="259"/>
        <v>0</v>
      </c>
      <c r="M1041" s="85">
        <f t="shared" ref="M1041:M1042" si="261">K1041+L1041</f>
        <v>0</v>
      </c>
      <c r="N1041" s="155"/>
    </row>
    <row r="1042" spans="1:14" s="21" customFormat="1" x14ac:dyDescent="0.2">
      <c r="A1042" s="183"/>
      <c r="B1042" s="180"/>
      <c r="C1042" s="177"/>
      <c r="D1042" s="177"/>
      <c r="E1042" s="178" t="s">
        <v>151</v>
      </c>
      <c r="F1042" s="179"/>
      <c r="G1042" s="73" t="s">
        <v>149</v>
      </c>
      <c r="H1042" s="74">
        <f>H1040*3</f>
        <v>51</v>
      </c>
      <c r="I1042" s="75"/>
      <c r="J1042" s="75"/>
      <c r="K1042" s="75">
        <f t="shared" si="260"/>
        <v>0</v>
      </c>
      <c r="L1042" s="75">
        <f t="shared" si="259"/>
        <v>0</v>
      </c>
      <c r="M1042" s="85">
        <f t="shared" si="261"/>
        <v>0</v>
      </c>
      <c r="N1042" s="155"/>
    </row>
    <row r="1043" spans="1:14" s="21" customFormat="1" x14ac:dyDescent="0.2">
      <c r="A1043" s="183"/>
      <c r="B1043" s="180"/>
      <c r="C1043" s="177"/>
      <c r="D1043" s="177"/>
      <c r="E1043" s="178"/>
      <c r="F1043" s="179"/>
      <c r="G1043" s="73"/>
      <c r="H1043" s="74"/>
      <c r="I1043" s="75"/>
      <c r="J1043" s="75"/>
      <c r="K1043" s="75"/>
      <c r="L1043" s="75"/>
      <c r="M1043" s="85"/>
      <c r="N1043" s="155"/>
    </row>
    <row r="1044" spans="1:14" x14ac:dyDescent="0.2">
      <c r="A1044" s="77" t="s">
        <v>64</v>
      </c>
      <c r="B1044" s="170"/>
      <c r="C1044" s="171" t="s">
        <v>253</v>
      </c>
      <c r="D1044" s="164"/>
      <c r="E1044" s="172"/>
      <c r="F1044" s="5"/>
      <c r="G1044" s="162"/>
      <c r="H1044" s="137"/>
      <c r="I1044" s="75"/>
      <c r="J1044" s="75"/>
      <c r="K1044" s="75"/>
      <c r="L1044" s="75"/>
      <c r="M1044" s="85"/>
      <c r="N1044" s="138"/>
    </row>
    <row r="1045" spans="1:14" x14ac:dyDescent="0.2">
      <c r="A1045" s="173" t="s">
        <v>204</v>
      </c>
      <c r="B1045" s="170">
        <v>600</v>
      </c>
      <c r="C1045" s="164" t="s">
        <v>62</v>
      </c>
      <c r="D1045" s="170">
        <v>600</v>
      </c>
      <c r="E1045" s="174" t="str">
        <f>E1038</f>
        <v xml:space="preserve"> x 300 mm footing</v>
      </c>
      <c r="F1045" s="5"/>
      <c r="G1045" s="192" t="s">
        <v>69</v>
      </c>
      <c r="H1045" s="137">
        <v>24.765600000000003</v>
      </c>
      <c r="I1045" s="75"/>
      <c r="J1045" s="75"/>
      <c r="K1045" s="75">
        <f t="shared" ref="K1045" si="262">H1045*I1045</f>
        <v>0</v>
      </c>
      <c r="L1045" s="75">
        <f t="shared" ref="L1045" si="263">H1045*J1045</f>
        <v>0</v>
      </c>
      <c r="M1045" s="85">
        <f t="shared" ref="M1045" si="264">H1045*I1045+H1045*J1045</f>
        <v>0</v>
      </c>
      <c r="N1045" s="138"/>
    </row>
    <row r="1046" spans="1:14" s="21" customFormat="1" x14ac:dyDescent="0.2">
      <c r="A1046" s="173"/>
      <c r="B1046" s="170"/>
      <c r="C1046" s="164"/>
      <c r="D1046" s="164"/>
      <c r="E1046" s="174"/>
      <c r="F1046" s="179"/>
      <c r="G1046" s="192"/>
      <c r="H1046" s="137"/>
      <c r="I1046" s="75"/>
      <c r="J1046" s="75"/>
      <c r="K1046" s="75"/>
      <c r="L1046" s="75"/>
      <c r="M1046" s="85"/>
      <c r="N1046" s="155"/>
    </row>
    <row r="1047" spans="1:14" x14ac:dyDescent="0.2">
      <c r="A1047" s="70"/>
      <c r="B1047" s="180"/>
      <c r="C1047" s="177"/>
      <c r="D1047" s="177"/>
      <c r="E1047" s="178" t="s">
        <v>168</v>
      </c>
      <c r="F1047" s="5"/>
      <c r="G1047" s="192" t="s">
        <v>152</v>
      </c>
      <c r="H1047" s="137">
        <v>5</v>
      </c>
      <c r="I1047" s="75"/>
      <c r="J1047" s="75"/>
      <c r="K1047" s="75">
        <f>H1047*I1047</f>
        <v>0</v>
      </c>
      <c r="L1047" s="75"/>
      <c r="M1047" s="85">
        <f t="shared" ref="M1047:M1050" si="265">H1047*I1047+H1047*J1047</f>
        <v>0</v>
      </c>
      <c r="N1047" s="138"/>
    </row>
    <row r="1048" spans="1:14" ht="15" x14ac:dyDescent="0.2">
      <c r="A1048" s="70"/>
      <c r="B1048" s="180"/>
      <c r="C1048" s="177"/>
      <c r="D1048" s="177"/>
      <c r="E1048" s="178" t="s">
        <v>169</v>
      </c>
      <c r="F1048" s="5"/>
      <c r="G1048" s="162" t="s">
        <v>122</v>
      </c>
      <c r="H1048" s="137">
        <v>0.25</v>
      </c>
      <c r="I1048" s="75"/>
      <c r="J1048" s="75"/>
      <c r="K1048" s="75">
        <f t="shared" ref="K1048:K1050" si="266">H1048*I1048</f>
        <v>0</v>
      </c>
      <c r="L1048" s="75"/>
      <c r="M1048" s="85">
        <f t="shared" si="265"/>
        <v>0</v>
      </c>
      <c r="N1048" s="138"/>
    </row>
    <row r="1049" spans="1:14" x14ac:dyDescent="0.2">
      <c r="A1049" s="70"/>
      <c r="B1049" s="180"/>
      <c r="C1049" s="177"/>
      <c r="D1049" s="177"/>
      <c r="E1049" s="178" t="s">
        <v>170</v>
      </c>
      <c r="F1049" s="5"/>
      <c r="G1049" s="192" t="s">
        <v>153</v>
      </c>
      <c r="H1049" s="137">
        <v>5</v>
      </c>
      <c r="I1049" s="75"/>
      <c r="J1049" s="75"/>
      <c r="K1049" s="75">
        <f t="shared" si="266"/>
        <v>0</v>
      </c>
      <c r="L1049" s="75"/>
      <c r="M1049" s="85">
        <f t="shared" si="265"/>
        <v>0</v>
      </c>
      <c r="N1049" s="138"/>
    </row>
    <row r="1050" spans="1:14" x14ac:dyDescent="0.2">
      <c r="A1050" s="70"/>
      <c r="B1050" s="180"/>
      <c r="C1050" s="177"/>
      <c r="D1050" s="177"/>
      <c r="E1050" s="178" t="s">
        <v>171</v>
      </c>
      <c r="F1050" s="5"/>
      <c r="G1050" s="192" t="s">
        <v>153</v>
      </c>
      <c r="H1050" s="137">
        <v>5</v>
      </c>
      <c r="I1050" s="75"/>
      <c r="J1050" s="75"/>
      <c r="K1050" s="75">
        <f t="shared" si="266"/>
        <v>0</v>
      </c>
      <c r="L1050" s="75"/>
      <c r="M1050" s="85">
        <f t="shared" si="265"/>
        <v>0</v>
      </c>
      <c r="N1050" s="138"/>
    </row>
    <row r="1051" spans="1:14" x14ac:dyDescent="0.2">
      <c r="A1051" s="70"/>
      <c r="B1051" s="180"/>
      <c r="C1051" s="177"/>
      <c r="D1051" s="177"/>
      <c r="E1051" s="178"/>
      <c r="F1051" s="5"/>
      <c r="G1051" s="192"/>
      <c r="H1051" s="137"/>
      <c r="I1051" s="75"/>
      <c r="J1051" s="75"/>
      <c r="K1051" s="75"/>
      <c r="L1051" s="75"/>
      <c r="M1051" s="85"/>
      <c r="N1051" s="138"/>
    </row>
    <row r="1052" spans="1:14" x14ac:dyDescent="0.2">
      <c r="A1052" s="77" t="s">
        <v>209</v>
      </c>
      <c r="B1052" s="170"/>
      <c r="C1052" s="171" t="s">
        <v>254</v>
      </c>
      <c r="D1052" s="164"/>
      <c r="E1052" s="172"/>
      <c r="F1052" s="5"/>
      <c r="G1052" s="162"/>
      <c r="H1052" s="137"/>
      <c r="I1052" s="75"/>
      <c r="J1052" s="75"/>
      <c r="K1052" s="75"/>
      <c r="L1052" s="75"/>
      <c r="M1052" s="85"/>
      <c r="N1052" s="138"/>
    </row>
    <row r="1053" spans="1:14" x14ac:dyDescent="0.2">
      <c r="A1053" s="70"/>
      <c r="B1053" s="170"/>
      <c r="C1053" s="171" t="s">
        <v>145</v>
      </c>
      <c r="D1053" s="164"/>
      <c r="E1053" s="172"/>
      <c r="F1053" s="5"/>
      <c r="G1053" s="162"/>
      <c r="H1053" s="137"/>
      <c r="I1053" s="75"/>
      <c r="J1053" s="75"/>
      <c r="K1053" s="75"/>
      <c r="L1053" s="75"/>
      <c r="M1053" s="85"/>
      <c r="N1053" s="138"/>
    </row>
    <row r="1054" spans="1:14" x14ac:dyDescent="0.2">
      <c r="A1054" s="173" t="s">
        <v>210</v>
      </c>
      <c r="B1054" s="170"/>
      <c r="C1054" s="164">
        <v>6</v>
      </c>
      <c r="D1054" s="164" t="s">
        <v>28</v>
      </c>
      <c r="E1054" s="174" t="s">
        <v>350</v>
      </c>
      <c r="F1054" s="5"/>
      <c r="G1054" s="192" t="s">
        <v>17</v>
      </c>
      <c r="H1054" s="137">
        <v>28</v>
      </c>
      <c r="I1054" s="75"/>
      <c r="J1054" s="75"/>
      <c r="K1054" s="75">
        <f t="shared" ref="K1054" si="267">H1054*I1054</f>
        <v>0</v>
      </c>
      <c r="L1054" s="75">
        <f t="shared" ref="L1054" si="268">H1054*J1054</f>
        <v>0</v>
      </c>
      <c r="M1054" s="85">
        <f t="shared" ref="M1054" si="269">H1054*I1054+H1054*J1054</f>
        <v>0</v>
      </c>
      <c r="N1054" s="138"/>
    </row>
    <row r="1055" spans="1:14" x14ac:dyDescent="0.2">
      <c r="A1055" s="173"/>
      <c r="B1055" s="170"/>
      <c r="C1055" s="164"/>
      <c r="D1055" s="164"/>
      <c r="E1055" s="174"/>
      <c r="F1055" s="5"/>
      <c r="G1055" s="162"/>
      <c r="H1055" s="137"/>
      <c r="I1055" s="75"/>
      <c r="J1055" s="75"/>
      <c r="K1055" s="75"/>
      <c r="L1055" s="75"/>
      <c r="M1055" s="85"/>
      <c r="N1055" s="138"/>
    </row>
    <row r="1056" spans="1:14" x14ac:dyDescent="0.2">
      <c r="A1056" s="173"/>
      <c r="B1056" s="170"/>
      <c r="C1056" s="164"/>
      <c r="D1056" s="164"/>
      <c r="E1056" s="174" t="s">
        <v>176</v>
      </c>
      <c r="F1056" s="5"/>
      <c r="G1056" s="192" t="s">
        <v>153</v>
      </c>
      <c r="H1056" s="137">
        <v>2</v>
      </c>
      <c r="I1056" s="75"/>
      <c r="J1056" s="75"/>
      <c r="K1056" s="75">
        <f>H1056*I1056</f>
        <v>0</v>
      </c>
      <c r="L1056" s="75">
        <f>H1056*J1056</f>
        <v>0</v>
      </c>
      <c r="M1056" s="85">
        <f>H1056*I1056+H1056*J1056</f>
        <v>0</v>
      </c>
      <c r="N1056" s="138"/>
    </row>
    <row r="1057" spans="1:20" s="21" customFormat="1" x14ac:dyDescent="0.2">
      <c r="A1057" s="70"/>
      <c r="B1057" s="230"/>
      <c r="C1057" s="29"/>
      <c r="D1057" s="164"/>
      <c r="E1057" s="174"/>
      <c r="G1057" s="162"/>
      <c r="H1057" s="74"/>
      <c r="I1057" s="201"/>
      <c r="J1057" s="201"/>
      <c r="K1057" s="75"/>
      <c r="L1057" s="75"/>
      <c r="M1057" s="85"/>
      <c r="N1057"/>
      <c r="O1057" s="5"/>
      <c r="P1057" s="5"/>
      <c r="Q1057" s="5"/>
      <c r="R1057" s="5"/>
      <c r="S1057" s="5"/>
      <c r="T1057" s="5"/>
    </row>
    <row r="1058" spans="1:20" s="21" customFormat="1" x14ac:dyDescent="0.2">
      <c r="A1058" s="265"/>
      <c r="B1058" s="280"/>
      <c r="C1058" s="55"/>
      <c r="D1058" s="55"/>
      <c r="E1058" s="56" t="s">
        <v>187</v>
      </c>
      <c r="F1058" s="281"/>
      <c r="G1058" s="282"/>
      <c r="H1058" s="283"/>
      <c r="I1058" s="284"/>
      <c r="J1058" s="284"/>
      <c r="K1058" s="268">
        <f>SUBTOTAL(9,K1022:K1057)</f>
        <v>0</v>
      </c>
      <c r="L1058" s="268">
        <f>SUBTOTAL(9,L1022:L1057)</f>
        <v>0</v>
      </c>
      <c r="M1058" s="268">
        <f>SUBTOTAL(9,M1022:M1057)</f>
        <v>0</v>
      </c>
      <c r="N1058" s="251"/>
    </row>
    <row r="1059" spans="1:20" x14ac:dyDescent="0.2">
      <c r="M1059" s="103">
        <f>SUBTOTAL(9,M19:M1058)</f>
        <v>0</v>
      </c>
      <c r="N1059" s="138"/>
    </row>
    <row r="1060" spans="1:20" x14ac:dyDescent="0.2">
      <c r="N1060" s="138"/>
    </row>
    <row r="1061" spans="1:20" x14ac:dyDescent="0.2">
      <c r="N1061" s="138"/>
    </row>
    <row r="1062" spans="1:20" x14ac:dyDescent="0.2">
      <c r="N1062" s="138"/>
    </row>
    <row r="1063" spans="1:20" x14ac:dyDescent="0.2">
      <c r="N1063" s="138"/>
    </row>
    <row r="1064" spans="1:20" x14ac:dyDescent="0.2">
      <c r="N1064" s="138"/>
    </row>
    <row r="1065" spans="1:20" x14ac:dyDescent="0.2">
      <c r="N1065" s="138"/>
    </row>
    <row r="1066" spans="1:20" x14ac:dyDescent="0.2">
      <c r="N1066" s="138"/>
    </row>
    <row r="1067" spans="1:20" x14ac:dyDescent="0.2">
      <c r="N1067" s="138"/>
    </row>
    <row r="1068" spans="1:20" x14ac:dyDescent="0.2">
      <c r="N1068" s="138"/>
    </row>
    <row r="1069" spans="1:20" x14ac:dyDescent="0.2">
      <c r="N1069" s="138"/>
    </row>
    <row r="1070" spans="1:20" x14ac:dyDescent="0.2">
      <c r="N1070" s="138"/>
    </row>
    <row r="1071" spans="1:20" x14ac:dyDescent="0.2">
      <c r="N1071" s="138"/>
    </row>
    <row r="1072" spans="1:20" x14ac:dyDescent="0.2">
      <c r="N1072" s="138"/>
    </row>
    <row r="1073" spans="14:14" x14ac:dyDescent="0.2">
      <c r="N1073" s="138"/>
    </row>
    <row r="1074" spans="14:14" x14ac:dyDescent="0.2">
      <c r="N1074" s="138"/>
    </row>
    <row r="1075" spans="14:14" x14ac:dyDescent="0.2">
      <c r="N1075" s="138"/>
    </row>
    <row r="1076" spans="14:14" x14ac:dyDescent="0.2">
      <c r="N1076" s="138"/>
    </row>
    <row r="1077" spans="14:14" x14ac:dyDescent="0.2">
      <c r="N1077" s="138"/>
    </row>
    <row r="1078" spans="14:14" x14ac:dyDescent="0.2">
      <c r="N1078" s="138"/>
    </row>
    <row r="1079" spans="14:14" x14ac:dyDescent="0.2">
      <c r="N1079" s="138"/>
    </row>
    <row r="1080" spans="14:14" x14ac:dyDescent="0.2">
      <c r="N1080" s="138"/>
    </row>
  </sheetData>
  <sheetProtection selectLockedCells="1"/>
  <phoneticPr fontId="26" type="noConversion"/>
  <pageMargins left="1.0899999999999999" right="0.7" top="0.75" bottom="0.75" header="0.3" footer="0.3"/>
  <pageSetup paperSize="9" scale="78" fitToHeight="0" orientation="landscape"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20C9D408449D348BC1208BA8C68548E" ma:contentTypeVersion="11" ma:contentTypeDescription="Create a new document." ma:contentTypeScope="" ma:versionID="d01e145e8e47a56d17b411c69012ade3">
  <xsd:schema xmlns:xsd="http://www.w3.org/2001/XMLSchema" xmlns:xs="http://www.w3.org/2001/XMLSchema" xmlns:p="http://schemas.microsoft.com/office/2006/metadata/properties" xmlns:ns2="0f9bbd35-5c30-4b8c-b8f9-0a1d5e87c756" targetNamespace="http://schemas.microsoft.com/office/2006/metadata/properties" ma:root="true" ma:fieldsID="7bb5476d59e222bf03e45eab242909b2" ns2:_="">
    <xsd:import namespace="0f9bbd35-5c30-4b8c-b8f9-0a1d5e87c756"/>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2:MediaServiceLocation" minOccurs="0"/>
                <xsd:element ref="ns2:xh4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9bbd35-5c30-4b8c-b8f9-0a1d5e87c75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xh4h" ma:index="18" nillable="true" ma:displayName="Person or Group" ma:list="UserInfo" ma:internalName="xh4h">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xh4h xmlns="0f9bbd35-5c30-4b8c-b8f9-0a1d5e87c756">
      <UserInfo>
        <DisplayName/>
        <AccountId xsi:nil="true"/>
        <AccountType/>
      </UserInfo>
    </xh4h>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AFD913C-E9AF-4BA5-866B-259E372F3A0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9bbd35-5c30-4b8c-b8f9-0a1d5e87c75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1842E5B-30F1-4EC6-A78D-54CF1ECB7983}">
  <ds:schemaRefs>
    <ds:schemaRef ds:uri="http://purl.org/dc/dcmitype/"/>
    <ds:schemaRef ds:uri="http://purl.org/dc/elements/1.1/"/>
    <ds:schemaRef ds:uri="http://schemas.microsoft.com/office/2006/documentManagement/types"/>
    <ds:schemaRef ds:uri="0f9bbd35-5c30-4b8c-b8f9-0a1d5e87c756"/>
    <ds:schemaRef ds:uri="http://schemas.microsoft.com/office/2006/metadata/properties"/>
    <ds:schemaRef ds:uri="http://schemas.microsoft.com/office/infopath/2007/PartnerControls"/>
    <ds:schemaRef ds:uri="http://schemas.openxmlformats.org/package/2006/metadata/core-properties"/>
    <ds:schemaRef ds:uri="http://www.w3.org/XML/1998/namespace"/>
    <ds:schemaRef ds:uri="http://purl.org/dc/terms/"/>
  </ds:schemaRefs>
</ds:datastoreItem>
</file>

<file path=customXml/itemProps3.xml><?xml version="1.0" encoding="utf-8"?>
<ds:datastoreItem xmlns:ds="http://schemas.openxmlformats.org/officeDocument/2006/customXml" ds:itemID="{3AB7F68D-8E71-4335-AD59-C815EDA69C3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Cover</vt:lpstr>
      <vt:lpstr>BOQ Summary</vt:lpstr>
      <vt:lpstr>BOQ </vt:lpstr>
      <vt:lpstr>'BOQ '!Print_Area</vt:lpstr>
      <vt:lpstr>'BOQ Summary'!Print_Area</vt:lpstr>
      <vt:lpstr>Cover!Print_Area</vt:lpstr>
      <vt:lpstr>'BOQ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Ajin</dc:creator>
  <cp:keywords/>
  <dc:description/>
  <cp:lastModifiedBy>Fathimath Irufana</cp:lastModifiedBy>
  <cp:revision/>
  <cp:lastPrinted>2024-12-05T08:29:44Z</cp:lastPrinted>
  <dcterms:created xsi:type="dcterms:W3CDTF">1997-08-04T14:16:05Z</dcterms:created>
  <dcterms:modified xsi:type="dcterms:W3CDTF">2026-03-24T06:24:07Z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0x010100E20C9D408449D348BC1208BA8C68548E</vt:lpwstr>
  </property>
</Properties>
</file>