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C:\Users\A167137\Downloads\"/>
    </mc:Choice>
  </mc:AlternateContent>
  <xr:revisionPtr revIDLastSave="0" documentId="13_ncr:1_{F50EB3B1-D836-43BB-9BAC-D13F9D63231F}" xr6:coauthVersionLast="36" xr6:coauthVersionMax="47" xr10:uidLastSave="{00000000-0000-0000-0000-000000000000}"/>
  <bookViews>
    <workbookView xWindow="0" yWindow="0" windowWidth="28800" windowHeight="12105" tabRatio="926" activeTab="1" xr2:uid="{00000000-000D-0000-FFFF-FFFF00000000}"/>
  </bookViews>
  <sheets>
    <sheet name="Cover" sheetId="13" r:id="rId1"/>
    <sheet name="SUMMERY" sheetId="17" r:id="rId2"/>
    <sheet name="MOSQUE" sheetId="16" r:id="rId3"/>
  </sheets>
  <definedNames>
    <definedName name="_xlnm.Print_Area" localSheetId="0">Cover!$B$1:$B$42</definedName>
    <definedName name="_xlnm.Print_Area" localSheetId="2">MOSQUE!$A$1:$F$355</definedName>
    <definedName name="_xlnm.Print_Titles" localSheetId="2">MOSQUE!$1:$3</definedName>
  </definedNames>
  <calcPr calcId="191029"/>
</workbook>
</file>

<file path=xl/calcChain.xml><?xml version="1.0" encoding="utf-8"?>
<calcChain xmlns="http://schemas.openxmlformats.org/spreadsheetml/2006/main">
  <c r="B13" i="17" l="1"/>
  <c r="B12" i="17"/>
  <c r="B11" i="17"/>
  <c r="B10" i="17"/>
  <c r="B9" i="17"/>
  <c r="B8" i="17"/>
  <c r="B6" i="17"/>
  <c r="B5" i="17"/>
  <c r="B4" i="17"/>
  <c r="B3" i="17"/>
  <c r="F56" i="16"/>
  <c r="F53" i="16"/>
  <c r="F50" i="16"/>
  <c r="F47" i="16"/>
  <c r="F44" i="16"/>
  <c r="F41" i="16"/>
  <c r="F170" i="16" l="1"/>
  <c r="F332" i="16" l="1"/>
  <c r="C111" i="16" l="1"/>
  <c r="C110" i="16"/>
  <c r="F92" i="16"/>
  <c r="F90" i="16"/>
  <c r="F232" i="16"/>
  <c r="F230" i="16"/>
  <c r="F231" i="16"/>
  <c r="C302" i="16"/>
  <c r="C131" i="16"/>
  <c r="F229" i="16"/>
  <c r="C280" i="16"/>
  <c r="C190" i="16"/>
  <c r="C307" i="16" s="1"/>
  <c r="F168" i="16"/>
  <c r="C165" i="16"/>
  <c r="C162" i="16"/>
  <c r="C163" i="16" s="1"/>
  <c r="F161" i="16"/>
  <c r="C158" i="16"/>
  <c r="C155" i="16"/>
  <c r="C157" i="16" s="1"/>
  <c r="F154" i="16"/>
  <c r="C144" i="16"/>
  <c r="C164" i="16" l="1"/>
  <c r="C156" i="16"/>
  <c r="C159" i="16"/>
  <c r="F38" i="16" l="1"/>
  <c r="F344" i="16"/>
  <c r="F329" i="16"/>
  <c r="F287" i="16"/>
  <c r="C282" i="16"/>
  <c r="C281" i="16"/>
  <c r="F280" i="16"/>
  <c r="F268" i="16"/>
  <c r="F267" i="16"/>
  <c r="F266" i="16"/>
  <c r="F265" i="16"/>
  <c r="F264" i="16"/>
  <c r="F263" i="16"/>
  <c r="F244" i="16"/>
  <c r="F250" i="16" s="1"/>
  <c r="F251" i="16" s="1"/>
  <c r="E8" i="17" s="1"/>
  <c r="F228" i="16"/>
  <c r="F235" i="16" s="1"/>
  <c r="F236" i="16" s="1"/>
  <c r="E7" i="17" s="1"/>
  <c r="F212" i="16"/>
  <c r="F218" i="16" s="1"/>
  <c r="F219" i="16" s="1"/>
  <c r="E6" i="17" s="1"/>
  <c r="C201" i="16"/>
  <c r="C202" i="16" s="1"/>
  <c r="F200" i="16"/>
  <c r="C191" i="16"/>
  <c r="C192" i="16" s="1"/>
  <c r="C186" i="16"/>
  <c r="C187" i="16" s="1"/>
  <c r="F150" i="16"/>
  <c r="C147" i="16"/>
  <c r="C145" i="16"/>
  <c r="F143" i="16"/>
  <c r="C140" i="16"/>
  <c r="C137" i="16"/>
  <c r="C138" i="16" s="1"/>
  <c r="F136" i="16"/>
  <c r="F131" i="16"/>
  <c r="C124" i="16"/>
  <c r="C128" i="16" s="1"/>
  <c r="F117" i="16"/>
  <c r="F111" i="16"/>
  <c r="F110" i="16"/>
  <c r="C107" i="16"/>
  <c r="C104" i="16"/>
  <c r="C105" i="16" s="1"/>
  <c r="F103" i="16"/>
  <c r="C100" i="16"/>
  <c r="C97" i="16"/>
  <c r="C98" i="16" s="1"/>
  <c r="F96" i="16"/>
  <c r="F91" i="16"/>
  <c r="C87" i="16"/>
  <c r="C84" i="16"/>
  <c r="C86" i="16" s="1"/>
  <c r="F83" i="16"/>
  <c r="C80" i="16"/>
  <c r="C77" i="16"/>
  <c r="C79" i="16" s="1"/>
  <c r="F76" i="16"/>
  <c r="F34" i="16"/>
  <c r="F28" i="16"/>
  <c r="F24" i="16"/>
  <c r="F59" i="16" l="1"/>
  <c r="F289" i="16"/>
  <c r="F290" i="16" s="1"/>
  <c r="E10" i="17" s="1"/>
  <c r="F353" i="16"/>
  <c r="F354" i="16" s="1"/>
  <c r="E13" i="17" s="1"/>
  <c r="C125" i="16"/>
  <c r="C126" i="16" s="1"/>
  <c r="C146" i="16"/>
  <c r="F270" i="16"/>
  <c r="F271" i="16" s="1"/>
  <c r="E9" i="17" s="1"/>
  <c r="F302" i="16"/>
  <c r="C85" i="16"/>
  <c r="F185" i="16"/>
  <c r="F190" i="16"/>
  <c r="F307" i="16"/>
  <c r="C106" i="16"/>
  <c r="F335" i="16"/>
  <c r="F336" i="16" s="1"/>
  <c r="E12" i="17" s="1"/>
  <c r="C81" i="16"/>
  <c r="C99" i="16"/>
  <c r="C139" i="16"/>
  <c r="C308" i="16"/>
  <c r="C78" i="16"/>
  <c r="F124" i="16"/>
  <c r="F173" i="16" s="1"/>
  <c r="F174" i="16" s="1"/>
  <c r="E4" i="17" s="1"/>
  <c r="C309" i="16"/>
  <c r="C101" i="16"/>
  <c r="C141" i="16"/>
  <c r="F60" i="16" l="1"/>
  <c r="E3" i="17"/>
  <c r="F313" i="16"/>
  <c r="F314" i="16" s="1"/>
  <c r="E11" i="17" s="1"/>
  <c r="C304" i="16"/>
  <c r="C303" i="16"/>
  <c r="C310" i="16"/>
  <c r="C127" i="16"/>
  <c r="F205" i="16"/>
  <c r="F206" i="16" s="1"/>
  <c r="E5" i="17" s="1"/>
  <c r="E21" i="17" l="1"/>
  <c r="E22" i="17" l="1"/>
  <c r="E23" i="17" s="1"/>
</calcChain>
</file>

<file path=xl/sharedStrings.xml><?xml version="1.0" encoding="utf-8"?>
<sst xmlns="http://schemas.openxmlformats.org/spreadsheetml/2006/main" count="398" uniqueCount="230">
  <si>
    <t>Item</t>
  </si>
  <si>
    <t>Description</t>
  </si>
  <si>
    <t>Qty</t>
  </si>
  <si>
    <t>Unit</t>
  </si>
  <si>
    <t>item</t>
  </si>
  <si>
    <t>BILL No: 02</t>
  </si>
  <si>
    <t>GROUND WORKS</t>
  </si>
  <si>
    <t xml:space="preserve">GENERAL </t>
  </si>
  <si>
    <t xml:space="preserve"> </t>
  </si>
  <si>
    <t>EXCAVATION</t>
  </si>
  <si>
    <t>m³</t>
  </si>
  <si>
    <t>BILL No: 03</t>
  </si>
  <si>
    <t>CONCRETE</t>
  </si>
  <si>
    <t>GENERAL</t>
  </si>
  <si>
    <t>(b) Rates shall include supply of all formwork item including form oil, timber, plywood, nails etc.</t>
  </si>
  <si>
    <t>REINFORCED CONCRETE</t>
  </si>
  <si>
    <t>In-situ reinforced concrete to:</t>
  </si>
  <si>
    <t>(a) Rates shall include for: cleaning, fabrication, placing, the provision for all necessary temporary fixings and supports including tie wire and chair supports, laps and wastage</t>
  </si>
  <si>
    <t>(b) All reinforcing bars except 6mm dia bars shall be high strength deformed bars</t>
  </si>
  <si>
    <t>(c) The exact length inclusive of laps are given. The rates shall take into account any wastage.</t>
  </si>
  <si>
    <t>Nos</t>
  </si>
  <si>
    <t>TOTAL OF BILL No: 03 - Carried over to summary</t>
  </si>
  <si>
    <t>BILL No: 04</t>
  </si>
  <si>
    <t>MASONRY AND PLASTERING</t>
  </si>
  <si>
    <t>m²</t>
  </si>
  <si>
    <t>Ground floor</t>
  </si>
  <si>
    <t>PLASTERING</t>
  </si>
  <si>
    <t>Exterior</t>
  </si>
  <si>
    <t>Interior</t>
  </si>
  <si>
    <t>FLOORING</t>
  </si>
  <si>
    <t>TOTAL OF BILL No: 04 - Carried over to summary</t>
  </si>
  <si>
    <t>BILL No: 05</t>
  </si>
  <si>
    <t>Note: (a) Rates shall include for: all fabrication work, welding, marking, drilling for bolts including those securing timbers, steel plates, bolts, nuts and any type of washer, riveted work, counter sinking and tapping for bolts or machine screws.</t>
  </si>
  <si>
    <t>(b) Rates shall include for all painting and finishing as specified</t>
  </si>
  <si>
    <t>(c) Rates shall include for fabrication and erection and temporary supports and fixing into position</t>
  </si>
  <si>
    <t>TOTAL OF BILL No: 05 - Carried over to summary</t>
  </si>
  <si>
    <t>BILL No: 06</t>
  </si>
  <si>
    <t>CEILINGS</t>
  </si>
  <si>
    <t>TOTAL OF BILL No: 06 - Carried over to summary</t>
  </si>
  <si>
    <t>BILL N0: 07</t>
  </si>
  <si>
    <t>(b) Rates shall include for door frames, mullions, transoms, trims, glazing, tinting, timber panels, boarding, framing, lining, fastenings and all fixings</t>
  </si>
  <si>
    <t>TIMBER DOORS, ALUMINIUM DOORS AND WINDOWS</t>
  </si>
  <si>
    <t>TOTAL OF BILL No: 07 - Carried over to summary</t>
  </si>
  <si>
    <t>BILL N0: 08</t>
  </si>
  <si>
    <t>FINISHES</t>
  </si>
  <si>
    <t>Note: Rates shall include for: fixing, bedding, grouting, pointing, finishing and any other similar works to ensure the required finish.</t>
  </si>
  <si>
    <t>FLOOR TILES</t>
  </si>
  <si>
    <t>TOTAL OF BILL No: 08 - Carried over to summary</t>
  </si>
  <si>
    <t>PAINTING</t>
  </si>
  <si>
    <t>Note: (a) Rates shall include for: the provision, erection and removal of scaffolding, preparation, rubbing down between coats and similar work, the protection and/or masking floors, fittings and similar work, removing and replacing door window furniture</t>
  </si>
  <si>
    <t>(b) All painting work shall be carried in accordance with the Specifications</t>
  </si>
  <si>
    <t>WALLS</t>
  </si>
  <si>
    <t>TOTAL OF BILL No: 10 - Carried over to summary</t>
  </si>
  <si>
    <t>ELECTRICAL INSTALLATIONS</t>
  </si>
  <si>
    <t>(a) Rates shall include for: screws, nails, bolts, nuts, standard cable fixing or supporting clips, brackets, straps, rivets, plugs and all incidental accessories</t>
  </si>
  <si>
    <t>(b) Rates for work in trench shall include for: excavation, maintaining faces of excavations, backfilling, compaction, appropriate cable covers, warning tape and disposal of surplus spoil</t>
  </si>
  <si>
    <t>(c) Rates for electrical conduits, fittings, equipment and similar items shall include for: all fixings to various building surfaces</t>
  </si>
  <si>
    <t>(d) Light end and switch end of wiring together measured as one point</t>
  </si>
  <si>
    <t>(e) A point wiring for power points is measured as one point for each socket outlet; other end of wire is not included in the quantity.</t>
  </si>
  <si>
    <t xml:space="preserve">(f) Rates shall include for supply and complete installation </t>
  </si>
  <si>
    <t>(g) Rates shall include special electrical works, lift and air conditioning system</t>
  </si>
  <si>
    <t>(h) Three phase power supply</t>
  </si>
  <si>
    <t>SUMMARY</t>
  </si>
  <si>
    <t xml:space="preserve">(a) Rates shall include for: provision to place in position; casting of all required items and finishing after removal of formwork and  additional concrete required to conform to structural and excavated tolerances </t>
  </si>
  <si>
    <t xml:space="preserve">(c) Rates shall include for all painting </t>
  </si>
  <si>
    <t xml:space="preserve">Note: Excavation quantities are measured to the faces of concrete members. Rates shall include for all additional excavation required to place the formwork/shuttering and dewatering the trenches for the required days. </t>
  </si>
  <si>
    <t>Notes: (a) Rates shall include for locks, latches, closures, push plates, pull handles, bolts, kick plates, hinges and all door &amp; window hardware and these materials should brass and of superior quality.</t>
  </si>
  <si>
    <t>BILLS OF QUANTITIES</t>
  </si>
  <si>
    <t>BILL N0: 07 -DOORS AND WINDOWS</t>
  </si>
  <si>
    <t>DOORS AND WINDOWS</t>
  </si>
  <si>
    <t xml:space="preserve">Note: Rates shall include for: cleaning out cavities, forming rebated reveals and pointing and cleaning down to reveals where necessary; fractional size blocks, all necessary machine cutting, cutting or forming   chases   or   edges    of  floor slabs, cutting or leaving holes and openings as recesses for and building in pipes, conduits, sleeves and similar as required for all trades; leaving surfaces rough or raking out joints for plastering and flashing, bedding  frames or plates, building in joists, bearers or similar, temporary supports to openings, templates, reinforcement in walls and for all necessary making good. Providing approved quality mesh at joints between structaral members and masonry in the exterior walls                    </t>
  </si>
  <si>
    <t>(c) Mix ratio for  reinforced concrete shall be 1:2:3 and lean concrete shall be 1:3:6 by volume</t>
  </si>
  <si>
    <t>FILLING</t>
  </si>
  <si>
    <t>Notes: Rates shall include for: levelling, grading, trimming and compacting</t>
  </si>
  <si>
    <t>WATER PROOFING</t>
  </si>
  <si>
    <t>Note: Rates shall include for: dressing around and sealing to avoid all penetrations</t>
  </si>
  <si>
    <t>Foundation</t>
  </si>
  <si>
    <t>Cement sand screeding on the floor as specified on.</t>
  </si>
  <si>
    <t>50 mm thick screed in the floor</t>
  </si>
  <si>
    <t>Total
Amount</t>
  </si>
  <si>
    <t xml:space="preserve">Concrete Volume </t>
  </si>
  <si>
    <t>Cement</t>
  </si>
  <si>
    <t>bags</t>
  </si>
  <si>
    <t>River sand</t>
  </si>
  <si>
    <t>Coarse aggregate</t>
  </si>
  <si>
    <t>Formwork.</t>
  </si>
  <si>
    <t>12mm thick plywood</t>
  </si>
  <si>
    <t>nos</t>
  </si>
  <si>
    <t xml:space="preserve">50mm x 50mm timber  </t>
  </si>
  <si>
    <t>Nails</t>
  </si>
  <si>
    <t>Mould oil</t>
  </si>
  <si>
    <t>litres</t>
  </si>
  <si>
    <t>Water proofing material</t>
  </si>
  <si>
    <t>Plastering area (Interior)</t>
  </si>
  <si>
    <t>Cement for plastering</t>
  </si>
  <si>
    <t>River sand for plastering</t>
  </si>
  <si>
    <t>Plastering area (Exterior)</t>
  </si>
  <si>
    <t>Cement sand screed Area</t>
  </si>
  <si>
    <t xml:space="preserve">Ceiling Area </t>
  </si>
  <si>
    <t>Emulsion paint</t>
  </si>
  <si>
    <t>Tiles</t>
  </si>
  <si>
    <t>Cement for tiling</t>
  </si>
  <si>
    <t>Wall sealer</t>
  </si>
  <si>
    <t>(c) Emulsion paint finish after grinding the area and applying putty.</t>
  </si>
  <si>
    <t xml:space="preserve">Painting area </t>
  </si>
  <si>
    <t>ELECTRICAL FIXTURES</t>
  </si>
  <si>
    <t>Reinforcement.</t>
  </si>
  <si>
    <t>Putty</t>
  </si>
  <si>
    <t>kg</t>
  </si>
  <si>
    <t>Emulsion paint finish after grinding the area and applying putty and exterior walls should be applied with weather proof paint</t>
  </si>
  <si>
    <t>t</t>
  </si>
  <si>
    <t>BILL No: 06 - CEILING</t>
  </si>
  <si>
    <t>m</t>
  </si>
  <si>
    <t>General</t>
  </si>
  <si>
    <t xml:space="preserve">ROOFING </t>
  </si>
  <si>
    <t>Columns</t>
  </si>
  <si>
    <t>Beams</t>
  </si>
  <si>
    <t>BILL N0: 08 - FINISHES</t>
  </si>
  <si>
    <t>Skirting</t>
  </si>
  <si>
    <r>
      <t>m</t>
    </r>
    <r>
      <rPr>
        <vertAlign val="superscript"/>
        <sz val="12"/>
        <rFont val="Times New Roman"/>
        <family val="1"/>
      </rPr>
      <t>2</t>
    </r>
  </si>
  <si>
    <t>Concrete chemical Rheomix 141</t>
  </si>
  <si>
    <t xml:space="preserve">12mm thick interior cement plastering and 20mm thick exterior cement plastering as specified on </t>
  </si>
  <si>
    <t>Columns C1</t>
  </si>
  <si>
    <t>Lintel Beams (LB above doors and windows)</t>
  </si>
  <si>
    <t>Floor tiling area</t>
  </si>
  <si>
    <t>Slabs</t>
  </si>
  <si>
    <t>CERAMIC SKIRTING</t>
  </si>
  <si>
    <t>(b) Rates shall include for: all labour in framing, notching and fitting around projections, pipes, light fittings, hatches, grilles and similar and complete with cleats, packers, wedges and similar and all nails and screws.</t>
  </si>
  <si>
    <t>(a) Rates shall include for: fair edges, dressing over angel fillets, turning into grooves, all other labours, circular edges, nails, screws and other fixings and laps.</t>
  </si>
  <si>
    <t>1000 Gauge polythyne under ground floor slab</t>
  </si>
  <si>
    <t>ANTI TERMITE TREATMENT</t>
  </si>
  <si>
    <t xml:space="preserve">Anti termite treatment shall be in accordance with the manufacture's specification and to the approval of Consultant by specialize sub contractor. Anti termite treatment to be spray the area of construction. </t>
  </si>
  <si>
    <t>Cables</t>
  </si>
  <si>
    <t>BILL No: 11</t>
  </si>
  <si>
    <t>TOTAL OF BILL No: 11 - Carried over to summary</t>
  </si>
  <si>
    <t xml:space="preserve">Reinforcement. </t>
  </si>
  <si>
    <t xml:space="preserve">10mm. dia, 6m. high tensile steel bar </t>
  </si>
  <si>
    <t>BILL No: 01</t>
  </si>
  <si>
    <t>BILL No: 01 - GROUND WORKS</t>
  </si>
  <si>
    <t>TOTAL OF BILL No: 01 - Carried over to summary</t>
  </si>
  <si>
    <t>2.2.1</t>
  </si>
  <si>
    <t>2.2.2</t>
  </si>
  <si>
    <t>2.2.3</t>
  </si>
  <si>
    <t xml:space="preserve">Formwork. </t>
  </si>
  <si>
    <t>2.2.4</t>
  </si>
  <si>
    <t>BILL No: 02 - CONCRETE</t>
  </si>
  <si>
    <t>TOTAL OF BILL No: 02- Carried over to summary</t>
  </si>
  <si>
    <t>BILL No: 03 - MASONRY &amp; PLASTERING</t>
  </si>
  <si>
    <t>BILL No: 04 - WATER PROOFING</t>
  </si>
  <si>
    <t xml:space="preserve">Allow for removal of top soil in building area up to thickness of  150mm on existing ground level and removal of all debris away from the site </t>
  </si>
  <si>
    <t>Note: Rates shall include for: levelling, grading, trimming, compacting to faces of excavation, keep sides plumb, backfilling, consolidating and disposing surplus soil. Site clearance measured with external works</t>
  </si>
  <si>
    <t>SITE PREPARATION</t>
  </si>
  <si>
    <t>Rate</t>
  </si>
  <si>
    <t>Ground floor Slab (100mm thickness)</t>
  </si>
  <si>
    <t xml:space="preserve">Cables installation and cable management system and complete with cable lugs, cable glands, cable identification tags, cable ties and  all other accessories required to complete installation. </t>
  </si>
  <si>
    <t xml:space="preserve">Excavation for foundation </t>
  </si>
  <si>
    <t>BILL No: 10</t>
  </si>
  <si>
    <t xml:space="preserve">12mm. dia, 6m. high tensile steel bar </t>
  </si>
  <si>
    <t xml:space="preserve">GENERAL NOTES </t>
  </si>
  <si>
    <t>Abbreviations</t>
  </si>
  <si>
    <t>m - metre</t>
  </si>
  <si>
    <t>Nos - numbers</t>
  </si>
  <si>
    <t>m³ - cubic metre</t>
  </si>
  <si>
    <t>m² - square metre</t>
  </si>
  <si>
    <t>lm - Linear metre</t>
  </si>
  <si>
    <t>kg - Kilograms</t>
  </si>
  <si>
    <t>incl. - including</t>
  </si>
  <si>
    <t>mm - millimetre</t>
  </si>
  <si>
    <t>SS - Stainless Steel</t>
  </si>
  <si>
    <t xml:space="preserve">GI - Galvanised steel </t>
  </si>
  <si>
    <t>SITE MANAGEMENT COSTS</t>
  </si>
  <si>
    <t>Allow for all on and off site management cost including costs of foreman and assistants</t>
  </si>
  <si>
    <t>SAFETY ON SITE</t>
  </si>
  <si>
    <t>Providing &amp; maintaining adequate safety measure on site for all workers &amp; all authorized visitors on site &amp; protecting adjoining properties &amp; people against falling objects or other with regard to the construction works</t>
  </si>
  <si>
    <t>PLANTS &amp; MACHINERY</t>
  </si>
  <si>
    <t>Provision &amp; maintenance of all necessary temporary plants, machineries &amp; scaffolding that is required for the completion of the project</t>
  </si>
  <si>
    <t>SERVICES &amp; FACILITIES</t>
  </si>
  <si>
    <t>Provision &amp; maintenance of services &amp; facilities such as water, power supply, lighting &amp; fuel required for the project.</t>
  </si>
  <si>
    <t>SIGN BOARD</t>
  </si>
  <si>
    <t>Allow for sign boards</t>
  </si>
  <si>
    <t>TEMPORARY FENCING &amp; HOARDING</t>
  </si>
  <si>
    <t>Supply, erect &amp; maintenance of a fence through out the construction period &amp; hoarding all along the perimeter of the site</t>
  </si>
  <si>
    <t xml:space="preserve">Earth filling in ground floor </t>
  </si>
  <si>
    <t xml:space="preserve">6mm. dia, 6m. high tensile steel bar </t>
  </si>
  <si>
    <t>JOINERY WORKS</t>
  </si>
  <si>
    <t xml:space="preserve">6mm. dia, 6m. Ring bars </t>
  </si>
  <si>
    <t xml:space="preserve">Foundation </t>
  </si>
  <si>
    <t>2.2.5</t>
  </si>
  <si>
    <t>Floor tile area</t>
  </si>
  <si>
    <t>Supply and installation of Column type 1 including all necessary accessories and finishing works as per the detailed drawings</t>
  </si>
  <si>
    <t>Supply and installation of Column type 2 (front columns) including all necessary accessories and finishing works as per the detailed drawings</t>
  </si>
  <si>
    <t>BILL No: 05 - JOINERY WORKS</t>
  </si>
  <si>
    <t>D1 (2500 x 1909 ) + timber, nyatoh or equivalent door frame with timber door panel</t>
  </si>
  <si>
    <t>D2 (1660 x 1909 ) + timber, nyatoh or equivalent door frame with timber door panel</t>
  </si>
  <si>
    <t>W1 (1850 x 1060 ) + timber, nyatoh or equivalent door frame with timber door panel</t>
  </si>
  <si>
    <t>W2 (5880 x 1509 ) + timber, nyatoh or equivalent door frame with timber door panel</t>
  </si>
  <si>
    <t>W3 (1035 x 1020 ) + timber, nyatoh or equivalent door frame with timber door panel</t>
  </si>
  <si>
    <t>W4 (1040 x 1020 ) + timber, nyatoh or equivalent door frame with timber door panel</t>
  </si>
  <si>
    <t>16mm. dia, 6m. high tensile steel bar (2T16)</t>
  </si>
  <si>
    <t>Roof structure with Zn/Al roofing supported by timber structure with battens, rafters and purloins fixed securely and water tight with edges, ridge complete with facia boards, gutters with downpipe connection.</t>
  </si>
  <si>
    <t xml:space="preserve">- 50 x 50mm timber battens </t>
  </si>
  <si>
    <t>- Timber rafters 50 x 150mm @600 c/c</t>
  </si>
  <si>
    <t xml:space="preserve">- Timber bearer 50 x 150mm </t>
  </si>
  <si>
    <t xml:space="preserve">- Timber prop 100 x 100mm </t>
  </si>
  <si>
    <t>Supply and installation of timber 100x180mm eave beams (EB) as per the detailed drawings</t>
  </si>
  <si>
    <t>Supply and installation of 150x150mm timber lacquered balustrade beams (TB) as per the detailed drawings</t>
  </si>
  <si>
    <t>Supply and installation of decorative columns including all necessary accessories and finishing works as per the detailed drawings</t>
  </si>
  <si>
    <t>LED wall mounted light (down)</t>
  </si>
  <si>
    <t>FOR HERITAGE PARK @ GDH. THINADHOO - HISTORICAL MOSQUE</t>
  </si>
  <si>
    <t>BILL No:09</t>
  </si>
  <si>
    <t>BILL No: 09 - PAINTING</t>
  </si>
  <si>
    <t>TOTAL OF BILL No: 09 - Carried over to summary</t>
  </si>
  <si>
    <t>BILL No: 10 - ELECTRICAL INSTALLATION</t>
  </si>
  <si>
    <t>11.1.1</t>
  </si>
  <si>
    <t>BILL N0: 11 -  ROOFING</t>
  </si>
  <si>
    <t>BILL OF QUANTITIES</t>
  </si>
  <si>
    <t>Concrete wall (above ground floor level)</t>
  </si>
  <si>
    <t>2.2.6</t>
  </si>
  <si>
    <t>Fibre concrete moulding works for external wall area</t>
  </si>
  <si>
    <t>CEILING</t>
  </si>
  <si>
    <t>Wooden ceiling with timber grid system or similar including framing, beading, nails and screws. Rate shall include all the painting and finishing works.</t>
  </si>
  <si>
    <t>.</t>
  </si>
  <si>
    <t>HERITAGE MOSQUE REPLICA @ THINADHOO CITY HERITAGE PARK</t>
  </si>
  <si>
    <t>OFFICE ESTIMATE</t>
  </si>
  <si>
    <t>DURATION</t>
  </si>
  <si>
    <t>TOTAL</t>
  </si>
  <si>
    <t>GST 8%</t>
  </si>
  <si>
    <t>GRAND TOTAL</t>
  </si>
  <si>
    <t>APPROVED/CHEKED BY: MOHAMED LIRAR ALI (Asst. Council Executive)</t>
  </si>
  <si>
    <t>PREPARED BY: ISMAIL ASLAM (A.C.O)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</si>
</sst>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0.0"/>
    <numFmt numFmtId="166" formatCode="_(* #,##0_);_(* \(#,##0\);_(* &quot;-&quot;??_);_(@_)"/>
    <numFmt numFmtId="167" formatCode="\(0\)"/>
    <numFmt numFmtId="168" formatCode="_(* #,##0_);_(* \(#,##0\);_(* &quot;&quot;??_);_(@_)"/>
    <numFmt numFmtId="169" formatCode="#,##0.0000_);[Red]\(#,##0.0000\)"/>
    <numFmt numFmtId="170" formatCode="#,##0.000;[Red]\-#,##0.000"/>
    <numFmt numFmtId="171" formatCode="#,##0.00000;[Red]\-#,##0.00000"/>
  </numFmts>
  <fonts count="22">
    <font>
      <sz val="10"/>
      <name val="MS Sans Serif"/>
    </font>
    <font>
      <sz val="10"/>
      <name val="MS Sans Serif"/>
      <family val="2"/>
    </font>
    <font>
      <b/>
      <sz val="12"/>
      <name val="Times New Roman"/>
      <family val="1"/>
    </font>
    <font>
      <sz val="10"/>
      <name val="Arial"/>
      <family val="2"/>
    </font>
    <font>
      <u/>
      <sz val="12"/>
      <name val="Times New Roman"/>
      <family val="1"/>
    </font>
    <font>
      <sz val="12"/>
      <name val="Times New Roman"/>
      <family val="1"/>
    </font>
    <font>
      <b/>
      <u/>
      <sz val="12"/>
      <name val="Times New Roman"/>
      <family val="1"/>
    </font>
    <font>
      <b/>
      <sz val="14"/>
      <name val="Times New Roman"/>
      <family val="1"/>
    </font>
    <font>
      <sz val="10"/>
      <name val="Arial"/>
      <family val="2"/>
    </font>
    <font>
      <vertAlign val="superscript"/>
      <sz val="12"/>
      <name val="Times New Roman"/>
      <family val="1"/>
    </font>
    <font>
      <sz val="12"/>
      <color indexed="9"/>
      <name val="Times New Roman"/>
      <family val="1"/>
    </font>
    <font>
      <sz val="10"/>
      <name val="Swis721 LtCn BT"/>
      <family val="2"/>
    </font>
    <font>
      <sz val="10"/>
      <name val="Times New Roman"/>
      <family val="1"/>
    </font>
    <font>
      <sz val="10"/>
      <name val="Arial"/>
      <family val="2"/>
    </font>
    <font>
      <sz val="11"/>
      <color theme="1"/>
      <name val="Arial Black"/>
      <family val="2"/>
    </font>
    <font>
      <sz val="22"/>
      <name val="Arial Black"/>
      <family val="2"/>
    </font>
    <font>
      <sz val="18"/>
      <name val="Arial Black"/>
      <family val="2"/>
    </font>
    <font>
      <b/>
      <u/>
      <sz val="11"/>
      <color theme="1"/>
      <name val="Arial Black"/>
      <family val="2"/>
    </font>
    <font>
      <sz val="10"/>
      <color indexed="9"/>
      <name val="Swis721 LtCn BT"/>
      <family val="2"/>
    </font>
    <font>
      <sz val="10"/>
      <name val="MS Sans Serif"/>
    </font>
    <font>
      <sz val="9"/>
      <color theme="1"/>
      <name val="Arial Unicode MS"/>
      <family val="2"/>
    </font>
    <font>
      <b/>
      <u/>
      <sz val="26"/>
      <color theme="0"/>
      <name val="Arial Black"/>
      <family val="2"/>
    </font>
  </fonts>
  <fills count="3">
    <fill>
      <patternFill patternType="none"/>
    </fill>
    <fill>
      <patternFill patternType="gray125"/>
    </fill>
    <fill>
      <patternFill patternType="solid">
        <fgColor theme="1" tint="0.499984740745262"/>
        <bgColor indexed="64"/>
      </patternFill>
    </fill>
  </fills>
  <borders count="26">
    <border>
      <left/>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hair">
        <color indexed="64"/>
      </left>
      <right/>
      <top style="thin">
        <color indexed="64"/>
      </top>
      <bottom/>
      <diagonal/>
    </border>
    <border>
      <left/>
      <right style="hair">
        <color indexed="64"/>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auto="1"/>
      </left>
      <right style="medium">
        <color auto="1"/>
      </right>
      <top/>
      <bottom style="thin">
        <color indexed="64"/>
      </bottom>
      <diagonal/>
    </border>
  </borders>
  <cellStyleXfs count="11">
    <xf numFmtId="0" fontId="0" fillId="0" borderId="0"/>
    <xf numFmtId="40" fontId="1" fillId="0" borderId="0" applyFont="0" applyFill="0" applyBorder="0" applyProtection="0"/>
    <xf numFmtId="0" fontId="3" fillId="0" borderId="0"/>
    <xf numFmtId="164" fontId="3" fillId="0" borderId="0" applyFont="0" applyFill="0" applyBorder="0" applyAlignment="0" applyProtection="0"/>
    <xf numFmtId="0" fontId="8" fillId="0" borderId="0"/>
    <xf numFmtId="43" fontId="8" fillId="0" borderId="0" applyFont="0" applyFill="0" applyBorder="0" applyAlignment="0" applyProtection="0"/>
    <xf numFmtId="0" fontId="3" fillId="0" borderId="0"/>
    <xf numFmtId="0" fontId="3" fillId="0" borderId="0"/>
    <xf numFmtId="0" fontId="3" fillId="0" borderId="0"/>
    <xf numFmtId="0" fontId="13" fillId="0" borderId="0"/>
    <xf numFmtId="9" fontId="19" fillId="0" borderId="0" applyFont="0" applyFill="0" applyBorder="0" applyAlignment="0" applyProtection="0"/>
  </cellStyleXfs>
  <cellXfs count="202">
    <xf numFmtId="0" fontId="0" fillId="0" borderId="0" xfId="0"/>
    <xf numFmtId="0" fontId="5" fillId="0" borderId="2" xfId="1" applyNumberFormat="1" applyFont="1" applyFill="1" applyBorder="1" applyAlignment="1">
      <alignment horizontal="justify" vertical="top"/>
    </xf>
    <xf numFmtId="0" fontId="5" fillId="0" borderId="0" xfId="0" applyFont="1" applyAlignment="1">
      <alignment vertical="top"/>
    </xf>
    <xf numFmtId="40" fontId="5" fillId="0" borderId="0" xfId="1" applyFont="1" applyAlignment="1">
      <alignment vertical="top"/>
    </xf>
    <xf numFmtId="165" fontId="2" fillId="0" borderId="5" xfId="1" applyNumberFormat="1" applyFont="1" applyFill="1" applyBorder="1" applyAlignment="1">
      <alignment horizontal="right" vertical="top"/>
    </xf>
    <xf numFmtId="40" fontId="2" fillId="0" borderId="4" xfId="1" quotePrefix="1" applyFont="1" applyFill="1" applyBorder="1" applyAlignment="1">
      <alignment horizontal="left" vertical="top"/>
    </xf>
    <xf numFmtId="166" fontId="2" fillId="0" borderId="4" xfId="1" applyNumberFormat="1" applyFont="1" applyFill="1" applyBorder="1" applyAlignment="1">
      <alignment horizontal="center" vertical="top"/>
    </xf>
    <xf numFmtId="40" fontId="2" fillId="0" borderId="4" xfId="1" applyFont="1" applyFill="1" applyBorder="1" applyAlignment="1">
      <alignment vertical="top"/>
    </xf>
    <xf numFmtId="40" fontId="2" fillId="0" borderId="3" xfId="1" applyFont="1" applyFill="1" applyBorder="1" applyAlignment="1">
      <alignment vertical="top"/>
    </xf>
    <xf numFmtId="40" fontId="2" fillId="0" borderId="0" xfId="1" applyFont="1" applyAlignment="1">
      <alignment vertical="top"/>
    </xf>
    <xf numFmtId="40" fontId="5" fillId="0" borderId="0" xfId="1" applyFont="1" applyBorder="1" applyAlignment="1">
      <alignment vertical="top"/>
    </xf>
    <xf numFmtId="40" fontId="5" fillId="0" borderId="3" xfId="1" applyFont="1" applyFill="1" applyBorder="1" applyAlignment="1">
      <alignment vertical="top"/>
    </xf>
    <xf numFmtId="40" fontId="5" fillId="0" borderId="2" xfId="1" applyFont="1" applyFill="1" applyBorder="1" applyAlignment="1">
      <alignment horizontal="right" vertical="top"/>
    </xf>
    <xf numFmtId="40" fontId="5" fillId="0" borderId="2" xfId="1" applyFont="1" applyFill="1" applyBorder="1" applyAlignment="1">
      <alignment vertical="top"/>
    </xf>
    <xf numFmtId="165" fontId="5" fillId="0" borderId="1" xfId="1" applyNumberFormat="1" applyFont="1" applyFill="1" applyBorder="1" applyAlignment="1">
      <alignment horizontal="right" vertical="top"/>
    </xf>
    <xf numFmtId="40" fontId="5" fillId="0" borderId="2" xfId="1" applyFont="1" applyFill="1" applyBorder="1" applyAlignment="1">
      <alignment horizontal="justify" vertical="top"/>
    </xf>
    <xf numFmtId="40" fontId="5" fillId="0" borderId="2" xfId="1" applyFont="1" applyFill="1" applyBorder="1" applyAlignment="1">
      <alignment horizontal="center" vertical="top"/>
    </xf>
    <xf numFmtId="40" fontId="5" fillId="0" borderId="15" xfId="1" applyFont="1" applyFill="1" applyBorder="1" applyAlignment="1">
      <alignment vertical="top"/>
    </xf>
    <xf numFmtId="40" fontId="5" fillId="0" borderId="0" xfId="1" applyFont="1" applyFill="1" applyAlignment="1">
      <alignment vertical="top"/>
    </xf>
    <xf numFmtId="40" fontId="2" fillId="0" borderId="0" xfId="1" applyFont="1" applyFill="1" applyBorder="1" applyAlignment="1">
      <alignment horizontal="center" vertical="top"/>
    </xf>
    <xf numFmtId="165" fontId="2" fillId="0" borderId="1" xfId="1" applyNumberFormat="1" applyFont="1" applyFill="1" applyBorder="1" applyAlignment="1">
      <alignment horizontal="right" vertical="top"/>
    </xf>
    <xf numFmtId="0" fontId="6" fillId="0" borderId="0" xfId="1" applyNumberFormat="1" applyFont="1" applyFill="1" applyBorder="1" applyAlignment="1">
      <alignment horizontal="left" vertical="top"/>
    </xf>
    <xf numFmtId="167" fontId="5" fillId="0" borderId="11" xfId="1" applyNumberFormat="1" applyFont="1" applyFill="1" applyBorder="1" applyAlignment="1">
      <alignment horizontal="right" vertical="top"/>
    </xf>
    <xf numFmtId="167" fontId="5" fillId="0" borderId="1" xfId="1" applyNumberFormat="1" applyFont="1" applyFill="1" applyBorder="1" applyAlignment="1">
      <alignment horizontal="right" vertical="top"/>
    </xf>
    <xf numFmtId="165" fontId="2" fillId="0" borderId="19" xfId="1" applyNumberFormat="1" applyFont="1" applyFill="1" applyBorder="1" applyAlignment="1">
      <alignment horizontal="right" vertical="top"/>
    </xf>
    <xf numFmtId="40" fontId="2" fillId="0" borderId="18" xfId="1" quotePrefix="1" applyFont="1" applyFill="1" applyBorder="1" applyAlignment="1">
      <alignment horizontal="left" vertical="top"/>
    </xf>
    <xf numFmtId="40" fontId="6" fillId="0" borderId="0" xfId="1" applyFont="1" applyFill="1" applyBorder="1" applyAlignment="1">
      <alignment horizontal="center" vertical="top" wrapText="1"/>
    </xf>
    <xf numFmtId="0" fontId="5" fillId="0" borderId="2" xfId="0" applyFont="1" applyBorder="1" applyAlignment="1">
      <alignment horizontal="left" vertical="top" wrapText="1"/>
    </xf>
    <xf numFmtId="40" fontId="4" fillId="0" borderId="0" xfId="1" applyFont="1" applyFill="1" applyBorder="1" applyAlignment="1">
      <alignment horizontal="left" vertical="top"/>
    </xf>
    <xf numFmtId="40" fontId="5" fillId="0" borderId="0" xfId="1" applyFont="1" applyFill="1" applyBorder="1" applyAlignment="1">
      <alignment horizontal="justify" vertical="top"/>
    </xf>
    <xf numFmtId="40" fontId="5" fillId="0" borderId="0" xfId="1" applyFont="1" applyFill="1" applyBorder="1" applyAlignment="1">
      <alignment vertical="top"/>
    </xf>
    <xf numFmtId="0" fontId="4" fillId="0" borderId="2" xfId="0" applyFont="1" applyBorder="1" applyAlignment="1">
      <alignment horizontal="left" vertical="top" wrapText="1"/>
    </xf>
    <xf numFmtId="40" fontId="2" fillId="0" borderId="18" xfId="1" applyFont="1" applyFill="1" applyBorder="1" applyAlignment="1">
      <alignment vertical="top"/>
    </xf>
    <xf numFmtId="40" fontId="2" fillId="0" borderId="4" xfId="1" applyFont="1" applyFill="1" applyBorder="1" applyAlignment="1">
      <alignment horizontal="left" vertical="top"/>
    </xf>
    <xf numFmtId="40" fontId="6" fillId="0" borderId="2" xfId="1" applyFont="1" applyFill="1" applyBorder="1" applyAlignment="1">
      <alignment horizontal="justify" vertical="top"/>
    </xf>
    <xf numFmtId="168" fontId="5" fillId="0" borderId="2" xfId="1" applyNumberFormat="1" applyFont="1" applyFill="1" applyBorder="1" applyAlignment="1">
      <alignment horizontal="center" vertical="top"/>
    </xf>
    <xf numFmtId="40" fontId="5" fillId="0" borderId="7" xfId="1" applyFont="1" applyFill="1" applyBorder="1" applyAlignment="1">
      <alignment vertical="top"/>
    </xf>
    <xf numFmtId="40" fontId="5" fillId="0" borderId="2" xfId="1" applyFont="1" applyFill="1" applyBorder="1" applyAlignment="1">
      <alignment horizontal="left" vertical="top" wrapText="1"/>
    </xf>
    <xf numFmtId="0" fontId="5" fillId="0" borderId="2" xfId="0" quotePrefix="1" applyFont="1" applyBorder="1" applyAlignment="1">
      <alignment horizontal="left" vertical="top" wrapText="1"/>
    </xf>
    <xf numFmtId="40" fontId="5" fillId="0" borderId="2" xfId="1" applyFont="1" applyFill="1" applyBorder="1" applyAlignment="1">
      <alignment horizontal="right" vertical="top" wrapText="1"/>
    </xf>
    <xf numFmtId="0" fontId="11" fillId="0" borderId="11" xfId="6" applyFont="1" applyBorder="1" applyAlignment="1">
      <alignment horizontal="center" vertical="top"/>
    </xf>
    <xf numFmtId="0" fontId="11" fillId="0" borderId="0" xfId="6" applyFont="1" applyAlignment="1">
      <alignment horizontal="justify" vertical="top"/>
    </xf>
    <xf numFmtId="0" fontId="11" fillId="0" borderId="0" xfId="6" applyFont="1" applyAlignment="1">
      <alignment horizontal="center" vertical="top"/>
    </xf>
    <xf numFmtId="40" fontId="5" fillId="0" borderId="2" xfId="1" applyFont="1" applyFill="1" applyBorder="1" applyAlignment="1">
      <alignment horizontal="left" vertical="top"/>
    </xf>
    <xf numFmtId="40" fontId="5" fillId="0" borderId="2" xfId="1" quotePrefix="1" applyFont="1" applyFill="1" applyBorder="1" applyAlignment="1">
      <alignment horizontal="right" vertical="top"/>
    </xf>
    <xf numFmtId="40" fontId="5" fillId="0" borderId="2" xfId="1" applyFont="1" applyFill="1" applyBorder="1" applyAlignment="1">
      <alignment horizontal="right" vertical="center"/>
    </xf>
    <xf numFmtId="40" fontId="4" fillId="0" borderId="2" xfId="1" applyFont="1" applyFill="1" applyBorder="1" applyAlignment="1">
      <alignment horizontal="justify" vertical="top"/>
    </xf>
    <xf numFmtId="40" fontId="2" fillId="0" borderId="2" xfId="1" applyFont="1" applyFill="1" applyBorder="1" applyAlignment="1">
      <alignment vertical="top"/>
    </xf>
    <xf numFmtId="0" fontId="2" fillId="0" borderId="11" xfId="0" applyFont="1" applyBorder="1" applyAlignment="1">
      <alignment vertical="top"/>
    </xf>
    <xf numFmtId="0" fontId="2" fillId="0" borderId="0" xfId="0" applyFont="1" applyAlignment="1">
      <alignment vertical="top"/>
    </xf>
    <xf numFmtId="0" fontId="2" fillId="0" borderId="0" xfId="0" applyFont="1" applyAlignment="1">
      <alignment horizontal="right" vertical="top"/>
    </xf>
    <xf numFmtId="0" fontId="2" fillId="0" borderId="0" xfId="0" applyFont="1" applyAlignment="1">
      <alignment horizontal="center" vertical="top"/>
    </xf>
    <xf numFmtId="4" fontId="2" fillId="0" borderId="0" xfId="0" applyNumberFormat="1" applyFont="1" applyAlignment="1">
      <alignment horizontal="center" vertical="top"/>
    </xf>
    <xf numFmtId="4" fontId="2" fillId="0" borderId="13" xfId="0" applyNumberFormat="1" applyFont="1" applyBorder="1" applyAlignment="1">
      <alignment horizontal="center" vertical="top"/>
    </xf>
    <xf numFmtId="40" fontId="2" fillId="0" borderId="4" xfId="1" quotePrefix="1" applyFont="1" applyFill="1" applyBorder="1" applyAlignment="1">
      <alignment horizontal="center" vertical="top"/>
    </xf>
    <xf numFmtId="40" fontId="2" fillId="0" borderId="3" xfId="1" applyFont="1" applyFill="1" applyBorder="1" applyAlignment="1">
      <alignment horizontal="center" vertical="top"/>
    </xf>
    <xf numFmtId="165" fontId="2" fillId="0" borderId="8" xfId="1" applyNumberFormat="1" applyFont="1" applyFill="1" applyBorder="1" applyAlignment="1">
      <alignment horizontal="right" vertical="top"/>
    </xf>
    <xf numFmtId="40" fontId="6" fillId="0" borderId="9" xfId="1" applyFont="1" applyFill="1" applyBorder="1" applyAlignment="1">
      <alignment horizontal="center" vertical="top"/>
    </xf>
    <xf numFmtId="40" fontId="2" fillId="0" borderId="9" xfId="1" applyFont="1" applyFill="1" applyBorder="1" applyAlignment="1">
      <alignment horizontal="right" vertical="top"/>
    </xf>
    <xf numFmtId="166" fontId="2" fillId="0" borderId="9" xfId="1" applyNumberFormat="1" applyFont="1" applyFill="1" applyBorder="1" applyAlignment="1">
      <alignment horizontal="center" vertical="top"/>
    </xf>
    <xf numFmtId="40" fontId="2" fillId="0" borderId="9" xfId="1" applyFont="1" applyFill="1" applyBorder="1" applyAlignment="1">
      <alignment horizontal="center" vertical="top"/>
    </xf>
    <xf numFmtId="40" fontId="6" fillId="0" borderId="2" xfId="1" applyFont="1" applyFill="1" applyBorder="1" applyAlignment="1">
      <alignment horizontal="center" vertical="top"/>
    </xf>
    <xf numFmtId="40" fontId="2" fillId="0" borderId="2" xfId="1" applyFont="1" applyFill="1" applyBorder="1" applyAlignment="1">
      <alignment horizontal="right" vertical="top"/>
    </xf>
    <xf numFmtId="166" fontId="2" fillId="0" borderId="2" xfId="1" applyNumberFormat="1" applyFont="1" applyFill="1" applyBorder="1" applyAlignment="1">
      <alignment horizontal="center" vertical="top"/>
    </xf>
    <xf numFmtId="40" fontId="2" fillId="0" borderId="2" xfId="1" applyFont="1" applyFill="1" applyBorder="1" applyAlignment="1">
      <alignment horizontal="center" vertical="top"/>
    </xf>
    <xf numFmtId="40" fontId="2" fillId="0" borderId="7" xfId="1" applyFont="1" applyFill="1" applyBorder="1" applyAlignment="1">
      <alignment horizontal="center" vertical="top"/>
    </xf>
    <xf numFmtId="40" fontId="6" fillId="0" borderId="2" xfId="1" applyFont="1" applyFill="1" applyBorder="1" applyAlignment="1">
      <alignment horizontal="left" vertical="top"/>
    </xf>
    <xf numFmtId="167" fontId="5" fillId="0" borderId="1" xfId="1" quotePrefix="1" applyNumberFormat="1" applyFont="1" applyFill="1" applyBorder="1" applyAlignment="1">
      <alignment horizontal="right" vertical="top"/>
    </xf>
    <xf numFmtId="166" fontId="5" fillId="0" borderId="2" xfId="1" applyNumberFormat="1" applyFont="1" applyFill="1" applyBorder="1" applyAlignment="1">
      <alignment horizontal="center" vertical="top"/>
    </xf>
    <xf numFmtId="165" fontId="2" fillId="0" borderId="1" xfId="1" quotePrefix="1" applyNumberFormat="1" applyFont="1" applyFill="1" applyBorder="1" applyAlignment="1">
      <alignment horizontal="right" vertical="top"/>
    </xf>
    <xf numFmtId="40" fontId="6" fillId="0" borderId="2" xfId="1" applyFont="1" applyFill="1" applyBorder="1" applyAlignment="1">
      <alignment vertical="top"/>
    </xf>
    <xf numFmtId="40" fontId="5" fillId="0" borderId="2" xfId="1" applyFont="1" applyFill="1" applyBorder="1" applyAlignment="1">
      <alignment horizontal="justify" vertical="top" wrapText="1"/>
    </xf>
    <xf numFmtId="165" fontId="5" fillId="0" borderId="5" xfId="1" applyNumberFormat="1" applyFont="1" applyFill="1" applyBorder="1" applyAlignment="1">
      <alignment horizontal="right" vertical="top"/>
    </xf>
    <xf numFmtId="40" fontId="5" fillId="0" borderId="4" xfId="1" applyFont="1" applyFill="1" applyBorder="1" applyAlignment="1">
      <alignment horizontal="right" vertical="top"/>
    </xf>
    <xf numFmtId="166" fontId="5" fillId="0" borderId="4" xfId="1" applyNumberFormat="1" applyFont="1" applyFill="1" applyBorder="1" applyAlignment="1">
      <alignment horizontal="center" vertical="top"/>
    </xf>
    <xf numFmtId="40" fontId="5" fillId="0" borderId="4" xfId="1" applyFont="1" applyFill="1" applyBorder="1" applyAlignment="1">
      <alignment vertical="top"/>
    </xf>
    <xf numFmtId="40" fontId="2" fillId="0" borderId="9" xfId="1" applyFont="1" applyFill="1" applyBorder="1" applyAlignment="1">
      <alignment vertical="top"/>
    </xf>
    <xf numFmtId="40" fontId="2" fillId="0" borderId="10" xfId="1" applyFont="1" applyFill="1" applyBorder="1" applyAlignment="1">
      <alignment vertical="top"/>
    </xf>
    <xf numFmtId="40" fontId="5" fillId="0" borderId="2" xfId="1" quotePrefix="1" applyFont="1" applyFill="1" applyBorder="1" applyAlignment="1">
      <alignment horizontal="left" vertical="top"/>
    </xf>
    <xf numFmtId="40" fontId="5" fillId="0" borderId="2" xfId="1" quotePrefix="1" applyFont="1" applyFill="1" applyBorder="1" applyAlignment="1">
      <alignment horizontal="justify" vertical="top"/>
    </xf>
    <xf numFmtId="40" fontId="5" fillId="0" borderId="2" xfId="1" applyFont="1" applyFill="1" applyBorder="1" applyAlignment="1">
      <alignment horizontal="center" vertical="center"/>
    </xf>
    <xf numFmtId="40" fontId="5" fillId="0" borderId="9" xfId="1" applyFont="1" applyFill="1" applyBorder="1" applyAlignment="1">
      <alignment horizontal="right" vertical="top"/>
    </xf>
    <xf numFmtId="166" fontId="5" fillId="0" borderId="9" xfId="1" applyNumberFormat="1" applyFont="1" applyFill="1" applyBorder="1" applyAlignment="1">
      <alignment horizontal="center" vertical="top"/>
    </xf>
    <xf numFmtId="40" fontId="5" fillId="0" borderId="9" xfId="1" applyFont="1" applyFill="1" applyBorder="1" applyAlignment="1">
      <alignment horizontal="center" vertical="top"/>
    </xf>
    <xf numFmtId="169" fontId="5" fillId="0" borderId="2" xfId="1" applyNumberFormat="1" applyFont="1" applyFill="1" applyBorder="1" applyAlignment="1">
      <alignment horizontal="right" vertical="top"/>
    </xf>
    <xf numFmtId="167" fontId="2" fillId="0" borderId="1" xfId="1" applyNumberFormat="1" applyFont="1" applyFill="1" applyBorder="1" applyAlignment="1">
      <alignment horizontal="right" vertical="top"/>
    </xf>
    <xf numFmtId="0" fontId="5" fillId="0" borderId="2" xfId="0" applyFont="1" applyBorder="1" applyAlignment="1">
      <alignment horizontal="center" vertical="top"/>
    </xf>
    <xf numFmtId="40" fontId="5" fillId="0" borderId="2" xfId="1" quotePrefix="1" applyFont="1" applyFill="1" applyBorder="1" applyAlignment="1">
      <alignment horizontal="left" vertical="top" wrapText="1"/>
    </xf>
    <xf numFmtId="40" fontId="6" fillId="0" borderId="2" xfId="1" applyFont="1" applyFill="1" applyBorder="1" applyAlignment="1">
      <alignment horizontal="left" vertical="top" wrapText="1"/>
    </xf>
    <xf numFmtId="40" fontId="5" fillId="0" borderId="2" xfId="1" quotePrefix="1" applyFont="1" applyFill="1" applyBorder="1" applyAlignment="1">
      <alignment horizontal="justify" vertical="top" wrapText="1"/>
    </xf>
    <xf numFmtId="40" fontId="2" fillId="0" borderId="2" xfId="1" applyFont="1" applyFill="1" applyBorder="1" applyAlignment="1">
      <alignment horizontal="justify" vertical="top"/>
    </xf>
    <xf numFmtId="165" fontId="5" fillId="0" borderId="8" xfId="1" applyNumberFormat="1" applyFont="1" applyFill="1" applyBorder="1" applyAlignment="1">
      <alignment horizontal="right" vertical="top"/>
    </xf>
    <xf numFmtId="40" fontId="6" fillId="0" borderId="9" xfId="1" applyFont="1" applyFill="1" applyBorder="1" applyAlignment="1">
      <alignment horizontal="center" vertical="top" wrapText="1"/>
    </xf>
    <xf numFmtId="40" fontId="5" fillId="0" borderId="9" xfId="1" applyFont="1" applyFill="1" applyBorder="1" applyAlignment="1">
      <alignment vertical="top"/>
    </xf>
    <xf numFmtId="40" fontId="6" fillId="0" borderId="2" xfId="1" applyFont="1" applyFill="1" applyBorder="1" applyAlignment="1">
      <alignment horizontal="center" vertical="top" wrapText="1"/>
    </xf>
    <xf numFmtId="168" fontId="5" fillId="0" borderId="4" xfId="1" applyNumberFormat="1" applyFont="1" applyFill="1" applyBorder="1" applyAlignment="1">
      <alignment horizontal="center" vertical="top"/>
    </xf>
    <xf numFmtId="40" fontId="6" fillId="0" borderId="9" xfId="1" applyFont="1" applyFill="1" applyBorder="1" applyAlignment="1">
      <alignment horizontal="centerContinuous" vertical="top"/>
    </xf>
    <xf numFmtId="40" fontId="2" fillId="0" borderId="14" xfId="1" applyFont="1" applyFill="1" applyBorder="1" applyAlignment="1">
      <alignment horizontal="center" vertical="top"/>
    </xf>
    <xf numFmtId="40" fontId="5" fillId="0" borderId="16" xfId="1" applyFont="1" applyFill="1" applyBorder="1" applyAlignment="1">
      <alignment horizontal="right" vertical="top"/>
    </xf>
    <xf numFmtId="40" fontId="5" fillId="0" borderId="0" xfId="1" applyFont="1" applyFill="1" applyBorder="1" applyAlignment="1">
      <alignment horizontal="right" vertical="top"/>
    </xf>
    <xf numFmtId="166" fontId="5" fillId="0" borderId="15" xfId="1" applyNumberFormat="1" applyFont="1" applyFill="1" applyBorder="1" applyAlignment="1">
      <alignment horizontal="center" vertical="top"/>
    </xf>
    <xf numFmtId="168" fontId="5" fillId="0" borderId="15" xfId="1" applyNumberFormat="1" applyFont="1" applyFill="1" applyBorder="1" applyAlignment="1">
      <alignment horizontal="center" vertical="top"/>
    </xf>
    <xf numFmtId="40" fontId="2" fillId="0" borderId="6" xfId="1" applyFont="1" applyFill="1" applyBorder="1" applyAlignment="1">
      <alignment vertical="top"/>
    </xf>
    <xf numFmtId="168" fontId="5" fillId="0" borderId="15" xfId="1" applyNumberFormat="1" applyFont="1" applyFill="1" applyBorder="1" applyAlignment="1">
      <alignment horizontal="center" vertical="top" wrapText="1"/>
    </xf>
    <xf numFmtId="2" fontId="5" fillId="0" borderId="0" xfId="0" applyNumberFormat="1" applyFont="1" applyAlignment="1">
      <alignment vertical="top"/>
    </xf>
    <xf numFmtId="0" fontId="5" fillId="0" borderId="0" xfId="0" applyFont="1" applyAlignment="1">
      <alignment horizontal="right" vertical="top"/>
    </xf>
    <xf numFmtId="0" fontId="5" fillId="0" borderId="0" xfId="0" applyFont="1" applyAlignment="1">
      <alignment horizontal="center" vertical="top"/>
    </xf>
    <xf numFmtId="4" fontId="5" fillId="0" borderId="0" xfId="0" applyNumberFormat="1" applyFont="1" applyAlignment="1">
      <alignment vertical="top"/>
    </xf>
    <xf numFmtId="4" fontId="10" fillId="0" borderId="0" xfId="0" applyNumberFormat="1" applyFont="1" applyAlignment="1">
      <alignment horizontal="right" vertical="top"/>
    </xf>
    <xf numFmtId="0" fontId="5" fillId="0" borderId="0" xfId="1" applyNumberFormat="1" applyFont="1" applyFill="1" applyBorder="1" applyAlignment="1">
      <alignment horizontal="justify" vertical="top"/>
    </xf>
    <xf numFmtId="0" fontId="2" fillId="0" borderId="12" xfId="0" applyFont="1" applyBorder="1" applyAlignment="1">
      <alignment horizontal="center" vertical="center"/>
    </xf>
    <xf numFmtId="0" fontId="2" fillId="0" borderId="12" xfId="0" applyFont="1" applyBorder="1" applyAlignment="1">
      <alignment horizontal="center" vertical="center" wrapText="1"/>
    </xf>
    <xf numFmtId="0" fontId="5" fillId="0" borderId="0" xfId="6" applyFont="1" applyAlignment="1">
      <alignment horizontal="center" vertical="top"/>
    </xf>
    <xf numFmtId="170" fontId="5" fillId="0" borderId="2" xfId="1" applyNumberFormat="1" applyFont="1" applyFill="1" applyBorder="1" applyAlignment="1">
      <alignment horizontal="right" vertical="top"/>
    </xf>
    <xf numFmtId="40" fontId="5" fillId="0" borderId="20" xfId="1" applyFont="1" applyFill="1" applyBorder="1" applyAlignment="1">
      <alignment vertical="top"/>
    </xf>
    <xf numFmtId="166" fontId="5" fillId="0" borderId="16" xfId="1" applyNumberFormat="1" applyFont="1" applyFill="1" applyBorder="1" applyAlignment="1">
      <alignment horizontal="center" vertical="top"/>
    </xf>
    <xf numFmtId="167" fontId="5" fillId="0" borderId="11" xfId="1" quotePrefix="1" applyNumberFormat="1" applyFont="1" applyFill="1" applyBorder="1" applyAlignment="1">
      <alignment horizontal="right" vertical="top"/>
    </xf>
    <xf numFmtId="0" fontId="5" fillId="0" borderId="2" xfId="0" applyFont="1" applyBorder="1" applyAlignment="1">
      <alignment vertical="center" wrapText="1"/>
    </xf>
    <xf numFmtId="0" fontId="5" fillId="0" borderId="2" xfId="0" applyFont="1" applyBorder="1" applyAlignment="1">
      <alignment horizontal="justify" vertical="center"/>
    </xf>
    <xf numFmtId="0" fontId="5" fillId="0" borderId="2" xfId="6" applyFont="1" applyBorder="1" applyAlignment="1">
      <alignment horizontal="center" vertical="top"/>
    </xf>
    <xf numFmtId="0" fontId="5" fillId="0" borderId="0" xfId="6" applyFont="1" applyAlignment="1">
      <alignment horizontal="justify" vertical="top"/>
    </xf>
    <xf numFmtId="0" fontId="11" fillId="0" borderId="1" xfId="6" applyFont="1" applyBorder="1" applyAlignment="1">
      <alignment horizontal="center" vertical="top"/>
    </xf>
    <xf numFmtId="0" fontId="5" fillId="0" borderId="6" xfId="6" applyFont="1" applyBorder="1" applyAlignment="1">
      <alignment horizontal="justify" vertical="top"/>
    </xf>
    <xf numFmtId="40" fontId="5" fillId="0" borderId="7" xfId="1" applyFont="1" applyFill="1" applyBorder="1" applyAlignment="1">
      <alignment horizontal="right" vertical="top"/>
    </xf>
    <xf numFmtId="40" fontId="5" fillId="0" borderId="0" xfId="0" applyNumberFormat="1" applyFont="1" applyAlignment="1">
      <alignment vertical="top"/>
    </xf>
    <xf numFmtId="40" fontId="4" fillId="0" borderId="2" xfId="1" applyFont="1" applyFill="1" applyBorder="1" applyAlignment="1">
      <alignment horizontal="left" vertical="top"/>
    </xf>
    <xf numFmtId="40" fontId="5" fillId="0" borderId="2" xfId="1" applyFont="1" applyFill="1" applyBorder="1" applyAlignment="1">
      <alignment vertical="top" wrapText="1"/>
    </xf>
    <xf numFmtId="0" fontId="6" fillId="0" borderId="2" xfId="6" applyFont="1" applyBorder="1" applyAlignment="1">
      <alignment horizontal="justify" vertical="top"/>
    </xf>
    <xf numFmtId="40" fontId="5" fillId="0" borderId="20" xfId="1" applyFont="1" applyFill="1" applyBorder="1" applyAlignment="1">
      <alignment horizontal="center" vertical="top"/>
    </xf>
    <xf numFmtId="0" fontId="14" fillId="0" borderId="21" xfId="9" applyFont="1" applyBorder="1"/>
    <xf numFmtId="0" fontId="11" fillId="0" borderId="0" xfId="9" applyFont="1"/>
    <xf numFmtId="164" fontId="11" fillId="0" borderId="0" xfId="3" applyFont="1"/>
    <xf numFmtId="0" fontId="14" fillId="0" borderId="22" xfId="9" applyFont="1" applyBorder="1"/>
    <xf numFmtId="0" fontId="11" fillId="0" borderId="0" xfId="9" applyFont="1" applyAlignment="1">
      <alignment horizontal="center"/>
    </xf>
    <xf numFmtId="164" fontId="11" fillId="0" borderId="0" xfId="3" applyFont="1" applyAlignment="1">
      <alignment horizontal="center"/>
    </xf>
    <xf numFmtId="0" fontId="15" fillId="0" borderId="22" xfId="9" applyFont="1" applyBorder="1" applyAlignment="1">
      <alignment horizontal="center"/>
    </xf>
    <xf numFmtId="164" fontId="11" fillId="0" borderId="0" xfId="9" applyNumberFormat="1" applyFont="1"/>
    <xf numFmtId="0" fontId="16" fillId="0" borderId="22" xfId="9" applyFont="1" applyBorder="1" applyAlignment="1">
      <alignment horizontal="center" vertical="center" wrapText="1"/>
    </xf>
    <xf numFmtId="0" fontId="14" fillId="0" borderId="22" xfId="9" applyFont="1" applyBorder="1" applyAlignment="1">
      <alignment horizontal="center"/>
    </xf>
    <xf numFmtId="0" fontId="17" fillId="0" borderId="22" xfId="9" applyFont="1" applyBorder="1" applyAlignment="1">
      <alignment horizontal="center"/>
    </xf>
    <xf numFmtId="0" fontId="13" fillId="0" borderId="22" xfId="9" applyBorder="1"/>
    <xf numFmtId="0" fontId="13" fillId="0" borderId="0" xfId="9"/>
    <xf numFmtId="164" fontId="18" fillId="0" borderId="0" xfId="3" applyFont="1"/>
    <xf numFmtId="167" fontId="5" fillId="0" borderId="23" xfId="1" applyNumberFormat="1" applyFont="1" applyFill="1" applyBorder="1" applyAlignment="1">
      <alignment horizontal="right" vertical="top"/>
    </xf>
    <xf numFmtId="40" fontId="5" fillId="0" borderId="20" xfId="1" applyFont="1" applyFill="1" applyBorder="1" applyAlignment="1">
      <alignment horizontal="justify" vertical="top"/>
    </xf>
    <xf numFmtId="40" fontId="5" fillId="0" borderId="20" xfId="1" applyFont="1" applyFill="1" applyBorder="1" applyAlignment="1">
      <alignment horizontal="right" vertical="top"/>
    </xf>
    <xf numFmtId="168" fontId="5" fillId="0" borderId="20" xfId="1" applyNumberFormat="1" applyFont="1" applyFill="1" applyBorder="1" applyAlignment="1">
      <alignment horizontal="center" vertical="top"/>
    </xf>
    <xf numFmtId="40" fontId="5" fillId="0" borderId="0" xfId="1" applyFont="1" applyAlignment="1">
      <alignment horizontal="center" vertical="top"/>
    </xf>
    <xf numFmtId="40" fontId="2" fillId="0" borderId="4" xfId="1" applyFont="1" applyFill="1" applyBorder="1" applyAlignment="1">
      <alignment horizontal="center" vertical="top"/>
    </xf>
    <xf numFmtId="40" fontId="2" fillId="0" borderId="4" xfId="1" applyFont="1" applyFill="1" applyBorder="1" applyAlignment="1">
      <alignment horizontal="right" vertical="top"/>
    </xf>
    <xf numFmtId="40" fontId="5" fillId="0" borderId="4" xfId="1" applyFont="1" applyFill="1" applyBorder="1" applyAlignment="1">
      <alignment horizontal="center" vertical="top"/>
    </xf>
    <xf numFmtId="171" fontId="5" fillId="0" borderId="0" xfId="1" applyNumberFormat="1" applyFont="1" applyFill="1" applyAlignment="1">
      <alignment vertical="top"/>
    </xf>
    <xf numFmtId="0" fontId="5" fillId="0" borderId="20" xfId="0" applyFont="1" applyBorder="1" applyAlignment="1">
      <alignment horizontal="left" vertical="top" wrapText="1"/>
    </xf>
    <xf numFmtId="0" fontId="13" fillId="0" borderId="25" xfId="9" applyBorder="1"/>
    <xf numFmtId="165" fontId="5" fillId="0" borderId="23" xfId="1" applyNumberFormat="1" applyFont="1" applyFill="1" applyBorder="1" applyAlignment="1">
      <alignment horizontal="right" vertical="top"/>
    </xf>
    <xf numFmtId="166" fontId="5" fillId="0" borderId="20" xfId="1" applyNumberFormat="1" applyFont="1" applyFill="1" applyBorder="1" applyAlignment="1">
      <alignment horizontal="center" vertical="top"/>
    </xf>
    <xf numFmtId="40" fontId="5" fillId="0" borderId="18" xfId="1" applyFont="1" applyFill="1" applyBorder="1" applyAlignment="1">
      <alignment horizontal="justify" vertical="top"/>
    </xf>
    <xf numFmtId="165" fontId="2" fillId="0" borderId="23" xfId="1" applyNumberFormat="1" applyFont="1" applyFill="1" applyBorder="1" applyAlignment="1">
      <alignment horizontal="right" vertical="top"/>
    </xf>
    <xf numFmtId="40" fontId="6" fillId="0" borderId="20" xfId="1" applyFont="1" applyFill="1" applyBorder="1" applyAlignment="1">
      <alignment horizontal="left" vertical="top" wrapText="1"/>
    </xf>
    <xf numFmtId="164" fontId="12" fillId="0" borderId="13" xfId="3" applyFont="1" applyBorder="1" applyAlignment="1">
      <alignment horizontal="right" vertical="top"/>
    </xf>
    <xf numFmtId="164" fontId="5" fillId="0" borderId="7" xfId="1" applyNumberFormat="1" applyFont="1" applyFill="1" applyBorder="1" applyAlignment="1">
      <alignment vertical="top"/>
    </xf>
    <xf numFmtId="164" fontId="5" fillId="0" borderId="7" xfId="1" applyNumberFormat="1" applyFont="1" applyFill="1" applyBorder="1" applyAlignment="1">
      <alignment horizontal="center" vertical="top"/>
    </xf>
    <xf numFmtId="164" fontId="5" fillId="0" borderId="7" xfId="1" applyNumberFormat="1" applyFont="1" applyFill="1" applyBorder="1" applyAlignment="1">
      <alignment vertical="center"/>
    </xf>
    <xf numFmtId="164" fontId="5" fillId="0" borderId="3" xfId="1" applyNumberFormat="1" applyFont="1" applyFill="1" applyBorder="1" applyAlignment="1">
      <alignment horizontal="right" vertical="top"/>
    </xf>
    <xf numFmtId="164" fontId="2" fillId="0" borderId="3" xfId="1" applyNumberFormat="1" applyFont="1" applyFill="1" applyBorder="1" applyAlignment="1">
      <alignment vertical="top"/>
    </xf>
    <xf numFmtId="164" fontId="2" fillId="0" borderId="3" xfId="1" applyNumberFormat="1" applyFont="1" applyFill="1" applyBorder="1" applyAlignment="1">
      <alignment horizontal="center" vertical="top"/>
    </xf>
    <xf numFmtId="164" fontId="5" fillId="0" borderId="10" xfId="1" applyNumberFormat="1" applyFont="1" applyFill="1" applyBorder="1" applyAlignment="1">
      <alignment horizontal="center" vertical="top"/>
    </xf>
    <xf numFmtId="164" fontId="5" fillId="0" borderId="24" xfId="1" applyNumberFormat="1" applyFont="1" applyFill="1" applyBorder="1" applyAlignment="1">
      <alignment horizontal="center" vertical="top"/>
    </xf>
    <xf numFmtId="164" fontId="5" fillId="0" borderId="24" xfId="1" applyNumberFormat="1" applyFont="1" applyFill="1" applyBorder="1" applyAlignment="1">
      <alignment vertical="top"/>
    </xf>
    <xf numFmtId="164" fontId="5" fillId="0" borderId="3" xfId="1" applyNumberFormat="1" applyFont="1" applyFill="1" applyBorder="1" applyAlignment="1">
      <alignment vertical="top"/>
    </xf>
    <xf numFmtId="164" fontId="2" fillId="0" borderId="10" xfId="1" applyNumberFormat="1" applyFont="1" applyFill="1" applyBorder="1" applyAlignment="1">
      <alignment horizontal="center" vertical="top"/>
    </xf>
    <xf numFmtId="164" fontId="2" fillId="0" borderId="7" xfId="1" applyNumberFormat="1" applyFont="1" applyFill="1" applyBorder="1" applyAlignment="1">
      <alignment horizontal="center" vertical="top"/>
    </xf>
    <xf numFmtId="164" fontId="5" fillId="0" borderId="10" xfId="1" applyNumberFormat="1" applyFont="1" applyFill="1" applyBorder="1" applyAlignment="1">
      <alignment vertical="top"/>
    </xf>
    <xf numFmtId="164" fontId="5" fillId="0" borderId="13" xfId="1" applyNumberFormat="1" applyFont="1" applyFill="1" applyBorder="1" applyAlignment="1">
      <alignment vertical="top"/>
    </xf>
    <xf numFmtId="164" fontId="2" fillId="0" borderId="17" xfId="1" applyNumberFormat="1" applyFont="1" applyFill="1" applyBorder="1" applyAlignment="1">
      <alignment vertical="top"/>
    </xf>
    <xf numFmtId="40" fontId="2" fillId="0" borderId="7" xfId="1" applyFont="1" applyFill="1" applyBorder="1" applyAlignment="1">
      <alignment vertical="top"/>
    </xf>
    <xf numFmtId="165" fontId="2" fillId="0" borderId="0" xfId="1" applyNumberFormat="1" applyFont="1" applyFill="1" applyBorder="1" applyAlignment="1">
      <alignment horizontal="right" vertical="top"/>
    </xf>
    <xf numFmtId="0" fontId="5" fillId="0" borderId="11" xfId="1" applyNumberFormat="1" applyFont="1" applyFill="1" applyBorder="1" applyAlignment="1">
      <alignment horizontal="right" vertical="top"/>
    </xf>
    <xf numFmtId="0" fontId="2" fillId="0" borderId="11" xfId="1" applyNumberFormat="1" applyFont="1" applyFill="1" applyBorder="1" applyAlignment="1">
      <alignment horizontal="right" vertical="top"/>
    </xf>
    <xf numFmtId="2" fontId="2" fillId="0" borderId="11" xfId="1" applyNumberFormat="1" applyFont="1" applyFill="1" applyBorder="1" applyAlignment="1">
      <alignment horizontal="right" vertical="top"/>
    </xf>
    <xf numFmtId="9" fontId="5" fillId="0" borderId="0" xfId="10" applyFont="1" applyAlignment="1">
      <alignment vertical="top"/>
    </xf>
    <xf numFmtId="0" fontId="5" fillId="0" borderId="0" xfId="10" applyNumberFormat="1" applyFont="1" applyAlignment="1">
      <alignment vertical="top"/>
    </xf>
    <xf numFmtId="40" fontId="2" fillId="0" borderId="6" xfId="1" applyFont="1" applyFill="1" applyBorder="1" applyAlignment="1">
      <alignment horizontal="center" vertical="top"/>
    </xf>
    <xf numFmtId="40" fontId="2" fillId="0" borderId="13" xfId="1" applyFont="1" applyFill="1" applyBorder="1" applyAlignment="1">
      <alignment horizontal="center" vertical="top"/>
    </xf>
    <xf numFmtId="40" fontId="5" fillId="0" borderId="0" xfId="1" applyFont="1" applyFill="1" applyBorder="1" applyAlignment="1">
      <alignment vertical="top" wrapText="1"/>
    </xf>
    <xf numFmtId="0" fontId="20" fillId="0" borderId="22" xfId="9" applyFont="1" applyBorder="1" applyAlignment="1">
      <alignment horizontal="left"/>
    </xf>
    <xf numFmtId="0" fontId="21" fillId="2" borderId="22" xfId="9" applyFont="1" applyFill="1" applyBorder="1" applyAlignment="1">
      <alignment horizontal="center"/>
    </xf>
    <xf numFmtId="0" fontId="2" fillId="0" borderId="4" xfId="0" applyFont="1" applyBorder="1" applyAlignment="1">
      <alignment horizontal="left" vertical="top"/>
    </xf>
    <xf numFmtId="40" fontId="2" fillId="0" borderId="4" xfId="1" applyFont="1" applyFill="1" applyBorder="1" applyAlignment="1">
      <alignment horizontal="center" vertical="top"/>
    </xf>
    <xf numFmtId="40" fontId="2" fillId="0" borderId="3" xfId="1" applyFont="1" applyFill="1" applyBorder="1" applyAlignment="1">
      <alignment horizontal="center" vertical="top"/>
    </xf>
    <xf numFmtId="40" fontId="2" fillId="0" borderId="6" xfId="1" applyFont="1" applyFill="1" applyBorder="1" applyAlignment="1">
      <alignment vertical="top"/>
    </xf>
    <xf numFmtId="40" fontId="2" fillId="0" borderId="0" xfId="1" applyFont="1" applyFill="1" applyBorder="1" applyAlignment="1">
      <alignment vertical="top"/>
    </xf>
    <xf numFmtId="164" fontId="2" fillId="0" borderId="6" xfId="1" applyNumberFormat="1" applyFont="1" applyFill="1" applyBorder="1" applyAlignment="1">
      <alignment horizontal="center" vertical="center"/>
    </xf>
    <xf numFmtId="164" fontId="2" fillId="0" borderId="13" xfId="1" applyNumberFormat="1" applyFont="1" applyFill="1" applyBorder="1" applyAlignment="1">
      <alignment horizontal="center" vertical="center"/>
    </xf>
    <xf numFmtId="40" fontId="2" fillId="0" borderId="6" xfId="1" applyFont="1" applyFill="1" applyBorder="1" applyAlignment="1">
      <alignment horizontal="center" vertical="top"/>
    </xf>
    <xf numFmtId="40" fontId="2" fillId="0" borderId="13" xfId="1" applyFont="1" applyFill="1" applyBorder="1" applyAlignment="1">
      <alignment horizontal="center" vertical="top"/>
    </xf>
    <xf numFmtId="0" fontId="7" fillId="0" borderId="11"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9" xfId="0" applyFont="1" applyBorder="1" applyAlignment="1">
      <alignment horizontal="center" vertical="center" wrapText="1"/>
    </xf>
    <xf numFmtId="0" fontId="7" fillId="0" borderId="18" xfId="0" applyFont="1" applyBorder="1" applyAlignment="1">
      <alignment horizontal="center" vertical="center"/>
    </xf>
    <xf numFmtId="0" fontId="7" fillId="0" borderId="17" xfId="0" applyFont="1" applyBorder="1" applyAlignment="1">
      <alignment horizontal="center" vertical="center"/>
    </xf>
  </cellXfs>
  <cellStyles count="11">
    <cellStyle name="Comma" xfId="1" builtinId="3"/>
    <cellStyle name="Comma 2" xfId="3" xr:uid="{00000000-0005-0000-0000-000001000000}"/>
    <cellStyle name="Comma 3" xfId="5" xr:uid="{00000000-0005-0000-0000-000002000000}"/>
    <cellStyle name="Normal" xfId="0" builtinId="0"/>
    <cellStyle name="Normal 10 2" xfId="6" xr:uid="{00000000-0005-0000-0000-000004000000}"/>
    <cellStyle name="Normal 2" xfId="2" xr:uid="{00000000-0005-0000-0000-000005000000}"/>
    <cellStyle name="Normal 2 2" xfId="8" xr:uid="{00000000-0005-0000-0000-000006000000}"/>
    <cellStyle name="Normal 3" xfId="4" xr:uid="{00000000-0005-0000-0000-000007000000}"/>
    <cellStyle name="Normal 3 2" xfId="7" xr:uid="{00000000-0005-0000-0000-000008000000}"/>
    <cellStyle name="Normal 4" xfId="9" xr:uid="{00000000-0005-0000-0000-000009000000}"/>
    <cellStyle name="Percent" xfId="10"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6</xdr:col>
      <xdr:colOff>0</xdr:colOff>
      <xdr:row>0</xdr:row>
      <xdr:rowOff>0</xdr:rowOff>
    </xdr:to>
    <xdr:sp macro="" textlink="">
      <xdr:nvSpPr>
        <xdr:cNvPr id="2" name="Line 1">
          <a:extLst>
            <a:ext uri="{FF2B5EF4-FFF2-40B4-BE49-F238E27FC236}">
              <a16:creationId xmlns:a16="http://schemas.microsoft.com/office/drawing/2014/main" id="{00000000-0008-0000-0800-000002000000}"/>
            </a:ext>
          </a:extLst>
        </xdr:cNvPr>
        <xdr:cNvSpPr>
          <a:spLocks noChangeShapeType="1"/>
        </xdr:cNvSpPr>
      </xdr:nvSpPr>
      <xdr:spPr bwMode="auto">
        <a:xfrm>
          <a:off x="19050" y="0"/>
          <a:ext cx="7200900" cy="0"/>
        </a:xfrm>
        <a:prstGeom prst="line">
          <a:avLst/>
        </a:prstGeom>
        <a:noFill/>
        <a:ln w="9525">
          <a:solidFill>
            <a:srgbClr val="000000"/>
          </a:solidFill>
          <a:round/>
          <a:headEnd/>
          <a:tailEnd/>
        </a:ln>
      </xdr:spPr>
    </xdr:sp>
    <xdr:clientData/>
  </xdr:twoCellAnchor>
  <xdr:twoCellAnchor>
    <xdr:from>
      <xdr:col>0</xdr:col>
      <xdr:colOff>19050</xdr:colOff>
      <xdr:row>0</xdr:row>
      <xdr:rowOff>0</xdr:rowOff>
    </xdr:from>
    <xdr:to>
      <xdr:col>6</xdr:col>
      <xdr:colOff>0</xdr:colOff>
      <xdr:row>0</xdr:row>
      <xdr:rowOff>0</xdr:rowOff>
    </xdr:to>
    <xdr:sp macro="" textlink="">
      <xdr:nvSpPr>
        <xdr:cNvPr id="3" name="Line 2">
          <a:extLst>
            <a:ext uri="{FF2B5EF4-FFF2-40B4-BE49-F238E27FC236}">
              <a16:creationId xmlns:a16="http://schemas.microsoft.com/office/drawing/2014/main" id="{00000000-0008-0000-0800-000003000000}"/>
            </a:ext>
          </a:extLst>
        </xdr:cNvPr>
        <xdr:cNvSpPr>
          <a:spLocks noChangeShapeType="1"/>
        </xdr:cNvSpPr>
      </xdr:nvSpPr>
      <xdr:spPr bwMode="auto">
        <a:xfrm>
          <a:off x="19050" y="0"/>
          <a:ext cx="7200900" cy="0"/>
        </a:xfrm>
        <a:prstGeom prst="line">
          <a:avLst/>
        </a:prstGeom>
        <a:noFill/>
        <a:ln w="9525">
          <a:solidFill>
            <a:srgbClr val="000000"/>
          </a:solidFill>
          <a:round/>
          <a:headEnd/>
          <a:tailEnd/>
        </a:ln>
      </xdr:spPr>
    </xdr:sp>
    <xdr:clientData/>
  </xdr:twoCellAnchor>
  <xdr:twoCellAnchor>
    <xdr:from>
      <xdr:col>0</xdr:col>
      <xdr:colOff>19050</xdr:colOff>
      <xdr:row>0</xdr:row>
      <xdr:rowOff>0</xdr:rowOff>
    </xdr:from>
    <xdr:to>
      <xdr:col>6</xdr:col>
      <xdr:colOff>0</xdr:colOff>
      <xdr:row>0</xdr:row>
      <xdr:rowOff>0</xdr:rowOff>
    </xdr:to>
    <xdr:sp macro="" textlink="">
      <xdr:nvSpPr>
        <xdr:cNvPr id="4" name="Line 3">
          <a:extLst>
            <a:ext uri="{FF2B5EF4-FFF2-40B4-BE49-F238E27FC236}">
              <a16:creationId xmlns:a16="http://schemas.microsoft.com/office/drawing/2014/main" id="{00000000-0008-0000-0800-000004000000}"/>
            </a:ext>
          </a:extLst>
        </xdr:cNvPr>
        <xdr:cNvSpPr>
          <a:spLocks noChangeShapeType="1"/>
        </xdr:cNvSpPr>
      </xdr:nvSpPr>
      <xdr:spPr bwMode="auto">
        <a:xfrm>
          <a:off x="19050" y="0"/>
          <a:ext cx="7200900" cy="0"/>
        </a:xfrm>
        <a:prstGeom prst="line">
          <a:avLst/>
        </a:prstGeom>
        <a:noFill/>
        <a:ln w="9525">
          <a:solidFill>
            <a:srgbClr val="000000"/>
          </a:solidFill>
          <a:round/>
          <a:headEnd/>
          <a:tailEnd/>
        </a:ln>
      </xdr:spPr>
    </xdr:sp>
    <xdr:clientData/>
  </xdr:twoCellAnchor>
  <xdr:twoCellAnchor>
    <xdr:from>
      <xdr:col>0</xdr:col>
      <xdr:colOff>19050</xdr:colOff>
      <xdr:row>0</xdr:row>
      <xdr:rowOff>0</xdr:rowOff>
    </xdr:from>
    <xdr:to>
      <xdr:col>6</xdr:col>
      <xdr:colOff>0</xdr:colOff>
      <xdr:row>0</xdr:row>
      <xdr:rowOff>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19050" y="0"/>
          <a:ext cx="720090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
  <sheetViews>
    <sheetView view="pageBreakPreview" topLeftCell="B13" zoomScaleNormal="100" zoomScaleSheetLayoutView="100" workbookViewId="0">
      <selection activeCell="F22" sqref="F22"/>
    </sheetView>
  </sheetViews>
  <sheetFormatPr defaultColWidth="9.140625" defaultRowHeight="12.75"/>
  <cols>
    <col min="1" max="1" width="4.85546875" style="130" customWidth="1"/>
    <col min="2" max="2" width="101.7109375" style="130" customWidth="1"/>
    <col min="3" max="3" width="10.28515625" style="130" customWidth="1"/>
    <col min="4" max="4" width="10.7109375" style="131" customWidth="1"/>
    <col min="5" max="5" width="12.7109375" style="130" customWidth="1"/>
    <col min="6" max="6" width="12.140625" style="130" bestFit="1" customWidth="1"/>
    <col min="7" max="16384" width="9.140625" style="130"/>
  </cols>
  <sheetData>
    <row r="1" spans="2:4" ht="18.75">
      <c r="B1" s="129"/>
    </row>
    <row r="2" spans="2:4" ht="18.75">
      <c r="B2" s="132"/>
    </row>
    <row r="3" spans="2:4" ht="18.75">
      <c r="B3" s="132"/>
    </row>
    <row r="4" spans="2:4" ht="18.75">
      <c r="B4" s="132"/>
    </row>
    <row r="5" spans="2:4" ht="18.75">
      <c r="B5" s="132"/>
      <c r="C5" s="133"/>
      <c r="D5" s="134"/>
    </row>
    <row r="6" spans="2:4" ht="18.75">
      <c r="B6" s="132"/>
    </row>
    <row r="7" spans="2:4" ht="18.75">
      <c r="B7" s="132"/>
      <c r="C7" s="131"/>
    </row>
    <row r="8" spans="2:4" ht="18.75">
      <c r="B8" s="132"/>
    </row>
    <row r="9" spans="2:4" ht="33.75">
      <c r="B9" s="135" t="s">
        <v>215</v>
      </c>
      <c r="C9" s="131"/>
    </row>
    <row r="10" spans="2:4" ht="18.75">
      <c r="B10" s="132"/>
    </row>
    <row r="11" spans="2:4" ht="18.75">
      <c r="B11" s="132"/>
      <c r="C11" s="136"/>
    </row>
    <row r="12" spans="2:4" ht="27">
      <c r="B12" s="137"/>
    </row>
    <row r="13" spans="2:4" ht="18.75">
      <c r="B13" s="132"/>
      <c r="C13" s="136"/>
    </row>
    <row r="14" spans="2:4" ht="18.75">
      <c r="B14" s="138"/>
    </row>
    <row r="15" spans="2:4" ht="18.75">
      <c r="B15" s="132"/>
      <c r="C15" s="136"/>
    </row>
    <row r="16" spans="2:4" ht="55.15" customHeight="1">
      <c r="B16" s="137" t="s">
        <v>222</v>
      </c>
    </row>
    <row r="17" spans="2:3" ht="41.25">
      <c r="B17" s="186" t="s">
        <v>223</v>
      </c>
    </row>
    <row r="18" spans="2:3" ht="18.75">
      <c r="B18" s="139"/>
    </row>
    <row r="19" spans="2:3" ht="18.75">
      <c r="B19" s="139"/>
    </row>
    <row r="20" spans="2:3" ht="18.75">
      <c r="B20" s="138"/>
      <c r="C20" s="136"/>
    </row>
    <row r="21" spans="2:3" ht="18.75">
      <c r="B21" s="138"/>
      <c r="C21" s="136"/>
    </row>
    <row r="22" spans="2:3" ht="18.75">
      <c r="B22" s="138"/>
      <c r="C22" s="136"/>
    </row>
    <row r="23" spans="2:3" ht="18.75">
      <c r="B23" s="138"/>
      <c r="C23" s="136"/>
    </row>
    <row r="24" spans="2:3" ht="18.75">
      <c r="B24" s="138"/>
      <c r="C24" s="136"/>
    </row>
    <row r="25" spans="2:3">
      <c r="B25" s="185" t="s">
        <v>229</v>
      </c>
      <c r="C25" s="136"/>
    </row>
    <row r="26" spans="2:3">
      <c r="B26" s="185"/>
      <c r="C26" s="136"/>
    </row>
    <row r="27" spans="2:3">
      <c r="B27" s="185"/>
      <c r="C27" s="136"/>
    </row>
    <row r="28" spans="2:3">
      <c r="B28" s="185" t="s">
        <v>228</v>
      </c>
      <c r="C28" s="136"/>
    </row>
    <row r="29" spans="2:3" ht="18.75">
      <c r="B29" s="132"/>
    </row>
    <row r="30" spans="2:3" ht="18.75">
      <c r="B30" s="132"/>
    </row>
    <row r="31" spans="2:3" ht="18.75">
      <c r="B31" s="132"/>
      <c r="C31" s="136"/>
    </row>
    <row r="32" spans="2:3" ht="18.75">
      <c r="B32" s="132"/>
    </row>
    <row r="33" spans="1:6" ht="18.75">
      <c r="B33" s="132"/>
      <c r="C33" s="136"/>
    </row>
    <row r="34" spans="1:6" ht="18.75">
      <c r="B34" s="132"/>
    </row>
    <row r="35" spans="1:6">
      <c r="B35" s="140"/>
      <c r="C35" s="136"/>
    </row>
    <row r="36" spans="1:6" s="131" customFormat="1">
      <c r="A36" s="130"/>
      <c r="B36" s="140"/>
      <c r="C36" s="130"/>
      <c r="E36" s="130"/>
      <c r="F36" s="130"/>
    </row>
    <row r="37" spans="1:6" s="131" customFormat="1">
      <c r="A37" s="130"/>
      <c r="B37" s="140"/>
      <c r="C37" s="136"/>
      <c r="E37" s="130"/>
      <c r="F37" s="130"/>
    </row>
    <row r="38" spans="1:6" s="131" customFormat="1">
      <c r="A38" s="130"/>
      <c r="B38" s="140"/>
      <c r="C38" s="130"/>
      <c r="E38" s="130"/>
      <c r="F38" s="130"/>
    </row>
    <row r="39" spans="1:6" s="131" customFormat="1">
      <c r="A39" s="130"/>
      <c r="B39" s="140"/>
      <c r="C39" s="130"/>
      <c r="E39" s="130"/>
      <c r="F39" s="130"/>
    </row>
    <row r="40" spans="1:6" s="131" customFormat="1" ht="18.75">
      <c r="A40" s="130"/>
      <c r="B40" s="138"/>
      <c r="C40" s="130"/>
      <c r="E40" s="130"/>
      <c r="F40" s="130"/>
    </row>
    <row r="41" spans="1:6" s="131" customFormat="1">
      <c r="A41" s="130"/>
      <c r="B41" s="140"/>
      <c r="C41" s="130"/>
      <c r="E41" s="130"/>
      <c r="F41" s="130"/>
    </row>
    <row r="42" spans="1:6" s="131" customFormat="1">
      <c r="A42" s="130"/>
      <c r="B42" s="153"/>
      <c r="C42" s="130"/>
      <c r="E42" s="130"/>
      <c r="F42" s="130"/>
    </row>
    <row r="43" spans="1:6" s="131" customFormat="1">
      <c r="A43" s="130"/>
      <c r="B43" s="141"/>
      <c r="C43" s="130"/>
      <c r="E43" s="130"/>
      <c r="F43" s="130"/>
    </row>
    <row r="44" spans="1:6" s="131" customFormat="1">
      <c r="A44" s="130"/>
      <c r="B44" s="141"/>
      <c r="C44" s="130"/>
      <c r="E44" s="130"/>
      <c r="F44" s="130"/>
    </row>
    <row r="45" spans="1:6" s="131" customFormat="1">
      <c r="A45" s="130"/>
      <c r="B45" s="141"/>
      <c r="C45" s="130"/>
      <c r="E45" s="130"/>
      <c r="F45" s="130"/>
    </row>
    <row r="46" spans="1:6" s="131" customFormat="1">
      <c r="A46" s="130"/>
      <c r="B46" s="141"/>
      <c r="C46" s="130"/>
      <c r="E46" s="130"/>
      <c r="F46" s="130"/>
    </row>
    <row r="47" spans="1:6">
      <c r="B47" s="141"/>
    </row>
    <row r="48" spans="1:6">
      <c r="B48" s="141"/>
    </row>
    <row r="49" spans="2:6">
      <c r="B49" s="141"/>
      <c r="F49" s="136"/>
    </row>
    <row r="50" spans="2:6">
      <c r="B50" s="141"/>
      <c r="E50" s="131"/>
    </row>
    <row r="51" spans="2:6">
      <c r="B51" s="141"/>
    </row>
    <row r="52" spans="2:6">
      <c r="B52" s="141"/>
    </row>
    <row r="53" spans="2:6">
      <c r="B53" s="141"/>
      <c r="D53" s="142"/>
    </row>
    <row r="54" spans="2:6">
      <c r="B54" s="141"/>
    </row>
    <row r="55" spans="2:6">
      <c r="B55" s="141"/>
    </row>
  </sheetData>
  <printOptions horizontalCentered="1"/>
  <pageMargins left="0.39370078740157483" right="0.23622047244094491" top="0.35433070866141736" bottom="0.35433070866141736"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B6182-A766-4FA9-B69C-68ECDB4074AE}">
  <dimension ref="A1:F24"/>
  <sheetViews>
    <sheetView tabSelected="1" workbookViewId="0">
      <selection activeCell="F32" sqref="F32"/>
    </sheetView>
  </sheetViews>
  <sheetFormatPr defaultRowHeight="12.75"/>
  <cols>
    <col min="4" max="4" width="31.5703125" customWidth="1"/>
    <col min="6" max="6" width="11.5703125" customWidth="1"/>
  </cols>
  <sheetData>
    <row r="1" spans="1:6" s="2" customFormat="1" ht="15.75">
      <c r="A1" s="72"/>
      <c r="B1" s="148" t="s">
        <v>62</v>
      </c>
      <c r="C1" s="73"/>
      <c r="D1" s="115"/>
      <c r="E1" s="75"/>
      <c r="F1" s="11"/>
    </row>
    <row r="2" spans="1:6" s="2" customFormat="1" ht="15.75">
      <c r="A2" s="91"/>
      <c r="B2" s="97"/>
      <c r="C2" s="98"/>
      <c r="D2" s="115"/>
      <c r="E2" s="52"/>
      <c r="F2" s="52"/>
    </row>
    <row r="3" spans="1:6" s="2" customFormat="1" ht="15.75">
      <c r="A3" s="20">
        <v>1</v>
      </c>
      <c r="B3" s="102" t="str">
        <f>MOSQUE!B19</f>
        <v>GROUND WORKS</v>
      </c>
      <c r="C3" s="30"/>
      <c r="D3" s="100"/>
      <c r="E3" s="192">
        <f>MOSQUE!F59</f>
        <v>0</v>
      </c>
      <c r="F3" s="193"/>
    </row>
    <row r="4" spans="1:6" s="2" customFormat="1" ht="15.75">
      <c r="A4" s="20">
        <v>2</v>
      </c>
      <c r="B4" s="190" t="str">
        <f>MOSQUE!B62</f>
        <v>CONCRETE</v>
      </c>
      <c r="C4" s="191"/>
      <c r="D4" s="101"/>
      <c r="E4" s="192">
        <f>MOSQUE!F174</f>
        <v>0</v>
      </c>
      <c r="F4" s="193"/>
    </row>
    <row r="5" spans="1:6" s="2" customFormat="1" ht="15.75">
      <c r="A5" s="20">
        <v>3</v>
      </c>
      <c r="B5" s="102" t="str">
        <f>MOSQUE!B176</f>
        <v>MASONRY AND PLASTERING</v>
      </c>
      <c r="C5" s="30"/>
      <c r="D5" s="101"/>
      <c r="E5" s="192">
        <f>MOSQUE!F206</f>
        <v>0</v>
      </c>
      <c r="F5" s="193"/>
    </row>
    <row r="6" spans="1:6" s="2" customFormat="1" ht="15.75">
      <c r="A6" s="20">
        <v>4</v>
      </c>
      <c r="B6" s="102" t="str">
        <f>MOSQUE!B208</f>
        <v>WATER PROOFING</v>
      </c>
      <c r="C6" s="30"/>
      <c r="D6" s="101"/>
      <c r="E6" s="192">
        <f>MOSQUE!F219</f>
        <v>0</v>
      </c>
      <c r="F6" s="193"/>
    </row>
    <row r="7" spans="1:6" s="2" customFormat="1" ht="15.75">
      <c r="A7" s="20">
        <v>5</v>
      </c>
      <c r="B7" s="102" t="s">
        <v>184</v>
      </c>
      <c r="C7" s="30"/>
      <c r="D7" s="101"/>
      <c r="E7" s="192">
        <f>+MOSQUE!F236</f>
        <v>0</v>
      </c>
      <c r="F7" s="193"/>
    </row>
    <row r="8" spans="1:6" s="2" customFormat="1" ht="15.75">
      <c r="A8" s="20">
        <v>6</v>
      </c>
      <c r="B8" s="102" t="str">
        <f>MOSQUE!B238</f>
        <v>CEILINGS</v>
      </c>
      <c r="C8" s="30"/>
      <c r="D8" s="101"/>
      <c r="E8" s="192">
        <f>MOSQUE!F251</f>
        <v>0</v>
      </c>
      <c r="F8" s="193"/>
    </row>
    <row r="9" spans="1:6" s="2" customFormat="1" ht="15.75">
      <c r="A9" s="20">
        <v>7</v>
      </c>
      <c r="B9" s="102" t="str">
        <f>MOSQUE!B254</f>
        <v>DOORS AND WINDOWS</v>
      </c>
      <c r="C9" s="184"/>
      <c r="D9" s="103"/>
      <c r="E9" s="192">
        <f>MOSQUE!F271</f>
        <v>0</v>
      </c>
      <c r="F9" s="193"/>
    </row>
    <row r="10" spans="1:6" s="2" customFormat="1" ht="15.75">
      <c r="A10" s="20">
        <v>8</v>
      </c>
      <c r="B10" s="102" t="str">
        <f>MOSQUE!B273</f>
        <v>FINISHES</v>
      </c>
      <c r="C10" s="30"/>
      <c r="D10" s="101"/>
      <c r="E10" s="192">
        <f>MOSQUE!F290</f>
        <v>0</v>
      </c>
      <c r="F10" s="193"/>
    </row>
    <row r="11" spans="1:6" s="2" customFormat="1" ht="15.75">
      <c r="A11" s="20">
        <v>9</v>
      </c>
      <c r="B11" s="102" t="str">
        <f>MOSQUE!B292</f>
        <v>PAINTING</v>
      </c>
      <c r="C11" s="30"/>
      <c r="D11" s="101"/>
      <c r="E11" s="192">
        <f>MOSQUE!F314</f>
        <v>0</v>
      </c>
      <c r="F11" s="193"/>
    </row>
    <row r="12" spans="1:6" s="2" customFormat="1" ht="15.75">
      <c r="A12" s="20">
        <v>10</v>
      </c>
      <c r="B12" s="102" t="str">
        <f>MOSQUE!B316</f>
        <v>ELECTRICAL INSTALLATIONS</v>
      </c>
      <c r="C12" s="30"/>
      <c r="D12" s="101"/>
      <c r="E12" s="192">
        <f>MOSQUE!F336</f>
        <v>0</v>
      </c>
      <c r="F12" s="193"/>
    </row>
    <row r="13" spans="1:6" s="2" customFormat="1" ht="15.75">
      <c r="A13" s="20">
        <v>11</v>
      </c>
      <c r="B13" s="102" t="str">
        <f>MOSQUE!B338</f>
        <v xml:space="preserve">ROOFING </v>
      </c>
      <c r="C13" s="30"/>
      <c r="D13" s="101"/>
      <c r="E13" s="192">
        <f>MOSQUE!F354</f>
        <v>0</v>
      </c>
      <c r="F13" s="193"/>
    </row>
    <row r="14" spans="1:6" s="2" customFormat="1" ht="15.75">
      <c r="A14" s="20"/>
      <c r="B14" s="102"/>
      <c r="C14" s="99"/>
      <c r="D14" s="101"/>
      <c r="E14" s="194"/>
      <c r="F14" s="195"/>
    </row>
    <row r="15" spans="1:6" s="2" customFormat="1" ht="15.75">
      <c r="A15" s="20"/>
      <c r="B15" s="102"/>
      <c r="C15" s="99"/>
      <c r="D15" s="101"/>
      <c r="E15" s="194"/>
      <c r="F15" s="195"/>
    </row>
    <row r="16" spans="1:6" s="2" customFormat="1" ht="15.75">
      <c r="A16" s="20"/>
      <c r="B16" s="102"/>
      <c r="C16" s="99"/>
      <c r="D16" s="101"/>
      <c r="E16" s="182"/>
      <c r="F16" s="183"/>
    </row>
    <row r="17" spans="1:6" s="2" customFormat="1" ht="15.75">
      <c r="A17" s="20"/>
      <c r="B17" s="102"/>
      <c r="C17" s="99"/>
      <c r="D17" s="101"/>
      <c r="E17" s="182"/>
      <c r="F17" s="183"/>
    </row>
    <row r="18" spans="1:6" s="2" customFormat="1" ht="15.75">
      <c r="A18" s="20"/>
      <c r="B18" s="102"/>
      <c r="C18" s="99"/>
      <c r="D18" s="101"/>
      <c r="E18" s="182"/>
      <c r="F18" s="183"/>
    </row>
    <row r="19" spans="1:6" s="2" customFormat="1" ht="15.75">
      <c r="A19" s="20"/>
      <c r="B19" s="102"/>
      <c r="C19" s="99"/>
      <c r="D19" s="101"/>
      <c r="E19" s="182"/>
      <c r="F19" s="183"/>
    </row>
    <row r="20" spans="1:6" s="2" customFormat="1" ht="15.75">
      <c r="A20" s="20"/>
      <c r="B20" s="102"/>
      <c r="C20" s="99"/>
      <c r="D20" s="101"/>
      <c r="E20" s="194"/>
      <c r="F20" s="195"/>
    </row>
    <row r="21" spans="1:6" s="2" customFormat="1" ht="15.75">
      <c r="A21" s="72"/>
      <c r="B21" s="33" t="s">
        <v>225</v>
      </c>
      <c r="C21" s="73"/>
      <c r="D21" s="74"/>
      <c r="E21" s="188">
        <f>SUM(E3:F20)</f>
        <v>0</v>
      </c>
      <c r="F21" s="189"/>
    </row>
    <row r="22" spans="1:6" s="2" customFormat="1" ht="15.75">
      <c r="A22" s="72"/>
      <c r="B22" s="33" t="s">
        <v>226</v>
      </c>
      <c r="C22" s="73"/>
      <c r="D22" s="74"/>
      <c r="E22" s="188">
        <f>E21*8/100</f>
        <v>0</v>
      </c>
      <c r="F22" s="189"/>
    </row>
    <row r="23" spans="1:6" s="2" customFormat="1" ht="15.75">
      <c r="A23" s="72"/>
      <c r="B23" s="33" t="s">
        <v>227</v>
      </c>
      <c r="C23" s="73"/>
      <c r="D23" s="74"/>
      <c r="E23" s="188">
        <f>E21+E22</f>
        <v>0</v>
      </c>
      <c r="F23" s="189"/>
    </row>
    <row r="24" spans="1:6" s="2" customFormat="1" ht="15.75">
      <c r="A24" s="4"/>
      <c r="B24" s="187" t="s">
        <v>224</v>
      </c>
      <c r="C24" s="187"/>
      <c r="D24" s="6"/>
      <c r="E24" s="188"/>
      <c r="F24" s="189"/>
    </row>
  </sheetData>
  <mergeCells count="20">
    <mergeCell ref="E3:F3"/>
    <mergeCell ref="E4:F4"/>
    <mergeCell ref="E5:F5"/>
    <mergeCell ref="E7:F7"/>
    <mergeCell ref="E13:F13"/>
    <mergeCell ref="E8:F8"/>
    <mergeCell ref="E9:F9"/>
    <mergeCell ref="E10:F10"/>
    <mergeCell ref="E11:F11"/>
    <mergeCell ref="E12:F12"/>
    <mergeCell ref="B24:C24"/>
    <mergeCell ref="E22:F22"/>
    <mergeCell ref="E23:F23"/>
    <mergeCell ref="B4:C4"/>
    <mergeCell ref="E6:F6"/>
    <mergeCell ref="E20:F20"/>
    <mergeCell ref="E24:F24"/>
    <mergeCell ref="E14:F14"/>
    <mergeCell ref="E15:F15"/>
    <mergeCell ref="E21:F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89"/>
  <sheetViews>
    <sheetView showGridLines="0" view="pageBreakPreview" topLeftCell="A328" zoomScale="70" zoomScaleNormal="100" zoomScaleSheetLayoutView="70" workbookViewId="0">
      <selection activeCell="B328" sqref="B328"/>
    </sheetView>
  </sheetViews>
  <sheetFormatPr defaultColWidth="10.28515625" defaultRowHeight="15.75"/>
  <cols>
    <col min="1" max="1" width="6.85546875" style="2" customWidth="1"/>
    <col min="2" max="2" width="50.7109375" style="2" customWidth="1"/>
    <col min="3" max="3" width="13.42578125" style="105" customWidth="1"/>
    <col min="4" max="4" width="6.7109375" style="106" customWidth="1"/>
    <col min="5" max="5" width="15.28515625" style="2" customWidth="1"/>
    <col min="6" max="6" width="15.28515625" style="2" bestFit="1" customWidth="1"/>
    <col min="7" max="7" width="10.28515625" style="2"/>
    <col min="8" max="8" width="13.5703125" style="2" customWidth="1"/>
    <col min="9" max="16384" width="10.28515625" style="2"/>
  </cols>
  <sheetData>
    <row r="1" spans="1:8" ht="38.25" customHeight="1">
      <c r="A1" s="196" t="s">
        <v>67</v>
      </c>
      <c r="B1" s="197"/>
      <c r="C1" s="197"/>
      <c r="D1" s="197"/>
      <c r="E1" s="197"/>
      <c r="F1" s="198"/>
    </row>
    <row r="2" spans="1:8" ht="38.25" customHeight="1">
      <c r="A2" s="199" t="s">
        <v>208</v>
      </c>
      <c r="B2" s="200"/>
      <c r="C2" s="200"/>
      <c r="D2" s="200"/>
      <c r="E2" s="200"/>
      <c r="F2" s="201"/>
    </row>
    <row r="3" spans="1:8" ht="39.75" customHeight="1">
      <c r="A3" s="110" t="s">
        <v>0</v>
      </c>
      <c r="B3" s="110" t="s">
        <v>1</v>
      </c>
      <c r="C3" s="110" t="s">
        <v>2</v>
      </c>
      <c r="D3" s="110" t="s">
        <v>3</v>
      </c>
      <c r="E3" s="111" t="s">
        <v>152</v>
      </c>
      <c r="F3" s="111" t="s">
        <v>79</v>
      </c>
    </row>
    <row r="4" spans="1:8">
      <c r="A4" s="48"/>
      <c r="B4" s="49"/>
      <c r="C4" s="50"/>
      <c r="D4" s="51"/>
      <c r="E4" s="52"/>
      <c r="F4" s="53"/>
    </row>
    <row r="5" spans="1:8" s="3" customFormat="1">
      <c r="A5" s="4"/>
      <c r="B5" s="54" t="s">
        <v>137</v>
      </c>
      <c r="C5" s="149"/>
      <c r="D5" s="6"/>
      <c r="E5" s="148"/>
      <c r="F5" s="55"/>
    </row>
    <row r="6" spans="1:8" s="3" customFormat="1">
      <c r="A6" s="56"/>
      <c r="C6" s="58"/>
      <c r="D6" s="59"/>
      <c r="E6" s="76"/>
      <c r="F6" s="77"/>
    </row>
    <row r="7" spans="1:8" s="3" customFormat="1">
      <c r="A7" s="176"/>
      <c r="B7" s="66" t="s">
        <v>158</v>
      </c>
      <c r="C7" s="62"/>
      <c r="D7" s="63"/>
      <c r="E7" s="64"/>
      <c r="F7" s="65"/>
    </row>
    <row r="8" spans="1:8" s="3" customFormat="1">
      <c r="A8" s="176"/>
      <c r="B8" s="125" t="s">
        <v>159</v>
      </c>
      <c r="C8" s="62"/>
      <c r="D8" s="63"/>
      <c r="E8" s="64"/>
      <c r="F8" s="65"/>
    </row>
    <row r="9" spans="1:8" s="3" customFormat="1">
      <c r="A9" s="176"/>
      <c r="B9" s="43" t="s">
        <v>160</v>
      </c>
      <c r="C9" s="62"/>
      <c r="D9" s="63"/>
      <c r="E9" s="64"/>
      <c r="F9" s="65"/>
    </row>
    <row r="10" spans="1:8" s="3" customFormat="1">
      <c r="A10" s="176"/>
      <c r="B10" s="43" t="s">
        <v>161</v>
      </c>
      <c r="C10" s="62"/>
      <c r="D10" s="63"/>
      <c r="E10" s="64"/>
      <c r="F10" s="65"/>
      <c r="H10" s="180"/>
    </row>
    <row r="11" spans="1:8" s="3" customFormat="1">
      <c r="A11" s="176"/>
      <c r="B11" s="43" t="s">
        <v>162</v>
      </c>
      <c r="C11" s="62"/>
      <c r="D11" s="63"/>
      <c r="E11" s="64"/>
      <c r="F11" s="65"/>
    </row>
    <row r="12" spans="1:8" s="3" customFormat="1">
      <c r="A12" s="176"/>
      <c r="B12" s="43" t="s">
        <v>163</v>
      </c>
      <c r="C12" s="62"/>
      <c r="D12" s="63"/>
      <c r="E12" s="64"/>
      <c r="F12" s="65"/>
    </row>
    <row r="13" spans="1:8" s="3" customFormat="1">
      <c r="A13" s="176"/>
      <c r="B13" s="43" t="s">
        <v>164</v>
      </c>
      <c r="C13" s="62"/>
      <c r="D13" s="63"/>
      <c r="E13" s="64"/>
      <c r="F13" s="65"/>
    </row>
    <row r="14" spans="1:8" s="3" customFormat="1">
      <c r="A14" s="176"/>
      <c r="B14" s="43" t="s">
        <v>165</v>
      </c>
      <c r="C14" s="62"/>
      <c r="D14" s="63"/>
      <c r="E14" s="64"/>
      <c r="F14" s="65"/>
    </row>
    <row r="15" spans="1:8" s="3" customFormat="1">
      <c r="A15" s="176"/>
      <c r="B15" s="43" t="s">
        <v>166</v>
      </c>
      <c r="C15" s="62"/>
      <c r="D15" s="63"/>
      <c r="E15" s="64"/>
      <c r="F15" s="65"/>
    </row>
    <row r="16" spans="1:8" s="3" customFormat="1">
      <c r="A16" s="176"/>
      <c r="B16" s="43" t="s">
        <v>167</v>
      </c>
      <c r="C16" s="62"/>
      <c r="D16" s="63"/>
      <c r="E16" s="64"/>
      <c r="F16" s="65"/>
    </row>
    <row r="17" spans="1:8" s="3" customFormat="1">
      <c r="A17" s="176"/>
      <c r="B17" s="43" t="s">
        <v>168</v>
      </c>
      <c r="C17" s="62"/>
      <c r="D17" s="63"/>
      <c r="E17" s="64"/>
      <c r="F17" s="65"/>
    </row>
    <row r="18" spans="1:8" s="3" customFormat="1">
      <c r="A18" s="176"/>
      <c r="B18" s="43" t="s">
        <v>169</v>
      </c>
      <c r="C18" s="62"/>
      <c r="D18" s="63"/>
      <c r="E18" s="64"/>
      <c r="F18" s="65"/>
    </row>
    <row r="19" spans="1:8" s="3" customFormat="1">
      <c r="A19" s="20"/>
      <c r="B19" s="61" t="s">
        <v>6</v>
      </c>
      <c r="C19" s="62"/>
      <c r="D19" s="63"/>
      <c r="E19" s="47"/>
      <c r="F19" s="175"/>
    </row>
    <row r="20" spans="1:8" s="3" customFormat="1">
      <c r="A20" s="20">
        <v>1.1000000000000001</v>
      </c>
      <c r="B20" s="66" t="s">
        <v>7</v>
      </c>
      <c r="C20" s="62"/>
      <c r="D20" s="63"/>
      <c r="E20" s="64"/>
      <c r="F20" s="65"/>
    </row>
    <row r="21" spans="1:8" s="9" customFormat="1" ht="78" customHeight="1">
      <c r="A21" s="14"/>
      <c r="B21" s="15" t="s">
        <v>150</v>
      </c>
      <c r="C21" s="12"/>
      <c r="D21" s="63"/>
      <c r="E21" s="64"/>
      <c r="F21" s="65"/>
    </row>
    <row r="22" spans="1:8" s="3" customFormat="1">
      <c r="A22" s="69">
        <v>1.2</v>
      </c>
      <c r="B22" s="70" t="s">
        <v>151</v>
      </c>
      <c r="C22" s="12"/>
      <c r="D22" s="68"/>
      <c r="E22" s="13"/>
      <c r="F22" s="36"/>
    </row>
    <row r="23" spans="1:8" s="3" customFormat="1">
      <c r="A23" s="67"/>
      <c r="B23" s="15"/>
      <c r="C23" s="12"/>
      <c r="D23" s="16"/>
      <c r="E23" s="16"/>
      <c r="F23" s="36"/>
    </row>
    <row r="24" spans="1:8" s="3" customFormat="1" ht="47.25">
      <c r="A24" s="116">
        <v>1</v>
      </c>
      <c r="B24" s="117" t="s">
        <v>149</v>
      </c>
      <c r="C24" s="12">
        <v>80</v>
      </c>
      <c r="D24" s="35" t="s">
        <v>24</v>
      </c>
      <c r="E24" s="13">
        <v>0</v>
      </c>
      <c r="F24" s="160">
        <f>C24*E24</f>
        <v>0</v>
      </c>
      <c r="H24" s="181"/>
    </row>
    <row r="25" spans="1:8" s="3" customFormat="1">
      <c r="A25" s="67"/>
      <c r="B25" s="15"/>
      <c r="C25" s="12"/>
      <c r="D25" s="16"/>
      <c r="E25" s="13"/>
      <c r="F25" s="160"/>
      <c r="H25" s="181"/>
    </row>
    <row r="26" spans="1:8" s="3" customFormat="1">
      <c r="A26" s="20">
        <v>1.3</v>
      </c>
      <c r="B26" s="34" t="s">
        <v>9</v>
      </c>
      <c r="C26" s="12"/>
      <c r="D26" s="16"/>
      <c r="E26" s="13"/>
      <c r="F26" s="160"/>
      <c r="H26" s="181"/>
    </row>
    <row r="27" spans="1:8" s="3" customFormat="1" ht="78.75">
      <c r="A27" s="14"/>
      <c r="B27" s="15" t="s">
        <v>65</v>
      </c>
      <c r="C27" s="12"/>
      <c r="D27" s="68"/>
      <c r="E27" s="16"/>
      <c r="F27" s="160"/>
      <c r="H27" s="181"/>
    </row>
    <row r="28" spans="1:8" s="3" customFormat="1">
      <c r="A28" s="23">
        <v>1</v>
      </c>
      <c r="B28" s="78" t="s">
        <v>155</v>
      </c>
      <c r="C28" s="12">
        <v>44.4</v>
      </c>
      <c r="D28" s="16" t="s">
        <v>10</v>
      </c>
      <c r="E28" s="13">
        <v>0</v>
      </c>
      <c r="F28" s="160">
        <f>C28*E28</f>
        <v>0</v>
      </c>
      <c r="H28" s="181"/>
    </row>
    <row r="29" spans="1:8" s="3" customFormat="1">
      <c r="A29" s="23"/>
      <c r="B29" s="78"/>
      <c r="C29" s="44"/>
      <c r="D29" s="16"/>
      <c r="E29" s="13"/>
      <c r="F29" s="160"/>
    </row>
    <row r="30" spans="1:8" s="3" customFormat="1">
      <c r="A30" s="20"/>
      <c r="B30" s="34"/>
      <c r="C30" s="62"/>
      <c r="D30" s="63"/>
      <c r="E30" s="13"/>
      <c r="F30" s="160"/>
    </row>
    <row r="31" spans="1:8" s="3" customFormat="1">
      <c r="A31" s="20">
        <v>1.4</v>
      </c>
      <c r="B31" s="34" t="s">
        <v>72</v>
      </c>
      <c r="C31" s="62"/>
      <c r="D31" s="63"/>
      <c r="E31" s="13"/>
      <c r="F31" s="160"/>
    </row>
    <row r="32" spans="1:8" s="3" customFormat="1" ht="31.5">
      <c r="A32" s="14"/>
      <c r="B32" s="15" t="s">
        <v>73</v>
      </c>
      <c r="C32" s="13"/>
      <c r="D32" s="16"/>
      <c r="E32" s="13"/>
      <c r="F32" s="160"/>
    </row>
    <row r="33" spans="1:6" s="3" customFormat="1">
      <c r="A33" s="23"/>
      <c r="B33" s="15"/>
      <c r="C33" s="13"/>
      <c r="D33" s="16"/>
      <c r="E33" s="13"/>
      <c r="F33" s="160"/>
    </row>
    <row r="34" spans="1:6" s="10" customFormat="1">
      <c r="A34" s="23">
        <v>1</v>
      </c>
      <c r="B34" s="15" t="s">
        <v>182</v>
      </c>
      <c r="C34" s="12">
        <v>81.72</v>
      </c>
      <c r="D34" s="16" t="s">
        <v>10</v>
      </c>
      <c r="E34" s="13">
        <v>0</v>
      </c>
      <c r="F34" s="160">
        <f>C34*E34</f>
        <v>0</v>
      </c>
    </row>
    <row r="35" spans="1:6" s="10" customFormat="1">
      <c r="A35" s="22"/>
      <c r="B35" s="79"/>
      <c r="C35" s="13"/>
      <c r="D35" s="16"/>
      <c r="E35" s="13"/>
      <c r="F35" s="160"/>
    </row>
    <row r="36" spans="1:6" s="3" customFormat="1">
      <c r="A36" s="20">
        <v>1.5</v>
      </c>
      <c r="B36" s="34" t="s">
        <v>130</v>
      </c>
      <c r="C36" s="13"/>
      <c r="D36" s="16"/>
      <c r="E36" s="13"/>
      <c r="F36" s="160"/>
    </row>
    <row r="37" spans="1:6" s="3" customFormat="1">
      <c r="A37" s="22"/>
      <c r="B37" s="15"/>
      <c r="C37" s="13"/>
      <c r="D37" s="16"/>
      <c r="E37" s="13"/>
      <c r="F37" s="160"/>
    </row>
    <row r="38" spans="1:6" s="3" customFormat="1" ht="92.25" customHeight="1">
      <c r="A38" s="22">
        <v>1</v>
      </c>
      <c r="B38" s="118" t="s">
        <v>131</v>
      </c>
      <c r="C38" s="45">
        <v>1</v>
      </c>
      <c r="D38" s="80" t="s">
        <v>0</v>
      </c>
      <c r="E38" s="45">
        <v>0</v>
      </c>
      <c r="F38" s="162">
        <f>C38*E38</f>
        <v>0</v>
      </c>
    </row>
    <row r="39" spans="1:6" s="3" customFormat="1">
      <c r="A39" s="22"/>
      <c r="B39" s="118"/>
      <c r="C39" s="45"/>
      <c r="D39" s="80"/>
      <c r="E39" s="45"/>
      <c r="F39" s="162"/>
    </row>
    <row r="40" spans="1:6" s="3" customFormat="1">
      <c r="A40" s="178">
        <v>1.6</v>
      </c>
      <c r="B40" s="70" t="s">
        <v>170</v>
      </c>
      <c r="C40" s="12"/>
      <c r="D40" s="68"/>
      <c r="E40" s="13"/>
      <c r="F40" s="123"/>
    </row>
    <row r="41" spans="1:6" s="3" customFormat="1" ht="31.5">
      <c r="A41" s="22">
        <v>1</v>
      </c>
      <c r="B41" s="15" t="s">
        <v>171</v>
      </c>
      <c r="C41" s="12">
        <v>1</v>
      </c>
      <c r="D41" s="16" t="s">
        <v>4</v>
      </c>
      <c r="E41" s="16">
        <v>0</v>
      </c>
      <c r="F41" s="159">
        <f>C41*E41</f>
        <v>0</v>
      </c>
    </row>
    <row r="42" spans="1:6" s="3" customFormat="1">
      <c r="A42" s="177"/>
      <c r="B42" s="15"/>
      <c r="C42" s="12"/>
      <c r="D42" s="68"/>
      <c r="E42" s="13"/>
      <c r="F42" s="123"/>
    </row>
    <row r="43" spans="1:6" s="3" customFormat="1">
      <c r="A43" s="178">
        <v>1.7</v>
      </c>
      <c r="B43" s="70" t="s">
        <v>172</v>
      </c>
      <c r="C43" s="12"/>
      <c r="D43" s="68"/>
      <c r="E43" s="16"/>
      <c r="F43" s="123"/>
    </row>
    <row r="44" spans="1:6" s="3" customFormat="1" ht="63">
      <c r="A44" s="22">
        <v>1</v>
      </c>
      <c r="B44" s="71" t="s">
        <v>173</v>
      </c>
      <c r="C44" s="12">
        <v>1</v>
      </c>
      <c r="D44" s="16" t="s">
        <v>4</v>
      </c>
      <c r="E44" s="16">
        <v>0</v>
      </c>
      <c r="F44" s="159">
        <f>C44*E44</f>
        <v>0</v>
      </c>
    </row>
    <row r="45" spans="1:6" s="3" customFormat="1">
      <c r="A45" s="177"/>
      <c r="B45" s="13"/>
      <c r="C45" s="62"/>
      <c r="D45" s="63"/>
      <c r="E45" s="64"/>
      <c r="F45" s="159"/>
    </row>
    <row r="46" spans="1:6" s="3" customFormat="1">
      <c r="A46" s="178">
        <v>1.8</v>
      </c>
      <c r="B46" s="70" t="s">
        <v>174</v>
      </c>
      <c r="C46" s="62"/>
      <c r="D46" s="63"/>
      <c r="E46" s="64"/>
      <c r="F46" s="159"/>
    </row>
    <row r="47" spans="1:6" s="3" customFormat="1" ht="47.25">
      <c r="A47" s="22">
        <v>1</v>
      </c>
      <c r="B47" s="126" t="s">
        <v>175</v>
      </c>
      <c r="C47" s="12">
        <v>1</v>
      </c>
      <c r="D47" s="16" t="s">
        <v>4</v>
      </c>
      <c r="E47" s="16">
        <v>0</v>
      </c>
      <c r="F47" s="159">
        <f>C47*E47</f>
        <v>0</v>
      </c>
    </row>
    <row r="48" spans="1:6" s="3" customFormat="1">
      <c r="A48" s="177"/>
      <c r="B48" s="13"/>
      <c r="C48" s="12"/>
      <c r="D48" s="68"/>
      <c r="E48" s="16"/>
      <c r="F48" s="159"/>
    </row>
    <row r="49" spans="1:6" s="3" customFormat="1">
      <c r="A49" s="178">
        <v>1.9</v>
      </c>
      <c r="B49" s="70" t="s">
        <v>176</v>
      </c>
      <c r="C49" s="12"/>
      <c r="D49" s="68"/>
      <c r="E49" s="16"/>
      <c r="F49" s="159"/>
    </row>
    <row r="50" spans="1:6" s="3" customFormat="1" ht="47.25">
      <c r="A50" s="22">
        <v>1</v>
      </c>
      <c r="B50" s="126" t="s">
        <v>177</v>
      </c>
      <c r="C50" s="12">
        <v>1</v>
      </c>
      <c r="D50" s="16" t="s">
        <v>4</v>
      </c>
      <c r="E50" s="16">
        <v>0</v>
      </c>
      <c r="F50" s="159">
        <f>C50*E50</f>
        <v>0</v>
      </c>
    </row>
    <row r="51" spans="1:6" s="3" customFormat="1">
      <c r="A51" s="177"/>
      <c r="B51" s="13"/>
      <c r="C51" s="12"/>
      <c r="D51" s="68"/>
      <c r="E51" s="16"/>
      <c r="F51" s="159"/>
    </row>
    <row r="52" spans="1:6" s="3" customFormat="1">
      <c r="A52" s="179">
        <v>1.1000000000000001</v>
      </c>
      <c r="B52" s="70" t="s">
        <v>178</v>
      </c>
      <c r="C52" s="12"/>
      <c r="D52" s="68"/>
      <c r="E52" s="16"/>
      <c r="F52" s="159"/>
    </row>
    <row r="53" spans="1:6" s="3" customFormat="1">
      <c r="A53" s="22">
        <v>1</v>
      </c>
      <c r="B53" s="13" t="s">
        <v>179</v>
      </c>
      <c r="C53" s="12">
        <v>1</v>
      </c>
      <c r="D53" s="16" t="s">
        <v>4</v>
      </c>
      <c r="E53" s="16">
        <v>0</v>
      </c>
      <c r="F53" s="159">
        <f>C53*E53</f>
        <v>0</v>
      </c>
    </row>
    <row r="54" spans="1:6" s="3" customFormat="1">
      <c r="A54" s="177"/>
      <c r="B54" s="13"/>
      <c r="C54" s="12"/>
      <c r="D54" s="68"/>
      <c r="E54" s="16"/>
      <c r="F54" s="159"/>
    </row>
    <row r="55" spans="1:6" s="3" customFormat="1">
      <c r="A55" s="178">
        <v>1.1100000000000001</v>
      </c>
      <c r="B55" s="70" t="s">
        <v>180</v>
      </c>
      <c r="C55" s="12"/>
      <c r="D55" s="68"/>
      <c r="E55" s="16"/>
      <c r="F55" s="159"/>
    </row>
    <row r="56" spans="1:6" s="3" customFormat="1" ht="47.25">
      <c r="A56" s="22">
        <v>1</v>
      </c>
      <c r="B56" s="15" t="s">
        <v>181</v>
      </c>
      <c r="C56" s="12">
        <v>1</v>
      </c>
      <c r="D56" s="16" t="s">
        <v>4</v>
      </c>
      <c r="E56" s="16">
        <v>0</v>
      </c>
      <c r="F56" s="159">
        <f>C56*E56</f>
        <v>0</v>
      </c>
    </row>
    <row r="57" spans="1:6" s="3" customFormat="1">
      <c r="A57" s="177"/>
      <c r="B57" s="118"/>
      <c r="C57" s="45"/>
      <c r="D57" s="80"/>
      <c r="E57" s="45"/>
      <c r="F57" s="162"/>
    </row>
    <row r="58" spans="1:6" s="3" customFormat="1">
      <c r="A58" s="22"/>
      <c r="B58" s="15"/>
      <c r="C58" s="13"/>
      <c r="D58" s="16"/>
      <c r="E58" s="13"/>
      <c r="F58" s="160"/>
    </row>
    <row r="59" spans="1:6" s="3" customFormat="1">
      <c r="A59" s="72"/>
      <c r="B59" s="5" t="s">
        <v>138</v>
      </c>
      <c r="C59" s="73"/>
      <c r="D59" s="74"/>
      <c r="E59" s="75"/>
      <c r="F59" s="163">
        <f>SUM(F6:F58)</f>
        <v>0</v>
      </c>
    </row>
    <row r="60" spans="1:6" s="3" customFormat="1">
      <c r="A60" s="4"/>
      <c r="B60" s="5" t="s">
        <v>139</v>
      </c>
      <c r="C60" s="149"/>
      <c r="D60" s="6"/>
      <c r="E60" s="7"/>
      <c r="F60" s="164">
        <f>F59</f>
        <v>0</v>
      </c>
    </row>
    <row r="61" spans="1:6" s="3" customFormat="1">
      <c r="A61" s="4"/>
      <c r="B61" s="54" t="s">
        <v>5</v>
      </c>
      <c r="C61" s="149"/>
      <c r="D61" s="6"/>
      <c r="E61" s="148"/>
      <c r="F61" s="165"/>
    </row>
    <row r="62" spans="1:6" s="3" customFormat="1">
      <c r="A62" s="56"/>
      <c r="B62" s="57" t="s">
        <v>12</v>
      </c>
      <c r="C62" s="81"/>
      <c r="D62" s="82"/>
      <c r="E62" s="83"/>
      <c r="F62" s="166"/>
    </row>
    <row r="63" spans="1:6" s="3" customFormat="1" ht="18" customHeight="1">
      <c r="A63" s="20">
        <v>2.1</v>
      </c>
      <c r="B63" s="34" t="s">
        <v>13</v>
      </c>
      <c r="C63" s="12"/>
      <c r="D63" s="68"/>
      <c r="E63" s="16"/>
      <c r="F63" s="161"/>
    </row>
    <row r="64" spans="1:6" s="3" customFormat="1" ht="63">
      <c r="A64" s="14"/>
      <c r="B64" s="15" t="s">
        <v>63</v>
      </c>
      <c r="C64" s="12"/>
      <c r="D64" s="68"/>
      <c r="E64" s="16"/>
      <c r="F64" s="161"/>
    </row>
    <row r="65" spans="1:8" s="3" customFormat="1" ht="31.5">
      <c r="A65" s="154"/>
      <c r="B65" s="144" t="s">
        <v>14</v>
      </c>
      <c r="C65" s="145"/>
      <c r="D65" s="155"/>
      <c r="E65" s="128"/>
      <c r="F65" s="167"/>
    </row>
    <row r="66" spans="1:8" s="3" customFormat="1" ht="31.5">
      <c r="A66" s="14"/>
      <c r="B66" s="15" t="s">
        <v>71</v>
      </c>
      <c r="C66" s="12"/>
      <c r="D66" s="68"/>
      <c r="E66" s="16"/>
      <c r="F66" s="161"/>
    </row>
    <row r="67" spans="1:8" s="3" customFormat="1">
      <c r="A67" s="23"/>
      <c r="B67" s="15"/>
      <c r="C67" s="12"/>
      <c r="D67" s="35"/>
      <c r="E67" s="16"/>
      <c r="F67" s="160"/>
    </row>
    <row r="68" spans="1:8" s="3" customFormat="1">
      <c r="A68" s="69">
        <v>2.2000000000000002</v>
      </c>
      <c r="B68" s="66" t="s">
        <v>15</v>
      </c>
      <c r="C68" s="12"/>
      <c r="D68" s="35"/>
      <c r="E68" s="13"/>
      <c r="F68" s="160"/>
    </row>
    <row r="69" spans="1:8" s="3" customFormat="1" ht="63">
      <c r="A69" s="14"/>
      <c r="B69" s="15" t="s">
        <v>17</v>
      </c>
      <c r="C69" s="12"/>
      <c r="D69" s="35"/>
      <c r="E69" s="13"/>
      <c r="F69" s="160"/>
    </row>
    <row r="70" spans="1:8" s="3" customFormat="1" ht="31.5">
      <c r="A70" s="14"/>
      <c r="B70" s="37" t="s">
        <v>18</v>
      </c>
      <c r="C70" s="12"/>
      <c r="D70" s="35"/>
      <c r="E70" s="13"/>
      <c r="F70" s="160"/>
    </row>
    <row r="71" spans="1:8" s="3" customFormat="1" ht="31.5">
      <c r="A71" s="14"/>
      <c r="B71" s="37" t="s">
        <v>19</v>
      </c>
      <c r="C71" s="12"/>
      <c r="D71" s="35"/>
      <c r="E71" s="13"/>
      <c r="F71" s="160"/>
    </row>
    <row r="72" spans="1:8" s="3" customFormat="1">
      <c r="A72" s="14" t="s">
        <v>8</v>
      </c>
      <c r="B72" s="79" t="s">
        <v>16</v>
      </c>
      <c r="C72" s="12"/>
      <c r="D72" s="35"/>
      <c r="E72" s="13"/>
      <c r="F72" s="160"/>
    </row>
    <row r="73" spans="1:8" s="3" customFormat="1">
      <c r="A73" s="14"/>
      <c r="B73" s="79"/>
      <c r="C73" s="12"/>
      <c r="D73" s="35"/>
      <c r="E73" s="13"/>
      <c r="F73" s="160"/>
    </row>
    <row r="74" spans="1:8" s="3" customFormat="1">
      <c r="A74" s="20" t="s">
        <v>140</v>
      </c>
      <c r="B74" s="34" t="s">
        <v>76</v>
      </c>
      <c r="C74" s="12"/>
      <c r="D74" s="35"/>
      <c r="E74" s="13"/>
      <c r="F74" s="160"/>
    </row>
    <row r="75" spans="1:8" s="3" customFormat="1">
      <c r="A75" s="23">
        <v>1</v>
      </c>
      <c r="B75" s="37" t="s">
        <v>186</v>
      </c>
      <c r="C75" s="12"/>
      <c r="D75" s="35"/>
      <c r="E75" s="13"/>
      <c r="F75" s="160"/>
    </row>
    <row r="76" spans="1:8" s="3" customFormat="1">
      <c r="A76" s="23"/>
      <c r="B76" s="46" t="s">
        <v>80</v>
      </c>
      <c r="C76" s="12">
        <v>9.6999999999999993</v>
      </c>
      <c r="D76" s="35" t="s">
        <v>10</v>
      </c>
      <c r="E76" s="13">
        <v>0</v>
      </c>
      <c r="F76" s="160">
        <f>C76*E76</f>
        <v>0</v>
      </c>
      <c r="H76" s="10"/>
    </row>
    <row r="77" spans="1:8" s="3" customFormat="1">
      <c r="A77" s="23"/>
      <c r="B77" s="15" t="s">
        <v>81</v>
      </c>
      <c r="C77" s="12">
        <f>ROUNDUP(C76*9,0)</f>
        <v>88</v>
      </c>
      <c r="D77" s="35" t="s">
        <v>82</v>
      </c>
      <c r="E77" s="13"/>
      <c r="F77" s="160"/>
    </row>
    <row r="78" spans="1:8" s="3" customFormat="1">
      <c r="A78" s="23"/>
      <c r="B78" s="15" t="s">
        <v>83</v>
      </c>
      <c r="C78" s="12">
        <f>SUM(C77*2)</f>
        <v>176</v>
      </c>
      <c r="D78" s="35" t="s">
        <v>82</v>
      </c>
      <c r="E78" s="13"/>
      <c r="F78" s="160"/>
    </row>
    <row r="79" spans="1:8" s="3" customFormat="1">
      <c r="A79" s="23"/>
      <c r="B79" s="15" t="s">
        <v>84</v>
      </c>
      <c r="C79" s="12">
        <f>SUM(C77*3)</f>
        <v>264</v>
      </c>
      <c r="D79" s="35" t="s">
        <v>82</v>
      </c>
      <c r="E79" s="13"/>
      <c r="F79" s="160"/>
    </row>
    <row r="80" spans="1:8" s="3" customFormat="1">
      <c r="A80" s="23"/>
      <c r="B80" s="15" t="s">
        <v>120</v>
      </c>
      <c r="C80" s="12">
        <f>C76*0.15</f>
        <v>1.4549999999999998</v>
      </c>
      <c r="D80" s="35" t="s">
        <v>91</v>
      </c>
      <c r="E80" s="13"/>
      <c r="F80" s="160"/>
    </row>
    <row r="81" spans="1:10" s="3" customFormat="1">
      <c r="A81" s="23"/>
      <c r="B81" s="15" t="s">
        <v>92</v>
      </c>
      <c r="C81" s="12">
        <f>ROUNDUP(C77*0.16,0)</f>
        <v>15</v>
      </c>
      <c r="D81" s="35" t="s">
        <v>91</v>
      </c>
      <c r="E81" s="13"/>
      <c r="F81" s="160"/>
    </row>
    <row r="82" spans="1:10" s="3" customFormat="1" ht="18.75" customHeight="1">
      <c r="A82" s="23"/>
      <c r="B82" s="15"/>
      <c r="C82" s="12"/>
      <c r="D82" s="35"/>
      <c r="E82" s="13"/>
      <c r="F82" s="160"/>
    </row>
    <row r="83" spans="1:10" s="3" customFormat="1">
      <c r="A83" s="23">
        <v>2</v>
      </c>
      <c r="B83" s="46" t="s">
        <v>85</v>
      </c>
      <c r="C83" s="12">
        <v>108</v>
      </c>
      <c r="D83" s="35" t="s">
        <v>24</v>
      </c>
      <c r="E83" s="13">
        <v>0</v>
      </c>
      <c r="F83" s="160">
        <f>C83*E83</f>
        <v>0</v>
      </c>
    </row>
    <row r="84" spans="1:10" s="3" customFormat="1">
      <c r="A84" s="23"/>
      <c r="B84" s="15" t="s">
        <v>86</v>
      </c>
      <c r="C84" s="12">
        <f>ROUNDUP(C83/2.88,0)</f>
        <v>38</v>
      </c>
      <c r="D84" s="35" t="s">
        <v>87</v>
      </c>
      <c r="E84" s="13"/>
      <c r="F84" s="160"/>
    </row>
    <row r="85" spans="1:10" s="3" customFormat="1">
      <c r="A85" s="23"/>
      <c r="B85" s="15" t="s">
        <v>88</v>
      </c>
      <c r="C85" s="12">
        <f>C84*0.06</f>
        <v>2.2799999999999998</v>
      </c>
      <c r="D85" s="35" t="s">
        <v>10</v>
      </c>
      <c r="E85" s="13"/>
      <c r="F85" s="160"/>
    </row>
    <row r="86" spans="1:10" s="3" customFormat="1">
      <c r="A86" s="23"/>
      <c r="B86" s="15" t="s">
        <v>89</v>
      </c>
      <c r="C86" s="12">
        <f>C84*2.88/20</f>
        <v>5.4719999999999995</v>
      </c>
      <c r="D86" s="35" t="s">
        <v>108</v>
      </c>
      <c r="E86" s="13"/>
      <c r="F86" s="160"/>
    </row>
    <row r="87" spans="1:10" s="3" customFormat="1">
      <c r="A87" s="23"/>
      <c r="B87" s="15" t="s">
        <v>90</v>
      </c>
      <c r="C87" s="12">
        <f>ROUNDUP(C83*0.144,0)</f>
        <v>16</v>
      </c>
      <c r="D87" s="35" t="s">
        <v>91</v>
      </c>
      <c r="E87" s="13"/>
      <c r="F87" s="160"/>
    </row>
    <row r="88" spans="1:10" s="3" customFormat="1">
      <c r="A88" s="23"/>
      <c r="B88" s="15"/>
      <c r="C88" s="12"/>
      <c r="D88" s="35"/>
      <c r="E88" s="13"/>
      <c r="F88" s="160"/>
    </row>
    <row r="89" spans="1:10" s="3" customFormat="1">
      <c r="A89" s="23"/>
      <c r="B89" s="46" t="s">
        <v>106</v>
      </c>
      <c r="C89" s="84"/>
      <c r="D89" s="35"/>
      <c r="E89" s="13"/>
      <c r="F89" s="160"/>
    </row>
    <row r="90" spans="1:10" s="3" customFormat="1" ht="22.5" customHeight="1">
      <c r="A90" s="23">
        <v>3</v>
      </c>
      <c r="B90" s="15" t="s">
        <v>157</v>
      </c>
      <c r="C90" s="12">
        <v>0.04</v>
      </c>
      <c r="D90" s="35" t="s">
        <v>110</v>
      </c>
      <c r="E90" s="13">
        <v>0</v>
      </c>
      <c r="F90" s="160">
        <f>C90*E90</f>
        <v>0</v>
      </c>
    </row>
    <row r="91" spans="1:10" s="3" customFormat="1" ht="22.5" customHeight="1">
      <c r="A91" s="23">
        <v>4</v>
      </c>
      <c r="B91" s="15" t="s">
        <v>136</v>
      </c>
      <c r="C91" s="12">
        <v>0.38</v>
      </c>
      <c r="D91" s="35" t="s">
        <v>110</v>
      </c>
      <c r="E91" s="13">
        <v>0</v>
      </c>
      <c r="F91" s="160">
        <f>C91*E91</f>
        <v>0</v>
      </c>
    </row>
    <row r="92" spans="1:10" s="3" customFormat="1" ht="22.5" customHeight="1">
      <c r="A92" s="23">
        <v>5</v>
      </c>
      <c r="B92" s="15" t="s">
        <v>183</v>
      </c>
      <c r="C92" s="12">
        <v>0.02</v>
      </c>
      <c r="D92" s="35" t="s">
        <v>110</v>
      </c>
      <c r="E92" s="13">
        <v>0</v>
      </c>
      <c r="F92" s="160">
        <f>C92*E92</f>
        <v>0</v>
      </c>
    </row>
    <row r="93" spans="1:10" s="3" customFormat="1" ht="18" customHeight="1">
      <c r="A93" s="23"/>
      <c r="B93" s="15"/>
      <c r="C93" s="12"/>
      <c r="D93" s="35"/>
      <c r="E93" s="13"/>
      <c r="F93" s="160"/>
    </row>
    <row r="94" spans="1:10" s="3" customFormat="1">
      <c r="A94" s="20" t="s">
        <v>141</v>
      </c>
      <c r="B94" s="34" t="s">
        <v>115</v>
      </c>
      <c r="C94" s="12"/>
      <c r="D94" s="35"/>
      <c r="E94" s="13"/>
      <c r="F94" s="160"/>
    </row>
    <row r="95" spans="1:10" s="3" customFormat="1">
      <c r="A95" s="23">
        <v>1</v>
      </c>
      <c r="B95" s="37" t="s">
        <v>122</v>
      </c>
      <c r="C95" s="12"/>
      <c r="D95" s="35"/>
      <c r="E95" s="13"/>
      <c r="F95" s="160"/>
      <c r="J95" s="147"/>
    </row>
    <row r="96" spans="1:10" s="3" customFormat="1">
      <c r="A96" s="23"/>
      <c r="B96" s="46" t="s">
        <v>80</v>
      </c>
      <c r="C96" s="12">
        <v>0.15</v>
      </c>
      <c r="D96" s="35" t="s">
        <v>10</v>
      </c>
      <c r="E96" s="13">
        <v>0</v>
      </c>
      <c r="F96" s="160">
        <f>C96*E96</f>
        <v>0</v>
      </c>
    </row>
    <row r="97" spans="1:6" s="3" customFormat="1">
      <c r="A97" s="23"/>
      <c r="B97" s="15" t="s">
        <v>81</v>
      </c>
      <c r="C97" s="12">
        <f>ROUNDUP(C96*9,0)</f>
        <v>2</v>
      </c>
      <c r="D97" s="35" t="s">
        <v>82</v>
      </c>
      <c r="E97" s="13"/>
      <c r="F97" s="160"/>
    </row>
    <row r="98" spans="1:6" s="3" customFormat="1">
      <c r="A98" s="23"/>
      <c r="B98" s="15" t="s">
        <v>83</v>
      </c>
      <c r="C98" s="12">
        <f>SUM(C97*2)</f>
        <v>4</v>
      </c>
      <c r="D98" s="35" t="s">
        <v>82</v>
      </c>
      <c r="E98" s="13"/>
      <c r="F98" s="160"/>
    </row>
    <row r="99" spans="1:6" s="3" customFormat="1">
      <c r="A99" s="23"/>
      <c r="B99" s="15" t="s">
        <v>84</v>
      </c>
      <c r="C99" s="12">
        <f>SUM(C97*3)</f>
        <v>6</v>
      </c>
      <c r="D99" s="35" t="s">
        <v>82</v>
      </c>
      <c r="E99" s="13"/>
      <c r="F99" s="160"/>
    </row>
    <row r="100" spans="1:6" s="3" customFormat="1">
      <c r="A100" s="23"/>
      <c r="B100" s="15" t="s">
        <v>120</v>
      </c>
      <c r="C100" s="12">
        <f>C96*0.15</f>
        <v>2.2499999999999999E-2</v>
      </c>
      <c r="D100" s="35" t="s">
        <v>91</v>
      </c>
      <c r="E100" s="13"/>
      <c r="F100" s="160"/>
    </row>
    <row r="101" spans="1:6" s="3" customFormat="1">
      <c r="A101" s="23"/>
      <c r="B101" s="15" t="s">
        <v>92</v>
      </c>
      <c r="C101" s="12">
        <f>ROUNDUP(C97*0.16,0)</f>
        <v>1</v>
      </c>
      <c r="D101" s="35" t="s">
        <v>91</v>
      </c>
      <c r="E101" s="13"/>
      <c r="F101" s="160"/>
    </row>
    <row r="102" spans="1:6" s="3" customFormat="1">
      <c r="A102" s="23"/>
      <c r="B102" s="15"/>
      <c r="C102" s="12"/>
      <c r="D102" s="35"/>
      <c r="E102" s="13"/>
      <c r="F102" s="160"/>
    </row>
    <row r="103" spans="1:6" s="3" customFormat="1">
      <c r="A103" s="23">
        <v>2</v>
      </c>
      <c r="B103" s="46" t="s">
        <v>85</v>
      </c>
      <c r="C103" s="12">
        <v>4.04</v>
      </c>
      <c r="D103" s="35" t="s">
        <v>24</v>
      </c>
      <c r="E103" s="13">
        <v>0</v>
      </c>
      <c r="F103" s="160">
        <f>C103*E103</f>
        <v>0</v>
      </c>
    </row>
    <row r="104" spans="1:6" s="3" customFormat="1">
      <c r="A104" s="23"/>
      <c r="B104" s="15" t="s">
        <v>86</v>
      </c>
      <c r="C104" s="12">
        <f>ROUNDUP(C103/2.88,0)</f>
        <v>2</v>
      </c>
      <c r="D104" s="35" t="s">
        <v>87</v>
      </c>
      <c r="E104" s="13"/>
      <c r="F104" s="160"/>
    </row>
    <row r="105" spans="1:6" s="3" customFormat="1">
      <c r="A105" s="23"/>
      <c r="B105" s="15" t="s">
        <v>88</v>
      </c>
      <c r="C105" s="12">
        <f>C104*0.06</f>
        <v>0.12</v>
      </c>
      <c r="D105" s="35" t="s">
        <v>10</v>
      </c>
      <c r="E105" s="13"/>
      <c r="F105" s="160"/>
    </row>
    <row r="106" spans="1:6" s="3" customFormat="1">
      <c r="A106" s="143"/>
      <c r="B106" s="144" t="s">
        <v>89</v>
      </c>
      <c r="C106" s="145">
        <f>C104*2.88/20</f>
        <v>0.28799999999999998</v>
      </c>
      <c r="D106" s="146" t="s">
        <v>108</v>
      </c>
      <c r="E106" s="114"/>
      <c r="F106" s="168"/>
    </row>
    <row r="107" spans="1:6" s="3" customFormat="1">
      <c r="A107" s="23"/>
      <c r="B107" s="15" t="s">
        <v>90</v>
      </c>
      <c r="C107" s="12">
        <f>ROUNDUP(C103*0.144,0)</f>
        <v>1</v>
      </c>
      <c r="D107" s="35" t="s">
        <v>91</v>
      </c>
      <c r="E107" s="13"/>
      <c r="F107" s="160"/>
    </row>
    <row r="108" spans="1:6" s="3" customFormat="1">
      <c r="A108" s="23"/>
      <c r="B108" s="15"/>
      <c r="C108" s="12"/>
      <c r="D108" s="35"/>
      <c r="E108" s="13"/>
      <c r="F108" s="160"/>
    </row>
    <row r="109" spans="1:6" s="3" customFormat="1">
      <c r="A109" s="23"/>
      <c r="B109" s="46" t="s">
        <v>135</v>
      </c>
      <c r="C109" s="12"/>
      <c r="D109" s="35"/>
      <c r="E109" s="13"/>
      <c r="F109" s="160"/>
    </row>
    <row r="110" spans="1:6" s="18" customFormat="1">
      <c r="A110" s="23">
        <v>3</v>
      </c>
      <c r="B110" s="15" t="s">
        <v>157</v>
      </c>
      <c r="C110" s="113">
        <f>0.006*4</f>
        <v>2.4E-2</v>
      </c>
      <c r="D110" s="35" t="s">
        <v>110</v>
      </c>
      <c r="E110" s="13">
        <v>0</v>
      </c>
      <c r="F110" s="160">
        <f>C110*E110</f>
        <v>0</v>
      </c>
    </row>
    <row r="111" spans="1:6" s="18" customFormat="1">
      <c r="A111" s="23">
        <v>4</v>
      </c>
      <c r="B111" s="15" t="s">
        <v>185</v>
      </c>
      <c r="C111" s="113">
        <f>0.0012*4</f>
        <v>4.7999999999999996E-3</v>
      </c>
      <c r="D111" s="35" t="s">
        <v>110</v>
      </c>
      <c r="E111" s="13">
        <v>0</v>
      </c>
      <c r="F111" s="160">
        <f>C111*E111</f>
        <v>0</v>
      </c>
    </row>
    <row r="112" spans="1:6" s="18" customFormat="1">
      <c r="A112" s="23"/>
      <c r="B112" s="15"/>
      <c r="C112" s="12"/>
      <c r="D112" s="35"/>
      <c r="E112" s="13"/>
      <c r="F112" s="160"/>
    </row>
    <row r="113" spans="1:9" s="18" customFormat="1">
      <c r="A113" s="23"/>
      <c r="B113" s="15"/>
      <c r="C113" s="12"/>
      <c r="D113" s="35"/>
      <c r="E113" s="13"/>
      <c r="F113" s="160"/>
      <c r="H113" s="151"/>
      <c r="I113" s="151"/>
    </row>
    <row r="114" spans="1:9" s="18" customFormat="1">
      <c r="A114" s="20" t="s">
        <v>142</v>
      </c>
      <c r="B114" s="34" t="s">
        <v>116</v>
      </c>
      <c r="C114" s="12"/>
      <c r="D114" s="35"/>
      <c r="E114" s="13"/>
      <c r="F114" s="160"/>
    </row>
    <row r="115" spans="1:9" s="18" customFormat="1">
      <c r="A115" s="14"/>
      <c r="B115" s="15"/>
      <c r="C115" s="12"/>
      <c r="D115" s="35"/>
      <c r="E115" s="13"/>
      <c r="F115" s="160"/>
    </row>
    <row r="116" spans="1:9">
      <c r="A116" s="23">
        <v>1</v>
      </c>
      <c r="B116" s="37" t="s">
        <v>123</v>
      </c>
      <c r="C116" s="39"/>
      <c r="D116" s="35"/>
      <c r="E116" s="13"/>
      <c r="F116" s="160"/>
    </row>
    <row r="117" spans="1:9">
      <c r="A117" s="23"/>
      <c r="B117" s="46" t="s">
        <v>80</v>
      </c>
      <c r="C117" s="39">
        <v>31.4</v>
      </c>
      <c r="D117" s="35" t="s">
        <v>112</v>
      </c>
      <c r="E117" s="13">
        <v>0</v>
      </c>
      <c r="F117" s="160">
        <f>C117*E117</f>
        <v>0</v>
      </c>
    </row>
    <row r="118" spans="1:9">
      <c r="A118" s="23"/>
      <c r="B118" s="15" t="s">
        <v>81</v>
      </c>
      <c r="C118" s="12">
        <v>10</v>
      </c>
      <c r="D118" s="35" t="s">
        <v>82</v>
      </c>
      <c r="E118" s="13"/>
      <c r="F118" s="160"/>
    </row>
    <row r="119" spans="1:9">
      <c r="A119" s="23"/>
      <c r="B119" s="15" t="s">
        <v>83</v>
      </c>
      <c r="C119" s="12">
        <v>20</v>
      </c>
      <c r="D119" s="35" t="s">
        <v>82</v>
      </c>
      <c r="E119" s="13"/>
      <c r="F119" s="160"/>
    </row>
    <row r="120" spans="1:9">
      <c r="A120" s="23"/>
      <c r="B120" s="15" t="s">
        <v>84</v>
      </c>
      <c r="C120" s="12">
        <v>30</v>
      </c>
      <c r="D120" s="35" t="s">
        <v>82</v>
      </c>
      <c r="E120" s="13"/>
      <c r="F120" s="160"/>
    </row>
    <row r="121" spans="1:9" s="3" customFormat="1">
      <c r="A121" s="23"/>
      <c r="B121" s="15" t="s">
        <v>120</v>
      </c>
      <c r="C121" s="12">
        <v>0.15</v>
      </c>
      <c r="D121" s="35" t="s">
        <v>91</v>
      </c>
      <c r="E121" s="13"/>
      <c r="F121" s="160"/>
    </row>
    <row r="122" spans="1:9">
      <c r="A122" s="23"/>
      <c r="B122" s="15" t="s">
        <v>92</v>
      </c>
      <c r="C122" s="12">
        <v>2</v>
      </c>
      <c r="D122" s="35" t="s">
        <v>91</v>
      </c>
      <c r="E122" s="13"/>
      <c r="F122" s="160"/>
    </row>
    <row r="123" spans="1:9">
      <c r="A123" s="23"/>
      <c r="B123" s="15"/>
      <c r="C123" s="12"/>
      <c r="D123" s="35"/>
      <c r="E123" s="13"/>
      <c r="F123" s="160"/>
    </row>
    <row r="124" spans="1:9">
      <c r="A124" s="23">
        <v>2</v>
      </c>
      <c r="B124" s="46" t="s">
        <v>143</v>
      </c>
      <c r="C124" s="12">
        <f>C117*0.15*0.2</f>
        <v>0.94200000000000006</v>
      </c>
      <c r="D124" s="35" t="s">
        <v>24</v>
      </c>
      <c r="E124" s="13">
        <v>0</v>
      </c>
      <c r="F124" s="160">
        <f>C124*E124</f>
        <v>0</v>
      </c>
    </row>
    <row r="125" spans="1:9">
      <c r="A125" s="23"/>
      <c r="B125" s="15" t="s">
        <v>86</v>
      </c>
      <c r="C125" s="12">
        <f>ROUNDUP(C124/2.88,0)</f>
        <v>1</v>
      </c>
      <c r="D125" s="35" t="s">
        <v>87</v>
      </c>
      <c r="E125" s="13"/>
      <c r="F125" s="160"/>
    </row>
    <row r="126" spans="1:9">
      <c r="A126" s="23"/>
      <c r="B126" s="15" t="s">
        <v>88</v>
      </c>
      <c r="C126" s="12">
        <f>C125*0.06</f>
        <v>0.06</v>
      </c>
      <c r="D126" s="35" t="s">
        <v>10</v>
      </c>
      <c r="E126" s="13"/>
      <c r="F126" s="160"/>
    </row>
    <row r="127" spans="1:9">
      <c r="A127" s="23"/>
      <c r="B127" s="15" t="s">
        <v>89</v>
      </c>
      <c r="C127" s="12">
        <f>C125*2.88/20</f>
        <v>0.14399999999999999</v>
      </c>
      <c r="D127" s="35" t="s">
        <v>108</v>
      </c>
      <c r="E127" s="13"/>
      <c r="F127" s="160"/>
    </row>
    <row r="128" spans="1:9">
      <c r="A128" s="23"/>
      <c r="B128" s="15" t="s">
        <v>90</v>
      </c>
      <c r="C128" s="12">
        <f>ROUNDUP(C124*0.144,0)</f>
        <v>1</v>
      </c>
      <c r="D128" s="35" t="s">
        <v>91</v>
      </c>
      <c r="E128" s="13"/>
      <c r="F128" s="160"/>
    </row>
    <row r="129" spans="1:6">
      <c r="A129" s="23"/>
      <c r="B129" s="15"/>
      <c r="C129" s="12"/>
      <c r="D129" s="35"/>
      <c r="E129" s="13"/>
      <c r="F129" s="160"/>
    </row>
    <row r="130" spans="1:6">
      <c r="A130" s="23"/>
      <c r="B130" s="46" t="s">
        <v>106</v>
      </c>
      <c r="C130" s="12"/>
      <c r="D130" s="35"/>
      <c r="E130" s="13"/>
      <c r="F130" s="160"/>
    </row>
    <row r="131" spans="1:6">
      <c r="A131" s="23">
        <v>3</v>
      </c>
      <c r="B131" s="15" t="s">
        <v>198</v>
      </c>
      <c r="C131" s="12">
        <f>(1.58*(C117)*2)/1000</f>
        <v>9.9224000000000007E-2</v>
      </c>
      <c r="D131" s="35" t="s">
        <v>110</v>
      </c>
      <c r="E131" s="13">
        <v>0</v>
      </c>
      <c r="F131" s="160">
        <f>C131*E131</f>
        <v>0</v>
      </c>
    </row>
    <row r="132" spans="1:6">
      <c r="A132" s="23"/>
      <c r="B132" s="15"/>
      <c r="C132" s="12"/>
      <c r="D132" s="35"/>
      <c r="E132" s="13"/>
      <c r="F132" s="160"/>
    </row>
    <row r="133" spans="1:6" s="3" customFormat="1">
      <c r="A133" s="20" t="s">
        <v>144</v>
      </c>
      <c r="B133" s="34" t="s">
        <v>125</v>
      </c>
      <c r="C133" s="12"/>
      <c r="D133" s="35"/>
      <c r="E133" s="13"/>
      <c r="F133" s="160"/>
    </row>
    <row r="134" spans="1:6" s="3" customFormat="1">
      <c r="A134" s="14"/>
      <c r="B134" s="34"/>
      <c r="C134" s="12"/>
      <c r="D134" s="35"/>
      <c r="E134" s="13"/>
      <c r="F134" s="160"/>
    </row>
    <row r="135" spans="1:6">
      <c r="A135" s="23">
        <v>1</v>
      </c>
      <c r="B135" s="37" t="s">
        <v>153</v>
      </c>
      <c r="C135" s="12"/>
      <c r="D135" s="35"/>
      <c r="E135" s="13"/>
      <c r="F135" s="160"/>
    </row>
    <row r="136" spans="1:6">
      <c r="A136" s="23"/>
      <c r="B136" s="46" t="s">
        <v>80</v>
      </c>
      <c r="C136" s="113">
        <v>5.5039999999999996</v>
      </c>
      <c r="D136" s="35" t="s">
        <v>10</v>
      </c>
      <c r="E136" s="13">
        <v>0</v>
      </c>
      <c r="F136" s="160">
        <f>C136*E136</f>
        <v>0</v>
      </c>
    </row>
    <row r="137" spans="1:6">
      <c r="A137" s="23"/>
      <c r="B137" s="15" t="s">
        <v>81</v>
      </c>
      <c r="C137" s="12">
        <f>ROUNDUP(C136*9,0)</f>
        <v>50</v>
      </c>
      <c r="D137" s="35" t="s">
        <v>82</v>
      </c>
      <c r="E137" s="13"/>
      <c r="F137" s="160"/>
    </row>
    <row r="138" spans="1:6">
      <c r="A138" s="23"/>
      <c r="B138" s="15" t="s">
        <v>83</v>
      </c>
      <c r="C138" s="12">
        <f>SUM(C137*2)</f>
        <v>100</v>
      </c>
      <c r="D138" s="35" t="s">
        <v>82</v>
      </c>
      <c r="E138" s="13"/>
      <c r="F138" s="160"/>
    </row>
    <row r="139" spans="1:6">
      <c r="A139" s="23"/>
      <c r="B139" s="15" t="s">
        <v>84</v>
      </c>
      <c r="C139" s="12">
        <f>SUM(C137*3)</f>
        <v>150</v>
      </c>
      <c r="D139" s="35" t="s">
        <v>82</v>
      </c>
      <c r="E139" s="13"/>
      <c r="F139" s="160"/>
    </row>
    <row r="140" spans="1:6">
      <c r="A140" s="23"/>
      <c r="B140" s="15" t="s">
        <v>120</v>
      </c>
      <c r="C140" s="12">
        <f>C136*0.15</f>
        <v>0.82559999999999989</v>
      </c>
      <c r="D140" s="35" t="s">
        <v>91</v>
      </c>
      <c r="E140" s="13"/>
      <c r="F140" s="160"/>
    </row>
    <row r="141" spans="1:6">
      <c r="A141" s="23"/>
      <c r="B141" s="15" t="s">
        <v>92</v>
      </c>
      <c r="C141" s="12">
        <f>ROUNDUP(C137*0.16,0)</f>
        <v>8</v>
      </c>
      <c r="D141" s="35" t="s">
        <v>91</v>
      </c>
      <c r="E141" s="13"/>
      <c r="F141" s="160"/>
    </row>
    <row r="142" spans="1:6">
      <c r="A142" s="23"/>
      <c r="B142" s="15"/>
      <c r="C142" s="12"/>
      <c r="D142" s="35"/>
      <c r="E142" s="13"/>
      <c r="F142" s="160"/>
    </row>
    <row r="143" spans="1:6">
      <c r="A143" s="23">
        <v>2</v>
      </c>
      <c r="B143" s="46" t="s">
        <v>143</v>
      </c>
      <c r="C143" s="13">
        <v>3</v>
      </c>
      <c r="D143" s="35" t="s">
        <v>24</v>
      </c>
      <c r="E143" s="13">
        <v>0</v>
      </c>
      <c r="F143" s="160">
        <f>C143*E143</f>
        <v>0</v>
      </c>
    </row>
    <row r="144" spans="1:6">
      <c r="A144" s="23"/>
      <c r="B144" s="15" t="s">
        <v>86</v>
      </c>
      <c r="C144" s="12">
        <f>ROUNDUP(C143/2.88,0)</f>
        <v>2</v>
      </c>
      <c r="D144" s="35" t="s">
        <v>87</v>
      </c>
      <c r="E144" s="13"/>
      <c r="F144" s="160"/>
    </row>
    <row r="145" spans="1:6">
      <c r="A145" s="23"/>
      <c r="B145" s="15" t="s">
        <v>88</v>
      </c>
      <c r="C145" s="12">
        <f>C144*0.06</f>
        <v>0.12</v>
      </c>
      <c r="D145" s="35" t="s">
        <v>10</v>
      </c>
      <c r="E145" s="13"/>
      <c r="F145" s="160"/>
    </row>
    <row r="146" spans="1:6">
      <c r="A146" s="23"/>
      <c r="B146" s="15" t="s">
        <v>89</v>
      </c>
      <c r="C146" s="12">
        <f>C144*2.88/20</f>
        <v>0.28799999999999998</v>
      </c>
      <c r="D146" s="35" t="s">
        <v>108</v>
      </c>
      <c r="E146" s="13"/>
      <c r="F146" s="160"/>
    </row>
    <row r="147" spans="1:6">
      <c r="A147" s="23"/>
      <c r="B147" s="15" t="s">
        <v>90</v>
      </c>
      <c r="C147" s="12">
        <f>ROUNDUP(C143*0.144,0)</f>
        <v>1</v>
      </c>
      <c r="D147" s="35" t="s">
        <v>91</v>
      </c>
      <c r="E147" s="13"/>
      <c r="F147" s="160"/>
    </row>
    <row r="148" spans="1:6">
      <c r="A148" s="23"/>
      <c r="B148" s="15"/>
      <c r="C148" s="12"/>
      <c r="D148" s="35"/>
      <c r="E148" s="13"/>
      <c r="F148" s="160"/>
    </row>
    <row r="149" spans="1:6">
      <c r="A149" s="23"/>
      <c r="B149" s="46" t="s">
        <v>106</v>
      </c>
      <c r="C149" s="12"/>
      <c r="D149" s="35"/>
      <c r="E149" s="13"/>
      <c r="F149" s="160"/>
    </row>
    <row r="150" spans="1:6">
      <c r="A150" s="23">
        <v>3</v>
      </c>
      <c r="B150" s="15" t="s">
        <v>136</v>
      </c>
      <c r="C150" s="113">
        <v>0.36</v>
      </c>
      <c r="D150" s="35" t="s">
        <v>110</v>
      </c>
      <c r="E150" s="13">
        <v>0</v>
      </c>
      <c r="F150" s="160">
        <f>C150*E150</f>
        <v>0</v>
      </c>
    </row>
    <row r="151" spans="1:6">
      <c r="A151" s="23"/>
      <c r="B151" s="15"/>
      <c r="C151" s="12"/>
      <c r="D151" s="35"/>
      <c r="E151" s="13"/>
      <c r="F151" s="160"/>
    </row>
    <row r="152" spans="1:6">
      <c r="A152" s="85"/>
      <c r="B152" s="34"/>
      <c r="C152" s="12"/>
      <c r="D152" s="35"/>
      <c r="E152" s="13"/>
      <c r="F152" s="160"/>
    </row>
    <row r="153" spans="1:6">
      <c r="A153" s="85" t="s">
        <v>187</v>
      </c>
      <c r="B153" s="34" t="s">
        <v>216</v>
      </c>
      <c r="C153" s="12"/>
      <c r="D153" s="35"/>
      <c r="E153" s="13"/>
      <c r="F153" s="160"/>
    </row>
    <row r="154" spans="1:6">
      <c r="A154" s="23">
        <v>1</v>
      </c>
      <c r="B154" s="46" t="s">
        <v>80</v>
      </c>
      <c r="C154" s="113">
        <v>3.12</v>
      </c>
      <c r="D154" s="35" t="s">
        <v>10</v>
      </c>
      <c r="E154" s="13">
        <v>0</v>
      </c>
      <c r="F154" s="160">
        <f>C154*E154</f>
        <v>0</v>
      </c>
    </row>
    <row r="155" spans="1:6">
      <c r="A155" s="143"/>
      <c r="B155" s="144" t="s">
        <v>81</v>
      </c>
      <c r="C155" s="145">
        <f>ROUNDUP(C154*9,0)</f>
        <v>29</v>
      </c>
      <c r="D155" s="146" t="s">
        <v>82</v>
      </c>
      <c r="E155" s="114"/>
      <c r="F155" s="168"/>
    </row>
    <row r="156" spans="1:6">
      <c r="A156" s="23"/>
      <c r="B156" s="15" t="s">
        <v>83</v>
      </c>
      <c r="C156" s="12">
        <f>SUM(C155*2)</f>
        <v>58</v>
      </c>
      <c r="D156" s="35" t="s">
        <v>82</v>
      </c>
      <c r="E156" s="13"/>
      <c r="F156" s="160"/>
    </row>
    <row r="157" spans="1:6">
      <c r="A157" s="23"/>
      <c r="B157" s="15" t="s">
        <v>84</v>
      </c>
      <c r="C157" s="12">
        <f>SUM(C155*3)</f>
        <v>87</v>
      </c>
      <c r="D157" s="35" t="s">
        <v>82</v>
      </c>
      <c r="E157" s="13"/>
      <c r="F157" s="160"/>
    </row>
    <row r="158" spans="1:6">
      <c r="A158" s="23"/>
      <c r="B158" s="15" t="s">
        <v>120</v>
      </c>
      <c r="C158" s="12">
        <f>C154*0.15</f>
        <v>0.46799999999999997</v>
      </c>
      <c r="D158" s="35" t="s">
        <v>91</v>
      </c>
      <c r="E158" s="13"/>
      <c r="F158" s="160"/>
    </row>
    <row r="159" spans="1:6">
      <c r="A159" s="23"/>
      <c r="B159" s="15" t="s">
        <v>92</v>
      </c>
      <c r="C159" s="12">
        <f>ROUNDUP(C155*0.16,0)</f>
        <v>5</v>
      </c>
      <c r="D159" s="35" t="s">
        <v>91</v>
      </c>
      <c r="E159" s="13"/>
      <c r="F159" s="160"/>
    </row>
    <row r="160" spans="1:6">
      <c r="A160" s="23"/>
      <c r="B160" s="15"/>
      <c r="C160" s="12"/>
      <c r="D160" s="35"/>
      <c r="E160" s="13"/>
      <c r="F160" s="160"/>
    </row>
    <row r="161" spans="1:6">
      <c r="A161" s="23">
        <v>2</v>
      </c>
      <c r="B161" s="46" t="s">
        <v>143</v>
      </c>
      <c r="C161" s="13">
        <v>78</v>
      </c>
      <c r="D161" s="35" t="s">
        <v>24</v>
      </c>
      <c r="E161" s="13">
        <v>0</v>
      </c>
      <c r="F161" s="160">
        <f>C161*E161</f>
        <v>0</v>
      </c>
    </row>
    <row r="162" spans="1:6">
      <c r="A162" s="23"/>
      <c r="B162" s="15" t="s">
        <v>86</v>
      </c>
      <c r="C162" s="12">
        <f>ROUNDUP(C161/2.88,0)</f>
        <v>28</v>
      </c>
      <c r="D162" s="35" t="s">
        <v>87</v>
      </c>
      <c r="E162" s="13"/>
      <c r="F162" s="160"/>
    </row>
    <row r="163" spans="1:6">
      <c r="A163" s="23"/>
      <c r="B163" s="15" t="s">
        <v>88</v>
      </c>
      <c r="C163" s="12">
        <f>C162*0.06</f>
        <v>1.68</v>
      </c>
      <c r="D163" s="35" t="s">
        <v>10</v>
      </c>
      <c r="E163" s="13"/>
      <c r="F163" s="160"/>
    </row>
    <row r="164" spans="1:6">
      <c r="A164" s="23"/>
      <c r="B164" s="15" t="s">
        <v>89</v>
      </c>
      <c r="C164" s="12">
        <f>C162*2.88/20</f>
        <v>4.032</v>
      </c>
      <c r="D164" s="35" t="s">
        <v>108</v>
      </c>
      <c r="E164" s="13"/>
      <c r="F164" s="160"/>
    </row>
    <row r="165" spans="1:6">
      <c r="A165" s="23"/>
      <c r="B165" s="15" t="s">
        <v>90</v>
      </c>
      <c r="C165" s="12">
        <f>ROUNDUP(C161*0.144,0)</f>
        <v>12</v>
      </c>
      <c r="D165" s="35" t="s">
        <v>91</v>
      </c>
      <c r="E165" s="13"/>
      <c r="F165" s="160"/>
    </row>
    <row r="166" spans="1:6">
      <c r="A166" s="23"/>
      <c r="B166" s="15"/>
      <c r="C166" s="12"/>
      <c r="D166" s="35"/>
      <c r="E166" s="13"/>
      <c r="F166" s="160"/>
    </row>
    <row r="167" spans="1:6">
      <c r="A167" s="23"/>
      <c r="B167" s="46" t="s">
        <v>106</v>
      </c>
      <c r="C167" s="12"/>
      <c r="D167" s="35"/>
      <c r="E167" s="13"/>
      <c r="F167" s="160"/>
    </row>
    <row r="168" spans="1:6">
      <c r="A168" s="23">
        <v>3</v>
      </c>
      <c r="B168" s="15" t="s">
        <v>136</v>
      </c>
      <c r="C168" s="113">
        <v>0.33400000000000002</v>
      </c>
      <c r="D168" s="35" t="s">
        <v>110</v>
      </c>
      <c r="E168" s="13">
        <v>0</v>
      </c>
      <c r="F168" s="160">
        <f>C168*E168</f>
        <v>0</v>
      </c>
    </row>
    <row r="169" spans="1:6">
      <c r="A169" s="23"/>
      <c r="B169" s="15"/>
      <c r="C169" s="113"/>
      <c r="D169" s="35"/>
      <c r="E169" s="13"/>
      <c r="F169" s="160"/>
    </row>
    <row r="170" spans="1:6">
      <c r="A170" s="85" t="s">
        <v>217</v>
      </c>
      <c r="B170" s="15" t="s">
        <v>218</v>
      </c>
      <c r="C170" s="12">
        <v>1</v>
      </c>
      <c r="D170" s="35" t="s">
        <v>0</v>
      </c>
      <c r="E170" s="13">
        <v>0</v>
      </c>
      <c r="F170" s="160">
        <f>C170*E170</f>
        <v>0</v>
      </c>
    </row>
    <row r="171" spans="1:6">
      <c r="A171" s="23"/>
      <c r="B171" s="15"/>
      <c r="C171" s="113"/>
      <c r="D171" s="35"/>
      <c r="E171" s="13"/>
      <c r="F171" s="160"/>
    </row>
    <row r="172" spans="1:6">
      <c r="A172" s="23"/>
      <c r="B172" s="15"/>
      <c r="C172" s="12"/>
      <c r="D172" s="35"/>
      <c r="E172" s="13"/>
      <c r="F172" s="160"/>
    </row>
    <row r="173" spans="1:6">
      <c r="A173" s="4"/>
      <c r="B173" s="5" t="s">
        <v>145</v>
      </c>
      <c r="C173" s="149"/>
      <c r="D173" s="6"/>
      <c r="E173" s="7"/>
      <c r="F173" s="164">
        <f>+SUM(F64:F172)</f>
        <v>0</v>
      </c>
    </row>
    <row r="174" spans="1:6">
      <c r="A174" s="4"/>
      <c r="B174" s="5" t="s">
        <v>146</v>
      </c>
      <c r="C174" s="149"/>
      <c r="D174" s="6"/>
      <c r="E174" s="7"/>
      <c r="F174" s="164">
        <f>F173</f>
        <v>0</v>
      </c>
    </row>
    <row r="175" spans="1:6">
      <c r="A175" s="72"/>
      <c r="B175" s="54" t="s">
        <v>11</v>
      </c>
      <c r="C175" s="73"/>
      <c r="D175" s="150"/>
      <c r="E175" s="75"/>
      <c r="F175" s="169"/>
    </row>
    <row r="176" spans="1:6">
      <c r="A176" s="14"/>
      <c r="B176" s="61" t="s">
        <v>23</v>
      </c>
      <c r="C176" s="12"/>
      <c r="D176" s="16"/>
      <c r="E176" s="13"/>
      <c r="F176" s="160"/>
    </row>
    <row r="177" spans="1:6">
      <c r="A177" s="20">
        <v>3.1</v>
      </c>
      <c r="B177" s="70" t="s">
        <v>13</v>
      </c>
      <c r="C177" s="12"/>
      <c r="D177" s="16"/>
      <c r="E177" s="13"/>
      <c r="F177" s="160"/>
    </row>
    <row r="178" spans="1:6" ht="220.5">
      <c r="A178" s="14"/>
      <c r="B178" s="15" t="s">
        <v>70</v>
      </c>
      <c r="C178" s="12"/>
      <c r="D178" s="16"/>
      <c r="E178" s="13"/>
      <c r="F178" s="160"/>
    </row>
    <row r="179" spans="1:6">
      <c r="A179" s="14"/>
      <c r="B179" s="15"/>
      <c r="C179" s="12"/>
      <c r="D179" s="86"/>
      <c r="E179" s="16"/>
      <c r="F179" s="161"/>
    </row>
    <row r="180" spans="1:6">
      <c r="A180" s="23"/>
      <c r="B180" s="15"/>
      <c r="C180" s="12"/>
      <c r="D180" s="86"/>
      <c r="E180" s="13"/>
      <c r="F180" s="160"/>
    </row>
    <row r="181" spans="1:6">
      <c r="A181" s="20">
        <v>3.3</v>
      </c>
      <c r="B181" s="70" t="s">
        <v>26</v>
      </c>
      <c r="C181" s="12"/>
      <c r="D181" s="86"/>
      <c r="E181" s="13"/>
      <c r="F181" s="160"/>
    </row>
    <row r="182" spans="1:6" ht="31.5">
      <c r="A182" s="14"/>
      <c r="B182" s="87" t="s">
        <v>121</v>
      </c>
      <c r="C182" s="12"/>
      <c r="D182" s="86"/>
      <c r="E182" s="13"/>
      <c r="F182" s="160"/>
    </row>
    <row r="183" spans="1:6">
      <c r="A183" s="23"/>
      <c r="B183" s="15"/>
      <c r="C183" s="12"/>
      <c r="D183" s="86"/>
      <c r="E183" s="13"/>
      <c r="F183" s="160"/>
    </row>
    <row r="184" spans="1:6">
      <c r="A184" s="23">
        <v>1</v>
      </c>
      <c r="B184" s="15" t="s">
        <v>27</v>
      </c>
      <c r="C184" s="12"/>
      <c r="D184" s="16"/>
      <c r="E184" s="13"/>
      <c r="F184" s="160"/>
    </row>
    <row r="185" spans="1:6" ht="18.75">
      <c r="A185" s="23"/>
      <c r="B185" s="15" t="s">
        <v>96</v>
      </c>
      <c r="C185" s="12">
        <v>28.84</v>
      </c>
      <c r="D185" s="16" t="s">
        <v>119</v>
      </c>
      <c r="E185" s="13">
        <v>0</v>
      </c>
      <c r="F185" s="160">
        <f>C185*E185</f>
        <v>0</v>
      </c>
    </row>
    <row r="186" spans="1:6">
      <c r="A186" s="23"/>
      <c r="B186" s="15" t="s">
        <v>94</v>
      </c>
      <c r="C186" s="12">
        <f>ROUNDUP(C185*0.254,0)</f>
        <v>8</v>
      </c>
      <c r="D186" s="16" t="s">
        <v>82</v>
      </c>
      <c r="E186" s="13"/>
      <c r="F186" s="160"/>
    </row>
    <row r="187" spans="1:6">
      <c r="A187" s="23"/>
      <c r="B187" s="15" t="s">
        <v>95</v>
      </c>
      <c r="C187" s="12">
        <f>ROUNDUP(C186*4,0)</f>
        <v>32</v>
      </c>
      <c r="D187" s="16" t="s">
        <v>82</v>
      </c>
      <c r="E187" s="13"/>
      <c r="F187" s="160"/>
    </row>
    <row r="188" spans="1:6">
      <c r="A188" s="23"/>
      <c r="B188" s="15"/>
      <c r="C188" s="12"/>
      <c r="D188" s="16"/>
      <c r="E188" s="13"/>
      <c r="F188" s="160"/>
    </row>
    <row r="189" spans="1:6">
      <c r="A189" s="23">
        <v>2</v>
      </c>
      <c r="B189" s="15" t="s">
        <v>28</v>
      </c>
      <c r="C189" s="12"/>
      <c r="D189" s="16"/>
      <c r="E189" s="13"/>
      <c r="F189" s="160"/>
    </row>
    <row r="190" spans="1:6" ht="18.75">
      <c r="A190" s="143"/>
      <c r="B190" s="144" t="s">
        <v>93</v>
      </c>
      <c r="C190" s="145">
        <f>+C185+(10.16*2)</f>
        <v>49.16</v>
      </c>
      <c r="D190" s="128" t="s">
        <v>119</v>
      </c>
      <c r="E190" s="114">
        <v>0</v>
      </c>
      <c r="F190" s="168">
        <f>C190*E190</f>
        <v>0</v>
      </c>
    </row>
    <row r="191" spans="1:6">
      <c r="A191" s="23"/>
      <c r="B191" s="15" t="s">
        <v>94</v>
      </c>
      <c r="C191" s="12">
        <f>ROUNDUP(C190*0.127,0)</f>
        <v>7</v>
      </c>
      <c r="D191" s="16" t="s">
        <v>82</v>
      </c>
      <c r="E191" s="13"/>
      <c r="F191" s="160"/>
    </row>
    <row r="192" spans="1:6">
      <c r="A192" s="23"/>
      <c r="B192" s="15" t="s">
        <v>95</v>
      </c>
      <c r="C192" s="12">
        <f>ROUNDUP(C191*4,0)</f>
        <v>28</v>
      </c>
      <c r="D192" s="16" t="s">
        <v>82</v>
      </c>
      <c r="E192" s="13"/>
      <c r="F192" s="160"/>
    </row>
    <row r="193" spans="1:6">
      <c r="A193" s="23"/>
      <c r="B193" s="15"/>
      <c r="C193" s="12"/>
      <c r="D193" s="16"/>
      <c r="E193" s="13"/>
      <c r="F193" s="160"/>
    </row>
    <row r="194" spans="1:6">
      <c r="A194" s="23"/>
      <c r="B194" s="15"/>
      <c r="C194" s="12"/>
      <c r="D194" s="16"/>
      <c r="E194" s="13"/>
      <c r="F194" s="160"/>
    </row>
    <row r="195" spans="1:6">
      <c r="A195" s="20">
        <v>3.4</v>
      </c>
      <c r="B195" s="70" t="s">
        <v>29</v>
      </c>
      <c r="C195" s="12"/>
      <c r="D195" s="16"/>
      <c r="E195" s="13"/>
      <c r="F195" s="160"/>
    </row>
    <row r="196" spans="1:6">
      <c r="A196" s="14"/>
      <c r="B196" s="87" t="s">
        <v>77</v>
      </c>
      <c r="C196" s="12"/>
      <c r="D196" s="16"/>
      <c r="E196" s="13"/>
      <c r="F196" s="160"/>
    </row>
    <row r="197" spans="1:6">
      <c r="A197" s="14"/>
      <c r="B197" s="87"/>
      <c r="C197" s="12"/>
      <c r="D197" s="16"/>
      <c r="E197" s="13"/>
      <c r="F197" s="160"/>
    </row>
    <row r="198" spans="1:6">
      <c r="A198" s="23">
        <v>1</v>
      </c>
      <c r="B198" s="34" t="s">
        <v>25</v>
      </c>
      <c r="C198" s="12"/>
      <c r="D198" s="16"/>
      <c r="E198" s="13"/>
      <c r="F198" s="160"/>
    </row>
    <row r="199" spans="1:6">
      <c r="A199" s="23"/>
      <c r="B199" s="15" t="s">
        <v>78</v>
      </c>
      <c r="C199" s="12"/>
      <c r="D199" s="16"/>
      <c r="E199" s="13"/>
      <c r="F199" s="160"/>
    </row>
    <row r="200" spans="1:6" ht="18.75">
      <c r="A200" s="23"/>
      <c r="B200" s="15" t="s">
        <v>97</v>
      </c>
      <c r="C200" s="12">
        <v>50</v>
      </c>
      <c r="D200" s="16" t="s">
        <v>119</v>
      </c>
      <c r="E200" s="13">
        <v>0</v>
      </c>
      <c r="F200" s="160">
        <f>C200*E200</f>
        <v>0</v>
      </c>
    </row>
    <row r="201" spans="1:6">
      <c r="A201" s="23"/>
      <c r="B201" s="15" t="s">
        <v>81</v>
      </c>
      <c r="C201" s="12">
        <f>ROUNDUP(C200*0.406*1.1,0)</f>
        <v>23</v>
      </c>
      <c r="D201" s="16" t="s">
        <v>82</v>
      </c>
      <c r="E201" s="13"/>
      <c r="F201" s="160"/>
    </row>
    <row r="202" spans="1:6">
      <c r="A202" s="23"/>
      <c r="B202" s="15" t="s">
        <v>83</v>
      </c>
      <c r="C202" s="12">
        <f>ROUNDUP(C201*5,0)</f>
        <v>115</v>
      </c>
      <c r="D202" s="16" t="s">
        <v>82</v>
      </c>
      <c r="E202" s="13"/>
      <c r="F202" s="160"/>
    </row>
    <row r="203" spans="1:6" ht="10.5" customHeight="1">
      <c r="A203" s="23"/>
      <c r="B203" s="15"/>
      <c r="C203" s="12"/>
      <c r="D203" s="16"/>
      <c r="E203" s="13"/>
      <c r="F203" s="160"/>
    </row>
    <row r="204" spans="1:6" ht="14.25" customHeight="1">
      <c r="A204" s="23"/>
      <c r="B204" s="15"/>
      <c r="C204" s="12"/>
      <c r="D204" s="16"/>
      <c r="E204" s="13"/>
      <c r="F204" s="160"/>
    </row>
    <row r="205" spans="1:6">
      <c r="A205" s="72"/>
      <c r="B205" s="5" t="s">
        <v>147</v>
      </c>
      <c r="C205" s="73"/>
      <c r="D205" s="74"/>
      <c r="E205" s="75"/>
      <c r="F205" s="169">
        <f>+SUM(F178:F204)</f>
        <v>0</v>
      </c>
    </row>
    <row r="206" spans="1:6">
      <c r="A206" s="4"/>
      <c r="B206" s="5" t="s">
        <v>21</v>
      </c>
      <c r="C206" s="149"/>
      <c r="D206" s="6"/>
      <c r="E206" s="7"/>
      <c r="F206" s="164">
        <f>F205</f>
        <v>0</v>
      </c>
    </row>
    <row r="207" spans="1:6">
      <c r="A207" s="72"/>
      <c r="B207" s="54" t="s">
        <v>22</v>
      </c>
      <c r="C207" s="73"/>
      <c r="D207" s="74"/>
      <c r="E207" s="75"/>
      <c r="F207" s="169"/>
    </row>
    <row r="208" spans="1:6">
      <c r="A208" s="14"/>
      <c r="B208" s="61" t="s">
        <v>74</v>
      </c>
      <c r="C208" s="12"/>
      <c r="D208" s="68"/>
      <c r="E208" s="13"/>
      <c r="F208" s="160"/>
    </row>
    <row r="209" spans="1:6">
      <c r="A209" s="14"/>
      <c r="B209" s="61"/>
      <c r="C209" s="12"/>
      <c r="D209" s="68"/>
      <c r="E209" s="13"/>
      <c r="F209" s="160"/>
    </row>
    <row r="210" spans="1:6" ht="31.5">
      <c r="A210" s="14"/>
      <c r="B210" s="15" t="s">
        <v>75</v>
      </c>
      <c r="C210" s="13"/>
      <c r="D210" s="16"/>
      <c r="E210" s="13"/>
      <c r="F210" s="160"/>
    </row>
    <row r="211" spans="1:6">
      <c r="A211" s="22"/>
      <c r="B211" s="15"/>
      <c r="C211" s="13"/>
      <c r="D211" s="16"/>
      <c r="E211" s="13"/>
      <c r="F211" s="160"/>
    </row>
    <row r="212" spans="1:6">
      <c r="A212" s="22">
        <v>1</v>
      </c>
      <c r="B212" s="27" t="s">
        <v>129</v>
      </c>
      <c r="C212" s="17">
        <v>55.04</v>
      </c>
      <c r="D212" s="16" t="s">
        <v>24</v>
      </c>
      <c r="E212" s="13">
        <v>0</v>
      </c>
      <c r="F212" s="160">
        <f>C212*E212</f>
        <v>0</v>
      </c>
    </row>
    <row r="213" spans="1:6">
      <c r="A213" s="22"/>
      <c r="B213" s="61"/>
      <c r="C213" s="12"/>
      <c r="D213" s="16"/>
      <c r="E213" s="13"/>
      <c r="F213" s="160"/>
    </row>
    <row r="214" spans="1:6">
      <c r="A214" s="22"/>
      <c r="B214" s="43"/>
      <c r="C214" s="12"/>
      <c r="D214" s="16"/>
      <c r="E214" s="13"/>
      <c r="F214" s="160"/>
    </row>
    <row r="215" spans="1:6">
      <c r="A215" s="22"/>
      <c r="B215" s="61"/>
      <c r="C215" s="12"/>
      <c r="D215" s="68"/>
      <c r="E215" s="13"/>
      <c r="F215" s="160"/>
    </row>
    <row r="216" spans="1:6">
      <c r="A216" s="23"/>
      <c r="B216" s="43"/>
      <c r="C216" s="12"/>
      <c r="D216" s="16"/>
      <c r="E216" s="13"/>
      <c r="F216" s="160"/>
    </row>
    <row r="217" spans="1:6">
      <c r="A217" s="14"/>
      <c r="B217" s="61"/>
      <c r="C217" s="12"/>
      <c r="D217" s="68"/>
      <c r="E217" s="13"/>
      <c r="F217" s="160"/>
    </row>
    <row r="218" spans="1:6">
      <c r="A218" s="72"/>
      <c r="B218" s="5" t="s">
        <v>148</v>
      </c>
      <c r="C218" s="73"/>
      <c r="D218" s="74"/>
      <c r="E218" s="75"/>
      <c r="F218" s="169">
        <f>+SUM(F208:F217)</f>
        <v>0</v>
      </c>
    </row>
    <row r="219" spans="1:6">
      <c r="A219" s="4"/>
      <c r="B219" s="5" t="s">
        <v>30</v>
      </c>
      <c r="C219" s="149"/>
      <c r="D219" s="6"/>
      <c r="E219" s="7"/>
      <c r="F219" s="164">
        <f>F218</f>
        <v>0</v>
      </c>
    </row>
    <row r="220" spans="1:6">
      <c r="A220" s="72"/>
      <c r="B220" s="54" t="s">
        <v>31</v>
      </c>
      <c r="C220" s="73"/>
      <c r="D220" s="74"/>
      <c r="E220" s="75"/>
      <c r="F220" s="169"/>
    </row>
    <row r="221" spans="1:6">
      <c r="A221" s="14"/>
      <c r="B221" s="61" t="s">
        <v>184</v>
      </c>
      <c r="C221" s="12"/>
      <c r="D221" s="68"/>
      <c r="E221" s="13"/>
      <c r="F221" s="160"/>
    </row>
    <row r="222" spans="1:6">
      <c r="A222" s="14"/>
      <c r="B222" s="61"/>
      <c r="C222" s="12"/>
      <c r="D222" s="68"/>
      <c r="E222" s="13"/>
      <c r="F222" s="160"/>
    </row>
    <row r="223" spans="1:6">
      <c r="A223" s="20">
        <v>5.0999999999999996</v>
      </c>
      <c r="B223" s="66" t="s">
        <v>13</v>
      </c>
      <c r="C223" s="12"/>
      <c r="D223" s="68"/>
      <c r="E223" s="13"/>
      <c r="F223" s="160"/>
    </row>
    <row r="224" spans="1:6" ht="99.75" customHeight="1">
      <c r="A224" s="14"/>
      <c r="B224" s="15" t="s">
        <v>32</v>
      </c>
      <c r="C224" s="12"/>
      <c r="D224" s="35"/>
      <c r="E224" s="16"/>
      <c r="F224" s="161"/>
    </row>
    <row r="225" spans="1:6" ht="37.5" customHeight="1">
      <c r="A225" s="14"/>
      <c r="B225" s="15" t="s">
        <v>33</v>
      </c>
      <c r="C225" s="12"/>
      <c r="D225" s="35"/>
      <c r="E225" s="13"/>
      <c r="F225" s="160"/>
    </row>
    <row r="226" spans="1:6" ht="48.75" customHeight="1">
      <c r="A226" s="14"/>
      <c r="B226" s="15" t="s">
        <v>34</v>
      </c>
      <c r="C226" s="12"/>
      <c r="D226" s="35"/>
      <c r="E226" s="13"/>
      <c r="F226" s="160"/>
    </row>
    <row r="227" spans="1:6" ht="52.5" customHeight="1">
      <c r="A227" s="157"/>
      <c r="B227" s="158"/>
      <c r="C227" s="145"/>
      <c r="D227" s="146"/>
      <c r="E227" s="114"/>
      <c r="F227" s="168"/>
    </row>
    <row r="228" spans="1:6" ht="68.25" customHeight="1">
      <c r="A228" s="23">
        <v>1</v>
      </c>
      <c r="B228" s="15" t="s">
        <v>189</v>
      </c>
      <c r="C228" s="12">
        <v>4</v>
      </c>
      <c r="D228" s="35" t="s">
        <v>20</v>
      </c>
      <c r="E228" s="13">
        <v>0</v>
      </c>
      <c r="F228" s="160">
        <f>C228*E228</f>
        <v>0</v>
      </c>
    </row>
    <row r="229" spans="1:6" ht="68.25" customHeight="1">
      <c r="A229" s="23">
        <v>2</v>
      </c>
      <c r="B229" s="15" t="s">
        <v>190</v>
      </c>
      <c r="C229" s="12">
        <v>2</v>
      </c>
      <c r="D229" s="35" t="s">
        <v>20</v>
      </c>
      <c r="E229" s="13">
        <v>0</v>
      </c>
      <c r="F229" s="160">
        <f>C229*E229</f>
        <v>0</v>
      </c>
    </row>
    <row r="230" spans="1:6" ht="57.75" customHeight="1">
      <c r="A230" s="23">
        <v>3</v>
      </c>
      <c r="B230" s="15" t="s">
        <v>205</v>
      </c>
      <c r="C230" s="12">
        <v>20.11</v>
      </c>
      <c r="D230" s="35" t="s">
        <v>112</v>
      </c>
      <c r="E230" s="13">
        <v>0</v>
      </c>
      <c r="F230" s="160">
        <f>C230*E230</f>
        <v>0</v>
      </c>
    </row>
    <row r="231" spans="1:6" ht="57" customHeight="1">
      <c r="A231" s="23">
        <v>4</v>
      </c>
      <c r="B231" s="15" t="s">
        <v>204</v>
      </c>
      <c r="C231" s="12">
        <v>64.37</v>
      </c>
      <c r="D231" s="35" t="s">
        <v>112</v>
      </c>
      <c r="E231" s="13">
        <v>0</v>
      </c>
      <c r="F231" s="160">
        <f>C231*E231</f>
        <v>0</v>
      </c>
    </row>
    <row r="232" spans="1:6" ht="47.25">
      <c r="A232" s="23">
        <v>5</v>
      </c>
      <c r="B232" s="15" t="s">
        <v>206</v>
      </c>
      <c r="C232" s="12">
        <v>5</v>
      </c>
      <c r="D232" s="35" t="s">
        <v>20</v>
      </c>
      <c r="E232" s="13">
        <v>0</v>
      </c>
      <c r="F232" s="160">
        <f>C232*E232</f>
        <v>0</v>
      </c>
    </row>
    <row r="233" spans="1:6">
      <c r="A233" s="23"/>
      <c r="B233" s="15"/>
      <c r="C233" s="12"/>
      <c r="D233" s="35"/>
      <c r="E233" s="13"/>
      <c r="F233" s="160"/>
    </row>
    <row r="234" spans="1:6">
      <c r="A234" s="23"/>
      <c r="B234" s="79"/>
      <c r="C234" s="12"/>
      <c r="D234" s="16"/>
      <c r="E234" s="13"/>
      <c r="F234" s="160"/>
    </row>
    <row r="235" spans="1:6">
      <c r="A235" s="72"/>
      <c r="B235" s="5" t="s">
        <v>191</v>
      </c>
      <c r="C235" s="73"/>
      <c r="D235" s="74"/>
      <c r="E235" s="75"/>
      <c r="F235" s="169">
        <f>SUM(F227:F234)</f>
        <v>0</v>
      </c>
    </row>
    <row r="236" spans="1:6">
      <c r="A236" s="4"/>
      <c r="B236" s="5" t="s">
        <v>35</v>
      </c>
      <c r="C236" s="149"/>
      <c r="D236" s="6"/>
      <c r="E236" s="7"/>
      <c r="F236" s="164">
        <f>F235</f>
        <v>0</v>
      </c>
    </row>
    <row r="237" spans="1:6">
      <c r="A237" s="4"/>
      <c r="B237" s="148" t="s">
        <v>36</v>
      </c>
      <c r="C237" s="73"/>
      <c r="D237" s="6"/>
      <c r="E237" s="148"/>
      <c r="F237" s="165"/>
    </row>
    <row r="238" spans="1:6">
      <c r="A238" s="56"/>
      <c r="B238" s="57" t="s">
        <v>37</v>
      </c>
      <c r="C238" s="81"/>
      <c r="D238" s="59"/>
      <c r="E238" s="60"/>
      <c r="F238" s="170"/>
    </row>
    <row r="239" spans="1:6">
      <c r="A239" s="20"/>
      <c r="B239" s="61"/>
      <c r="C239" s="12"/>
      <c r="D239" s="63"/>
      <c r="E239" s="64"/>
      <c r="F239" s="171"/>
    </row>
    <row r="240" spans="1:6">
      <c r="A240" s="20">
        <v>6.1</v>
      </c>
      <c r="B240" s="34" t="s">
        <v>219</v>
      </c>
      <c r="C240" s="12"/>
      <c r="D240" s="63"/>
      <c r="E240" s="64"/>
      <c r="F240" s="171"/>
    </row>
    <row r="241" spans="1:6" ht="47.25">
      <c r="A241" s="14"/>
      <c r="B241" s="71" t="s">
        <v>220</v>
      </c>
      <c r="C241" s="12"/>
      <c r="D241" s="16"/>
      <c r="E241" s="64"/>
      <c r="F241" s="171"/>
    </row>
    <row r="242" spans="1:6" ht="10.5" customHeight="1">
      <c r="A242" s="14"/>
      <c r="B242" s="15"/>
      <c r="C242" s="12"/>
      <c r="D242" s="16"/>
      <c r="E242" s="64"/>
      <c r="F242" s="171"/>
    </row>
    <row r="243" spans="1:6">
      <c r="A243" s="85">
        <v>1</v>
      </c>
      <c r="B243" s="90" t="s">
        <v>25</v>
      </c>
      <c r="C243" s="12"/>
      <c r="D243" s="16"/>
      <c r="E243" s="16"/>
      <c r="F243" s="160"/>
    </row>
    <row r="244" spans="1:6" ht="18.75">
      <c r="A244" s="23"/>
      <c r="B244" s="15" t="s">
        <v>98</v>
      </c>
      <c r="C244" s="12">
        <v>50</v>
      </c>
      <c r="D244" s="16" t="s">
        <v>119</v>
      </c>
      <c r="E244" s="13">
        <v>0</v>
      </c>
      <c r="F244" s="160">
        <f>C244*E244</f>
        <v>0</v>
      </c>
    </row>
    <row r="245" spans="1:6">
      <c r="A245" s="23"/>
      <c r="B245" s="15"/>
      <c r="C245" s="12"/>
      <c r="D245" s="16"/>
      <c r="E245" s="16"/>
      <c r="F245" s="160"/>
    </row>
    <row r="246" spans="1:6">
      <c r="A246" s="23"/>
      <c r="B246" s="15"/>
      <c r="C246" s="12"/>
      <c r="D246" s="16"/>
      <c r="E246" s="16"/>
      <c r="F246" s="160"/>
    </row>
    <row r="247" spans="1:6">
      <c r="A247" s="23"/>
      <c r="B247" s="15"/>
      <c r="C247" s="12"/>
      <c r="D247" s="16"/>
      <c r="E247" s="16"/>
      <c r="F247" s="160"/>
    </row>
    <row r="248" spans="1:6" ht="18.75" customHeight="1">
      <c r="A248" s="23"/>
      <c r="B248" s="43"/>
      <c r="C248" s="12"/>
      <c r="D248" s="16"/>
      <c r="E248" s="12"/>
      <c r="F248" s="160"/>
    </row>
    <row r="249" spans="1:6" ht="10.5" customHeight="1">
      <c r="A249" s="23"/>
      <c r="B249" s="43"/>
      <c r="C249" s="12"/>
      <c r="D249" s="16"/>
      <c r="E249" s="16"/>
      <c r="F249" s="160"/>
    </row>
    <row r="250" spans="1:6">
      <c r="A250" s="72"/>
      <c r="B250" s="5" t="s">
        <v>111</v>
      </c>
      <c r="C250" s="73"/>
      <c r="D250" s="74"/>
      <c r="E250" s="75"/>
      <c r="F250" s="169">
        <f>SUM(F238:F249)</f>
        <v>0</v>
      </c>
    </row>
    <row r="251" spans="1:6">
      <c r="A251" s="4"/>
      <c r="B251" s="5" t="s">
        <v>38</v>
      </c>
      <c r="C251" s="149"/>
      <c r="D251" s="6"/>
      <c r="E251" s="7"/>
      <c r="F251" s="164">
        <f>F250</f>
        <v>0</v>
      </c>
    </row>
    <row r="252" spans="1:6">
      <c r="A252" s="72"/>
      <c r="B252" s="54" t="s">
        <v>39</v>
      </c>
      <c r="C252" s="73"/>
      <c r="D252" s="74"/>
      <c r="E252" s="75"/>
      <c r="F252" s="169"/>
    </row>
    <row r="253" spans="1:6">
      <c r="A253" s="91"/>
      <c r="B253" s="92"/>
      <c r="C253" s="81"/>
      <c r="D253" s="82"/>
      <c r="E253" s="93"/>
      <c r="F253" s="172"/>
    </row>
    <row r="254" spans="1:6">
      <c r="A254" s="14"/>
      <c r="B254" s="94" t="s">
        <v>69</v>
      </c>
      <c r="C254" s="12"/>
      <c r="D254" s="68"/>
      <c r="E254" s="13"/>
      <c r="F254" s="160"/>
    </row>
    <row r="255" spans="1:6">
      <c r="A255" s="14"/>
      <c r="B255" s="94"/>
      <c r="C255" s="12"/>
      <c r="D255" s="68"/>
      <c r="E255" s="13"/>
      <c r="F255" s="160"/>
    </row>
    <row r="256" spans="1:6">
      <c r="A256" s="20">
        <v>7.1</v>
      </c>
      <c r="B256" s="66" t="s">
        <v>13</v>
      </c>
      <c r="C256" s="12"/>
      <c r="D256" s="68"/>
      <c r="E256" s="13"/>
      <c r="F256" s="160"/>
    </row>
    <row r="257" spans="1:9" ht="63">
      <c r="A257" s="154"/>
      <c r="B257" s="144" t="s">
        <v>66</v>
      </c>
      <c r="C257" s="145"/>
      <c r="D257" s="155"/>
      <c r="E257" s="114"/>
      <c r="F257" s="168"/>
    </row>
    <row r="258" spans="1:9" ht="47.25">
      <c r="A258" s="14"/>
      <c r="B258" s="15" t="s">
        <v>40</v>
      </c>
      <c r="C258" s="12"/>
      <c r="D258" s="68"/>
      <c r="E258" s="13"/>
      <c r="F258" s="160"/>
    </row>
    <row r="259" spans="1:9">
      <c r="A259" s="14"/>
      <c r="B259" s="89" t="s">
        <v>64</v>
      </c>
      <c r="C259" s="12"/>
      <c r="D259" s="68"/>
      <c r="E259" s="13"/>
      <c r="F259" s="160"/>
    </row>
    <row r="260" spans="1:9">
      <c r="A260" s="14"/>
      <c r="B260" s="89"/>
      <c r="C260" s="12"/>
      <c r="D260" s="68"/>
      <c r="E260" s="13"/>
      <c r="F260" s="160"/>
    </row>
    <row r="261" spans="1:9" ht="31.5">
      <c r="A261" s="20">
        <v>7.2</v>
      </c>
      <c r="B261" s="88" t="s">
        <v>41</v>
      </c>
      <c r="C261" s="12"/>
      <c r="D261" s="35"/>
      <c r="E261" s="13"/>
      <c r="F261" s="160"/>
    </row>
    <row r="262" spans="1:9">
      <c r="A262" s="23"/>
      <c r="B262" s="15"/>
      <c r="C262" s="12"/>
      <c r="D262" s="16"/>
      <c r="E262" s="13"/>
      <c r="F262" s="160"/>
    </row>
    <row r="263" spans="1:9" ht="64.5" customHeight="1">
      <c r="A263" s="23">
        <v>1</v>
      </c>
      <c r="B263" s="15" t="s">
        <v>192</v>
      </c>
      <c r="C263" s="12">
        <v>1</v>
      </c>
      <c r="D263" s="16" t="s">
        <v>20</v>
      </c>
      <c r="E263" s="13">
        <v>0</v>
      </c>
      <c r="F263" s="160">
        <f t="shared" ref="F263:F268" si="0">C263*E263</f>
        <v>0</v>
      </c>
      <c r="I263" s="124"/>
    </row>
    <row r="264" spans="1:9" ht="63" customHeight="1">
      <c r="A264" s="23">
        <v>2</v>
      </c>
      <c r="B264" s="15" t="s">
        <v>193</v>
      </c>
      <c r="C264" s="12">
        <v>2</v>
      </c>
      <c r="D264" s="16" t="s">
        <v>20</v>
      </c>
      <c r="E264" s="13">
        <v>0</v>
      </c>
      <c r="F264" s="160">
        <f t="shared" si="0"/>
        <v>0</v>
      </c>
      <c r="I264" s="124"/>
    </row>
    <row r="265" spans="1:9" ht="63" customHeight="1">
      <c r="A265" s="23">
        <v>3</v>
      </c>
      <c r="B265" s="15" t="s">
        <v>194</v>
      </c>
      <c r="C265" s="12">
        <v>2</v>
      </c>
      <c r="D265" s="16" t="s">
        <v>20</v>
      </c>
      <c r="E265" s="13">
        <v>0</v>
      </c>
      <c r="F265" s="160">
        <f t="shared" si="0"/>
        <v>0</v>
      </c>
      <c r="I265" s="124"/>
    </row>
    <row r="266" spans="1:9" ht="63" customHeight="1">
      <c r="A266" s="23">
        <v>4</v>
      </c>
      <c r="B266" s="15" t="s">
        <v>195</v>
      </c>
      <c r="C266" s="12">
        <v>2</v>
      </c>
      <c r="D266" s="16" t="s">
        <v>20</v>
      </c>
      <c r="E266" s="13">
        <v>0</v>
      </c>
      <c r="F266" s="160">
        <f t="shared" si="0"/>
        <v>0</v>
      </c>
      <c r="I266" s="124"/>
    </row>
    <row r="267" spans="1:9" ht="59.25" customHeight="1">
      <c r="A267" s="23">
        <v>5</v>
      </c>
      <c r="B267" s="15" t="s">
        <v>196</v>
      </c>
      <c r="C267" s="12">
        <v>4</v>
      </c>
      <c r="D267" s="16" t="s">
        <v>20</v>
      </c>
      <c r="E267" s="13">
        <v>0</v>
      </c>
      <c r="F267" s="160">
        <f t="shared" si="0"/>
        <v>0</v>
      </c>
      <c r="I267" s="124"/>
    </row>
    <row r="268" spans="1:9" ht="59.25" customHeight="1">
      <c r="A268" s="23">
        <v>6</v>
      </c>
      <c r="B268" s="15" t="s">
        <v>197</v>
      </c>
      <c r="C268" s="12">
        <v>2</v>
      </c>
      <c r="D268" s="16" t="s">
        <v>20</v>
      </c>
      <c r="E268" s="13">
        <v>0</v>
      </c>
      <c r="F268" s="160">
        <f t="shared" si="0"/>
        <v>0</v>
      </c>
      <c r="I268" s="124"/>
    </row>
    <row r="269" spans="1:9" ht="58.5" customHeight="1">
      <c r="A269" s="23"/>
      <c r="B269" s="15"/>
      <c r="C269" s="12"/>
      <c r="D269" s="16"/>
      <c r="E269" s="13"/>
      <c r="F269" s="160"/>
      <c r="I269" s="124"/>
    </row>
    <row r="270" spans="1:9">
      <c r="A270" s="72"/>
      <c r="B270" s="33" t="s">
        <v>68</v>
      </c>
      <c r="C270" s="73"/>
      <c r="D270" s="74"/>
      <c r="E270" s="75"/>
      <c r="F270" s="169">
        <f>SUM(F257:F269)</f>
        <v>0</v>
      </c>
    </row>
    <row r="271" spans="1:9">
      <c r="A271" s="4"/>
      <c r="B271" s="5" t="s">
        <v>42</v>
      </c>
      <c r="C271" s="149"/>
      <c r="D271" s="6"/>
      <c r="E271" s="7"/>
      <c r="F271" s="164">
        <f>F270</f>
        <v>0</v>
      </c>
    </row>
    <row r="272" spans="1:9">
      <c r="A272" s="72"/>
      <c r="B272" s="54" t="s">
        <v>43</v>
      </c>
      <c r="C272" s="73"/>
      <c r="D272" s="74"/>
      <c r="E272" s="75"/>
      <c r="F272" s="169"/>
    </row>
    <row r="273" spans="1:8">
      <c r="A273" s="91"/>
      <c r="B273" s="57" t="s">
        <v>44</v>
      </c>
      <c r="C273" s="81"/>
      <c r="D273" s="82"/>
      <c r="E273" s="93"/>
      <c r="F273" s="172"/>
    </row>
    <row r="274" spans="1:8">
      <c r="A274" s="20">
        <v>8.1</v>
      </c>
      <c r="B274" s="66" t="s">
        <v>13</v>
      </c>
      <c r="C274" s="12"/>
      <c r="D274" s="68"/>
      <c r="E274" s="13"/>
      <c r="F274" s="160"/>
    </row>
    <row r="275" spans="1:8" ht="47.25">
      <c r="A275" s="14"/>
      <c r="B275" s="15" t="s">
        <v>45</v>
      </c>
      <c r="C275" s="12"/>
      <c r="D275" s="35"/>
      <c r="E275" s="16"/>
      <c r="F275" s="161"/>
    </row>
    <row r="276" spans="1:8">
      <c r="A276" s="14"/>
      <c r="B276" s="13"/>
      <c r="C276" s="12"/>
      <c r="D276" s="35"/>
      <c r="E276" s="13"/>
      <c r="F276" s="160"/>
    </row>
    <row r="277" spans="1:8">
      <c r="A277" s="20">
        <v>8.1999999999999993</v>
      </c>
      <c r="B277" s="66" t="s">
        <v>46</v>
      </c>
      <c r="C277" s="12"/>
      <c r="D277" s="35"/>
      <c r="E277" s="13"/>
      <c r="F277" s="160"/>
    </row>
    <row r="278" spans="1:8">
      <c r="A278" s="14"/>
      <c r="B278" s="47"/>
      <c r="C278" s="12"/>
      <c r="D278" s="16"/>
      <c r="E278" s="13"/>
      <c r="F278" s="160"/>
    </row>
    <row r="279" spans="1:8">
      <c r="A279" s="23">
        <v>1</v>
      </c>
      <c r="B279" s="15" t="s">
        <v>188</v>
      </c>
      <c r="C279" s="12"/>
      <c r="D279" s="16"/>
      <c r="E279" s="13"/>
      <c r="F279" s="160"/>
    </row>
    <row r="280" spans="1:8" ht="18.75">
      <c r="A280" s="143"/>
      <c r="B280" s="144" t="s">
        <v>124</v>
      </c>
      <c r="C280" s="145">
        <f>C200</f>
        <v>50</v>
      </c>
      <c r="D280" s="128" t="s">
        <v>119</v>
      </c>
      <c r="E280" s="114">
        <v>0</v>
      </c>
      <c r="F280" s="168">
        <f>C280*E280</f>
        <v>0</v>
      </c>
    </row>
    <row r="281" spans="1:8">
      <c r="A281" s="23"/>
      <c r="B281" s="15" t="s">
        <v>100</v>
      </c>
      <c r="C281" s="12">
        <f>ROUNDUP(C280/0.36*1.1,0)</f>
        <v>153</v>
      </c>
      <c r="D281" s="16" t="s">
        <v>87</v>
      </c>
      <c r="E281" s="16"/>
      <c r="F281" s="160"/>
    </row>
    <row r="282" spans="1:8">
      <c r="A282" s="23"/>
      <c r="B282" s="15" t="s">
        <v>101</v>
      </c>
      <c r="C282" s="12">
        <f>ROUNDUP(C280/4,0)</f>
        <v>13</v>
      </c>
      <c r="D282" s="16" t="s">
        <v>82</v>
      </c>
      <c r="E282" s="16"/>
      <c r="F282" s="160"/>
    </row>
    <row r="283" spans="1:8">
      <c r="A283" s="23"/>
      <c r="B283" s="15"/>
      <c r="C283" s="12"/>
      <c r="D283" s="16"/>
      <c r="E283" s="13"/>
      <c r="F283" s="160"/>
    </row>
    <row r="284" spans="1:8">
      <c r="A284" s="23"/>
      <c r="B284" s="15"/>
      <c r="C284" s="12"/>
      <c r="D284" s="16"/>
      <c r="E284" s="13"/>
      <c r="F284" s="160"/>
    </row>
    <row r="285" spans="1:8" s="18" customFormat="1">
      <c r="A285" s="20">
        <v>8.3000000000000007</v>
      </c>
      <c r="B285" s="21" t="s">
        <v>126</v>
      </c>
      <c r="C285" s="15"/>
      <c r="D285" s="15"/>
      <c r="E285" s="13"/>
      <c r="F285" s="160"/>
    </row>
    <row r="286" spans="1:8" s="18" customFormat="1">
      <c r="A286" s="22"/>
      <c r="B286" s="1"/>
      <c r="C286" s="15"/>
      <c r="D286" s="15"/>
      <c r="E286" s="13"/>
      <c r="F286" s="160"/>
    </row>
    <row r="287" spans="1:8" s="18" customFormat="1" ht="17.25" customHeight="1">
      <c r="A287" s="23">
        <v>1</v>
      </c>
      <c r="B287" s="109" t="s">
        <v>118</v>
      </c>
      <c r="C287" s="12">
        <v>47.5</v>
      </c>
      <c r="D287" s="15" t="s">
        <v>112</v>
      </c>
      <c r="E287" s="13">
        <v>0</v>
      </c>
      <c r="F287" s="160">
        <f>C287*E287</f>
        <v>0</v>
      </c>
      <c r="H287" s="12"/>
    </row>
    <row r="288" spans="1:8" s="18" customFormat="1">
      <c r="A288" s="22"/>
      <c r="B288" s="15"/>
      <c r="C288" s="15"/>
      <c r="D288" s="15"/>
      <c r="E288" s="17"/>
      <c r="F288" s="160"/>
    </row>
    <row r="289" spans="1:6">
      <c r="A289" s="72"/>
      <c r="B289" s="33" t="s">
        <v>117</v>
      </c>
      <c r="C289" s="73"/>
      <c r="D289" s="74"/>
      <c r="E289" s="75"/>
      <c r="F289" s="169">
        <f>SUM(F273:F288)</f>
        <v>0</v>
      </c>
    </row>
    <row r="290" spans="1:6">
      <c r="A290" s="4"/>
      <c r="B290" s="5" t="s">
        <v>47</v>
      </c>
      <c r="C290" s="149"/>
      <c r="D290" s="6"/>
      <c r="E290" s="7"/>
      <c r="F290" s="164">
        <f>F289</f>
        <v>0</v>
      </c>
    </row>
    <row r="291" spans="1:6">
      <c r="A291" s="72"/>
      <c r="B291" s="54" t="s">
        <v>209</v>
      </c>
      <c r="C291" s="73"/>
      <c r="D291" s="74"/>
      <c r="E291" s="75"/>
      <c r="F291" s="169"/>
    </row>
    <row r="292" spans="1:6">
      <c r="A292" s="14"/>
      <c r="B292" s="61" t="s">
        <v>48</v>
      </c>
      <c r="C292" s="12"/>
      <c r="D292" s="68"/>
      <c r="E292" s="13"/>
      <c r="F292" s="160"/>
    </row>
    <row r="293" spans="1:6">
      <c r="A293" s="69">
        <v>9.1</v>
      </c>
      <c r="B293" s="34" t="s">
        <v>13</v>
      </c>
      <c r="C293" s="12"/>
      <c r="D293" s="68"/>
      <c r="E293" s="13"/>
      <c r="F293" s="160"/>
    </row>
    <row r="294" spans="1:6" ht="78.75">
      <c r="A294" s="14"/>
      <c r="B294" s="15" t="s">
        <v>49</v>
      </c>
      <c r="C294" s="12"/>
      <c r="D294" s="68"/>
      <c r="E294" s="13"/>
      <c r="F294" s="160"/>
    </row>
    <row r="295" spans="1:6" ht="31.5">
      <c r="A295" s="14"/>
      <c r="B295" s="15" t="s">
        <v>50</v>
      </c>
      <c r="C295" s="12"/>
      <c r="D295" s="35"/>
      <c r="E295" s="13"/>
      <c r="F295" s="160"/>
    </row>
    <row r="296" spans="1:6" ht="31.5">
      <c r="A296" s="14"/>
      <c r="B296" s="15" t="s">
        <v>103</v>
      </c>
      <c r="C296" s="12"/>
      <c r="D296" s="35"/>
      <c r="E296" s="13"/>
      <c r="F296" s="160"/>
    </row>
    <row r="297" spans="1:6">
      <c r="A297" s="14"/>
      <c r="B297" s="15"/>
      <c r="C297" s="12"/>
      <c r="D297" s="35"/>
      <c r="E297" s="13"/>
      <c r="F297" s="160"/>
    </row>
    <row r="298" spans="1:6">
      <c r="A298" s="20">
        <v>9.1999999999999993</v>
      </c>
      <c r="B298" s="70" t="s">
        <v>51</v>
      </c>
      <c r="C298" s="12"/>
      <c r="D298" s="35"/>
      <c r="E298" s="13"/>
      <c r="F298" s="160"/>
    </row>
    <row r="299" spans="1:6" ht="47.25">
      <c r="A299" s="23" t="s">
        <v>8</v>
      </c>
      <c r="B299" s="15" t="s">
        <v>109</v>
      </c>
      <c r="C299" s="12"/>
      <c r="D299" s="16" t="s">
        <v>8</v>
      </c>
      <c r="E299" s="13"/>
      <c r="F299" s="160"/>
    </row>
    <row r="300" spans="1:6" ht="10.5" customHeight="1">
      <c r="A300" s="23"/>
      <c r="B300" s="15"/>
      <c r="C300" s="12"/>
      <c r="D300" s="16"/>
      <c r="E300" s="13"/>
      <c r="F300" s="160"/>
    </row>
    <row r="301" spans="1:6">
      <c r="A301" s="23">
        <v>1</v>
      </c>
      <c r="B301" s="90" t="s">
        <v>27</v>
      </c>
      <c r="C301" s="13"/>
      <c r="D301" s="16"/>
      <c r="E301" s="13"/>
      <c r="F301" s="173"/>
    </row>
    <row r="302" spans="1:6" ht="18.75">
      <c r="A302" s="23"/>
      <c r="B302" s="15" t="s">
        <v>104</v>
      </c>
      <c r="C302" s="12">
        <f>C185</f>
        <v>28.84</v>
      </c>
      <c r="D302" s="16" t="s">
        <v>119</v>
      </c>
      <c r="E302" s="13">
        <v>0</v>
      </c>
      <c r="F302" s="160">
        <f>C302*E302</f>
        <v>0</v>
      </c>
    </row>
    <row r="303" spans="1:6">
      <c r="A303" s="23"/>
      <c r="B303" s="15" t="s">
        <v>102</v>
      </c>
      <c r="C303" s="13">
        <f>ROUNDUP((C302/5)*1.1,0)</f>
        <v>7</v>
      </c>
      <c r="D303" s="16" t="s">
        <v>91</v>
      </c>
      <c r="E303" s="13"/>
      <c r="F303" s="173"/>
    </row>
    <row r="304" spans="1:6">
      <c r="A304" s="23"/>
      <c r="B304" s="15" t="s">
        <v>99</v>
      </c>
      <c r="C304" s="13">
        <f>ROUNDUP((C302/3.5)*1.1,0)</f>
        <v>10</v>
      </c>
      <c r="D304" s="16" t="s">
        <v>91</v>
      </c>
      <c r="E304" s="13"/>
      <c r="F304" s="173"/>
    </row>
    <row r="305" spans="1:6" ht="11.25" customHeight="1">
      <c r="A305" s="23"/>
      <c r="B305" s="15"/>
      <c r="C305" s="13"/>
      <c r="D305" s="16"/>
      <c r="E305" s="13"/>
      <c r="F305" s="173"/>
    </row>
    <row r="306" spans="1:6">
      <c r="A306" s="23">
        <v>2</v>
      </c>
      <c r="B306" s="90" t="s">
        <v>28</v>
      </c>
      <c r="C306" s="13"/>
      <c r="D306" s="16"/>
      <c r="E306" s="13"/>
      <c r="F306" s="173"/>
    </row>
    <row r="307" spans="1:6" ht="18.75">
      <c r="A307" s="23"/>
      <c r="B307" s="15" t="s">
        <v>104</v>
      </c>
      <c r="C307" s="13">
        <f>C190</f>
        <v>49.16</v>
      </c>
      <c r="D307" s="16" t="s">
        <v>119</v>
      </c>
      <c r="E307" s="13">
        <v>0</v>
      </c>
      <c r="F307" s="160">
        <f>C307*E307</f>
        <v>0</v>
      </c>
    </row>
    <row r="308" spans="1:6">
      <c r="A308" s="23"/>
      <c r="B308" s="15" t="s">
        <v>102</v>
      </c>
      <c r="C308" s="13">
        <f>ROUNDUP((C307/5)*1.1,0)</f>
        <v>11</v>
      </c>
      <c r="D308" s="16" t="s">
        <v>91</v>
      </c>
      <c r="E308" s="13"/>
      <c r="F308" s="173"/>
    </row>
    <row r="309" spans="1:6">
      <c r="A309" s="23"/>
      <c r="B309" s="15" t="s">
        <v>99</v>
      </c>
      <c r="C309" s="13">
        <f>ROUNDUP((C307/3.5)*1.1,0)</f>
        <v>16</v>
      </c>
      <c r="D309" s="16" t="s">
        <v>91</v>
      </c>
      <c r="E309" s="13"/>
      <c r="F309" s="173"/>
    </row>
    <row r="310" spans="1:6">
      <c r="A310" s="23"/>
      <c r="B310" s="15" t="s">
        <v>107</v>
      </c>
      <c r="C310" s="13">
        <f>C307</f>
        <v>49.16</v>
      </c>
      <c r="D310" s="16" t="s">
        <v>108</v>
      </c>
      <c r="E310" s="13"/>
      <c r="F310" s="173"/>
    </row>
    <row r="311" spans="1:6" ht="11.25" customHeight="1">
      <c r="A311" s="23"/>
      <c r="B311" s="15"/>
      <c r="C311" s="12"/>
      <c r="D311" s="16"/>
      <c r="E311" s="13"/>
      <c r="F311" s="173"/>
    </row>
    <row r="312" spans="1:6">
      <c r="A312" s="23"/>
      <c r="B312" s="43"/>
      <c r="C312" s="12"/>
      <c r="D312" s="16"/>
      <c r="E312" s="13"/>
      <c r="F312" s="173"/>
    </row>
    <row r="313" spans="1:6">
      <c r="A313" s="72"/>
      <c r="B313" s="5" t="s">
        <v>210</v>
      </c>
      <c r="C313" s="73"/>
      <c r="D313" s="95"/>
      <c r="E313" s="75"/>
      <c r="F313" s="169">
        <f>SUM(F292:F312)</f>
        <v>0</v>
      </c>
    </row>
    <row r="314" spans="1:6">
      <c r="A314" s="4"/>
      <c r="B314" s="5" t="s">
        <v>211</v>
      </c>
      <c r="C314" s="149"/>
      <c r="D314" s="6"/>
      <c r="E314" s="7"/>
      <c r="F314" s="164">
        <f>F313</f>
        <v>0</v>
      </c>
    </row>
    <row r="315" spans="1:6">
      <c r="A315" s="72"/>
      <c r="B315" s="148" t="s">
        <v>156</v>
      </c>
      <c r="C315" s="73"/>
      <c r="D315" s="74"/>
      <c r="E315" s="75"/>
      <c r="F315" s="169"/>
    </row>
    <row r="316" spans="1:6">
      <c r="A316" s="91"/>
      <c r="B316" s="96" t="s">
        <v>53</v>
      </c>
      <c r="C316" s="81"/>
      <c r="D316" s="82"/>
      <c r="E316" s="93"/>
      <c r="F316" s="172"/>
    </row>
    <row r="317" spans="1:6">
      <c r="A317" s="20">
        <v>10.1</v>
      </c>
      <c r="B317" s="34" t="s">
        <v>13</v>
      </c>
      <c r="C317" s="12"/>
      <c r="D317" s="68"/>
      <c r="E317" s="13"/>
      <c r="F317" s="160"/>
    </row>
    <row r="318" spans="1:6" ht="68.25" customHeight="1">
      <c r="A318" s="154"/>
      <c r="B318" s="144" t="s">
        <v>54</v>
      </c>
      <c r="C318" s="145"/>
      <c r="D318" s="146"/>
      <c r="E318" s="128"/>
      <c r="F318" s="167"/>
    </row>
    <row r="319" spans="1:6" ht="63">
      <c r="A319" s="14"/>
      <c r="B319" s="15" t="s">
        <v>55</v>
      </c>
      <c r="C319" s="12"/>
      <c r="D319" s="35"/>
      <c r="E319" s="16"/>
      <c r="F319" s="161"/>
    </row>
    <row r="320" spans="1:6" ht="47.25">
      <c r="A320" s="14"/>
      <c r="B320" s="15" t="s">
        <v>56</v>
      </c>
      <c r="C320" s="12"/>
      <c r="D320" s="35"/>
      <c r="E320" s="16"/>
      <c r="F320" s="161"/>
    </row>
    <row r="321" spans="1:6" ht="31.5">
      <c r="A321" s="14"/>
      <c r="B321" s="15" t="s">
        <v>57</v>
      </c>
      <c r="C321" s="12"/>
      <c r="D321" s="35"/>
      <c r="E321" s="16"/>
      <c r="F321" s="161"/>
    </row>
    <row r="322" spans="1:6" ht="47.25">
      <c r="A322" s="14"/>
      <c r="B322" s="15" t="s">
        <v>58</v>
      </c>
      <c r="C322" s="12"/>
      <c r="D322" s="35"/>
      <c r="E322" s="16"/>
      <c r="F322" s="161"/>
    </row>
    <row r="323" spans="1:6" ht="31.5">
      <c r="A323" s="14"/>
      <c r="B323" s="15" t="s">
        <v>59</v>
      </c>
      <c r="C323" s="12"/>
      <c r="D323" s="35"/>
      <c r="E323" s="16"/>
      <c r="F323" s="161"/>
    </row>
    <row r="324" spans="1:6" ht="31.5">
      <c r="A324" s="14"/>
      <c r="B324" s="15" t="s">
        <v>60</v>
      </c>
      <c r="C324" s="12"/>
      <c r="D324" s="35"/>
      <c r="E324" s="16"/>
      <c r="F324" s="161"/>
    </row>
    <row r="325" spans="1:6">
      <c r="A325" s="14"/>
      <c r="B325" s="15" t="s">
        <v>61</v>
      </c>
      <c r="C325" s="12"/>
      <c r="D325" s="35"/>
      <c r="E325" s="16"/>
      <c r="F325" s="161"/>
    </row>
    <row r="326" spans="1:6">
      <c r="A326" s="14"/>
      <c r="B326" s="15"/>
      <c r="C326" s="12"/>
      <c r="D326" s="35"/>
      <c r="E326" s="16"/>
      <c r="F326" s="161"/>
    </row>
    <row r="327" spans="1:6">
      <c r="A327" s="121"/>
      <c r="B327" s="120"/>
      <c r="C327" s="12"/>
      <c r="D327" s="112"/>
      <c r="E327" s="12"/>
      <c r="F327" s="160"/>
    </row>
    <row r="328" spans="1:6">
      <c r="A328" s="20">
        <v>10.199999999999999</v>
      </c>
      <c r="B328" s="127" t="s">
        <v>132</v>
      </c>
      <c r="C328" s="12"/>
      <c r="D328" s="119"/>
      <c r="E328" s="12"/>
      <c r="F328" s="160"/>
    </row>
    <row r="329" spans="1:6" ht="63">
      <c r="A329" s="40"/>
      <c r="B329" s="122" t="s">
        <v>154</v>
      </c>
      <c r="C329" s="12">
        <v>1</v>
      </c>
      <c r="D329" s="112" t="s">
        <v>4</v>
      </c>
      <c r="E329" s="13">
        <v>0</v>
      </c>
      <c r="F329" s="160">
        <f>C329*E329</f>
        <v>0</v>
      </c>
    </row>
    <row r="330" spans="1:6">
      <c r="A330" s="40"/>
      <c r="B330" s="41"/>
      <c r="C330" s="12"/>
      <c r="D330" s="42"/>
      <c r="E330" s="12"/>
      <c r="F330" s="160"/>
    </row>
    <row r="331" spans="1:6">
      <c r="A331" s="20">
        <v>10.3</v>
      </c>
      <c r="B331" s="34" t="s">
        <v>105</v>
      </c>
      <c r="C331" s="12"/>
      <c r="D331" s="16"/>
      <c r="E331" s="12"/>
      <c r="F331" s="160"/>
    </row>
    <row r="332" spans="1:6">
      <c r="A332" s="23">
        <v>1</v>
      </c>
      <c r="B332" s="15" t="s">
        <v>207</v>
      </c>
      <c r="C332" s="12">
        <v>13</v>
      </c>
      <c r="D332" s="16" t="s">
        <v>87</v>
      </c>
      <c r="E332" s="13">
        <v>0</v>
      </c>
      <c r="F332" s="160">
        <f>C332*E332</f>
        <v>0</v>
      </c>
    </row>
    <row r="333" spans="1:6">
      <c r="A333" s="23"/>
      <c r="B333" s="15"/>
      <c r="C333" s="12"/>
      <c r="D333" s="16"/>
      <c r="E333" s="13"/>
      <c r="F333" s="160"/>
    </row>
    <row r="334" spans="1:6">
      <c r="A334" s="23"/>
      <c r="B334" s="15"/>
      <c r="C334" s="12"/>
      <c r="D334" s="16"/>
      <c r="E334" s="13"/>
      <c r="F334" s="160"/>
    </row>
    <row r="335" spans="1:6">
      <c r="A335" s="72"/>
      <c r="B335" s="5" t="s">
        <v>212</v>
      </c>
      <c r="C335" s="73"/>
      <c r="D335" s="95"/>
      <c r="E335" s="75"/>
      <c r="F335" s="169">
        <f>SUM(F316:F334)</f>
        <v>0</v>
      </c>
    </row>
    <row r="336" spans="1:6">
      <c r="A336" s="4"/>
      <c r="B336" s="5" t="s">
        <v>52</v>
      </c>
      <c r="C336" s="149"/>
      <c r="D336" s="6"/>
      <c r="E336" s="7"/>
      <c r="F336" s="164">
        <f>F335</f>
        <v>0</v>
      </c>
    </row>
    <row r="337" spans="1:9">
      <c r="A337" s="72"/>
      <c r="B337" s="148" t="s">
        <v>133</v>
      </c>
      <c r="C337" s="73"/>
      <c r="D337" s="74"/>
      <c r="E337" s="75"/>
      <c r="F337" s="169"/>
    </row>
    <row r="338" spans="1:9" s="18" customFormat="1">
      <c r="A338" s="14"/>
      <c r="B338" s="96" t="s">
        <v>114</v>
      </c>
      <c r="C338" s="26"/>
      <c r="D338" s="16"/>
      <c r="E338" s="13"/>
      <c r="F338" s="173"/>
    </row>
    <row r="339" spans="1:9" s="18" customFormat="1">
      <c r="A339" s="14"/>
      <c r="B339" s="19"/>
      <c r="C339" s="27"/>
      <c r="D339" s="16"/>
      <c r="E339" s="13"/>
      <c r="F339" s="173"/>
    </row>
    <row r="340" spans="1:9" s="18" customFormat="1">
      <c r="A340" s="20">
        <v>11.1</v>
      </c>
      <c r="B340" s="21" t="s">
        <v>113</v>
      </c>
      <c r="C340" s="27"/>
      <c r="D340" s="16"/>
      <c r="E340" s="13"/>
      <c r="F340" s="173"/>
    </row>
    <row r="341" spans="1:9" s="18" customFormat="1" ht="15.75" customHeight="1">
      <c r="A341" s="14" t="s">
        <v>213</v>
      </c>
      <c r="B341" s="28" t="s">
        <v>13</v>
      </c>
      <c r="C341" s="27"/>
      <c r="D341" s="16"/>
      <c r="E341" s="13"/>
      <c r="F341" s="160"/>
    </row>
    <row r="342" spans="1:9" s="18" customFormat="1" ht="47.25">
      <c r="A342" s="14"/>
      <c r="B342" s="29" t="s">
        <v>128</v>
      </c>
      <c r="C342" s="27"/>
      <c r="D342" s="16"/>
      <c r="E342" s="16"/>
      <c r="F342" s="160"/>
      <c r="G342" s="30"/>
      <c r="H342" s="30"/>
      <c r="I342" s="30"/>
    </row>
    <row r="343" spans="1:9" s="18" customFormat="1" ht="140.25" customHeight="1">
      <c r="A343" s="154"/>
      <c r="B343" s="156" t="s">
        <v>127</v>
      </c>
      <c r="C343" s="152"/>
      <c r="D343" s="128"/>
      <c r="E343" s="128"/>
      <c r="F343" s="168"/>
      <c r="G343" s="30"/>
      <c r="H343" s="30"/>
      <c r="I343" s="30"/>
    </row>
    <row r="344" spans="1:9" s="18" customFormat="1" ht="83.25" customHeight="1">
      <c r="A344" s="23">
        <v>1</v>
      </c>
      <c r="B344" s="27" t="s">
        <v>199</v>
      </c>
      <c r="C344" s="13">
        <v>95</v>
      </c>
      <c r="D344" s="16" t="s">
        <v>119</v>
      </c>
      <c r="E344" s="13">
        <v>0</v>
      </c>
      <c r="F344" s="160">
        <f>C344*E344</f>
        <v>0</v>
      </c>
    </row>
    <row r="345" spans="1:9" s="18" customFormat="1">
      <c r="A345" s="23"/>
      <c r="B345" s="38" t="s">
        <v>201</v>
      </c>
      <c r="C345" s="27"/>
      <c r="D345" s="16"/>
      <c r="E345" s="13"/>
      <c r="F345" s="160"/>
    </row>
    <row r="346" spans="1:9" s="18" customFormat="1">
      <c r="A346" s="23"/>
      <c r="B346" s="38" t="s">
        <v>200</v>
      </c>
      <c r="C346" s="31"/>
      <c r="D346" s="16"/>
      <c r="E346" s="13" t="s">
        <v>221</v>
      </c>
      <c r="F346" s="160"/>
    </row>
    <row r="347" spans="1:9" s="18" customFormat="1">
      <c r="A347" s="23"/>
      <c r="B347" s="38" t="s">
        <v>202</v>
      </c>
      <c r="C347" s="27"/>
      <c r="D347" s="16"/>
      <c r="E347" s="13"/>
      <c r="F347" s="160"/>
    </row>
    <row r="348" spans="1:9" s="18" customFormat="1">
      <c r="A348" s="23"/>
      <c r="B348" s="38" t="s">
        <v>203</v>
      </c>
      <c r="C348" s="27"/>
      <c r="D348" s="16"/>
      <c r="E348" s="13"/>
      <c r="F348" s="160"/>
    </row>
    <row r="349" spans="1:9" s="18" customFormat="1">
      <c r="A349" s="23"/>
      <c r="B349" s="38"/>
      <c r="C349" s="27"/>
      <c r="D349" s="16"/>
      <c r="E349" s="13"/>
      <c r="F349" s="160"/>
    </row>
    <row r="350" spans="1:9" s="18" customFormat="1">
      <c r="A350" s="23"/>
      <c r="B350" s="38"/>
      <c r="C350" s="13"/>
      <c r="D350" s="16"/>
      <c r="E350" s="13"/>
      <c r="F350" s="160"/>
    </row>
    <row r="351" spans="1:9" s="18" customFormat="1">
      <c r="A351" s="23"/>
      <c r="B351" s="38"/>
      <c r="C351" s="27"/>
      <c r="D351" s="16"/>
      <c r="E351" s="13"/>
      <c r="F351" s="160"/>
    </row>
    <row r="352" spans="1:9" s="18" customFormat="1">
      <c r="A352" s="23"/>
      <c r="B352" s="38"/>
      <c r="C352" s="27"/>
      <c r="D352" s="16"/>
      <c r="E352" s="13"/>
      <c r="F352" s="160"/>
    </row>
    <row r="353" spans="1:6">
      <c r="A353" s="72"/>
      <c r="B353" s="5" t="s">
        <v>214</v>
      </c>
      <c r="C353" s="73"/>
      <c r="D353" s="95"/>
      <c r="E353" s="75"/>
      <c r="F353" s="164">
        <f>SUM(F338:F352)</f>
        <v>0</v>
      </c>
    </row>
    <row r="354" spans="1:6" s="18" customFormat="1">
      <c r="A354" s="24"/>
      <c r="B354" s="25" t="s">
        <v>134</v>
      </c>
      <c r="C354" s="25"/>
      <c r="D354" s="25"/>
      <c r="E354" s="32"/>
      <c r="F354" s="174">
        <f>F353</f>
        <v>0</v>
      </c>
    </row>
    <row r="355" spans="1:6">
      <c r="A355" s="4"/>
      <c r="B355" s="5"/>
      <c r="C355" s="149"/>
      <c r="D355" s="6"/>
      <c r="E355" s="7"/>
      <c r="F355" s="8"/>
    </row>
    <row r="389" spans="1:6">
      <c r="A389" s="104"/>
      <c r="E389" s="107"/>
      <c r="F389" s="108"/>
    </row>
  </sheetData>
  <mergeCells count="2">
    <mergeCell ref="A1:F1"/>
    <mergeCell ref="A2:F2"/>
  </mergeCells>
  <printOptions horizontalCentered="1" gridLinesSet="0"/>
  <pageMargins left="0.39370078740157483" right="0.23622047244094491" top="0.35433070866141736" bottom="0.35433070866141736" header="0.31496062992125984" footer="0.31496062992125984"/>
  <pageSetup paperSize="9" scale="78" firstPageNumber="2" orientation="portrait" r:id="rId1"/>
  <headerFooter alignWithMargins="0">
    <oddFooter>&amp;C&amp;P</oddFooter>
  </headerFooter>
  <rowBreaks count="10" manualBreakCount="10">
    <brk id="29" max="5" man="1"/>
    <brk id="60" max="5" man="1"/>
    <brk id="102" max="5" man="1"/>
    <brk id="151" max="5" man="1"/>
    <brk id="179" max="5" man="1"/>
    <brk id="219" max="5" man="1"/>
    <brk id="251" max="5" man="1"/>
    <brk id="271" max="5" man="1"/>
    <brk id="314" max="5" man="1"/>
    <brk id="336" max="5"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SUMMERY</vt:lpstr>
      <vt:lpstr>MOSQUE</vt:lpstr>
      <vt:lpstr>Cover!Print_Area</vt:lpstr>
      <vt:lpstr>MOSQUE!Print_Area</vt:lpstr>
      <vt:lpstr>MOSQUE!Print_Titles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Siarch</dc:creator>
  <cp:lastModifiedBy>MOHAMED AZHAM</cp:lastModifiedBy>
  <cp:lastPrinted>2026-10-12T05:33:45Z</cp:lastPrinted>
  <dcterms:created xsi:type="dcterms:W3CDTF">2001-08-19T14:54:27Z</dcterms:created>
  <dcterms:modified xsi:type="dcterms:W3CDTF">2026-10-14T07:41:25Z</dcterms:modified>
</cp:coreProperties>
</file>