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Z:\Football subbase project\2021\Fuvahmulak\"/>
    </mc:Choice>
  </mc:AlternateContent>
  <xr:revisionPtr revIDLastSave="0" documentId="10_ncr:8100000_{94CFFD33-C140-4E1F-B5A9-BBA236FFFB03}" xr6:coauthVersionLast="34" xr6:coauthVersionMax="46" xr10:uidLastSave="{00000000-0000-0000-0000-000000000000}"/>
  <bookViews>
    <workbookView xWindow="0" yWindow="0" windowWidth="28800" windowHeight="11625" firstSheet="1" activeTab="4" xr2:uid="{00000000-000D-0000-FFFF-FFFF00000000}"/>
  </bookViews>
  <sheets>
    <sheet name="Export Summary" sheetId="1" r:id="rId1"/>
    <sheet name="Variables - VARIABLES (m)" sheetId="2" r:id="rId2"/>
    <sheet name="Variables - CALCULATIONS" sheetId="3" r:id="rId3"/>
    <sheet name="Cover" sheetId="4" r:id="rId4"/>
    <sheet name="Main Summary MINISTRY OPRIGINAL" sheetId="5" r:id="rId5"/>
    <sheet name="BOQ MINISTRY ORIGINAL WITH PRIC" sheetId="6" r:id="rId6"/>
  </sheets>
  <calcPr calcId="179021"/>
</workbook>
</file>

<file path=xl/calcChain.xml><?xml version="1.0" encoding="utf-8"?>
<calcChain xmlns="http://schemas.openxmlformats.org/spreadsheetml/2006/main">
  <c r="I114" i="6" l="1"/>
  <c r="H114" i="6"/>
  <c r="G114" i="6"/>
  <c r="I106" i="6"/>
  <c r="H106" i="6"/>
  <c r="G106" i="6"/>
  <c r="E14" i="5"/>
  <c r="D14" i="5"/>
  <c r="C14" i="5"/>
  <c r="B14" i="5"/>
  <c r="A14" i="5"/>
  <c r="E13" i="5"/>
  <c r="D13" i="5"/>
  <c r="C13" i="5"/>
  <c r="B13" i="5"/>
  <c r="A13" i="5"/>
  <c r="B12" i="5"/>
  <c r="A12" i="5"/>
  <c r="B11" i="5"/>
  <c r="A11" i="5"/>
  <c r="B10" i="5"/>
  <c r="A10" i="5"/>
  <c r="B9" i="5"/>
  <c r="A9" i="5"/>
  <c r="B8" i="5"/>
  <c r="A8" i="5"/>
  <c r="B7" i="5"/>
  <c r="A7" i="5"/>
  <c r="B6" i="5"/>
  <c r="A6" i="5"/>
  <c r="B5" i="5"/>
  <c r="A5" i="5"/>
  <c r="B35" i="3"/>
  <c r="F35" i="3" s="1"/>
  <c r="D34" i="3"/>
  <c r="C34" i="3"/>
  <c r="J34" i="3" s="1"/>
  <c r="B34" i="3"/>
  <c r="D33" i="3"/>
  <c r="C33" i="3"/>
  <c r="I33" i="3" s="1"/>
  <c r="B33" i="3"/>
  <c r="B32" i="3"/>
  <c r="F32" i="3" s="1"/>
  <c r="C31" i="3"/>
  <c r="B31" i="3"/>
  <c r="D30" i="3"/>
  <c r="C30" i="3"/>
  <c r="B30" i="3"/>
  <c r="I30" i="3" s="1"/>
  <c r="I29" i="3"/>
  <c r="C29" i="3"/>
  <c r="B29" i="3"/>
  <c r="C27" i="3"/>
  <c r="B27" i="3"/>
  <c r="C26" i="3"/>
  <c r="B20" i="3"/>
  <c r="D18" i="3"/>
  <c r="D19" i="3" s="1"/>
  <c r="C18" i="3"/>
  <c r="D17" i="3"/>
  <c r="C17" i="3"/>
  <c r="B17" i="3"/>
  <c r="D16" i="3"/>
  <c r="C16" i="3"/>
  <c r="B16" i="3"/>
  <c r="D14" i="3"/>
  <c r="C14" i="3"/>
  <c r="B14" i="3"/>
  <c r="D13" i="3"/>
  <c r="C13" i="3"/>
  <c r="B13" i="3"/>
  <c r="G13" i="3" s="1"/>
  <c r="D12" i="3"/>
  <c r="D11" i="3"/>
  <c r="C9" i="3"/>
  <c r="B9" i="3"/>
  <c r="C8" i="3"/>
  <c r="C7" i="3"/>
  <c r="C6" i="3"/>
  <c r="C5" i="3"/>
  <c r="B6" i="3"/>
  <c r="G6" i="3" s="1"/>
  <c r="G9" i="3" l="1"/>
  <c r="B8" i="3"/>
  <c r="F21" i="3"/>
  <c r="C34" i="6" s="1"/>
  <c r="C35" i="6" s="1"/>
  <c r="J31" i="3"/>
  <c r="G26" i="3"/>
  <c r="C77" i="6" s="1"/>
  <c r="B5" i="3"/>
  <c r="G5" i="3" s="1"/>
  <c r="H13" i="3"/>
  <c r="G3" i="3"/>
  <c r="G14" i="3"/>
  <c r="G15" i="3" s="1"/>
  <c r="C29" i="6" s="1"/>
  <c r="F22" i="3"/>
  <c r="H14" i="3"/>
  <c r="F24" i="3"/>
  <c r="B7" i="3"/>
  <c r="G7" i="3" s="1"/>
  <c r="F25" i="3"/>
  <c r="F27" i="3" l="1"/>
  <c r="C78" i="6" s="1"/>
  <c r="G10" i="3"/>
  <c r="G28" i="3" s="1"/>
  <c r="C6" i="6" s="1"/>
  <c r="F23" i="3"/>
  <c r="C70" i="6" s="1"/>
  <c r="C71" i="6" s="1"/>
  <c r="H15" i="3"/>
  <c r="C13" i="6" s="1"/>
  <c r="C45" i="6"/>
  <c r="C54" i="6"/>
  <c r="F16" i="3"/>
  <c r="C90" i="6"/>
  <c r="B18" i="3"/>
  <c r="C36" i="6"/>
  <c r="C44" i="6"/>
  <c r="D10" i="5"/>
  <c r="C39" i="6"/>
  <c r="C10" i="5" l="1"/>
  <c r="E10" i="5"/>
  <c r="H11" i="3"/>
  <c r="C11" i="6" s="1"/>
  <c r="H12" i="3"/>
  <c r="C21" i="6" s="1"/>
  <c r="C27" i="6"/>
  <c r="H16" i="3"/>
  <c r="C15" i="6" s="1"/>
  <c r="G20" i="3"/>
  <c r="C31" i="6" s="1"/>
  <c r="G16" i="3"/>
  <c r="H17" i="3"/>
  <c r="B19" i="3"/>
  <c r="H19" i="3" s="1"/>
  <c r="C89" i="6" s="1"/>
  <c r="H18" i="3"/>
  <c r="C87" i="6" s="1"/>
  <c r="C38" i="6"/>
  <c r="C37" i="6"/>
  <c r="C82" i="6"/>
  <c r="C81" i="6"/>
  <c r="C80" i="6"/>
  <c r="C55" i="6"/>
  <c r="C60" i="6"/>
  <c r="C61" i="6"/>
  <c r="C5" i="5"/>
  <c r="C49" i="6"/>
  <c r="C91" i="6"/>
  <c r="C96" i="6"/>
  <c r="C97" i="6"/>
  <c r="C40" i="6"/>
  <c r="C46" i="6"/>
  <c r="C48" i="6"/>
  <c r="C50" i="6" l="1"/>
  <c r="C47" i="6"/>
  <c r="C65" i="6"/>
  <c r="C98" i="6"/>
  <c r="C100" i="6"/>
  <c r="D11" i="5"/>
  <c r="C17" i="6"/>
  <c r="C23" i="6"/>
  <c r="C64" i="6"/>
  <c r="C62" i="6"/>
  <c r="C56" i="6"/>
  <c r="C11" i="5"/>
  <c r="C8" i="5"/>
  <c r="E5" i="5"/>
  <c r="D5" i="5"/>
  <c r="C42" i="6"/>
  <c r="C41" i="6"/>
  <c r="C101" i="6"/>
  <c r="C92" i="6"/>
  <c r="E8" i="5" l="1"/>
  <c r="C7" i="5"/>
  <c r="E11" i="5"/>
  <c r="C58" i="6"/>
  <c r="C57" i="6"/>
  <c r="C6" i="5"/>
  <c r="C94" i="6"/>
  <c r="C93" i="6"/>
  <c r="C102" i="6"/>
  <c r="C99" i="6"/>
  <c r="D9" i="5"/>
  <c r="D12" i="5"/>
  <c r="C63" i="6"/>
  <c r="C66" i="6"/>
  <c r="D8" i="5"/>
  <c r="C12" i="5" l="1"/>
  <c r="E6" i="5"/>
  <c r="D6" i="5"/>
  <c r="C106" i="6"/>
  <c r="E7" i="5"/>
  <c r="D7" i="5"/>
  <c r="E12" i="5"/>
  <c r="E9" i="5" l="1"/>
  <c r="C9" i="5"/>
</calcChain>
</file>

<file path=xl/sharedStrings.xml><?xml version="1.0" encoding="utf-8"?>
<sst xmlns="http://schemas.openxmlformats.org/spreadsheetml/2006/main" count="269" uniqueCount="161">
  <si>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</si>
  <si>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</si>
  <si>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</si>
  <si>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</si>
  <si>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Variables</t>
  </si>
  <si>
    <t>VARIABLES (m)</t>
  </si>
  <si>
    <t>Variables - VARIABLES (m)</t>
  </si>
  <si>
    <t>L</t>
  </si>
  <si>
    <t>W</t>
  </si>
  <si>
    <t>D</t>
  </si>
  <si>
    <t>PITCH SIZE</t>
  </si>
  <si>
    <t>GREEN ZONE WIDTH - Side</t>
  </si>
  <si>
    <t>GREENZONE WIDTH - End</t>
  </si>
  <si>
    <t xml:space="preserve">PITCH EXCAVATION DEPTH </t>
  </si>
  <si>
    <t>PITCH BACKFILL HEIGHT</t>
  </si>
  <si>
    <t>GUTTER SIZE</t>
  </si>
  <si>
    <t>SOAKPIT DISTANCE APART</t>
  </si>
  <si>
    <t>SOAKPIT SIZE</t>
  </si>
  <si>
    <t>SOAKPIT THICKNESS</t>
  </si>
  <si>
    <t>PAVING WIDTH</t>
  </si>
  <si>
    <t>PAVING BLOCK SIZE</t>
  </si>
  <si>
    <t xml:space="preserve">GRAVEL PIT </t>
  </si>
  <si>
    <t>OPTION 2 SOAKPIT</t>
  </si>
  <si>
    <t>CALCULATIONS</t>
  </si>
  <si>
    <t>Variables - CALCULATIONS</t>
  </si>
  <si>
    <t>THK</t>
  </si>
  <si>
    <t>Nos.</t>
  </si>
  <si>
    <t>Area</t>
  </si>
  <si>
    <t>Volume</t>
  </si>
  <si>
    <t>CONCRETE</t>
  </si>
  <si>
    <t>FORMWORK</t>
  </si>
  <si>
    <t>GREEN ZONE AREA</t>
  </si>
  <si>
    <t>A</t>
  </si>
  <si>
    <t>B</t>
  </si>
  <si>
    <t>C</t>
  </si>
  <si>
    <t>Corners</t>
  </si>
  <si>
    <t>TOTAL AREA</t>
  </si>
  <si>
    <t>EXCAVATION OF VOLUME OF  SUBBASE</t>
  </si>
  <si>
    <t>VOLUME OF BACKFILL:</t>
  </si>
  <si>
    <t>EXCAVATION VOL. OF GUTTER - Sides</t>
  </si>
  <si>
    <t>EXCAVATION VOL. OF GUTTER - Ends</t>
  </si>
  <si>
    <t>TOTAL FOR GUTTERS:</t>
  </si>
  <si>
    <t>EXCAVATION VOL. OF SOAKPITS</t>
  </si>
  <si>
    <t>EXCAVATION / FILL  VOL. OF GRAVEL PIT</t>
  </si>
  <si>
    <t>EXCAVATION AROUND FIELD FOR SOAKPIT OPTION 2</t>
  </si>
  <si>
    <t>BACKFILL FOR OPTION 2 SOAKPIT</t>
  </si>
  <si>
    <t>AREA OF SOAKPIT SIDES FOR COMPACTION</t>
  </si>
  <si>
    <t>NO. of 1m WIDE GUTTERS</t>
  </si>
  <si>
    <t>NO. OF SOAKPITS</t>
  </si>
  <si>
    <t>CURBSTONE NOS</t>
  </si>
  <si>
    <t>INNER</t>
  </si>
  <si>
    <t>OUTER</t>
  </si>
  <si>
    <t>PAVING AREA</t>
  </si>
  <si>
    <t>No. OF PAVING BLOCKS</t>
  </si>
  <si>
    <t>TOTAL SITE AREA UPTO OUTER CURBSTONE</t>
  </si>
  <si>
    <t xml:space="preserve">GUTTER LEAN CONCRETE </t>
  </si>
  <si>
    <t>GUTTER CONCRETE- 1 UNIT</t>
  </si>
  <si>
    <t>GUTTER FORMWORK- 1 UNIT</t>
  </si>
  <si>
    <t>SIDES</t>
  </si>
  <si>
    <t>GUTTER REINFORCEMENT - 1 unit</t>
  </si>
  <si>
    <t>Bars</t>
  </si>
  <si>
    <t>SOAKPIT CONCRETE- 1 UNIT</t>
  </si>
  <si>
    <t>SOAKPIT FORMWORK- 1 UNIT</t>
  </si>
  <si>
    <t>PCS</t>
  </si>
  <si>
    <t>SOAKPIT REINFORCEMENT - 1 unit</t>
  </si>
  <si>
    <t>Cover</t>
  </si>
  <si>
    <t>Table 1</t>
  </si>
  <si>
    <t xml:space="preserve"> BILL OF QUANTITIES</t>
  </si>
  <si>
    <t>ARTIFICIAL TURF FULL PITCH</t>
  </si>
  <si>
    <t>ISLAND NAME</t>
  </si>
  <si>
    <t>Main Summary MINISTRY OPRIGINAL</t>
  </si>
  <si>
    <t>ARTIFICICIAL TURF FULL PITCH</t>
  </si>
  <si>
    <t>SUMMARY OF BILL OF QUANTITIES</t>
  </si>
  <si>
    <t>No</t>
  </si>
  <si>
    <t>Bill</t>
  </si>
  <si>
    <t>Material Amount</t>
  </si>
  <si>
    <t xml:space="preserve">Labour Amount </t>
  </si>
  <si>
    <t xml:space="preserve">Total </t>
  </si>
  <si>
    <t>BOQ MINISTRY ORIGINAL WITH PRICE</t>
  </si>
  <si>
    <t>BOQ MINISTRY ORIGINAL WITH PRIC</t>
  </si>
  <si>
    <t>BILL OF QUANTITIES</t>
  </si>
  <si>
    <t>Description</t>
  </si>
  <si>
    <t>Qty</t>
  </si>
  <si>
    <t>Unit</t>
  </si>
  <si>
    <t>Material Rate</t>
  </si>
  <si>
    <t>Labour Rate</t>
  </si>
  <si>
    <t>Labour Amount</t>
  </si>
  <si>
    <t>Total</t>
  </si>
  <si>
    <t>PRELIMINARIES</t>
  </si>
  <si>
    <t>Preliminaries may include for hire equipment, plant, props, clean-up after completion etc.</t>
  </si>
  <si>
    <t>item</t>
  </si>
  <si>
    <t>Management cost - Allow for all on and off site management cost including costs of foreman and assistants, temporary services, telephone, fax, hoardings &amp; similar.</t>
  </si>
  <si>
    <t xml:space="preserve">Site clearance </t>
  </si>
  <si>
    <r>
      <rPr>
        <sz val="9"/>
        <color indexed="18"/>
        <rFont val="Helvetica Neue"/>
      </rPr>
      <t>m</t>
    </r>
    <r>
      <rPr>
        <vertAlign val="superscript"/>
        <sz val="9"/>
        <color indexed="18"/>
        <rFont val="Helvetica Neue"/>
      </rPr>
      <t>2</t>
    </r>
  </si>
  <si>
    <t>Sign board</t>
  </si>
  <si>
    <t xml:space="preserve"> EXCAVATION WORKS</t>
  </si>
  <si>
    <t>Excavation of field</t>
  </si>
  <si>
    <t>Excavation of the football field of the given area of average depth of 0.35m as per drawings and engineers instructions</t>
  </si>
  <si>
    <r>
      <rPr>
        <sz val="9"/>
        <color indexed="18"/>
        <rFont val="Helvetica Neue"/>
      </rPr>
      <t>m</t>
    </r>
    <r>
      <rPr>
        <vertAlign val="superscript"/>
        <sz val="9"/>
        <color indexed="18"/>
        <rFont val="Helvetica Neue"/>
      </rPr>
      <t>3</t>
    </r>
  </si>
  <si>
    <t>Excavation for Drainage</t>
  </si>
  <si>
    <t>Excavation to receive drainage as per drawings and engineers instructions, allowing for slope as required</t>
  </si>
  <si>
    <t>Excavation for soak pits</t>
  </si>
  <si>
    <t>Excavation to receive soak pits including Gravel Pits below at every 14m as per drawings and engineers instructions</t>
  </si>
  <si>
    <t>Excavation for Gravel Pit</t>
  </si>
  <si>
    <t>BACKFILLING</t>
  </si>
  <si>
    <t>Backfilling of field</t>
  </si>
  <si>
    <t>Backfilling of the football field of the given area of fine sand or excavated material to obtain the required levels as per drawings and engineers instructions</t>
  </si>
  <si>
    <t>Backfilling of Gravel Pits</t>
  </si>
  <si>
    <t>Backfilling of the Gravel Pits for the given area of gravel under and around the soak pits  as per drawings and engineers instructions</t>
  </si>
  <si>
    <t>COMPACTION</t>
  </si>
  <si>
    <t>Compaction of field</t>
  </si>
  <si>
    <t>Compaction of the given area to obtain the required levels, slopes and compaction as per drawings and engineers instructions</t>
  </si>
  <si>
    <t>Compaction for Drainage</t>
  </si>
  <si>
    <t>Compaction to receive drainage as per drawings and engineers instructions, allowing for slope as required</t>
  </si>
  <si>
    <t>Compaction for soak pits</t>
  </si>
  <si>
    <t>Compaction to sides to receive soak pits at every 12.5m as per drawings and engineers instructions</t>
  </si>
  <si>
    <t xml:space="preserve"> CONCRETE WORKS</t>
  </si>
  <si>
    <t>Concrete Gutter</t>
  </si>
  <si>
    <t>Nos</t>
  </si>
  <si>
    <t>Lean concrete (1:2:6)</t>
  </si>
  <si>
    <t>Cement</t>
  </si>
  <si>
    <t>bags</t>
  </si>
  <si>
    <t>Coarse Sand</t>
  </si>
  <si>
    <t xml:space="preserve">Aggregate </t>
  </si>
  <si>
    <t>Concrete (1:2:3)</t>
  </si>
  <si>
    <t>Reinforcement</t>
  </si>
  <si>
    <t>Steel deformed bars, 10mm dia.</t>
  </si>
  <si>
    <t>bars</t>
  </si>
  <si>
    <t xml:space="preserve">Formwork </t>
  </si>
  <si>
    <t>Plywood, 12mm thick</t>
  </si>
  <si>
    <t>no</t>
  </si>
  <si>
    <t xml:space="preserve">Timber, 50x50 </t>
  </si>
  <si>
    <t>m</t>
  </si>
  <si>
    <t>Nails, 35mm</t>
  </si>
  <si>
    <t>kgs</t>
  </si>
  <si>
    <t>Binding wire, 16 gauge</t>
  </si>
  <si>
    <t>Mould oil</t>
  </si>
  <si>
    <t>l</t>
  </si>
  <si>
    <t>Water proofing compound</t>
  </si>
  <si>
    <t>Soak Pit</t>
  </si>
  <si>
    <t>Concrete</t>
  </si>
  <si>
    <t>PAVING WORKS</t>
  </si>
  <si>
    <t>Curb Stones</t>
  </si>
  <si>
    <t>Paving Area</t>
  </si>
  <si>
    <t>Supply and laying of paving around gutter area as per drawings and engineers instructions</t>
  </si>
  <si>
    <t>PLUMBING WORKS</t>
  </si>
  <si>
    <t>Connecting to Soak Pits</t>
  </si>
  <si>
    <t>80mm dia. UPVC Pipe</t>
  </si>
  <si>
    <t xml:space="preserve">AERNATIVE TO SOAK PIT </t>
  </si>
  <si>
    <r>
      <rPr>
        <i/>
        <sz val="9"/>
        <color indexed="8"/>
        <rFont val="Helvetica Neue"/>
      </rPr>
      <t>Exclude all works in BOQ i</t>
    </r>
    <r>
      <rPr>
        <b/>
        <i/>
        <sz val="9"/>
        <color indexed="8"/>
        <rFont val="Helvetica Neue"/>
      </rPr>
      <t xml:space="preserve">tems  2.3, 2.4, 3.2., 4.3, 5.2  </t>
    </r>
    <r>
      <rPr>
        <i/>
        <sz val="9"/>
        <color indexed="8"/>
        <rFont val="Helvetica Neue"/>
      </rPr>
      <t xml:space="preserve">if using this option. </t>
    </r>
    <r>
      <rPr>
        <i/>
        <sz val="9"/>
        <color indexed="29"/>
        <rFont val="Helvetica Neue"/>
      </rPr>
      <t>Uncheck the checkbox at each item to exclude before checking this box</t>
    </r>
  </si>
  <si>
    <t>Concrete Soak Pit Type 2 Gutter</t>
  </si>
  <si>
    <t>ADDITTIONS</t>
  </si>
  <si>
    <t>OMISSIONS</t>
  </si>
  <si>
    <t>February 2021</t>
  </si>
  <si>
    <t>Paving Blocks (200L x 100W mm ) or screed</t>
  </si>
  <si>
    <t>Sieve Excuvated Sand (all excuvated sand and stone (coral) to be used to construct the base</t>
  </si>
  <si>
    <t>GN. FUVAHMULAH (DHOODIGAN)</t>
  </si>
  <si>
    <t>GST 6.0%</t>
  </si>
  <si>
    <t>GRAND TOTAL with GST    (MVR)</t>
  </si>
  <si>
    <t>TOTAL (MVR)</t>
  </si>
  <si>
    <t xml:space="preserve">Duration …………….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</si>
</sst>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quot; &quot;d&quot;, &quot;yyyy"/>
    <numFmt numFmtId="165" formatCode="&quot; &quot;* #,##0.00&quot; &quot;;&quot; &quot;* \(#,##0.00\);&quot; &quot;* &quot;-&quot;??&quot; &quot;"/>
    <numFmt numFmtId="166" formatCode="0.0"/>
  </numFmts>
  <fonts count="40">
    <font>
      <sz val="10"/>
      <color indexed="8"/>
      <name val="Arial"/>
    </font>
    <font>
      <sz val="12"/>
      <color indexed="8"/>
      <name val="Arial"/>
      <family val="2"/>
    </font>
    <font>
      <sz val="14"/>
      <color indexed="8"/>
      <name val="Arial"/>
      <family val="2"/>
    </font>
    <font>
      <u/>
      <sz val="12"/>
      <color indexed="11"/>
      <name val="Arial"/>
      <family val="2"/>
    </font>
    <font>
      <sz val="13"/>
      <color indexed="8"/>
      <name val="Arial"/>
      <family val="2"/>
    </font>
    <font>
      <sz val="10"/>
      <color indexed="16"/>
      <name val="Arial"/>
      <family val="2"/>
    </font>
    <font>
      <sz val="10"/>
      <color indexed="18"/>
      <name val="Arial"/>
      <family val="2"/>
    </font>
    <font>
      <b/>
      <sz val="10"/>
      <color indexed="8"/>
      <name val="Arial"/>
      <family val="2"/>
    </font>
    <font>
      <sz val="10"/>
      <color indexed="8"/>
      <name val="Helvetica Neue"/>
    </font>
    <font>
      <sz val="12"/>
      <color indexed="8"/>
      <name val="Helvetica Neue"/>
    </font>
    <font>
      <b/>
      <sz val="10"/>
      <color indexed="8"/>
      <name val="TechnicLite"/>
      <charset val="2"/>
    </font>
    <font>
      <b/>
      <sz val="14"/>
      <color indexed="8"/>
      <name val="TechnicLite"/>
      <charset val="2"/>
    </font>
    <font>
      <sz val="12"/>
      <color indexed="8"/>
      <name val="Calibri"/>
      <family val="2"/>
    </font>
    <font>
      <b/>
      <sz val="12"/>
      <color indexed="8"/>
      <name val="Calibri"/>
      <family val="2"/>
    </font>
    <font>
      <sz val="10"/>
      <color indexed="8"/>
      <name val="Calibri"/>
      <family val="2"/>
    </font>
    <font>
      <sz val="13"/>
      <color indexed="8"/>
      <name val="Calibri"/>
      <family val="2"/>
    </font>
    <font>
      <b/>
      <sz val="13"/>
      <color indexed="8"/>
      <name val="Calibri"/>
      <family val="2"/>
    </font>
    <font>
      <sz val="9"/>
      <color indexed="8"/>
      <name val="Helvetica Neue"/>
    </font>
    <font>
      <sz val="12"/>
      <color indexed="8"/>
      <name val="Helvetica Neue Black Condensed"/>
    </font>
    <font>
      <sz val="9"/>
      <color indexed="18"/>
      <name val="Helvetica Neue"/>
    </font>
    <font>
      <b/>
      <sz val="9"/>
      <color indexed="8"/>
      <name val="Helvetica Neue"/>
    </font>
    <font>
      <b/>
      <sz val="9"/>
      <color indexed="18"/>
      <name val="Helvetica Neue"/>
    </font>
    <font>
      <sz val="10"/>
      <color indexed="8"/>
      <name val="Helvetica Neue Bold Condensed"/>
    </font>
    <font>
      <sz val="10"/>
      <color indexed="18"/>
      <name val="Helvetica Neue Bold Condensed"/>
    </font>
    <font>
      <sz val="8"/>
      <color indexed="18"/>
      <name val="Helvetica Neue"/>
    </font>
    <font>
      <vertAlign val="superscript"/>
      <sz val="9"/>
      <color indexed="18"/>
      <name val="Helvetica Neue"/>
    </font>
    <font>
      <sz val="9"/>
      <color indexed="27"/>
      <name val="Helvetica Neue"/>
    </font>
    <font>
      <sz val="9"/>
      <color indexed="24"/>
      <name val="Helvetica Neue"/>
    </font>
    <font>
      <sz val="9"/>
      <color indexed="8"/>
      <name val="Helvetica Neue Medium"/>
    </font>
    <font>
      <sz val="9"/>
      <color indexed="8"/>
      <name val="Helvetica Neue Light"/>
    </font>
    <font>
      <sz val="9"/>
      <color indexed="18"/>
      <name val="Helvetica Neue Light"/>
    </font>
    <font>
      <sz val="10"/>
      <color indexed="21"/>
      <name val="Helvetica Neue Light"/>
    </font>
    <font>
      <sz val="9"/>
      <color indexed="21"/>
      <name val="Helvetica Neue"/>
    </font>
    <font>
      <i/>
      <sz val="9"/>
      <color indexed="8"/>
      <name val="Helvetica Neue"/>
    </font>
    <font>
      <b/>
      <i/>
      <sz val="9"/>
      <color indexed="8"/>
      <name val="Helvetica Neue"/>
    </font>
    <font>
      <i/>
      <sz val="9"/>
      <color indexed="29"/>
      <name val="Helvetica Neue"/>
    </font>
    <font>
      <sz val="10"/>
      <color indexed="8"/>
      <name val="Arial"/>
      <family val="2"/>
    </font>
    <font>
      <b/>
      <sz val="16"/>
      <color indexed="8"/>
      <name val="Arial"/>
      <family val="2"/>
    </font>
    <font>
      <b/>
      <sz val="16"/>
      <color indexed="18"/>
      <name val="Arial"/>
      <family val="2"/>
    </font>
    <font>
      <b/>
      <sz val="10"/>
      <color indexed="8"/>
      <name val="Calibri"/>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s>
  <borders count="82">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7"/>
      </bottom>
      <diagonal/>
    </border>
    <border>
      <left style="thin">
        <color indexed="13"/>
      </left>
      <right style="thin">
        <color indexed="14"/>
      </right>
      <top style="thin">
        <color indexed="13"/>
      </top>
      <bottom style="thin">
        <color indexed="13"/>
      </bottom>
      <diagonal/>
    </border>
    <border>
      <left style="thin">
        <color indexed="14"/>
      </left>
      <right style="thin">
        <color indexed="17"/>
      </right>
      <top style="thin">
        <color indexed="13"/>
      </top>
      <bottom style="thin">
        <color indexed="13"/>
      </bottom>
      <diagonal/>
    </border>
    <border>
      <left style="thin">
        <color indexed="17"/>
      </left>
      <right style="thin">
        <color indexed="13"/>
      </right>
      <top style="thin">
        <color indexed="17"/>
      </top>
      <bottom style="thin">
        <color indexed="13"/>
      </bottom>
      <diagonal/>
    </border>
    <border>
      <left style="thin">
        <color indexed="13"/>
      </left>
      <right style="thin">
        <color indexed="17"/>
      </right>
      <top style="thin">
        <color indexed="17"/>
      </top>
      <bottom style="thin">
        <color indexed="13"/>
      </bottom>
      <diagonal/>
    </border>
    <border>
      <left style="thin">
        <color indexed="17"/>
      </left>
      <right style="thin">
        <color indexed="13"/>
      </right>
      <top style="thin">
        <color indexed="13"/>
      </top>
      <bottom style="thin">
        <color indexed="13"/>
      </bottom>
      <diagonal/>
    </border>
    <border>
      <left style="thin">
        <color indexed="13"/>
      </left>
      <right style="thin">
        <color indexed="17"/>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7"/>
      </left>
      <right style="thin">
        <color indexed="13"/>
      </right>
      <top style="thin">
        <color indexed="13"/>
      </top>
      <bottom style="thin">
        <color indexed="17"/>
      </bottom>
      <diagonal/>
    </border>
    <border>
      <left style="thin">
        <color indexed="13"/>
      </left>
      <right style="thin">
        <color indexed="17"/>
      </right>
      <top style="thin">
        <color indexed="13"/>
      </top>
      <bottom style="thin">
        <color indexed="17"/>
      </bottom>
      <diagonal/>
    </border>
    <border>
      <left style="thin">
        <color indexed="13"/>
      </left>
      <right style="thin">
        <color indexed="13"/>
      </right>
      <top style="thin">
        <color indexed="17"/>
      </top>
      <bottom style="thin">
        <color indexed="13"/>
      </bottom>
      <diagonal/>
    </border>
    <border>
      <left style="thin">
        <color indexed="14"/>
      </left>
      <right style="thin">
        <color indexed="13"/>
      </right>
      <top style="thin">
        <color indexed="13"/>
      </top>
      <bottom style="thin">
        <color indexed="17"/>
      </bottom>
      <diagonal/>
    </border>
    <border>
      <left style="thin">
        <color indexed="13"/>
      </left>
      <right style="thin">
        <color indexed="19"/>
      </right>
      <top style="thin">
        <color indexed="13"/>
      </top>
      <bottom style="thin">
        <color indexed="13"/>
      </bottom>
      <diagonal/>
    </border>
    <border>
      <left style="thin">
        <color indexed="19"/>
      </left>
      <right style="thin">
        <color indexed="17"/>
      </right>
      <top style="thin">
        <color indexed="17"/>
      </top>
      <bottom style="thin">
        <color indexed="17"/>
      </bottom>
      <diagonal/>
    </border>
    <border>
      <left style="thin">
        <color indexed="14"/>
      </left>
      <right style="thin">
        <color indexed="13"/>
      </right>
      <top style="thin">
        <color indexed="17"/>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7"/>
      </bottom>
      <diagonal/>
    </border>
    <border>
      <left style="thin">
        <color indexed="17"/>
      </left>
      <right style="thin">
        <color indexed="17"/>
      </right>
      <top style="thin">
        <color indexed="17"/>
      </top>
      <bottom style="thin">
        <color indexed="17"/>
      </bottom>
      <diagonal/>
    </border>
    <border>
      <left style="thin">
        <color indexed="13"/>
      </left>
      <right style="thin">
        <color indexed="13"/>
      </right>
      <top style="thin">
        <color indexed="17"/>
      </top>
      <bottom style="thin">
        <color indexed="17"/>
      </bottom>
      <diagonal/>
    </border>
    <border>
      <left/>
      <right/>
      <top/>
      <bottom/>
      <diagonal/>
    </border>
    <border>
      <left/>
      <right/>
      <top/>
      <bottom style="thin">
        <color indexed="8"/>
      </bottom>
      <diagonal/>
    </border>
    <border>
      <left style="thin">
        <color indexed="22"/>
      </left>
      <right style="thin">
        <color indexed="22"/>
      </right>
      <top style="thin">
        <color indexed="8"/>
      </top>
      <bottom/>
      <diagonal/>
    </border>
    <border>
      <left style="thin">
        <color indexed="8"/>
      </left>
      <right style="thin">
        <color indexed="25"/>
      </right>
      <top style="thin">
        <color indexed="8"/>
      </top>
      <bottom style="thin">
        <color indexed="25"/>
      </bottom>
      <diagonal/>
    </border>
    <border>
      <left style="thin">
        <color indexed="25"/>
      </left>
      <right style="thin">
        <color indexed="25"/>
      </right>
      <top style="thin">
        <color indexed="8"/>
      </top>
      <bottom style="thin">
        <color indexed="25"/>
      </bottom>
      <diagonal/>
    </border>
    <border>
      <left style="thin">
        <color indexed="25"/>
      </left>
      <right style="thin">
        <color indexed="8"/>
      </right>
      <top style="thin">
        <color indexed="8"/>
      </top>
      <bottom style="thin">
        <color indexed="25"/>
      </bottom>
      <diagonal/>
    </border>
    <border>
      <left style="thin">
        <color indexed="8"/>
      </left>
      <right style="thin">
        <color indexed="19"/>
      </right>
      <top style="thin">
        <color indexed="25"/>
      </top>
      <bottom style="thin">
        <color indexed="8"/>
      </bottom>
      <diagonal/>
    </border>
    <border>
      <left style="thin">
        <color indexed="19"/>
      </left>
      <right style="thin">
        <color indexed="19"/>
      </right>
      <top style="thin">
        <color indexed="25"/>
      </top>
      <bottom style="thin">
        <color indexed="8"/>
      </bottom>
      <diagonal/>
    </border>
    <border>
      <left style="thin">
        <color indexed="19"/>
      </left>
      <right style="thin">
        <color indexed="25"/>
      </right>
      <top style="thin">
        <color indexed="25"/>
      </top>
      <bottom style="thin">
        <color indexed="8"/>
      </bottom>
      <diagonal/>
    </border>
    <border>
      <left style="thin">
        <color indexed="25"/>
      </left>
      <right style="thin">
        <color indexed="19"/>
      </right>
      <top style="thin">
        <color indexed="25"/>
      </top>
      <bottom style="thin">
        <color indexed="8"/>
      </bottom>
      <diagonal/>
    </border>
    <border>
      <left style="thin">
        <color indexed="19"/>
      </left>
      <right style="thin">
        <color indexed="8"/>
      </right>
      <top style="thin">
        <color indexed="25"/>
      </top>
      <bottom style="thin">
        <color indexed="8"/>
      </bottom>
      <diagonal/>
    </border>
    <border>
      <left style="thin">
        <color indexed="8"/>
      </left>
      <right style="thin">
        <color indexed="19"/>
      </right>
      <top style="thin">
        <color indexed="8"/>
      </top>
      <bottom style="thin">
        <color indexed="25"/>
      </bottom>
      <diagonal/>
    </border>
    <border>
      <left style="thin">
        <color indexed="19"/>
      </left>
      <right style="thin">
        <color indexed="19"/>
      </right>
      <top style="thin">
        <color indexed="8"/>
      </top>
      <bottom style="thin">
        <color indexed="25"/>
      </bottom>
      <diagonal/>
    </border>
    <border>
      <left style="thin">
        <color indexed="19"/>
      </left>
      <right style="thin">
        <color indexed="25"/>
      </right>
      <top style="thin">
        <color indexed="8"/>
      </top>
      <bottom style="thin">
        <color indexed="25"/>
      </bottom>
      <diagonal/>
    </border>
    <border>
      <left style="thin">
        <color indexed="25"/>
      </left>
      <right style="thin">
        <color indexed="19"/>
      </right>
      <top style="thin">
        <color indexed="8"/>
      </top>
      <bottom style="thin">
        <color indexed="25"/>
      </bottom>
      <diagonal/>
    </border>
    <border>
      <left style="thin">
        <color indexed="19"/>
      </left>
      <right style="thin">
        <color indexed="8"/>
      </right>
      <top style="thin">
        <color indexed="8"/>
      </top>
      <bottom style="thin">
        <color indexed="25"/>
      </bottom>
      <diagonal/>
    </border>
    <border>
      <left style="thin">
        <color indexed="8"/>
      </left>
      <right style="thin">
        <color indexed="19"/>
      </right>
      <top style="thin">
        <color indexed="25"/>
      </top>
      <bottom style="thin">
        <color indexed="25"/>
      </bottom>
      <diagonal/>
    </border>
    <border>
      <left style="thin">
        <color indexed="19"/>
      </left>
      <right style="thin">
        <color indexed="19"/>
      </right>
      <top style="thin">
        <color indexed="25"/>
      </top>
      <bottom style="thin">
        <color indexed="25"/>
      </bottom>
      <diagonal/>
    </border>
    <border>
      <left style="thin">
        <color indexed="19"/>
      </left>
      <right style="thin">
        <color indexed="25"/>
      </right>
      <top style="thin">
        <color indexed="25"/>
      </top>
      <bottom style="thin">
        <color indexed="25"/>
      </bottom>
      <diagonal/>
    </border>
    <border>
      <left style="thin">
        <color indexed="25"/>
      </left>
      <right style="thin">
        <color indexed="19"/>
      </right>
      <top style="thin">
        <color indexed="25"/>
      </top>
      <bottom style="thin">
        <color indexed="25"/>
      </bottom>
      <diagonal/>
    </border>
    <border>
      <left style="thin">
        <color indexed="19"/>
      </left>
      <right style="thin">
        <color indexed="8"/>
      </right>
      <top style="thin">
        <color indexed="25"/>
      </top>
      <bottom style="thin">
        <color indexed="25"/>
      </bottom>
      <diagonal/>
    </border>
    <border>
      <left style="thin">
        <color indexed="8"/>
      </left>
      <right style="thin">
        <color indexed="19"/>
      </right>
      <top style="thin">
        <color indexed="25"/>
      </top>
      <bottom style="thin">
        <color indexed="18"/>
      </bottom>
      <diagonal/>
    </border>
    <border>
      <left style="thin">
        <color indexed="19"/>
      </left>
      <right style="thin">
        <color indexed="19"/>
      </right>
      <top style="thin">
        <color indexed="25"/>
      </top>
      <bottom style="thin">
        <color indexed="18"/>
      </bottom>
      <diagonal/>
    </border>
    <border>
      <left style="thin">
        <color indexed="19"/>
      </left>
      <right style="thin">
        <color indexed="25"/>
      </right>
      <top style="thin">
        <color indexed="25"/>
      </top>
      <bottom style="thin">
        <color indexed="18"/>
      </bottom>
      <diagonal/>
    </border>
    <border>
      <left style="thin">
        <color indexed="25"/>
      </left>
      <right style="thin">
        <color indexed="19"/>
      </right>
      <top style="thin">
        <color indexed="25"/>
      </top>
      <bottom style="thin">
        <color indexed="18"/>
      </bottom>
      <diagonal/>
    </border>
    <border>
      <left style="thin">
        <color indexed="19"/>
      </left>
      <right style="thin">
        <color indexed="8"/>
      </right>
      <top style="thin">
        <color indexed="25"/>
      </top>
      <bottom style="thin">
        <color indexed="18"/>
      </bottom>
      <diagonal/>
    </border>
    <border>
      <left style="thin">
        <color indexed="8"/>
      </left>
      <right style="thin">
        <color indexed="19"/>
      </right>
      <top style="thin">
        <color indexed="18"/>
      </top>
      <bottom style="thin">
        <color indexed="25"/>
      </bottom>
      <diagonal/>
    </border>
    <border>
      <left style="thin">
        <color indexed="19"/>
      </left>
      <right style="thin">
        <color indexed="19"/>
      </right>
      <top style="thin">
        <color indexed="18"/>
      </top>
      <bottom style="thin">
        <color indexed="25"/>
      </bottom>
      <diagonal/>
    </border>
    <border>
      <left style="thin">
        <color indexed="19"/>
      </left>
      <right style="thin">
        <color indexed="25"/>
      </right>
      <top style="thin">
        <color indexed="18"/>
      </top>
      <bottom style="thin">
        <color indexed="19"/>
      </bottom>
      <diagonal/>
    </border>
    <border>
      <left style="thin">
        <color indexed="25"/>
      </left>
      <right style="thin">
        <color indexed="19"/>
      </right>
      <top style="thin">
        <color indexed="18"/>
      </top>
      <bottom style="thin">
        <color indexed="25"/>
      </bottom>
      <diagonal/>
    </border>
    <border>
      <left style="thin">
        <color indexed="19"/>
      </left>
      <right style="thin">
        <color indexed="25"/>
      </right>
      <top style="thin">
        <color indexed="18"/>
      </top>
      <bottom style="thin">
        <color indexed="25"/>
      </bottom>
      <diagonal/>
    </border>
    <border>
      <left style="thin">
        <color indexed="19"/>
      </left>
      <right style="thin">
        <color indexed="8"/>
      </right>
      <top style="thin">
        <color indexed="18"/>
      </top>
      <bottom style="thin">
        <color indexed="25"/>
      </bottom>
      <diagonal/>
    </border>
    <border>
      <left style="thin">
        <color indexed="19"/>
      </left>
      <right style="thin">
        <color indexed="25"/>
      </right>
      <top style="thin">
        <color indexed="19"/>
      </top>
      <bottom style="thin">
        <color indexed="25"/>
      </bottom>
      <diagonal/>
    </border>
    <border>
      <left style="thin">
        <color indexed="19"/>
      </left>
      <right style="thin">
        <color indexed="25"/>
      </right>
      <top style="thin">
        <color indexed="25"/>
      </top>
      <bottom style="thin">
        <color indexed="19"/>
      </bottom>
      <diagonal/>
    </border>
    <border>
      <left style="thin">
        <color indexed="8"/>
      </left>
      <right style="thin">
        <color indexed="19"/>
      </right>
      <top style="thin">
        <color indexed="25"/>
      </top>
      <bottom style="thin">
        <color indexed="26"/>
      </bottom>
      <diagonal/>
    </border>
    <border>
      <left style="thin">
        <color indexed="19"/>
      </left>
      <right style="thin">
        <color indexed="19"/>
      </right>
      <top style="thin">
        <color indexed="25"/>
      </top>
      <bottom style="thin">
        <color indexed="26"/>
      </bottom>
      <diagonal/>
    </border>
    <border>
      <left style="thin">
        <color indexed="19"/>
      </left>
      <right style="thin">
        <color indexed="25"/>
      </right>
      <top style="thin">
        <color indexed="25"/>
      </top>
      <bottom style="thin">
        <color indexed="26"/>
      </bottom>
      <diagonal/>
    </border>
    <border>
      <left style="thin">
        <color indexed="25"/>
      </left>
      <right style="thin">
        <color indexed="19"/>
      </right>
      <top style="thin">
        <color indexed="25"/>
      </top>
      <bottom style="thin">
        <color indexed="26"/>
      </bottom>
      <diagonal/>
    </border>
    <border>
      <left style="thin">
        <color indexed="8"/>
      </left>
      <right style="thin">
        <color indexed="19"/>
      </right>
      <top style="thin">
        <color indexed="26"/>
      </top>
      <bottom style="thin">
        <color indexed="25"/>
      </bottom>
      <diagonal/>
    </border>
    <border>
      <left style="thin">
        <color indexed="19"/>
      </left>
      <right style="thin">
        <color indexed="19"/>
      </right>
      <top style="thin">
        <color indexed="26"/>
      </top>
      <bottom style="thin">
        <color indexed="25"/>
      </bottom>
      <diagonal/>
    </border>
    <border>
      <left style="thin">
        <color indexed="19"/>
      </left>
      <right style="thin">
        <color indexed="25"/>
      </right>
      <top style="thin">
        <color indexed="26"/>
      </top>
      <bottom style="thin">
        <color indexed="25"/>
      </bottom>
      <diagonal/>
    </border>
    <border>
      <left style="thin">
        <color indexed="25"/>
      </left>
      <right style="thin">
        <color indexed="19"/>
      </right>
      <top style="thin">
        <color indexed="26"/>
      </top>
      <bottom style="thin">
        <color indexed="25"/>
      </bottom>
      <diagonal/>
    </border>
    <border>
      <left style="thin">
        <color indexed="8"/>
      </left>
      <right style="thin">
        <color indexed="19"/>
      </right>
      <top style="thin">
        <color indexed="25"/>
      </top>
      <bottom style="thin">
        <color indexed="19"/>
      </bottom>
      <diagonal/>
    </border>
    <border>
      <left style="thin">
        <color indexed="19"/>
      </left>
      <right style="thin">
        <color indexed="19"/>
      </right>
      <top style="thin">
        <color indexed="25"/>
      </top>
      <bottom style="thin">
        <color indexed="19"/>
      </bottom>
      <diagonal/>
    </border>
    <border>
      <left style="thin">
        <color indexed="25"/>
      </left>
      <right style="thin">
        <color indexed="19"/>
      </right>
      <top style="thin">
        <color indexed="25"/>
      </top>
      <bottom style="thin">
        <color indexed="19"/>
      </bottom>
      <diagonal/>
    </border>
    <border>
      <left style="thin">
        <color indexed="19"/>
      </left>
      <right style="thin">
        <color indexed="8"/>
      </right>
      <top style="thin">
        <color indexed="25"/>
      </top>
      <bottom style="thin">
        <color indexed="19"/>
      </bottom>
      <diagonal/>
    </border>
    <border>
      <left style="thin">
        <color indexed="8"/>
      </left>
      <right style="thin">
        <color indexed="19"/>
      </right>
      <top style="thin">
        <color indexed="19"/>
      </top>
      <bottom style="thin">
        <color indexed="25"/>
      </bottom>
      <diagonal/>
    </border>
    <border>
      <left style="thin">
        <color indexed="19"/>
      </left>
      <right style="thin">
        <color indexed="19"/>
      </right>
      <top style="thin">
        <color indexed="19"/>
      </top>
      <bottom style="thin">
        <color indexed="25"/>
      </bottom>
      <diagonal/>
    </border>
    <border>
      <left style="thin">
        <color indexed="25"/>
      </left>
      <right style="thin">
        <color indexed="19"/>
      </right>
      <top style="thin">
        <color indexed="19"/>
      </top>
      <bottom style="thin">
        <color indexed="25"/>
      </bottom>
      <diagonal/>
    </border>
    <border>
      <left style="thin">
        <color indexed="19"/>
      </left>
      <right style="thin">
        <color indexed="8"/>
      </right>
      <top style="thin">
        <color indexed="19"/>
      </top>
      <bottom style="thin">
        <color indexed="25"/>
      </bottom>
      <diagonal/>
    </border>
    <border>
      <left style="thin">
        <color indexed="19"/>
      </left>
      <right style="thin">
        <color indexed="19"/>
      </right>
      <top style="thin">
        <color indexed="19"/>
      </top>
      <bottom style="thin">
        <color indexed="28"/>
      </bottom>
      <diagonal/>
    </border>
    <border>
      <left style="thin">
        <color indexed="8"/>
      </left>
      <right style="thin">
        <color indexed="29"/>
      </right>
      <top style="thin">
        <color indexed="25"/>
      </top>
      <bottom style="thin">
        <color indexed="25"/>
      </bottom>
      <diagonal/>
    </border>
    <border>
      <left style="thin">
        <color indexed="29"/>
      </left>
      <right style="thin">
        <color indexed="29"/>
      </right>
      <top style="thin">
        <color indexed="28"/>
      </top>
      <bottom style="thin">
        <color indexed="28"/>
      </bottom>
      <diagonal/>
    </border>
    <border>
      <left style="thin">
        <color indexed="29"/>
      </left>
      <right style="thin">
        <color indexed="25"/>
      </right>
      <top style="thin">
        <color indexed="25"/>
      </top>
      <bottom style="thin">
        <color indexed="25"/>
      </bottom>
      <diagonal/>
    </border>
    <border>
      <left style="thin">
        <color indexed="19"/>
      </left>
      <right style="thin">
        <color indexed="19"/>
      </right>
      <top style="thin">
        <color indexed="28"/>
      </top>
      <bottom style="thin">
        <color indexed="25"/>
      </bottom>
      <diagonal/>
    </border>
    <border>
      <left style="thin">
        <color indexed="64"/>
      </left>
      <right style="thin">
        <color indexed="64"/>
      </right>
      <top style="thin">
        <color indexed="64"/>
      </top>
      <bottom style="thin">
        <color indexed="64"/>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s>
  <cellStyleXfs count="1">
    <xf numFmtId="0" fontId="0" fillId="0" borderId="0" applyNumberFormat="0" applyFill="0" applyBorder="0" applyProtection="0"/>
  </cellStyleXfs>
  <cellXfs count="220">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4" borderId="1" xfId="0" applyFont="1" applyFill="1" applyBorder="1" applyAlignment="1"/>
    <xf numFmtId="49" fontId="0" fillId="4" borderId="1" xfId="0" applyNumberFormat="1" applyFont="1" applyFill="1" applyBorder="1" applyAlignment="1"/>
    <xf numFmtId="49" fontId="0" fillId="5" borderId="2" xfId="0" applyNumberFormat="1" applyFont="1" applyFill="1" applyBorder="1" applyAlignment="1"/>
    <xf numFmtId="0" fontId="5" fillId="0" borderId="3" xfId="0" applyNumberFormat="1" applyFont="1" applyBorder="1" applyAlignment="1"/>
    <xf numFmtId="0" fontId="5" fillId="0" borderId="4" xfId="0" applyNumberFormat="1" applyFont="1" applyBorder="1" applyAlignment="1"/>
    <xf numFmtId="0" fontId="5" fillId="6" borderId="4" xfId="0" applyFont="1" applyFill="1" applyBorder="1" applyAlignment="1"/>
    <xf numFmtId="49" fontId="0" fillId="5" borderId="5" xfId="0" applyNumberFormat="1" applyFont="1" applyFill="1" applyBorder="1" applyAlignment="1"/>
    <xf numFmtId="0" fontId="5" fillId="0" borderId="6" xfId="0" applyNumberFormat="1" applyFont="1" applyBorder="1" applyAlignment="1"/>
    <xf numFmtId="0" fontId="6" fillId="6" borderId="7" xfId="0" applyFont="1" applyFill="1" applyBorder="1" applyAlignment="1"/>
    <xf numFmtId="0" fontId="6" fillId="6" borderId="8" xfId="0" applyFont="1" applyFill="1" applyBorder="1" applyAlignment="1"/>
    <xf numFmtId="0" fontId="6" fillId="6" borderId="9" xfId="0" applyFont="1" applyFill="1" applyBorder="1" applyAlignment="1"/>
    <xf numFmtId="0" fontId="6" fillId="6" borderId="10" xfId="0" applyFont="1" applyFill="1" applyBorder="1" applyAlignment="1"/>
    <xf numFmtId="0" fontId="5" fillId="0" borderId="11" xfId="0" applyNumberFormat="1" applyFont="1" applyBorder="1" applyAlignment="1"/>
    <xf numFmtId="0" fontId="5" fillId="0" borderId="12" xfId="0" applyNumberFormat="1" applyFont="1" applyBorder="1" applyAlignment="1"/>
    <xf numFmtId="0" fontId="6" fillId="6" borderId="13" xfId="0" applyFont="1" applyFill="1" applyBorder="1" applyAlignment="1"/>
    <xf numFmtId="0" fontId="6" fillId="6" borderId="14" xfId="0" applyFont="1" applyFill="1" applyBorder="1" applyAlignment="1"/>
    <xf numFmtId="0" fontId="5" fillId="0" borderId="15" xfId="0" applyNumberFormat="1" applyFont="1" applyBorder="1" applyAlignment="1"/>
    <xf numFmtId="0" fontId="5" fillId="6" borderId="16" xfId="0" applyFont="1" applyFill="1" applyBorder="1" applyAlignment="1"/>
    <xf numFmtId="0" fontId="5" fillId="6" borderId="12" xfId="0" applyFont="1" applyFill="1" applyBorder="1" applyAlignment="1"/>
    <xf numFmtId="49" fontId="0" fillId="5" borderId="17" xfId="0" applyNumberFormat="1" applyFont="1" applyFill="1" applyBorder="1" applyAlignment="1"/>
    <xf numFmtId="0" fontId="5" fillId="6" borderId="18" xfId="0" applyFont="1" applyFill="1" applyBorder="1" applyAlignment="1"/>
    <xf numFmtId="0" fontId="5" fillId="0" borderId="9" xfId="0" applyNumberFormat="1" applyFont="1" applyBorder="1" applyAlignment="1"/>
    <xf numFmtId="0" fontId="5" fillId="0" borderId="19" xfId="0" applyNumberFormat="1" applyFont="1" applyBorder="1" applyAlignment="1"/>
    <xf numFmtId="0" fontId="5" fillId="6" borderId="11" xfId="0" applyFont="1" applyFill="1" applyBorder="1" applyAlignment="1"/>
    <xf numFmtId="0" fontId="0" fillId="0" borderId="0" xfId="0" applyNumberFormat="1" applyFont="1" applyAlignment="1"/>
    <xf numFmtId="0" fontId="0" fillId="0" borderId="3" xfId="0" applyNumberFormat="1" applyFont="1" applyBorder="1" applyAlignment="1"/>
    <xf numFmtId="0" fontId="0" fillId="0" borderId="20" xfId="0" applyNumberFormat="1" applyFont="1" applyBorder="1" applyAlignment="1"/>
    <xf numFmtId="0" fontId="0" fillId="6" borderId="20" xfId="0" applyFont="1" applyFill="1" applyBorder="1" applyAlignment="1"/>
    <xf numFmtId="0" fontId="0" fillId="0" borderId="11" xfId="0" applyFont="1" applyBorder="1" applyAlignment="1"/>
    <xf numFmtId="0" fontId="0" fillId="0" borderId="12" xfId="0" applyFont="1" applyBorder="1" applyAlignment="1"/>
    <xf numFmtId="0" fontId="0" fillId="6" borderId="12" xfId="0" applyFont="1" applyFill="1" applyBorder="1" applyAlignment="1"/>
    <xf numFmtId="0" fontId="0" fillId="0" borderId="11" xfId="0" applyNumberFormat="1" applyFont="1" applyBorder="1" applyAlignment="1"/>
    <xf numFmtId="0" fontId="0" fillId="0" borderId="12" xfId="0" applyNumberFormat="1" applyFont="1" applyBorder="1" applyAlignment="1"/>
    <xf numFmtId="0" fontId="7" fillId="0" borderId="12" xfId="0" applyNumberFormat="1" applyFont="1" applyBorder="1" applyAlignment="1"/>
    <xf numFmtId="0" fontId="0" fillId="6" borderId="11" xfId="0" applyFont="1" applyFill="1" applyBorder="1" applyAlignment="1"/>
    <xf numFmtId="2" fontId="7" fillId="0" borderId="12" xfId="0" applyNumberFormat="1" applyFont="1" applyBorder="1" applyAlignment="1"/>
    <xf numFmtId="0" fontId="7" fillId="6" borderId="12" xfId="0" applyFont="1" applyFill="1" applyBorder="1" applyAlignment="1"/>
    <xf numFmtId="0" fontId="0" fillId="7" borderId="12" xfId="0" applyNumberFormat="1" applyFont="1" applyFill="1" applyBorder="1" applyAlignment="1"/>
    <xf numFmtId="0" fontId="7" fillId="7" borderId="12" xfId="0" applyNumberFormat="1" applyFont="1" applyFill="1" applyBorder="1" applyAlignment="1"/>
    <xf numFmtId="0" fontId="7" fillId="7" borderId="12" xfId="0" applyFont="1" applyFill="1" applyBorder="1" applyAlignment="1"/>
    <xf numFmtId="49" fontId="0" fillId="5" borderId="5" xfId="0" applyNumberFormat="1" applyFont="1" applyFill="1" applyBorder="1" applyAlignment="1">
      <alignment wrapText="1"/>
    </xf>
    <xf numFmtId="1" fontId="7" fillId="0" borderId="12" xfId="0" applyNumberFormat="1" applyFont="1" applyBorder="1" applyAlignment="1"/>
    <xf numFmtId="2" fontId="0" fillId="0" borderId="12" xfId="0" applyNumberFormat="1" applyFont="1" applyBorder="1" applyAlignment="1"/>
    <xf numFmtId="2" fontId="7" fillId="6" borderId="12" xfId="0" applyNumberFormat="1" applyFont="1" applyFill="1" applyBorder="1" applyAlignment="1"/>
    <xf numFmtId="49" fontId="0" fillId="0" borderId="21" xfId="0" applyNumberFormat="1" applyFont="1" applyBorder="1" applyAlignment="1"/>
    <xf numFmtId="1" fontId="0" fillId="0" borderId="10" xfId="0" applyNumberFormat="1" applyFont="1" applyBorder="1" applyAlignment="1"/>
    <xf numFmtId="49" fontId="0" fillId="0" borderId="22" xfId="0" applyNumberFormat="1" applyFont="1" applyBorder="1" applyAlignment="1"/>
    <xf numFmtId="0" fontId="0" fillId="0" borderId="9" xfId="0" applyFont="1" applyBorder="1" applyAlignment="1"/>
    <xf numFmtId="0" fontId="7" fillId="0" borderId="12" xfId="0" applyFont="1" applyBorder="1" applyAlignment="1"/>
    <xf numFmtId="0" fontId="7" fillId="6" borderId="23" xfId="0" applyFont="1" applyFill="1" applyBorder="1" applyAlignment="1"/>
    <xf numFmtId="0" fontId="0" fillId="0" borderId="10" xfId="0" applyNumberFormat="1" applyFont="1" applyBorder="1" applyAlignment="1"/>
    <xf numFmtId="0" fontId="0" fillId="6" borderId="9" xfId="0" applyFont="1" applyFill="1" applyBorder="1" applyAlignment="1"/>
    <xf numFmtId="0" fontId="0" fillId="0" borderId="0" xfId="0" applyNumberFormat="1" applyFont="1" applyAlignment="1"/>
    <xf numFmtId="0" fontId="8" fillId="7" borderId="24" xfId="0" applyFont="1" applyFill="1" applyBorder="1" applyAlignment="1"/>
    <xf numFmtId="0" fontId="9" fillId="7" borderId="24" xfId="0" applyFont="1" applyFill="1" applyBorder="1" applyAlignment="1"/>
    <xf numFmtId="49" fontId="8" fillId="7" borderId="24" xfId="0" applyNumberFormat="1" applyFont="1" applyFill="1" applyBorder="1" applyAlignment="1">
      <alignment horizontal="right"/>
    </xf>
    <xf numFmtId="0" fontId="11" fillId="7" borderId="24" xfId="0" applyFont="1" applyFill="1" applyBorder="1" applyAlignment="1">
      <alignment horizontal="right" vertical="center"/>
    </xf>
    <xf numFmtId="0" fontId="10" fillId="7" borderId="24" xfId="0" applyFont="1" applyFill="1" applyBorder="1" applyAlignment="1">
      <alignment horizontal="right" vertical="center"/>
    </xf>
    <xf numFmtId="0" fontId="0" fillId="0" borderId="0" xfId="0" applyNumberFormat="1" applyFont="1" applyAlignment="1"/>
    <xf numFmtId="49" fontId="13" fillId="8" borderId="26" xfId="0" applyNumberFormat="1" applyFont="1" applyFill="1" applyBorder="1" applyAlignment="1">
      <alignment horizontal="center" vertical="center" wrapText="1"/>
    </xf>
    <xf numFmtId="0" fontId="17" fillId="0" borderId="0" xfId="0" applyNumberFormat="1" applyFont="1" applyAlignment="1">
      <alignment horizontal="right"/>
    </xf>
    <xf numFmtId="0" fontId="17" fillId="0" borderId="27" xfId="0" applyFont="1" applyBorder="1" applyAlignment="1">
      <alignment horizontal="right" vertical="top"/>
    </xf>
    <xf numFmtId="49" fontId="18" fillId="0" borderId="28" xfId="0" applyNumberFormat="1" applyFont="1" applyBorder="1" applyAlignment="1">
      <alignment horizontal="left" vertical="center" wrapText="1"/>
    </xf>
    <xf numFmtId="0" fontId="17" fillId="0" borderId="28" xfId="0" applyFont="1" applyBorder="1" applyAlignment="1">
      <alignment horizontal="right" vertical="center"/>
    </xf>
    <xf numFmtId="0" fontId="19" fillId="0" borderId="28" xfId="0" applyFont="1" applyBorder="1" applyAlignment="1">
      <alignment horizontal="left" vertical="center"/>
    </xf>
    <xf numFmtId="165" fontId="17" fillId="0" borderId="28" xfId="0" applyNumberFormat="1" applyFont="1" applyBorder="1" applyAlignment="1">
      <alignment horizontal="right"/>
    </xf>
    <xf numFmtId="165" fontId="17" fillId="0" borderId="29" xfId="0" applyNumberFormat="1" applyFont="1" applyBorder="1" applyAlignment="1">
      <alignment horizontal="right"/>
    </xf>
    <xf numFmtId="49" fontId="20" fillId="0" borderId="30" xfId="0" applyNumberFormat="1" applyFont="1" applyBorder="1" applyAlignment="1">
      <alignment horizontal="center" vertical="top"/>
    </xf>
    <xf numFmtId="49" fontId="20" fillId="0" borderId="31" xfId="0" applyNumberFormat="1" applyFont="1" applyBorder="1" applyAlignment="1">
      <alignment horizontal="left" vertical="top" wrapText="1"/>
    </xf>
    <xf numFmtId="49" fontId="20" fillId="0" borderId="32" xfId="0" applyNumberFormat="1" applyFont="1" applyBorder="1" applyAlignment="1">
      <alignment horizontal="center" vertical="top"/>
    </xf>
    <xf numFmtId="49" fontId="21" fillId="0" borderId="33" xfId="0" applyNumberFormat="1" applyFont="1" applyBorder="1" applyAlignment="1">
      <alignment horizontal="center" vertical="top"/>
    </xf>
    <xf numFmtId="49" fontId="20" fillId="0" borderId="32" xfId="0" applyNumberFormat="1" applyFont="1" applyBorder="1" applyAlignment="1">
      <alignment horizontal="center" vertical="top" wrapText="1"/>
    </xf>
    <xf numFmtId="49" fontId="20" fillId="0" borderId="33" xfId="0" applyNumberFormat="1" applyFont="1" applyBorder="1" applyAlignment="1">
      <alignment horizontal="center" vertical="top" wrapText="1"/>
    </xf>
    <xf numFmtId="49" fontId="20" fillId="0" borderId="34" xfId="0" applyNumberFormat="1" applyFont="1" applyBorder="1" applyAlignment="1">
      <alignment horizontal="center" vertical="top"/>
    </xf>
    <xf numFmtId="0" fontId="22" fillId="8" borderId="35" xfId="0" applyNumberFormat="1" applyFont="1" applyFill="1" applyBorder="1" applyAlignment="1">
      <alignment horizontal="right" vertical="top"/>
    </xf>
    <xf numFmtId="49" fontId="22" fillId="8" borderId="36" xfId="0" applyNumberFormat="1" applyFont="1" applyFill="1" applyBorder="1" applyAlignment="1">
      <alignment horizontal="left" vertical="center" wrapText="1"/>
    </xf>
    <xf numFmtId="2" fontId="22" fillId="8" borderId="37" xfId="0" applyNumberFormat="1" applyFont="1" applyFill="1" applyBorder="1" applyAlignment="1">
      <alignment horizontal="right" vertical="top"/>
    </xf>
    <xf numFmtId="2" fontId="23" fillId="8" borderId="38" xfId="0" applyNumberFormat="1" applyFont="1" applyFill="1" applyBorder="1" applyAlignment="1">
      <alignment horizontal="left" vertical="top"/>
    </xf>
    <xf numFmtId="165" fontId="22" fillId="8" borderId="37" xfId="0" applyNumberFormat="1" applyFont="1" applyFill="1" applyBorder="1" applyAlignment="1">
      <alignment horizontal="center" vertical="top"/>
    </xf>
    <xf numFmtId="165" fontId="22" fillId="8" borderId="38" xfId="0" applyNumberFormat="1" applyFont="1" applyFill="1" applyBorder="1" applyAlignment="1">
      <alignment horizontal="right"/>
    </xf>
    <xf numFmtId="165" fontId="22" fillId="8" borderId="37" xfId="0" applyNumberFormat="1" applyFont="1" applyFill="1" applyBorder="1" applyAlignment="1">
      <alignment horizontal="right"/>
    </xf>
    <xf numFmtId="165" fontId="22" fillId="8" borderId="39" xfId="0" applyNumberFormat="1" applyFont="1" applyFill="1" applyBorder="1" applyAlignment="1">
      <alignment horizontal="right"/>
    </xf>
    <xf numFmtId="166" fontId="24" fillId="0" borderId="40" xfId="0" applyNumberFormat="1" applyFont="1" applyBorder="1" applyAlignment="1">
      <alignment horizontal="center" vertical="center"/>
    </xf>
    <xf numFmtId="49" fontId="17" fillId="0" borderId="41" xfId="0" applyNumberFormat="1" applyFont="1" applyBorder="1" applyAlignment="1">
      <alignment horizontal="left" vertical="center" wrapText="1"/>
    </xf>
    <xf numFmtId="166" fontId="17" fillId="0" borderId="42" xfId="0" applyNumberFormat="1" applyFont="1" applyBorder="1" applyAlignment="1">
      <alignment horizontal="right" vertical="center"/>
    </xf>
    <xf numFmtId="49" fontId="19" fillId="0" borderId="43" xfId="0" applyNumberFormat="1" applyFont="1" applyBorder="1" applyAlignment="1">
      <alignment horizontal="left" vertical="center"/>
    </xf>
    <xf numFmtId="165" fontId="17" fillId="0" borderId="42" xfId="0" applyNumberFormat="1" applyFont="1" applyBorder="1" applyAlignment="1">
      <alignment horizontal="left" vertical="center" readingOrder="1"/>
    </xf>
    <xf numFmtId="165" fontId="17" fillId="0" borderId="43" xfId="0" applyNumberFormat="1" applyFont="1" applyBorder="1" applyAlignment="1">
      <alignment horizontal="left" vertical="center" readingOrder="1"/>
    </xf>
    <xf numFmtId="165" fontId="17" fillId="0" borderId="42" xfId="0" applyNumberFormat="1" applyFont="1" applyBorder="1" applyAlignment="1">
      <alignment horizontal="right" vertical="center"/>
    </xf>
    <xf numFmtId="165" fontId="17" fillId="0" borderId="43" xfId="0" applyNumberFormat="1" applyFont="1" applyBorder="1" applyAlignment="1">
      <alignment horizontal="right" vertical="center"/>
    </xf>
    <xf numFmtId="165" fontId="17" fillId="0" borderId="44" xfId="0" applyNumberFormat="1" applyFont="1" applyBorder="1" applyAlignment="1">
      <alignment horizontal="right" vertical="center"/>
    </xf>
    <xf numFmtId="166" fontId="24" fillId="0" borderId="45" xfId="0" applyNumberFormat="1" applyFont="1" applyBorder="1" applyAlignment="1">
      <alignment horizontal="center" vertical="center"/>
    </xf>
    <xf numFmtId="0" fontId="17" fillId="0" borderId="46" xfId="0" applyFont="1" applyBorder="1" applyAlignment="1">
      <alignment horizontal="left" vertical="center" wrapText="1"/>
    </xf>
    <xf numFmtId="2" fontId="17" fillId="0" borderId="47" xfId="0" applyNumberFormat="1" applyFont="1" applyBorder="1" applyAlignment="1">
      <alignment horizontal="right" vertical="center"/>
    </xf>
    <xf numFmtId="2" fontId="19" fillId="0" borderId="48" xfId="0" applyNumberFormat="1" applyFont="1" applyBorder="1" applyAlignment="1">
      <alignment horizontal="left" vertical="center"/>
    </xf>
    <xf numFmtId="165" fontId="17" fillId="0" borderId="47" xfId="0" applyNumberFormat="1" applyFont="1" applyBorder="1" applyAlignment="1">
      <alignment horizontal="right" vertical="center"/>
    </xf>
    <xf numFmtId="165" fontId="17" fillId="0" borderId="48" xfId="0" applyNumberFormat="1" applyFont="1" applyBorder="1" applyAlignment="1">
      <alignment horizontal="right" vertical="center"/>
    </xf>
    <xf numFmtId="165" fontId="17" fillId="0" borderId="49" xfId="0" applyNumberFormat="1" applyFont="1" applyBorder="1" applyAlignment="1">
      <alignment horizontal="right" vertical="center"/>
    </xf>
    <xf numFmtId="0" fontId="22" fillId="8" borderId="50" xfId="0" applyNumberFormat="1" applyFont="1" applyFill="1" applyBorder="1" applyAlignment="1">
      <alignment horizontal="right" vertical="center"/>
    </xf>
    <xf numFmtId="49" fontId="22" fillId="8" borderId="51" xfId="0" applyNumberFormat="1" applyFont="1" applyFill="1" applyBorder="1" applyAlignment="1">
      <alignment horizontal="left" vertical="center" wrapText="1"/>
    </xf>
    <xf numFmtId="2" fontId="22" fillId="8" borderId="52" xfId="0" applyNumberFormat="1" applyFont="1" applyFill="1" applyBorder="1" applyAlignment="1">
      <alignment horizontal="right" vertical="center"/>
    </xf>
    <xf numFmtId="2" fontId="23" fillId="8" borderId="53" xfId="0" applyNumberFormat="1" applyFont="1" applyFill="1" applyBorder="1" applyAlignment="1">
      <alignment horizontal="left" vertical="center"/>
    </xf>
    <xf numFmtId="165" fontId="22" fillId="8" borderId="54" xfId="0" applyNumberFormat="1" applyFont="1" applyFill="1" applyBorder="1" applyAlignment="1">
      <alignment horizontal="right" vertical="center"/>
    </xf>
    <xf numFmtId="165" fontId="22" fillId="8" borderId="53" xfId="0" applyNumberFormat="1" applyFont="1" applyFill="1" applyBorder="1" applyAlignment="1">
      <alignment horizontal="right" vertical="center"/>
    </xf>
    <xf numFmtId="165" fontId="22" fillId="8" borderId="55" xfId="0" applyNumberFormat="1" applyFont="1" applyFill="1" applyBorder="1" applyAlignment="1">
      <alignment horizontal="right" vertical="center"/>
    </xf>
    <xf numFmtId="49" fontId="21" fillId="0" borderId="41" xfId="0" applyNumberFormat="1" applyFont="1" applyBorder="1" applyAlignment="1">
      <alignment horizontal="left" vertical="center" wrapText="1" readingOrder="1"/>
    </xf>
    <xf numFmtId="0" fontId="17" fillId="0" borderId="56" xfId="0" applyFont="1" applyBorder="1" applyAlignment="1">
      <alignment horizontal="right"/>
    </xf>
    <xf numFmtId="0" fontId="19" fillId="0" borderId="43" xfId="0" applyFont="1" applyBorder="1" applyAlignment="1">
      <alignment horizontal="left" vertical="center"/>
    </xf>
    <xf numFmtId="166" fontId="17" fillId="0" borderId="40" xfId="0" applyNumberFormat="1" applyFont="1" applyBorder="1" applyAlignment="1">
      <alignment horizontal="center" vertical="center"/>
    </xf>
    <xf numFmtId="49" fontId="17" fillId="0" borderId="41" xfId="0" applyNumberFormat="1" applyFont="1" applyBorder="1" applyAlignment="1">
      <alignment horizontal="left" vertical="center" wrapText="1" readingOrder="1"/>
    </xf>
    <xf numFmtId="2" fontId="17" fillId="0" borderId="57" xfId="0" applyNumberFormat="1" applyFont="1" applyBorder="1" applyAlignment="1">
      <alignment horizontal="right" vertical="center"/>
    </xf>
    <xf numFmtId="0" fontId="17" fillId="0" borderId="56" xfId="0" applyNumberFormat="1" applyFont="1" applyBorder="1" applyAlignment="1">
      <alignment horizontal="right"/>
    </xf>
    <xf numFmtId="2" fontId="17" fillId="0" borderId="42" xfId="0" applyNumberFormat="1" applyFont="1" applyBorder="1" applyAlignment="1">
      <alignment horizontal="right" vertical="center"/>
    </xf>
    <xf numFmtId="0" fontId="17" fillId="0" borderId="41" xfId="0" applyFont="1" applyBorder="1" applyAlignment="1">
      <alignment horizontal="left" vertical="center" wrapText="1" readingOrder="1"/>
    </xf>
    <xf numFmtId="0" fontId="22" fillId="8" borderId="58" xfId="0" applyNumberFormat="1" applyFont="1" applyFill="1" applyBorder="1" applyAlignment="1">
      <alignment horizontal="right" vertical="center"/>
    </xf>
    <xf numFmtId="49" fontId="22" fillId="8" borderId="59" xfId="0" applyNumberFormat="1" applyFont="1" applyFill="1" applyBorder="1" applyAlignment="1">
      <alignment horizontal="left" vertical="center" wrapText="1"/>
    </xf>
    <xf numFmtId="166" fontId="22" fillId="8" borderId="60" xfId="0" applyNumberFormat="1" applyFont="1" applyFill="1" applyBorder="1" applyAlignment="1">
      <alignment horizontal="right" vertical="center"/>
    </xf>
    <xf numFmtId="0" fontId="23" fillId="8" borderId="61" xfId="0" applyFont="1" applyFill="1" applyBorder="1" applyAlignment="1">
      <alignment horizontal="left" vertical="center"/>
    </xf>
    <xf numFmtId="165" fontId="22" fillId="8" borderId="60" xfId="0" applyNumberFormat="1" applyFont="1" applyFill="1" applyBorder="1" applyAlignment="1">
      <alignment horizontal="right" vertical="center"/>
    </xf>
    <xf numFmtId="165" fontId="22" fillId="8" borderId="61" xfId="0" applyNumberFormat="1" applyFont="1" applyFill="1" applyBorder="1" applyAlignment="1">
      <alignment horizontal="right" vertical="center"/>
    </xf>
    <xf numFmtId="165" fontId="22" fillId="8" borderId="42" xfId="0" applyNumberFormat="1" applyFont="1" applyFill="1" applyBorder="1" applyAlignment="1">
      <alignment horizontal="right" vertical="center"/>
    </xf>
    <xf numFmtId="165" fontId="22" fillId="8" borderId="43" xfId="0" applyNumberFormat="1" applyFont="1" applyFill="1" applyBorder="1" applyAlignment="1">
      <alignment horizontal="right" vertical="center"/>
    </xf>
    <xf numFmtId="165" fontId="22" fillId="8" borderId="44" xfId="0" applyNumberFormat="1" applyFont="1" applyFill="1" applyBorder="1" applyAlignment="1">
      <alignment horizontal="right" vertical="center"/>
    </xf>
    <xf numFmtId="166" fontId="24" fillId="0" borderId="62" xfId="0" applyNumberFormat="1" applyFont="1" applyBorder="1" applyAlignment="1">
      <alignment horizontal="center" vertical="center"/>
    </xf>
    <xf numFmtId="49" fontId="21" fillId="0" borderId="63" xfId="0" applyNumberFormat="1" applyFont="1" applyBorder="1" applyAlignment="1">
      <alignment horizontal="left" vertical="center" wrapText="1" readingOrder="1"/>
    </xf>
    <xf numFmtId="166" fontId="17" fillId="0" borderId="64" xfId="0" applyNumberFormat="1" applyFont="1" applyBorder="1" applyAlignment="1">
      <alignment horizontal="right" vertical="center"/>
    </xf>
    <xf numFmtId="0" fontId="19" fillId="0" borderId="65" xfId="0" applyFont="1" applyBorder="1" applyAlignment="1">
      <alignment horizontal="left" vertical="center"/>
    </xf>
    <xf numFmtId="165" fontId="17" fillId="0" borderId="64" xfId="0" applyNumberFormat="1" applyFont="1" applyBorder="1" applyAlignment="1">
      <alignment horizontal="right" vertical="center"/>
    </xf>
    <xf numFmtId="165" fontId="17" fillId="0" borderId="65" xfId="0" applyNumberFormat="1" applyFont="1" applyBorder="1" applyAlignment="1">
      <alignment horizontal="right" vertical="center"/>
    </xf>
    <xf numFmtId="166" fontId="17" fillId="0" borderId="57" xfId="0" applyNumberFormat="1" applyFont="1" applyBorder="1" applyAlignment="1">
      <alignment horizontal="right" vertical="center"/>
    </xf>
    <xf numFmtId="166" fontId="17" fillId="0" borderId="66" xfId="0" applyNumberFormat="1" applyFont="1" applyBorder="1" applyAlignment="1">
      <alignment horizontal="center" vertical="center"/>
    </xf>
    <xf numFmtId="0" fontId="17" fillId="0" borderId="67" xfId="0" applyFont="1" applyBorder="1" applyAlignment="1">
      <alignment horizontal="left" vertical="center" wrapText="1" readingOrder="1"/>
    </xf>
    <xf numFmtId="0" fontId="19" fillId="0" borderId="68" xfId="0" applyFont="1" applyBorder="1" applyAlignment="1">
      <alignment horizontal="left" vertical="center"/>
    </xf>
    <xf numFmtId="165" fontId="17" fillId="0" borderId="57" xfId="0" applyNumberFormat="1" applyFont="1" applyBorder="1" applyAlignment="1">
      <alignment horizontal="right" vertical="center"/>
    </xf>
    <xf numFmtId="165" fontId="17" fillId="0" borderId="68" xfId="0" applyNumberFormat="1" applyFont="1" applyBorder="1" applyAlignment="1">
      <alignment horizontal="right" vertical="center"/>
    </xf>
    <xf numFmtId="165" fontId="17" fillId="0" borderId="69" xfId="0" applyNumberFormat="1" applyFont="1" applyBorder="1" applyAlignment="1">
      <alignment horizontal="right" vertical="center"/>
    </xf>
    <xf numFmtId="0" fontId="22" fillId="8" borderId="70" xfId="0" applyNumberFormat="1" applyFont="1" applyFill="1" applyBorder="1" applyAlignment="1">
      <alignment horizontal="right" vertical="center"/>
    </xf>
    <xf numFmtId="49" fontId="22" fillId="8" borderId="71" xfId="0" applyNumberFormat="1" applyFont="1" applyFill="1" applyBorder="1" applyAlignment="1">
      <alignment horizontal="left" vertical="center" wrapText="1"/>
    </xf>
    <xf numFmtId="2" fontId="22" fillId="8" borderId="56" xfId="0" applyNumberFormat="1" applyFont="1" applyFill="1" applyBorder="1" applyAlignment="1">
      <alignment horizontal="right" vertical="center"/>
    </xf>
    <xf numFmtId="2" fontId="23" fillId="8" borderId="72" xfId="0" applyNumberFormat="1" applyFont="1" applyFill="1" applyBorder="1" applyAlignment="1">
      <alignment horizontal="left" vertical="center"/>
    </xf>
    <xf numFmtId="165" fontId="22" fillId="8" borderId="56" xfId="0" applyNumberFormat="1" applyFont="1" applyFill="1" applyBorder="1" applyAlignment="1">
      <alignment horizontal="right" vertical="center"/>
    </xf>
    <xf numFmtId="165" fontId="22" fillId="8" borderId="72" xfId="0" applyNumberFormat="1" applyFont="1" applyFill="1" applyBorder="1" applyAlignment="1">
      <alignment horizontal="right" vertical="center"/>
    </xf>
    <xf numFmtId="165" fontId="22" fillId="8" borderId="73" xfId="0" applyNumberFormat="1" applyFont="1" applyFill="1" applyBorder="1" applyAlignment="1">
      <alignment horizontal="right" vertical="center"/>
    </xf>
    <xf numFmtId="2" fontId="19" fillId="0" borderId="43" xfId="0" applyNumberFormat="1" applyFont="1" applyBorder="1" applyAlignment="1">
      <alignment horizontal="left" vertical="center"/>
    </xf>
    <xf numFmtId="0" fontId="17" fillId="7" borderId="40" xfId="0" applyFont="1" applyFill="1" applyBorder="1" applyAlignment="1">
      <alignment horizontal="right" vertical="center"/>
    </xf>
    <xf numFmtId="0" fontId="26" fillId="0" borderId="66" xfId="0" applyFont="1" applyBorder="1" applyAlignment="1">
      <alignment horizontal="right" vertical="center"/>
    </xf>
    <xf numFmtId="0" fontId="17" fillId="8" borderId="56" xfId="0" applyFont="1" applyFill="1" applyBorder="1" applyAlignment="1">
      <alignment horizontal="right"/>
    </xf>
    <xf numFmtId="0" fontId="23" fillId="8" borderId="72" xfId="0" applyFont="1" applyFill="1" applyBorder="1" applyAlignment="1">
      <alignment horizontal="left" vertical="center"/>
    </xf>
    <xf numFmtId="49" fontId="21" fillId="0" borderId="41" xfId="0" applyNumberFormat="1" applyFont="1" applyBorder="1" applyAlignment="1">
      <alignment horizontal="left" vertical="center" wrapText="1"/>
    </xf>
    <xf numFmtId="1" fontId="27" fillId="0" borderId="42" xfId="0" applyNumberFormat="1" applyFont="1" applyBorder="1" applyAlignment="1">
      <alignment horizontal="right" vertical="center"/>
    </xf>
    <xf numFmtId="49" fontId="27" fillId="0" borderId="43" xfId="0" applyNumberFormat="1" applyFont="1" applyBorder="1" applyAlignment="1">
      <alignment horizontal="left" vertical="center"/>
    </xf>
    <xf numFmtId="165" fontId="28" fillId="0" borderId="42" xfId="0" applyNumberFormat="1" applyFont="1" applyBorder="1" applyAlignment="1">
      <alignment horizontal="right" vertical="center"/>
    </xf>
    <xf numFmtId="165" fontId="28" fillId="0" borderId="43" xfId="0" applyNumberFormat="1" applyFont="1" applyBorder="1" applyAlignment="1">
      <alignment horizontal="right" vertical="center"/>
    </xf>
    <xf numFmtId="165" fontId="28" fillId="0" borderId="44" xfId="0" applyNumberFormat="1" applyFont="1" applyBorder="1" applyAlignment="1">
      <alignment horizontal="right" vertical="center"/>
    </xf>
    <xf numFmtId="0" fontId="17" fillId="0" borderId="40" xfId="0" applyFont="1" applyBorder="1" applyAlignment="1">
      <alignment horizontal="right" vertical="center"/>
    </xf>
    <xf numFmtId="0" fontId="29" fillId="0" borderId="40" xfId="0" applyFont="1" applyBorder="1" applyAlignment="1">
      <alignment horizontal="right" vertical="center"/>
    </xf>
    <xf numFmtId="49" fontId="29" fillId="0" borderId="41" xfId="0" applyNumberFormat="1" applyFont="1" applyBorder="1" applyAlignment="1">
      <alignment horizontal="right" vertical="center" wrapText="1"/>
    </xf>
    <xf numFmtId="1" fontId="29" fillId="0" borderId="42" xfId="0" applyNumberFormat="1" applyFont="1" applyBorder="1" applyAlignment="1">
      <alignment horizontal="right" vertical="center"/>
    </xf>
    <xf numFmtId="49" fontId="30" fillId="0" borderId="43" xfId="0" applyNumberFormat="1" applyFont="1" applyBorder="1" applyAlignment="1">
      <alignment horizontal="left" vertical="center"/>
    </xf>
    <xf numFmtId="165" fontId="29" fillId="0" borderId="42" xfId="0" applyNumberFormat="1" applyFont="1" applyBorder="1" applyAlignment="1">
      <alignment horizontal="right" vertical="center"/>
    </xf>
    <xf numFmtId="165" fontId="29" fillId="0" borderId="43" xfId="0" applyNumberFormat="1" applyFont="1" applyBorder="1" applyAlignment="1">
      <alignment horizontal="right" vertical="center"/>
    </xf>
    <xf numFmtId="165" fontId="29" fillId="0" borderId="44" xfId="0" applyNumberFormat="1" applyFont="1" applyBorder="1" applyAlignment="1">
      <alignment horizontal="right" vertical="center"/>
    </xf>
    <xf numFmtId="0" fontId="17" fillId="7" borderId="42" xfId="0" applyNumberFormat="1" applyFont="1" applyFill="1" applyBorder="1" applyAlignment="1">
      <alignment horizontal="right"/>
    </xf>
    <xf numFmtId="1" fontId="17" fillId="0" borderId="42" xfId="0" applyNumberFormat="1" applyFont="1" applyBorder="1" applyAlignment="1">
      <alignment horizontal="right" vertical="center"/>
    </xf>
    <xf numFmtId="2" fontId="29" fillId="0" borderId="42" xfId="0" applyNumberFormat="1" applyFont="1" applyBorder="1" applyAlignment="1">
      <alignment horizontal="right" vertical="center"/>
    </xf>
    <xf numFmtId="0" fontId="17" fillId="0" borderId="41" xfId="0" applyFont="1" applyBorder="1" applyAlignment="1">
      <alignment horizontal="left" vertical="center" wrapText="1"/>
    </xf>
    <xf numFmtId="1" fontId="17" fillId="0" borderId="57" xfId="0" applyNumberFormat="1" applyFont="1" applyBorder="1" applyAlignment="1">
      <alignment horizontal="right" vertical="center"/>
    </xf>
    <xf numFmtId="0" fontId="21" fillId="0" borderId="41" xfId="0" applyFont="1" applyBorder="1" applyAlignment="1">
      <alignment horizontal="left" vertical="center" wrapText="1"/>
    </xf>
    <xf numFmtId="0" fontId="17" fillId="8" borderId="56" xfId="0" applyNumberFormat="1" applyFont="1" applyFill="1" applyBorder="1" applyAlignment="1">
      <alignment horizontal="right"/>
    </xf>
    <xf numFmtId="0" fontId="27" fillId="0" borderId="43" xfId="0" applyFont="1" applyBorder="1" applyAlignment="1">
      <alignment horizontal="left" vertical="center"/>
    </xf>
    <xf numFmtId="49" fontId="17" fillId="0" borderId="41" xfId="0" applyNumberFormat="1" applyFont="1" applyBorder="1" applyAlignment="1">
      <alignment horizontal="right" vertical="center" wrapText="1"/>
    </xf>
    <xf numFmtId="0" fontId="17" fillId="0" borderId="66" xfId="0" applyFont="1" applyBorder="1" applyAlignment="1">
      <alignment horizontal="right" vertical="center"/>
    </xf>
    <xf numFmtId="0" fontId="17" fillId="0" borderId="67" xfId="0" applyFont="1" applyBorder="1" applyAlignment="1">
      <alignment horizontal="left" vertical="center" wrapText="1"/>
    </xf>
    <xf numFmtId="166" fontId="31" fillId="8" borderId="56" xfId="0" applyNumberFormat="1" applyFont="1" applyFill="1" applyBorder="1" applyAlignment="1">
      <alignment horizontal="right" vertical="center"/>
    </xf>
    <xf numFmtId="1" fontId="32" fillId="0" borderId="42" xfId="0" applyNumberFormat="1" applyFont="1" applyBorder="1" applyAlignment="1">
      <alignment horizontal="right" vertical="center"/>
    </xf>
    <xf numFmtId="0" fontId="17" fillId="0" borderId="67" xfId="0" applyFont="1" applyBorder="1" applyAlignment="1">
      <alignment horizontal="right" vertical="center" wrapText="1"/>
    </xf>
    <xf numFmtId="49" fontId="22" fillId="8" borderId="74" xfId="0" applyNumberFormat="1" applyFont="1" applyFill="1" applyBorder="1" applyAlignment="1">
      <alignment horizontal="left" vertical="center" wrapText="1"/>
    </xf>
    <xf numFmtId="0" fontId="17" fillId="0" borderId="75" xfId="0" applyFont="1" applyBorder="1" applyAlignment="1">
      <alignment horizontal="right" vertical="center"/>
    </xf>
    <xf numFmtId="49" fontId="33" fillId="0" borderId="76" xfId="0" applyNumberFormat="1" applyFont="1" applyBorder="1" applyAlignment="1">
      <alignment horizontal="left" vertical="center" wrapText="1"/>
    </xf>
    <xf numFmtId="1" fontId="17" fillId="0" borderId="77" xfId="0" applyNumberFormat="1" applyFont="1" applyBorder="1" applyAlignment="1">
      <alignment horizontal="right" vertical="center"/>
    </xf>
    <xf numFmtId="49" fontId="21" fillId="0" borderId="78" xfId="0" applyNumberFormat="1" applyFont="1" applyBorder="1" applyAlignment="1">
      <alignment horizontal="left" vertical="center" wrapText="1" readingOrder="1"/>
    </xf>
    <xf numFmtId="0" fontId="17" fillId="0" borderId="41" xfId="0" applyFont="1" applyBorder="1" applyAlignment="1">
      <alignment horizontal="right" vertical="center" wrapText="1"/>
    </xf>
    <xf numFmtId="0" fontId="17" fillId="0" borderId="45" xfId="0" applyFont="1" applyBorder="1" applyAlignment="1">
      <alignment horizontal="right" vertical="center"/>
    </xf>
    <xf numFmtId="0" fontId="17" fillId="0" borderId="46" xfId="0" applyFont="1" applyBorder="1" applyAlignment="1">
      <alignment horizontal="right" vertical="center" wrapText="1"/>
    </xf>
    <xf numFmtId="1" fontId="17" fillId="0" borderId="47" xfId="0" applyNumberFormat="1" applyFont="1" applyBorder="1" applyAlignment="1">
      <alignment horizontal="right" vertical="center"/>
    </xf>
    <xf numFmtId="0" fontId="19" fillId="0" borderId="48" xfId="0" applyFont="1" applyBorder="1" applyAlignment="1">
      <alignment horizontal="left" vertical="center"/>
    </xf>
    <xf numFmtId="0" fontId="0" fillId="0" borderId="0" xfId="0" applyFont="1" applyAlignment="1"/>
    <xf numFmtId="0" fontId="36" fillId="7" borderId="24" xfId="0" applyFont="1" applyFill="1" applyBorder="1" applyAlignment="1"/>
    <xf numFmtId="0" fontId="36" fillId="0" borderId="0" xfId="0" applyNumberFormat="1" applyFont="1" applyAlignment="1"/>
    <xf numFmtId="0" fontId="36" fillId="0" borderId="0" xfId="0" applyFont="1" applyAlignment="1"/>
    <xf numFmtId="0" fontId="7" fillId="7" borderId="24" xfId="0" applyFont="1" applyFill="1" applyBorder="1" applyAlignment="1"/>
    <xf numFmtId="164" fontId="7" fillId="7" borderId="24" xfId="0" applyNumberFormat="1" applyFont="1" applyFill="1" applyBorder="1" applyAlignment="1"/>
    <xf numFmtId="49" fontId="37" fillId="7" borderId="24" xfId="0" applyNumberFormat="1" applyFont="1" applyFill="1" applyBorder="1" applyAlignment="1">
      <alignment horizontal="right" vertical="center"/>
    </xf>
    <xf numFmtId="49" fontId="38" fillId="7" borderId="24" xfId="0" applyNumberFormat="1" applyFont="1" applyFill="1" applyBorder="1" applyAlignment="1">
      <alignment horizontal="right" vertical="center"/>
    </xf>
    <xf numFmtId="49" fontId="7" fillId="7" borderId="24" xfId="0" applyNumberFormat="1" applyFont="1" applyFill="1" applyBorder="1" applyAlignment="1">
      <alignment horizontal="right" vertical="center"/>
    </xf>
    <xf numFmtId="49" fontId="36" fillId="7" borderId="24" xfId="0" applyNumberFormat="1" applyFont="1" applyFill="1" applyBorder="1" applyAlignment="1">
      <alignment horizontal="right"/>
    </xf>
    <xf numFmtId="0" fontId="1" fillId="0" borderId="0" xfId="0" applyFont="1" applyAlignment="1">
      <alignment horizontal="left" wrapText="1"/>
    </xf>
    <xf numFmtId="0" fontId="0" fillId="0" borderId="0" xfId="0" applyFont="1" applyAlignment="1"/>
    <xf numFmtId="0" fontId="4" fillId="0" borderId="0" xfId="0" applyFont="1" applyAlignment="1">
      <alignment horizontal="left" vertical="center"/>
    </xf>
    <xf numFmtId="49" fontId="12" fillId="7" borderId="24" xfId="0" applyNumberFormat="1" applyFont="1" applyFill="1" applyBorder="1" applyAlignment="1">
      <alignment horizontal="center" wrapText="1"/>
    </xf>
    <xf numFmtId="0" fontId="13" fillId="7" borderId="24" xfId="0" applyFont="1" applyFill="1" applyBorder="1" applyAlignment="1">
      <alignment horizontal="center" wrapText="1"/>
    </xf>
    <xf numFmtId="49" fontId="15" fillId="7" borderId="25" xfId="0" applyNumberFormat="1" applyFont="1" applyFill="1" applyBorder="1" applyAlignment="1">
      <alignment horizontal="center" vertical="center"/>
    </xf>
    <xf numFmtId="165" fontId="16" fillId="7" borderId="25" xfId="0" applyNumberFormat="1" applyFont="1" applyFill="1" applyBorder="1" applyAlignment="1">
      <alignment horizontal="center" vertical="center"/>
    </xf>
    <xf numFmtId="49" fontId="14" fillId="7" borderId="24" xfId="0" applyNumberFormat="1" applyFont="1" applyFill="1" applyBorder="1" applyAlignment="1">
      <alignment horizontal="center"/>
    </xf>
    <xf numFmtId="0" fontId="0" fillId="0" borderId="24" xfId="0" applyFont="1" applyBorder="1" applyAlignment="1"/>
    <xf numFmtId="49" fontId="13" fillId="8" borderId="80" xfId="0" applyNumberFormat="1" applyFont="1" applyFill="1" applyBorder="1" applyAlignment="1">
      <alignment horizontal="center" vertical="center" wrapText="1"/>
    </xf>
    <xf numFmtId="49" fontId="13" fillId="8" borderId="81" xfId="0" applyNumberFormat="1" applyFont="1" applyFill="1" applyBorder="1" applyAlignment="1">
      <alignment horizontal="center" vertical="center" wrapText="1"/>
    </xf>
    <xf numFmtId="1" fontId="14" fillId="7" borderId="79" xfId="0" applyNumberFormat="1" applyFont="1" applyFill="1" applyBorder="1" applyAlignment="1">
      <alignment horizontal="center" vertical="center"/>
    </xf>
    <xf numFmtId="49" fontId="14" fillId="7" borderId="79" xfId="0" applyNumberFormat="1" applyFont="1" applyFill="1" applyBorder="1" applyAlignment="1">
      <alignment horizontal="left" vertical="center" wrapText="1"/>
    </xf>
    <xf numFmtId="165" fontId="14" fillId="7" borderId="79" xfId="0" applyNumberFormat="1" applyFont="1" applyFill="1" applyBorder="1" applyAlignment="1">
      <alignment vertical="center"/>
    </xf>
    <xf numFmtId="165" fontId="14" fillId="7" borderId="79" xfId="0" applyNumberFormat="1" applyFont="1" applyFill="1" applyBorder="1" applyAlignment="1">
      <alignment horizontal="right" vertical="center"/>
    </xf>
    <xf numFmtId="166" fontId="14" fillId="7" borderId="79" xfId="0" applyNumberFormat="1" applyFont="1" applyFill="1" applyBorder="1" applyAlignment="1">
      <alignment horizontal="center" vertical="center"/>
    </xf>
    <xf numFmtId="165" fontId="39" fillId="7" borderId="79" xfId="0" applyNumberFormat="1" applyFont="1" applyFill="1" applyBorder="1" applyAlignment="1">
      <alignment horizontal="left" vertical="center" wrapText="1"/>
    </xf>
    <xf numFmtId="165" fontId="39" fillId="7" borderId="24" xfId="0" applyNumberFormat="1" applyFont="1" applyFill="1" applyBorder="1" applyAlignment="1">
      <alignment horizontal="lef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F2600"/>
      <rgbColor rgb="FFC2C2C2"/>
      <rgbColor rgb="FF525252"/>
      <rgbColor rgb="FF7D7D7D"/>
      <rgbColor rgb="FFFFFFFF"/>
      <rgbColor rgb="FFDDDDDD"/>
      <rgbColor rgb="FF515151"/>
      <rgbColor rgb="FFAAAAAA"/>
      <rgbColor rgb="FFA7A7A7"/>
      <rgbColor rgb="FFD3D3D3"/>
      <rgbColor rgb="FFA8A8A8"/>
      <rgbColor rgb="FFFF0000"/>
      <rgbColor rgb="FFEFD3D2"/>
      <rgbColor rgb="FFC0504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7"/>
  <sheetViews>
    <sheetView showGridLines="0" workbookViewId="0"/>
  </sheetViews>
  <sheetFormatPr defaultColWidth="10" defaultRowHeight="12.95" customHeight="1"/>
  <cols>
    <col min="1" max="1" width="2" customWidth="1"/>
    <col min="2" max="4" width="33.5703125" customWidth="1"/>
  </cols>
  <sheetData>
    <row r="3" spans="2:4" ht="0" hidden="1" customHeight="1">
      <c r="B3" s="202" t="s">
        <v>0</v>
      </c>
      <c r="C3" s="203"/>
      <c r="D3" s="203"/>
    </row>
    <row r="7" spans="2:4" ht="18">
      <c r="B7" s="1" t="s">
        <v>1</v>
      </c>
      <c r="C7" s="1" t="s">
        <v>2</v>
      </c>
      <c r="D7" s="1" t="s">
        <v>3</v>
      </c>
    </row>
    <row r="9" spans="2:4" ht="15">
      <c r="B9" s="2" t="s">
        <v>4</v>
      </c>
      <c r="C9" s="2"/>
      <c r="D9" s="2"/>
    </row>
    <row r="10" spans="2:4" ht="15">
      <c r="B10" s="3"/>
      <c r="C10" s="3" t="s">
        <v>5</v>
      </c>
      <c r="D10" s="4" t="s">
        <v>6</v>
      </c>
    </row>
    <row r="11" spans="2:4" ht="15">
      <c r="B11" s="3"/>
      <c r="C11" s="3" t="s">
        <v>23</v>
      </c>
      <c r="D11" s="4" t="s">
        <v>24</v>
      </c>
    </row>
    <row r="12" spans="2:4" ht="15">
      <c r="B12" s="2" t="s">
        <v>65</v>
      </c>
      <c r="C12" s="2"/>
      <c r="D12" s="2"/>
    </row>
    <row r="13" spans="2:4" ht="15">
      <c r="B13" s="3"/>
      <c r="C13" s="3" t="s">
        <v>66</v>
      </c>
      <c r="D13" s="4" t="s">
        <v>65</v>
      </c>
    </row>
    <row r="14" spans="2:4" ht="15">
      <c r="B14" s="2" t="s">
        <v>70</v>
      </c>
      <c r="C14" s="2"/>
      <c r="D14" s="2"/>
    </row>
    <row r="15" spans="2:4" ht="15">
      <c r="B15" s="3"/>
      <c r="C15" s="3" t="s">
        <v>66</v>
      </c>
      <c r="D15" s="4" t="s">
        <v>70</v>
      </c>
    </row>
    <row r="16" spans="2:4" ht="15">
      <c r="B16" s="2" t="s">
        <v>78</v>
      </c>
      <c r="C16" s="2"/>
      <c r="D16" s="2"/>
    </row>
    <row r="17" spans="2:4" ht="15">
      <c r="B17" s="3"/>
      <c r="C17" s="3" t="s">
        <v>66</v>
      </c>
      <c r="D17" s="4" t="s">
        <v>79</v>
      </c>
    </row>
  </sheetData>
  <mergeCells count="1">
    <mergeCell ref="B3:D3"/>
  </mergeCells>
  <hyperlinks>
    <hyperlink ref="D10" location="'Variables - VARIABLES (m)'!R2C1" display="Variables - VARIABLES (m)" xr:uid="{00000000-0004-0000-0000-000000000000}"/>
    <hyperlink ref="D11" location="'Variables - CALCULATIONS'!R2C1" display="Variables - CALCULATIONS" xr:uid="{00000000-0004-0000-0000-000001000000}"/>
    <hyperlink ref="D13" location="'Cover'!R1C1" display="Cover" xr:uid="{00000000-0004-0000-0000-000002000000}"/>
    <hyperlink ref="D15" location="'Main Summary MINISTRY OPRIGINAL'!R1C1" display="Main Summary MINISTRY OPRIGINAL" xr:uid="{00000000-0004-0000-0000-000003000000}"/>
    <hyperlink ref="D17" location="'BOQ MINISTRY ORIGINAL WITH PRIC'!R1C1" display="BOQ MINISTRY ORIGINAL WITH PRIC"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5"/>
  <sheetViews>
    <sheetView showGridLines="0" workbookViewId="0">
      <pane xSplit="1" ySplit="2" topLeftCell="B3" activePane="bottomRight" state="frozen"/>
      <selection pane="topRight"/>
      <selection pane="bottomLeft"/>
      <selection pane="bottomRight" activeCell="B4" sqref="B4"/>
    </sheetView>
  </sheetViews>
  <sheetFormatPr defaultColWidth="16.28515625" defaultRowHeight="13.5" customHeight="1"/>
  <cols>
    <col min="1" max="1" width="26.7109375" style="5" customWidth="1"/>
    <col min="2" max="2" width="5.85546875" style="5" customWidth="1"/>
    <col min="3" max="3" width="5.42578125" style="5" customWidth="1"/>
    <col min="4" max="4" width="5" style="5" customWidth="1"/>
    <col min="5" max="256" width="16.28515625" style="5" customWidth="1"/>
  </cols>
  <sheetData>
    <row r="1" spans="1:4" ht="14.65" customHeight="1">
      <c r="A1" s="204" t="s">
        <v>5</v>
      </c>
      <c r="B1" s="204"/>
      <c r="C1" s="204"/>
      <c r="D1" s="204"/>
    </row>
    <row r="2" spans="1:4" ht="13.15" customHeight="1">
      <c r="A2" s="6"/>
      <c r="B2" s="7" t="s">
        <v>7</v>
      </c>
      <c r="C2" s="7" t="s">
        <v>8</v>
      </c>
      <c r="D2" s="7" t="s">
        <v>9</v>
      </c>
    </row>
    <row r="3" spans="1:4" ht="13.15" customHeight="1">
      <c r="A3" s="8" t="s">
        <v>10</v>
      </c>
      <c r="B3" s="9">
        <v>100</v>
      </c>
      <c r="C3" s="10">
        <v>64</v>
      </c>
      <c r="D3" s="11"/>
    </row>
    <row r="4" spans="1:4" ht="12.95" customHeight="1">
      <c r="A4" s="12" t="s">
        <v>11</v>
      </c>
      <c r="B4" s="13">
        <v>2.5</v>
      </c>
      <c r="C4" s="14"/>
      <c r="D4" s="15"/>
    </row>
    <row r="5" spans="1:4" ht="12.95" customHeight="1">
      <c r="A5" s="12" t="s">
        <v>12</v>
      </c>
      <c r="B5" s="13">
        <v>3</v>
      </c>
      <c r="C5" s="16"/>
      <c r="D5" s="17"/>
    </row>
    <row r="6" spans="1:4" ht="12.95" customHeight="1">
      <c r="A6" s="12" t="s">
        <v>13</v>
      </c>
      <c r="B6" s="13">
        <v>0.35</v>
      </c>
      <c r="C6" s="16"/>
      <c r="D6" s="17"/>
    </row>
    <row r="7" spans="1:4" ht="12.95" customHeight="1">
      <c r="A7" s="12" t="s">
        <v>14</v>
      </c>
      <c r="B7" s="13">
        <v>0.3</v>
      </c>
      <c r="C7" s="16"/>
      <c r="D7" s="17"/>
    </row>
    <row r="8" spans="1:4" ht="12.95" customHeight="1">
      <c r="A8" s="12" t="s">
        <v>15</v>
      </c>
      <c r="B8" s="18">
        <v>1</v>
      </c>
      <c r="C8" s="19">
        <v>0.4</v>
      </c>
      <c r="D8" s="19">
        <v>0.5</v>
      </c>
    </row>
    <row r="9" spans="1:4" ht="12.95" customHeight="1">
      <c r="A9" s="12" t="s">
        <v>16</v>
      </c>
      <c r="B9" s="13">
        <v>12.5</v>
      </c>
      <c r="C9" s="20"/>
      <c r="D9" s="21"/>
    </row>
    <row r="10" spans="1:4" ht="12.95" customHeight="1">
      <c r="A10" s="12" t="s">
        <v>17</v>
      </c>
      <c r="B10" s="18">
        <v>1.2</v>
      </c>
      <c r="C10" s="22">
        <v>1.2</v>
      </c>
      <c r="D10" s="22">
        <v>1.2</v>
      </c>
    </row>
    <row r="11" spans="1:4" ht="12.95" customHeight="1">
      <c r="A11" s="12" t="s">
        <v>18</v>
      </c>
      <c r="B11" s="23"/>
      <c r="C11" s="19">
        <v>0.7</v>
      </c>
      <c r="D11" s="24"/>
    </row>
    <row r="12" spans="1:4" ht="12.95" customHeight="1">
      <c r="A12" s="25" t="s">
        <v>19</v>
      </c>
      <c r="B12" s="26"/>
      <c r="C12" s="27">
        <v>1</v>
      </c>
      <c r="D12" s="24"/>
    </row>
    <row r="13" spans="1:4" ht="12.95" customHeight="1">
      <c r="A13" s="12" t="s">
        <v>20</v>
      </c>
      <c r="B13" s="28">
        <v>0.2</v>
      </c>
      <c r="C13" s="19">
        <v>0.1</v>
      </c>
      <c r="D13" s="24"/>
    </row>
    <row r="14" spans="1:4" ht="12.95" customHeight="1">
      <c r="A14" s="12" t="s">
        <v>21</v>
      </c>
      <c r="B14" s="18">
        <v>1.5</v>
      </c>
      <c r="C14" s="19">
        <v>1.5</v>
      </c>
      <c r="D14" s="19">
        <v>0.6</v>
      </c>
    </row>
    <row r="15" spans="1:4" ht="12.95" customHeight="1">
      <c r="A15" s="12" t="s">
        <v>22</v>
      </c>
      <c r="B15" s="29"/>
      <c r="C15" s="19">
        <v>1.5</v>
      </c>
      <c r="D15" s="19">
        <v>1.5</v>
      </c>
    </row>
  </sheetData>
  <mergeCells count="1">
    <mergeCell ref="A1:D1"/>
  </mergeCells>
  <pageMargins left="1" right="1" top="1" bottom="1" header="0.25" footer="0.25"/>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5"/>
  <sheetViews>
    <sheetView showGridLines="0" workbookViewId="0">
      <pane xSplit="1" ySplit="2" topLeftCell="B3" activePane="bottomRight" state="frozen"/>
      <selection pane="topRight"/>
      <selection pane="bottomLeft"/>
      <selection pane="bottomRight" activeCell="L11" sqref="L11"/>
    </sheetView>
  </sheetViews>
  <sheetFormatPr defaultColWidth="16.28515625" defaultRowHeight="13.5" customHeight="1"/>
  <cols>
    <col min="1" max="1" width="41.85546875" style="30" customWidth="1"/>
    <col min="2" max="3" width="5.42578125" style="30" customWidth="1"/>
    <col min="4" max="5" width="5.28515625" style="30" customWidth="1"/>
    <col min="6" max="6" width="9.42578125" style="30" customWidth="1"/>
    <col min="7" max="7" width="10.28515625" style="30" customWidth="1"/>
    <col min="8" max="8" width="9.140625" style="30" customWidth="1"/>
    <col min="9" max="9" width="10.28515625" style="30" customWidth="1"/>
    <col min="10" max="10" width="10.85546875" style="30" customWidth="1"/>
    <col min="11" max="256" width="16.28515625" style="30" customWidth="1"/>
  </cols>
  <sheetData>
    <row r="1" spans="1:10" ht="14.65" customHeight="1">
      <c r="A1" s="204" t="s">
        <v>23</v>
      </c>
      <c r="B1" s="204"/>
      <c r="C1" s="204"/>
      <c r="D1" s="204"/>
      <c r="E1" s="204"/>
      <c r="F1" s="204"/>
      <c r="G1" s="204"/>
      <c r="H1" s="204"/>
      <c r="I1" s="204"/>
      <c r="J1" s="204"/>
    </row>
    <row r="2" spans="1:10" ht="13.15" customHeight="1">
      <c r="A2" s="6"/>
      <c r="B2" s="7" t="s">
        <v>7</v>
      </c>
      <c r="C2" s="7" t="s">
        <v>8</v>
      </c>
      <c r="D2" s="7" t="s">
        <v>9</v>
      </c>
      <c r="E2" s="7" t="s">
        <v>25</v>
      </c>
      <c r="F2" s="7" t="s">
        <v>26</v>
      </c>
      <c r="G2" s="7" t="s">
        <v>27</v>
      </c>
      <c r="H2" s="7" t="s">
        <v>28</v>
      </c>
      <c r="I2" s="7" t="s">
        <v>29</v>
      </c>
      <c r="J2" s="7" t="s">
        <v>30</v>
      </c>
    </row>
    <row r="3" spans="1:10" ht="13.15" customHeight="1">
      <c r="A3" s="8" t="s">
        <v>10</v>
      </c>
      <c r="B3" s="31">
        <v>105</v>
      </c>
      <c r="C3" s="32">
        <v>68</v>
      </c>
      <c r="D3" s="33"/>
      <c r="E3" s="33"/>
      <c r="F3" s="33"/>
      <c r="G3" s="32">
        <f>B3*C3</f>
        <v>7140</v>
      </c>
      <c r="H3" s="33"/>
      <c r="I3" s="33"/>
      <c r="J3" s="33"/>
    </row>
    <row r="4" spans="1:10" ht="12.95" customHeight="1">
      <c r="A4" s="12" t="s">
        <v>31</v>
      </c>
      <c r="B4" s="34"/>
      <c r="C4" s="35"/>
      <c r="D4" s="36"/>
      <c r="E4" s="36"/>
      <c r="F4" s="36"/>
      <c r="G4" s="35"/>
      <c r="H4" s="36"/>
      <c r="I4" s="36"/>
      <c r="J4" s="36"/>
    </row>
    <row r="5" spans="1:10" ht="12.95" customHeight="1">
      <c r="A5" s="12" t="s">
        <v>32</v>
      </c>
      <c r="B5" s="37">
        <f>B3</f>
        <v>105</v>
      </c>
      <c r="C5" s="38">
        <f>'Variables - VARIABLES (m)'!B4</f>
        <v>2.5</v>
      </c>
      <c r="D5" s="36"/>
      <c r="E5" s="36"/>
      <c r="F5" s="36"/>
      <c r="G5" s="38">
        <f>B5*C5</f>
        <v>262.5</v>
      </c>
      <c r="H5" s="36"/>
      <c r="I5" s="36"/>
      <c r="J5" s="36"/>
    </row>
    <row r="6" spans="1:10" ht="12.95" customHeight="1">
      <c r="A6" s="12" t="s">
        <v>33</v>
      </c>
      <c r="B6" s="37">
        <f>B3</f>
        <v>105</v>
      </c>
      <c r="C6" s="38">
        <f>'Variables - VARIABLES (m)'!B4</f>
        <v>2.5</v>
      </c>
      <c r="D6" s="36"/>
      <c r="E6" s="36"/>
      <c r="F6" s="36"/>
      <c r="G6" s="38">
        <f>B6*C6</f>
        <v>262.5</v>
      </c>
      <c r="H6" s="36"/>
      <c r="I6" s="36"/>
      <c r="J6" s="36"/>
    </row>
    <row r="7" spans="1:10" ht="12.95" customHeight="1">
      <c r="A7" s="12" t="s">
        <v>34</v>
      </c>
      <c r="B7" s="37">
        <f>C3</f>
        <v>68</v>
      </c>
      <c r="C7" s="38">
        <f>'Variables - VARIABLES (m)'!B5</f>
        <v>3</v>
      </c>
      <c r="D7" s="36"/>
      <c r="E7" s="36"/>
      <c r="F7" s="36"/>
      <c r="G7" s="38">
        <f>B7*C7</f>
        <v>204</v>
      </c>
      <c r="H7" s="36"/>
      <c r="I7" s="36"/>
      <c r="J7" s="36"/>
    </row>
    <row r="8" spans="1:10" ht="12.95" customHeight="1">
      <c r="A8" s="12" t="s">
        <v>9</v>
      </c>
      <c r="B8" s="37">
        <f>C3</f>
        <v>68</v>
      </c>
      <c r="C8" s="38">
        <f>'Variables - VARIABLES (m)'!B5</f>
        <v>3</v>
      </c>
      <c r="D8" s="36"/>
      <c r="E8" s="36"/>
      <c r="F8" s="36"/>
      <c r="G8" s="38">
        <v>7140</v>
      </c>
      <c r="H8" s="36"/>
      <c r="I8" s="36"/>
      <c r="J8" s="36"/>
    </row>
    <row r="9" spans="1:10" ht="12.95" customHeight="1">
      <c r="A9" s="12" t="s">
        <v>35</v>
      </c>
      <c r="B9" s="37">
        <f>'Variables - VARIABLES (m)'!B4</f>
        <v>2.5</v>
      </c>
      <c r="C9" s="38">
        <f>'Variables - VARIABLES (m)'!B5</f>
        <v>3</v>
      </c>
      <c r="D9" s="36"/>
      <c r="E9" s="36"/>
      <c r="F9" s="39">
        <v>4</v>
      </c>
      <c r="G9" s="38">
        <f>(B9*C9)*F9</f>
        <v>30</v>
      </c>
      <c r="H9" s="36"/>
      <c r="I9" s="36"/>
      <c r="J9" s="36"/>
    </row>
    <row r="10" spans="1:10" ht="12.95" customHeight="1">
      <c r="A10" s="12" t="s">
        <v>36</v>
      </c>
      <c r="B10" s="40"/>
      <c r="C10" s="36"/>
      <c r="D10" s="36"/>
      <c r="E10" s="36"/>
      <c r="F10" s="36"/>
      <c r="G10" s="41">
        <f>SUM(G3:G9)</f>
        <v>15039</v>
      </c>
      <c r="H10" s="36"/>
      <c r="I10" s="36"/>
      <c r="J10" s="36"/>
    </row>
    <row r="11" spans="1:10" ht="12.95" customHeight="1">
      <c r="A11" s="12" t="s">
        <v>37</v>
      </c>
      <c r="B11" s="40"/>
      <c r="C11" s="36"/>
      <c r="D11" s="38">
        <f>'Variables - VARIABLES (m)'!B6</f>
        <v>0.35</v>
      </c>
      <c r="E11" s="36"/>
      <c r="F11" s="36"/>
      <c r="G11" s="36"/>
      <c r="H11" s="41">
        <f>G10*D11</f>
        <v>5263.65</v>
      </c>
      <c r="I11" s="42"/>
      <c r="J11" s="42"/>
    </row>
    <row r="12" spans="1:10" ht="12.95" customHeight="1">
      <c r="A12" s="12" t="s">
        <v>38</v>
      </c>
      <c r="B12" s="40"/>
      <c r="C12" s="36"/>
      <c r="D12" s="38">
        <f>'Variables - VARIABLES (m)'!B7</f>
        <v>0.3</v>
      </c>
      <c r="E12" s="36"/>
      <c r="F12" s="36"/>
      <c r="G12" s="36"/>
      <c r="H12" s="41">
        <f>G10*D12</f>
        <v>4511.7</v>
      </c>
      <c r="I12" s="42"/>
      <c r="J12" s="42"/>
    </row>
    <row r="13" spans="1:10" ht="12.95" customHeight="1">
      <c r="A13" s="12" t="s">
        <v>39</v>
      </c>
      <c r="B13" s="37">
        <f>('Variables - VARIABLES (m)'!B3+'Variables - VARIABLES (m)'!B5+'Variables - VARIABLES (m)'!B5+'Variables - VARIABLES (m)'!C8+'Variables - VARIABLES (m)'!C8)*2</f>
        <v>213.60000000000002</v>
      </c>
      <c r="C13" s="38">
        <f>'Variables - VARIABLES (m)'!C8+0.1</f>
        <v>0.5</v>
      </c>
      <c r="D13" s="38">
        <f>'Variables - VARIABLES (m)'!D8+0.1</f>
        <v>0.6</v>
      </c>
      <c r="E13" s="36"/>
      <c r="F13" s="36"/>
      <c r="G13" s="43">
        <f>B13*C13</f>
        <v>106.80000000000001</v>
      </c>
      <c r="H13" s="38">
        <f>B13*C13*D13</f>
        <v>64.08</v>
      </c>
      <c r="I13" s="36"/>
      <c r="J13" s="36"/>
    </row>
    <row r="14" spans="1:10" ht="12.95" customHeight="1">
      <c r="A14" s="12" t="s">
        <v>40</v>
      </c>
      <c r="B14" s="37">
        <f>('Variables - VARIABLES (m)'!C3+'Variables - VARIABLES (m)'!B4+'Variables - VARIABLES (m)'!B4+'Variables - VARIABLES (m)'!C8+'Variables - VARIABLES (m)'!C8)*2</f>
        <v>139.60000000000002</v>
      </c>
      <c r="C14" s="38">
        <f>'Variables - VARIABLES (m)'!C8+0.1</f>
        <v>0.5</v>
      </c>
      <c r="D14" s="38">
        <f>'Variables - VARIABLES (m)'!D8+0.1</f>
        <v>0.6</v>
      </c>
      <c r="E14" s="36"/>
      <c r="F14" s="36"/>
      <c r="G14" s="43">
        <f>B14*C14</f>
        <v>69.800000000000011</v>
      </c>
      <c r="H14" s="38">
        <f>B14*C14*D14</f>
        <v>41.88</v>
      </c>
      <c r="I14" s="36"/>
      <c r="J14" s="36"/>
    </row>
    <row r="15" spans="1:10" ht="12.95" customHeight="1">
      <c r="A15" s="12" t="s">
        <v>41</v>
      </c>
      <c r="B15" s="34"/>
      <c r="C15" s="35"/>
      <c r="D15" s="35"/>
      <c r="E15" s="36"/>
      <c r="F15" s="36"/>
      <c r="G15" s="44">
        <f>SUM(G13:G14)</f>
        <v>176.60000000000002</v>
      </c>
      <c r="H15" s="39">
        <f>SUM(H13:H14)</f>
        <v>105.96000000000001</v>
      </c>
      <c r="I15" s="42"/>
      <c r="J15" s="42"/>
    </row>
    <row r="16" spans="1:10" ht="12.95" customHeight="1">
      <c r="A16" s="12" t="s">
        <v>42</v>
      </c>
      <c r="B16" s="37">
        <f>'Variables - VARIABLES (m)'!B10+0.3</f>
        <v>1.5</v>
      </c>
      <c r="C16" s="38">
        <f>'Variables - VARIABLES (m)'!C10+0.3</f>
        <v>1.5</v>
      </c>
      <c r="D16" s="38">
        <f>'Variables - VARIABLES (m)'!D10+0.3</f>
        <v>1.5</v>
      </c>
      <c r="E16" s="35"/>
      <c r="F16" s="38">
        <f>F22</f>
        <v>28.256000000000004</v>
      </c>
      <c r="G16" s="44">
        <f>(B16*C16)*F16</f>
        <v>63.576000000000008</v>
      </c>
      <c r="H16" s="41">
        <f>(D16*C16*B16)*F16</f>
        <v>95.364000000000019</v>
      </c>
      <c r="I16" s="42"/>
      <c r="J16" s="42"/>
    </row>
    <row r="17" spans="1:10" ht="12.95" customHeight="1">
      <c r="A17" s="12" t="s">
        <v>43</v>
      </c>
      <c r="B17" s="37">
        <f>'Variables - VARIABLES (m)'!B14</f>
        <v>1.5</v>
      </c>
      <c r="C17" s="38">
        <f>'Variables - VARIABLES (m)'!C14</f>
        <v>1.5</v>
      </c>
      <c r="D17" s="38">
        <f>'Variables - VARIABLES (m)'!D14</f>
        <v>0.6</v>
      </c>
      <c r="E17" s="35"/>
      <c r="F17" s="35"/>
      <c r="G17" s="45"/>
      <c r="H17" s="41">
        <f>(B17*C17*D17)*F16</f>
        <v>38.145600000000002</v>
      </c>
      <c r="I17" s="42"/>
      <c r="J17" s="42"/>
    </row>
    <row r="18" spans="1:10" ht="32.25" customHeight="1">
      <c r="A18" s="46" t="s">
        <v>44</v>
      </c>
      <c r="B18" s="37">
        <f>((B13+B14)/F21)*F22</f>
        <v>28.498055968018296</v>
      </c>
      <c r="C18" s="38">
        <f>'Variables - VARIABLES (m)'!C15</f>
        <v>1.5</v>
      </c>
      <c r="D18" s="38">
        <f>'Variables - VARIABLES (m)'!D15</f>
        <v>1.5</v>
      </c>
      <c r="E18" s="35"/>
      <c r="F18" s="35"/>
      <c r="G18" s="45"/>
      <c r="H18" s="41">
        <f>B18*C18*D18</f>
        <v>64.120625928041164</v>
      </c>
      <c r="I18" s="42"/>
      <c r="J18" s="42"/>
    </row>
    <row r="19" spans="1:10" ht="12.95" customHeight="1">
      <c r="A19" s="46" t="s">
        <v>45</v>
      </c>
      <c r="B19" s="37">
        <f>B18</f>
        <v>28.498055968018296</v>
      </c>
      <c r="C19" s="38">
        <v>1.2</v>
      </c>
      <c r="D19" s="38">
        <f>D18/2</f>
        <v>0.75</v>
      </c>
      <c r="E19" s="35"/>
      <c r="F19" s="35"/>
      <c r="G19" s="45"/>
      <c r="H19" s="41">
        <f>B19*C19*D19</f>
        <v>25.648250371216463</v>
      </c>
      <c r="I19" s="42"/>
      <c r="J19" s="42"/>
    </row>
    <row r="20" spans="1:10" ht="12.95" customHeight="1">
      <c r="A20" s="12" t="s">
        <v>46</v>
      </c>
      <c r="B20" s="37">
        <f>B16</f>
        <v>1.5</v>
      </c>
      <c r="C20" s="38">
        <v>0.2</v>
      </c>
      <c r="D20" s="36"/>
      <c r="E20" s="36"/>
      <c r="F20" s="36"/>
      <c r="G20" s="44">
        <f>((1.5*0.2)*4)*F16</f>
        <v>33.90720000000001</v>
      </c>
      <c r="H20" s="42"/>
      <c r="I20" s="42"/>
      <c r="J20" s="42"/>
    </row>
    <row r="21" spans="1:10" ht="12.95" customHeight="1">
      <c r="A21" s="12" t="s">
        <v>47</v>
      </c>
      <c r="B21" s="40"/>
      <c r="C21" s="36"/>
      <c r="D21" s="36"/>
      <c r="E21" s="36"/>
      <c r="F21" s="47">
        <f>((B3+C3+B3+C3+'Variables - VARIABLES (m)'!C8+'Variables - VARIABLES (m)'!C8+'Variables - VARIABLES (m)'!C8+'Variables - VARIABLES (m)'!C8+'Variables - VARIABLES (m)'!C8+'Variables - VARIABLES (m)'!C8+'Variables - VARIABLES (m)'!C8+'Variables - VARIABLES (m)'!C8+1)/1)</f>
        <v>350.19999999999982</v>
      </c>
      <c r="G21" s="36"/>
      <c r="H21" s="36"/>
      <c r="I21" s="36"/>
      <c r="J21" s="36"/>
    </row>
    <row r="22" spans="1:10" ht="12.95" customHeight="1">
      <c r="A22" s="12" t="s">
        <v>48</v>
      </c>
      <c r="B22" s="40"/>
      <c r="C22" s="36"/>
      <c r="D22" s="36"/>
      <c r="E22" s="36"/>
      <c r="F22" s="47">
        <f>(B13+B14)/'Variables - VARIABLES (m)'!B9</f>
        <v>28.256000000000004</v>
      </c>
      <c r="G22" s="36"/>
      <c r="H22" s="36"/>
      <c r="I22" s="36"/>
      <c r="J22" s="36"/>
    </row>
    <row r="23" spans="1:10" ht="12.95" customHeight="1">
      <c r="A23" s="12" t="s">
        <v>49</v>
      </c>
      <c r="B23" s="40"/>
      <c r="C23" s="36"/>
      <c r="D23" s="36"/>
      <c r="E23" s="36"/>
      <c r="F23" s="47">
        <f>F24+F25</f>
        <v>714.40000000000009</v>
      </c>
      <c r="G23" s="36"/>
      <c r="H23" s="36"/>
      <c r="I23" s="36"/>
      <c r="J23" s="36"/>
    </row>
    <row r="24" spans="1:10" ht="12.95" customHeight="1">
      <c r="A24" s="12" t="s">
        <v>50</v>
      </c>
      <c r="B24" s="40"/>
      <c r="C24" s="36"/>
      <c r="D24" s="36"/>
      <c r="E24" s="36"/>
      <c r="F24" s="38">
        <f>(B13+B14)/1</f>
        <v>353.20000000000005</v>
      </c>
      <c r="G24" s="36"/>
      <c r="H24" s="36"/>
      <c r="I24" s="36"/>
      <c r="J24" s="36"/>
    </row>
    <row r="25" spans="1:10" ht="12.95" customHeight="1">
      <c r="A25" s="12" t="s">
        <v>51</v>
      </c>
      <c r="B25" s="40"/>
      <c r="C25" s="36"/>
      <c r="D25" s="36"/>
      <c r="E25" s="36"/>
      <c r="F25" s="38">
        <f>(B13+B14+8)/1</f>
        <v>361.20000000000005</v>
      </c>
      <c r="G25" s="36"/>
      <c r="H25" s="36"/>
      <c r="I25" s="36"/>
      <c r="J25" s="36"/>
    </row>
    <row r="26" spans="1:10" ht="12.95" customHeight="1">
      <c r="A26" s="12" t="s">
        <v>52</v>
      </c>
      <c r="B26" s="37">
        <v>211</v>
      </c>
      <c r="C26" s="38">
        <f>'Variables - VARIABLES (m)'!C12+0.12+0.12</f>
        <v>1.2400000000000002</v>
      </c>
      <c r="D26" s="36"/>
      <c r="E26" s="36"/>
      <c r="F26" s="36"/>
      <c r="G26" s="41">
        <f>B26*C26</f>
        <v>261.64000000000004</v>
      </c>
      <c r="H26" s="36"/>
      <c r="I26" s="36"/>
      <c r="J26" s="36"/>
    </row>
    <row r="27" spans="1:10" ht="12.95" customHeight="1">
      <c r="A27" s="12" t="s">
        <v>53</v>
      </c>
      <c r="B27" s="37">
        <f>'Variables - VARIABLES (m)'!B13</f>
        <v>0.2</v>
      </c>
      <c r="C27" s="38">
        <f>'Variables - VARIABLES (m)'!C13</f>
        <v>0.1</v>
      </c>
      <c r="D27" s="36"/>
      <c r="E27" s="36"/>
      <c r="F27" s="48">
        <f>G26/(B27*C27)</f>
        <v>13082</v>
      </c>
      <c r="G27" s="49"/>
      <c r="H27" s="36"/>
      <c r="I27" s="36"/>
      <c r="J27" s="36"/>
    </row>
    <row r="28" spans="1:10" ht="12.95" customHeight="1">
      <c r="A28" s="12" t="s">
        <v>54</v>
      </c>
      <c r="B28" s="40"/>
      <c r="C28" s="36"/>
      <c r="D28" s="36"/>
      <c r="E28" s="36"/>
      <c r="F28" s="36"/>
      <c r="G28" s="41">
        <f>G10+G26</f>
        <v>15300.64</v>
      </c>
      <c r="H28" s="36"/>
      <c r="I28" s="36"/>
      <c r="J28" s="36"/>
    </row>
    <row r="29" spans="1:10" ht="12.95" customHeight="1">
      <c r="A29" s="12" t="s">
        <v>55</v>
      </c>
      <c r="B29" s="37">
        <f>'Variables - VARIABLES (m)'!B8</f>
        <v>1</v>
      </c>
      <c r="C29" s="38">
        <f>'Variables - VARIABLES (m)'!C8</f>
        <v>0.4</v>
      </c>
      <c r="D29" s="35"/>
      <c r="E29" s="38">
        <v>0.05</v>
      </c>
      <c r="F29" s="36"/>
      <c r="G29" s="36"/>
      <c r="H29" s="36"/>
      <c r="I29" s="39">
        <f>B29*C29*E29</f>
        <v>2.0000000000000004E-2</v>
      </c>
      <c r="J29" s="36"/>
    </row>
    <row r="30" spans="1:10" ht="12.95" customHeight="1">
      <c r="A30" s="12" t="s">
        <v>56</v>
      </c>
      <c r="B30" s="37">
        <f>'Variables - VARIABLES (m)'!B8</f>
        <v>1</v>
      </c>
      <c r="C30" s="38">
        <f>'Variables - VARIABLES (m)'!C8</f>
        <v>0.4</v>
      </c>
      <c r="D30" s="38">
        <f>'Variables - VARIABLES (m)'!D8</f>
        <v>0.5</v>
      </c>
      <c r="E30" s="38">
        <v>7.0000000000000007E-2</v>
      </c>
      <c r="F30" s="36"/>
      <c r="G30" s="36"/>
      <c r="H30" s="36"/>
      <c r="I30" s="39">
        <f>(B30*C30*E30*F31+(C30*D30*E30*F31))</f>
        <v>8.4000000000000019E-2</v>
      </c>
      <c r="J30" s="36"/>
    </row>
    <row r="31" spans="1:10" ht="12.95" customHeight="1">
      <c r="A31" s="12" t="s">
        <v>57</v>
      </c>
      <c r="B31" s="37">
        <f>'Variables - VARIABLES (m)'!B8</f>
        <v>1</v>
      </c>
      <c r="C31" s="38">
        <f>'Variables - VARIABLES (m)'!C8</f>
        <v>0.4</v>
      </c>
      <c r="D31" s="38">
        <v>7.0000000000000007E-2</v>
      </c>
      <c r="E31" s="35"/>
      <c r="F31" s="38">
        <v>2</v>
      </c>
      <c r="G31" s="50" t="s">
        <v>58</v>
      </c>
      <c r="H31" s="36"/>
      <c r="I31" s="36"/>
      <c r="J31" s="39">
        <f>(B31*D30*4)+(C31+D31*4)+(B31+B31+C31+C31)*D31</f>
        <v>2.8760000000000003</v>
      </c>
    </row>
    <row r="32" spans="1:10" ht="12.95" customHeight="1">
      <c r="A32" s="12" t="s">
        <v>59</v>
      </c>
      <c r="B32" s="37">
        <f>(7*'Variables - VARIABLES (m)'!B8)+(('Variables - VARIABLES (m)'!C8+'Variables - VARIABLES (m)'!C8+'Variables - VARIABLES (m)'!D8+'Variables - VARIABLES (m)'!D8)*5)</f>
        <v>16</v>
      </c>
      <c r="C32" s="35"/>
      <c r="D32" s="35"/>
      <c r="E32" s="35"/>
      <c r="F32" s="51">
        <f>B32/6</f>
        <v>2.6666666666666665</v>
      </c>
      <c r="G32" s="52" t="s">
        <v>60</v>
      </c>
      <c r="H32" s="53"/>
      <c r="I32" s="35"/>
      <c r="J32" s="54"/>
    </row>
    <row r="33" spans="1:10" ht="12.95" customHeight="1">
      <c r="A33" s="12" t="s">
        <v>61</v>
      </c>
      <c r="B33" s="37">
        <f>'Variables - VARIABLES (m)'!B10</f>
        <v>1.2</v>
      </c>
      <c r="C33" s="38">
        <f>'Variables - VARIABLES (m)'!C10</f>
        <v>1.2</v>
      </c>
      <c r="D33" s="38">
        <f>'Variables - VARIABLES (m)'!D10</f>
        <v>1.2</v>
      </c>
      <c r="E33" s="38">
        <v>7.0000000000000007E-2</v>
      </c>
      <c r="F33" s="36"/>
      <c r="G33" s="55"/>
      <c r="H33" s="36"/>
      <c r="I33" s="39">
        <f>(B33*C33*E33)*6</f>
        <v>0.6048</v>
      </c>
      <c r="J33" s="35"/>
    </row>
    <row r="34" spans="1:10" ht="12.95" customHeight="1">
      <c r="A34" s="12" t="s">
        <v>62</v>
      </c>
      <c r="B34" s="37">
        <f>'Variables - VARIABLES (m)'!B10</f>
        <v>1.2</v>
      </c>
      <c r="C34" s="38">
        <f>'Variables - VARIABLES (m)'!C10</f>
        <v>1.2</v>
      </c>
      <c r="D34" s="38">
        <f>'Variables - VARIABLES (m)'!D10</f>
        <v>1.2</v>
      </c>
      <c r="E34" s="35"/>
      <c r="F34" s="56">
        <v>10</v>
      </c>
      <c r="G34" s="52" t="s">
        <v>63</v>
      </c>
      <c r="H34" s="57"/>
      <c r="I34" s="36"/>
      <c r="J34" s="39">
        <f>(B34*C34)*F34</f>
        <v>14.399999999999999</v>
      </c>
    </row>
    <row r="35" spans="1:10" ht="12.95" customHeight="1">
      <c r="A35" s="12" t="s">
        <v>64</v>
      </c>
      <c r="B35" s="37">
        <f>((('Variables - VARIABLES (m)'!B10+'Variables - VARIABLES (m)'!C10+'Variables - VARIABLES (m)'!D10)*6)*2)+('Variables - VARIABLES (m)'!B10+'Variables - VARIABLES (m)'!C10)*2</f>
        <v>47.999999999999993</v>
      </c>
      <c r="C35" s="35"/>
      <c r="D35" s="35"/>
      <c r="E35" s="35"/>
      <c r="F35" s="51">
        <f>B35/6</f>
        <v>7.9999999999999991</v>
      </c>
      <c r="G35" s="52" t="s">
        <v>60</v>
      </c>
      <c r="H35" s="57"/>
      <c r="I35" s="36"/>
      <c r="J35" s="54"/>
    </row>
  </sheetData>
  <mergeCells count="1">
    <mergeCell ref="A1:J1"/>
  </mergeCells>
  <pageMargins left="1" right="1" top="1" bottom="1" header="0.25" footer="0.25"/>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
  <sheetViews>
    <sheetView showGridLines="0" workbookViewId="0">
      <selection activeCell="M15" sqref="M15"/>
    </sheetView>
  </sheetViews>
  <sheetFormatPr defaultColWidth="8.85546875" defaultRowHeight="12.75" customHeight="1"/>
  <cols>
    <col min="1" max="1" width="10.140625" style="58" customWidth="1"/>
    <col min="2" max="2" width="32.140625" style="58" customWidth="1"/>
    <col min="3" max="256" width="8.85546875" style="58" customWidth="1"/>
  </cols>
  <sheetData>
    <row r="1" spans="1:256" ht="13.7" customHeight="1">
      <c r="A1" s="59"/>
      <c r="B1" s="59"/>
      <c r="C1" s="59"/>
      <c r="D1" s="59"/>
      <c r="E1" s="59"/>
      <c r="F1" s="59"/>
    </row>
    <row r="2" spans="1:256" ht="13.7" customHeight="1">
      <c r="A2" s="59"/>
      <c r="B2" s="59"/>
      <c r="C2" s="59"/>
      <c r="D2" s="59"/>
      <c r="E2" s="59"/>
      <c r="F2" s="59"/>
    </row>
    <row r="3" spans="1:256" ht="17.25" customHeight="1">
      <c r="A3" s="59"/>
      <c r="B3" s="59"/>
      <c r="C3" s="59"/>
      <c r="D3" s="59"/>
      <c r="E3" s="60"/>
      <c r="F3" s="59"/>
    </row>
    <row r="4" spans="1:256" s="195" customFormat="1" ht="17.25" customHeight="1">
      <c r="A4" s="193"/>
      <c r="B4" s="193"/>
      <c r="C4" s="193"/>
      <c r="D4" s="193"/>
      <c r="E4" s="193"/>
      <c r="F4" s="193"/>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c r="GO4" s="194"/>
      <c r="GP4" s="194"/>
      <c r="GQ4" s="194"/>
      <c r="GR4" s="194"/>
      <c r="GS4" s="194"/>
      <c r="GT4" s="194"/>
      <c r="GU4" s="194"/>
      <c r="GV4" s="194"/>
      <c r="GW4" s="194"/>
      <c r="GX4" s="194"/>
      <c r="GY4" s="194"/>
      <c r="GZ4" s="194"/>
      <c r="HA4" s="194"/>
      <c r="HB4" s="194"/>
      <c r="HC4" s="194"/>
      <c r="HD4" s="194"/>
      <c r="HE4" s="194"/>
      <c r="HF4" s="194"/>
      <c r="HG4" s="194"/>
      <c r="HH4" s="194"/>
      <c r="HI4" s="194"/>
      <c r="HJ4" s="194"/>
      <c r="HK4" s="194"/>
      <c r="HL4" s="194"/>
      <c r="HM4" s="194"/>
      <c r="HN4" s="194"/>
      <c r="HO4" s="194"/>
      <c r="HP4" s="194"/>
      <c r="HQ4" s="194"/>
      <c r="HR4" s="194"/>
      <c r="HS4" s="194"/>
      <c r="HT4" s="194"/>
      <c r="HU4" s="194"/>
      <c r="HV4" s="194"/>
      <c r="HW4" s="194"/>
      <c r="HX4" s="194"/>
      <c r="HY4" s="194"/>
      <c r="HZ4" s="194"/>
      <c r="IA4" s="194"/>
      <c r="IB4" s="194"/>
      <c r="IC4" s="194"/>
      <c r="ID4" s="194"/>
      <c r="IE4" s="194"/>
      <c r="IF4" s="194"/>
      <c r="IG4" s="194"/>
      <c r="IH4" s="194"/>
      <c r="II4" s="194"/>
      <c r="IJ4" s="194"/>
      <c r="IK4" s="194"/>
      <c r="IL4" s="194"/>
      <c r="IM4" s="194"/>
      <c r="IN4" s="194"/>
      <c r="IO4" s="194"/>
      <c r="IP4" s="194"/>
      <c r="IQ4" s="194"/>
      <c r="IR4" s="194"/>
      <c r="IS4" s="194"/>
      <c r="IT4" s="194"/>
      <c r="IU4" s="194"/>
      <c r="IV4" s="194"/>
    </row>
    <row r="5" spans="1:256" s="195" customFormat="1" ht="13.7" customHeight="1">
      <c r="A5" s="193"/>
      <c r="B5" s="196"/>
      <c r="C5" s="193"/>
      <c r="D5" s="193"/>
      <c r="E5" s="193"/>
      <c r="F5" s="193"/>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4"/>
      <c r="GD5" s="194"/>
      <c r="GE5" s="194"/>
      <c r="GF5" s="194"/>
      <c r="GG5" s="194"/>
      <c r="GH5" s="194"/>
      <c r="GI5" s="194"/>
      <c r="GJ5" s="194"/>
      <c r="GK5" s="194"/>
      <c r="GL5" s="194"/>
      <c r="GM5" s="194"/>
      <c r="GN5" s="194"/>
      <c r="GO5" s="194"/>
      <c r="GP5" s="194"/>
      <c r="GQ5" s="194"/>
      <c r="GR5" s="194"/>
      <c r="GS5" s="194"/>
      <c r="GT5" s="194"/>
      <c r="GU5" s="194"/>
      <c r="GV5" s="194"/>
      <c r="GW5" s="194"/>
      <c r="GX5" s="194"/>
      <c r="GY5" s="194"/>
      <c r="GZ5" s="194"/>
      <c r="HA5" s="194"/>
      <c r="HB5" s="194"/>
      <c r="HC5" s="194"/>
      <c r="HD5" s="194"/>
      <c r="HE5" s="194"/>
      <c r="HF5" s="194"/>
      <c r="HG5" s="194"/>
      <c r="HH5" s="194"/>
      <c r="HI5" s="194"/>
      <c r="HJ5" s="194"/>
      <c r="HK5" s="194"/>
      <c r="HL5" s="194"/>
      <c r="HM5" s="194"/>
      <c r="HN5" s="194"/>
      <c r="HO5" s="194"/>
      <c r="HP5" s="194"/>
      <c r="HQ5" s="194"/>
      <c r="HR5" s="194"/>
      <c r="HS5" s="194"/>
      <c r="HT5" s="194"/>
      <c r="HU5" s="194"/>
      <c r="HV5" s="194"/>
      <c r="HW5" s="194"/>
      <c r="HX5" s="194"/>
      <c r="HY5" s="194"/>
      <c r="HZ5" s="194"/>
      <c r="IA5" s="194"/>
      <c r="IB5" s="194"/>
      <c r="IC5" s="194"/>
      <c r="ID5" s="194"/>
      <c r="IE5" s="194"/>
      <c r="IF5" s="194"/>
      <c r="IG5" s="194"/>
      <c r="IH5" s="194"/>
      <c r="II5" s="194"/>
      <c r="IJ5" s="194"/>
      <c r="IK5" s="194"/>
      <c r="IL5" s="194"/>
      <c r="IM5" s="194"/>
      <c r="IN5" s="194"/>
      <c r="IO5" s="194"/>
      <c r="IP5" s="194"/>
      <c r="IQ5" s="194"/>
      <c r="IR5" s="194"/>
      <c r="IS5" s="194"/>
      <c r="IT5" s="194"/>
      <c r="IU5" s="194"/>
      <c r="IV5" s="194"/>
    </row>
    <row r="6" spans="1:256" s="195" customFormat="1" ht="18.75" customHeight="1">
      <c r="A6" s="193"/>
      <c r="B6" s="197"/>
      <c r="C6" s="193"/>
      <c r="D6" s="193"/>
      <c r="E6" s="193"/>
      <c r="F6" s="198" t="s">
        <v>67</v>
      </c>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c r="GD6" s="194"/>
      <c r="GE6" s="194"/>
      <c r="GF6" s="194"/>
      <c r="GG6" s="194"/>
      <c r="GH6" s="194"/>
      <c r="GI6" s="194"/>
      <c r="GJ6" s="194"/>
      <c r="GK6" s="194"/>
      <c r="GL6" s="194"/>
      <c r="GM6" s="194"/>
      <c r="GN6" s="194"/>
      <c r="GO6" s="194"/>
      <c r="GP6" s="194"/>
      <c r="GQ6" s="194"/>
      <c r="GR6" s="194"/>
      <c r="GS6" s="194"/>
      <c r="GT6" s="194"/>
      <c r="GU6" s="194"/>
      <c r="GV6" s="194"/>
      <c r="GW6" s="194"/>
      <c r="GX6" s="194"/>
      <c r="GY6" s="194"/>
      <c r="GZ6" s="194"/>
      <c r="HA6" s="194"/>
      <c r="HB6" s="194"/>
      <c r="HC6" s="194"/>
      <c r="HD6" s="194"/>
      <c r="HE6" s="194"/>
      <c r="HF6" s="194"/>
      <c r="HG6" s="194"/>
      <c r="HH6" s="194"/>
      <c r="HI6" s="194"/>
      <c r="HJ6" s="194"/>
      <c r="HK6" s="194"/>
      <c r="HL6" s="194"/>
      <c r="HM6" s="194"/>
      <c r="HN6" s="194"/>
      <c r="HO6" s="194"/>
      <c r="HP6" s="194"/>
      <c r="HQ6" s="194"/>
      <c r="HR6" s="194"/>
      <c r="HS6" s="194"/>
      <c r="HT6" s="194"/>
      <c r="HU6" s="194"/>
      <c r="HV6" s="194"/>
      <c r="HW6" s="194"/>
      <c r="HX6" s="194"/>
      <c r="HY6" s="194"/>
      <c r="HZ6" s="194"/>
      <c r="IA6" s="194"/>
      <c r="IB6" s="194"/>
      <c r="IC6" s="194"/>
      <c r="ID6" s="194"/>
      <c r="IE6" s="194"/>
      <c r="IF6" s="194"/>
      <c r="IG6" s="194"/>
      <c r="IH6" s="194"/>
      <c r="II6" s="194"/>
      <c r="IJ6" s="194"/>
      <c r="IK6" s="194"/>
      <c r="IL6" s="194"/>
      <c r="IM6" s="194"/>
      <c r="IN6" s="194"/>
      <c r="IO6" s="194"/>
      <c r="IP6" s="194"/>
      <c r="IQ6" s="194"/>
      <c r="IR6" s="194"/>
      <c r="IS6" s="194"/>
      <c r="IT6" s="194"/>
      <c r="IU6" s="194"/>
      <c r="IV6" s="194"/>
    </row>
    <row r="7" spans="1:256" s="195" customFormat="1" ht="18.75" customHeight="1">
      <c r="A7" s="193"/>
      <c r="B7" s="193"/>
      <c r="C7" s="193"/>
      <c r="D7" s="193"/>
      <c r="E7" s="193"/>
      <c r="F7" s="199" t="s">
        <v>68</v>
      </c>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c r="GE7" s="194"/>
      <c r="GF7" s="194"/>
      <c r="GG7" s="194"/>
      <c r="GH7" s="194"/>
      <c r="GI7" s="194"/>
      <c r="GJ7" s="194"/>
      <c r="GK7" s="194"/>
      <c r="GL7" s="194"/>
      <c r="GM7" s="194"/>
      <c r="GN7" s="194"/>
      <c r="GO7" s="194"/>
      <c r="GP7" s="194"/>
      <c r="GQ7" s="194"/>
      <c r="GR7" s="194"/>
      <c r="GS7" s="194"/>
      <c r="GT7" s="194"/>
      <c r="GU7" s="194"/>
      <c r="GV7" s="194"/>
      <c r="GW7" s="194"/>
      <c r="GX7" s="194"/>
      <c r="GY7" s="194"/>
      <c r="GZ7" s="194"/>
      <c r="HA7" s="194"/>
      <c r="HB7" s="194"/>
      <c r="HC7" s="194"/>
      <c r="HD7" s="194"/>
      <c r="HE7" s="194"/>
      <c r="HF7" s="194"/>
      <c r="HG7" s="194"/>
      <c r="HH7" s="194"/>
      <c r="HI7" s="194"/>
      <c r="HJ7" s="194"/>
      <c r="HK7" s="194"/>
      <c r="HL7" s="194"/>
      <c r="HM7" s="194"/>
      <c r="HN7" s="194"/>
      <c r="HO7" s="194"/>
      <c r="HP7" s="194"/>
      <c r="HQ7" s="194"/>
      <c r="HR7" s="194"/>
      <c r="HS7" s="194"/>
      <c r="HT7" s="194"/>
      <c r="HU7" s="194"/>
      <c r="HV7" s="194"/>
      <c r="HW7" s="194"/>
      <c r="HX7" s="194"/>
      <c r="HY7" s="194"/>
      <c r="HZ7" s="194"/>
      <c r="IA7" s="194"/>
      <c r="IB7" s="194"/>
      <c r="IC7" s="194"/>
      <c r="ID7" s="194"/>
      <c r="IE7" s="194"/>
      <c r="IF7" s="194"/>
      <c r="IG7" s="194"/>
      <c r="IH7" s="194"/>
      <c r="II7" s="194"/>
      <c r="IJ7" s="194"/>
      <c r="IK7" s="194"/>
      <c r="IL7" s="194"/>
      <c r="IM7" s="194"/>
      <c r="IN7" s="194"/>
      <c r="IO7" s="194"/>
      <c r="IP7" s="194"/>
      <c r="IQ7" s="194"/>
      <c r="IR7" s="194"/>
      <c r="IS7" s="194"/>
      <c r="IT7" s="194"/>
      <c r="IU7" s="194"/>
      <c r="IV7" s="194"/>
    </row>
    <row r="8" spans="1:256" s="195" customFormat="1" ht="13.7" customHeight="1">
      <c r="A8" s="193"/>
      <c r="B8" s="193"/>
      <c r="C8" s="193"/>
      <c r="D8" s="193"/>
      <c r="E8" s="193"/>
      <c r="F8" s="193"/>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194"/>
      <c r="DZ8" s="194"/>
      <c r="EA8" s="194"/>
      <c r="EB8" s="194"/>
      <c r="EC8" s="194"/>
      <c r="ED8" s="194"/>
      <c r="EE8" s="194"/>
      <c r="EF8" s="194"/>
      <c r="EG8" s="194"/>
      <c r="EH8" s="194"/>
      <c r="EI8" s="194"/>
      <c r="EJ8" s="194"/>
      <c r="EK8" s="194"/>
      <c r="EL8" s="194"/>
      <c r="EM8" s="194"/>
      <c r="EN8" s="194"/>
      <c r="EO8" s="194"/>
      <c r="EP8" s="194"/>
      <c r="EQ8" s="194"/>
      <c r="ER8" s="194"/>
      <c r="ES8" s="194"/>
      <c r="ET8" s="194"/>
      <c r="EU8" s="194"/>
      <c r="EV8" s="194"/>
      <c r="EW8" s="194"/>
      <c r="EX8" s="194"/>
      <c r="EY8" s="194"/>
      <c r="EZ8" s="194"/>
      <c r="FA8" s="194"/>
      <c r="FB8" s="194"/>
      <c r="FC8" s="194"/>
      <c r="FD8" s="194"/>
      <c r="FE8" s="194"/>
      <c r="FF8" s="194"/>
      <c r="FG8" s="194"/>
      <c r="FH8" s="194"/>
      <c r="FI8" s="194"/>
      <c r="FJ8" s="194"/>
      <c r="FK8" s="194"/>
      <c r="FL8" s="194"/>
      <c r="FM8" s="194"/>
      <c r="FN8" s="194"/>
      <c r="FO8" s="194"/>
      <c r="FP8" s="194"/>
      <c r="FQ8" s="194"/>
      <c r="FR8" s="194"/>
      <c r="FS8" s="194"/>
      <c r="FT8" s="194"/>
      <c r="FU8" s="194"/>
      <c r="FV8" s="194"/>
      <c r="FW8" s="194"/>
      <c r="FX8" s="194"/>
      <c r="FY8" s="194"/>
      <c r="FZ8" s="194"/>
      <c r="GA8" s="194"/>
      <c r="GB8" s="194"/>
      <c r="GC8" s="194"/>
      <c r="GD8" s="194"/>
      <c r="GE8" s="194"/>
      <c r="GF8" s="194"/>
      <c r="GG8" s="194"/>
      <c r="GH8" s="194"/>
      <c r="GI8" s="194"/>
      <c r="GJ8" s="194"/>
      <c r="GK8" s="194"/>
      <c r="GL8" s="194"/>
      <c r="GM8" s="194"/>
      <c r="GN8" s="194"/>
      <c r="GO8" s="194"/>
      <c r="GP8" s="194"/>
      <c r="GQ8" s="194"/>
      <c r="GR8" s="194"/>
      <c r="GS8" s="194"/>
      <c r="GT8" s="194"/>
      <c r="GU8" s="194"/>
      <c r="GV8" s="194"/>
      <c r="GW8" s="194"/>
      <c r="GX8" s="194"/>
      <c r="GY8" s="194"/>
      <c r="GZ8" s="194"/>
      <c r="HA8" s="194"/>
      <c r="HB8" s="194"/>
      <c r="HC8" s="194"/>
      <c r="HD8" s="194"/>
      <c r="HE8" s="194"/>
      <c r="HF8" s="194"/>
      <c r="HG8" s="194"/>
      <c r="HH8" s="194"/>
      <c r="HI8" s="194"/>
      <c r="HJ8" s="194"/>
      <c r="HK8" s="194"/>
      <c r="HL8" s="194"/>
      <c r="HM8" s="194"/>
      <c r="HN8" s="194"/>
      <c r="HO8" s="194"/>
      <c r="HP8" s="194"/>
      <c r="HQ8" s="194"/>
      <c r="HR8" s="194"/>
      <c r="HS8" s="194"/>
      <c r="HT8" s="194"/>
      <c r="HU8" s="194"/>
      <c r="HV8" s="194"/>
      <c r="HW8" s="194"/>
      <c r="HX8" s="194"/>
      <c r="HY8" s="194"/>
      <c r="HZ8" s="194"/>
      <c r="IA8" s="194"/>
      <c r="IB8" s="194"/>
      <c r="IC8" s="194"/>
      <c r="ID8" s="194"/>
      <c r="IE8" s="194"/>
      <c r="IF8" s="194"/>
      <c r="IG8" s="194"/>
      <c r="IH8" s="194"/>
      <c r="II8" s="194"/>
      <c r="IJ8" s="194"/>
      <c r="IK8" s="194"/>
      <c r="IL8" s="194"/>
      <c r="IM8" s="194"/>
      <c r="IN8" s="194"/>
      <c r="IO8" s="194"/>
      <c r="IP8" s="194"/>
      <c r="IQ8" s="194"/>
      <c r="IR8" s="194"/>
      <c r="IS8" s="194"/>
      <c r="IT8" s="194"/>
      <c r="IU8" s="194"/>
      <c r="IV8" s="194"/>
    </row>
    <row r="9" spans="1:256" s="195" customFormat="1" ht="13.7" customHeight="1">
      <c r="A9" s="193"/>
      <c r="B9" s="193"/>
      <c r="C9" s="193"/>
      <c r="D9" s="193"/>
      <c r="E9" s="193"/>
      <c r="F9" s="200"/>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c r="DW9" s="194"/>
      <c r="DX9" s="194"/>
      <c r="DY9" s="194"/>
      <c r="DZ9" s="194"/>
      <c r="EA9" s="194"/>
      <c r="EB9" s="194"/>
      <c r="EC9" s="194"/>
      <c r="ED9" s="194"/>
      <c r="EE9" s="194"/>
      <c r="EF9" s="194"/>
      <c r="EG9" s="194"/>
      <c r="EH9" s="194"/>
      <c r="EI9" s="194"/>
      <c r="EJ9" s="194"/>
      <c r="EK9" s="194"/>
      <c r="EL9" s="194"/>
      <c r="EM9" s="194"/>
      <c r="EN9" s="194"/>
      <c r="EO9" s="194"/>
      <c r="EP9" s="194"/>
      <c r="EQ9" s="194"/>
      <c r="ER9" s="194"/>
      <c r="ES9" s="194"/>
      <c r="ET9" s="194"/>
      <c r="EU9" s="194"/>
      <c r="EV9" s="194"/>
      <c r="EW9" s="194"/>
      <c r="EX9" s="194"/>
      <c r="EY9" s="194"/>
      <c r="EZ9" s="194"/>
      <c r="FA9" s="194"/>
      <c r="FB9" s="194"/>
      <c r="FC9" s="194"/>
      <c r="FD9" s="194"/>
      <c r="FE9" s="194"/>
      <c r="FF9" s="194"/>
      <c r="FG9" s="194"/>
      <c r="FH9" s="194"/>
      <c r="FI9" s="194"/>
      <c r="FJ9" s="194"/>
      <c r="FK9" s="194"/>
      <c r="FL9" s="194"/>
      <c r="FM9" s="194"/>
      <c r="FN9" s="194"/>
      <c r="FO9" s="194"/>
      <c r="FP9" s="194"/>
      <c r="FQ9" s="194"/>
      <c r="FR9" s="194"/>
      <c r="FS9" s="194"/>
      <c r="FT9" s="194"/>
      <c r="FU9" s="194"/>
      <c r="FV9" s="194"/>
      <c r="FW9" s="194"/>
      <c r="FX9" s="194"/>
      <c r="FY9" s="194"/>
      <c r="FZ9" s="194"/>
      <c r="GA9" s="194"/>
      <c r="GB9" s="194"/>
      <c r="GC9" s="194"/>
      <c r="GD9" s="194"/>
      <c r="GE9" s="194"/>
      <c r="GF9" s="194"/>
      <c r="GG9" s="194"/>
      <c r="GH9" s="194"/>
      <c r="GI9" s="194"/>
      <c r="GJ9" s="194"/>
      <c r="GK9" s="194"/>
      <c r="GL9" s="194"/>
      <c r="GM9" s="194"/>
      <c r="GN9" s="194"/>
      <c r="GO9" s="194"/>
      <c r="GP9" s="194"/>
      <c r="GQ9" s="194"/>
      <c r="GR9" s="194"/>
      <c r="GS9" s="194"/>
      <c r="GT9" s="194"/>
      <c r="GU9" s="194"/>
      <c r="GV9" s="194"/>
      <c r="GW9" s="194"/>
      <c r="GX9" s="194"/>
      <c r="GY9" s="194"/>
      <c r="GZ9" s="194"/>
      <c r="HA9" s="194"/>
      <c r="HB9" s="194"/>
      <c r="HC9" s="194"/>
      <c r="HD9" s="194"/>
      <c r="HE9" s="194"/>
      <c r="HF9" s="194"/>
      <c r="HG9" s="194"/>
      <c r="HH9" s="194"/>
      <c r="HI9" s="194"/>
      <c r="HJ9" s="194"/>
      <c r="HK9" s="194"/>
      <c r="HL9" s="194"/>
      <c r="HM9" s="194"/>
      <c r="HN9" s="194"/>
      <c r="HO9" s="194"/>
      <c r="HP9" s="194"/>
      <c r="HQ9" s="194"/>
      <c r="HR9" s="194"/>
      <c r="HS9" s="194"/>
      <c r="HT9" s="194"/>
      <c r="HU9" s="194"/>
      <c r="HV9" s="194"/>
      <c r="HW9" s="194"/>
      <c r="HX9" s="194"/>
      <c r="HY9" s="194"/>
      <c r="HZ9" s="194"/>
      <c r="IA9" s="194"/>
      <c r="IB9" s="194"/>
      <c r="IC9" s="194"/>
      <c r="ID9" s="194"/>
      <c r="IE9" s="194"/>
      <c r="IF9" s="194"/>
      <c r="IG9" s="194"/>
      <c r="IH9" s="194"/>
      <c r="II9" s="194"/>
      <c r="IJ9" s="194"/>
      <c r="IK9" s="194"/>
      <c r="IL9" s="194"/>
      <c r="IM9" s="194"/>
      <c r="IN9" s="194"/>
      <c r="IO9" s="194"/>
      <c r="IP9" s="194"/>
      <c r="IQ9" s="194"/>
      <c r="IR9" s="194"/>
      <c r="IS9" s="194"/>
      <c r="IT9" s="194"/>
      <c r="IU9" s="194"/>
      <c r="IV9" s="194"/>
    </row>
    <row r="10" spans="1:256" s="195" customFormat="1" ht="13.7" customHeight="1">
      <c r="A10" s="193"/>
      <c r="B10" s="193"/>
      <c r="C10" s="193"/>
      <c r="D10" s="193"/>
      <c r="E10" s="193" t="s">
        <v>156</v>
      </c>
      <c r="F10" s="201"/>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c r="DP10" s="194"/>
      <c r="DQ10" s="194"/>
      <c r="DR10" s="194"/>
      <c r="DS10" s="194"/>
      <c r="DT10" s="194"/>
      <c r="DU10" s="194"/>
      <c r="DV10" s="194"/>
      <c r="DW10" s="194"/>
      <c r="DX10" s="194"/>
      <c r="DY10" s="194"/>
      <c r="DZ10" s="194"/>
      <c r="EA10" s="194"/>
      <c r="EB10" s="194"/>
      <c r="EC10" s="194"/>
      <c r="ED10" s="194"/>
      <c r="EE10" s="194"/>
      <c r="EF10" s="194"/>
      <c r="EG10" s="194"/>
      <c r="EH10" s="194"/>
      <c r="EI10" s="194"/>
      <c r="EJ10" s="194"/>
      <c r="EK10" s="194"/>
      <c r="EL10" s="194"/>
      <c r="EM10" s="194"/>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4"/>
      <c r="FP10" s="194"/>
      <c r="FQ10" s="194"/>
      <c r="FR10" s="194"/>
      <c r="FS10" s="194"/>
      <c r="FT10" s="194"/>
      <c r="FU10" s="194"/>
      <c r="FV10" s="194"/>
      <c r="FW10" s="194"/>
      <c r="FX10" s="194"/>
      <c r="FY10" s="194"/>
      <c r="FZ10" s="194"/>
      <c r="GA10" s="194"/>
      <c r="GB10" s="194"/>
      <c r="GC10" s="194"/>
      <c r="GD10" s="194"/>
      <c r="GE10" s="194"/>
      <c r="GF10" s="194"/>
      <c r="GG10" s="194"/>
      <c r="GH10" s="194"/>
      <c r="GI10" s="194"/>
      <c r="GJ10" s="194"/>
      <c r="GK10" s="194"/>
      <c r="GL10" s="194"/>
      <c r="GM10" s="194"/>
      <c r="GN10" s="194"/>
      <c r="GO10" s="194"/>
      <c r="GP10" s="194"/>
      <c r="GQ10" s="194"/>
      <c r="GR10" s="194"/>
      <c r="GS10" s="194"/>
      <c r="GT10" s="194"/>
      <c r="GU10" s="194"/>
      <c r="GV10" s="194"/>
      <c r="GW10" s="194"/>
      <c r="GX10" s="194"/>
      <c r="GY10" s="194"/>
      <c r="GZ10" s="194"/>
      <c r="HA10" s="194"/>
      <c r="HB10" s="194"/>
      <c r="HC10" s="194"/>
      <c r="HD10" s="194"/>
      <c r="HE10" s="194"/>
      <c r="HF10" s="194"/>
      <c r="HG10" s="194"/>
      <c r="HH10" s="194"/>
      <c r="HI10" s="194"/>
      <c r="HJ10" s="194"/>
      <c r="HK10" s="194"/>
      <c r="HL10" s="194"/>
      <c r="HM10" s="194"/>
      <c r="HN10" s="194"/>
      <c r="HO10" s="194"/>
      <c r="HP10" s="194"/>
      <c r="HQ10" s="194"/>
      <c r="HR10" s="194"/>
      <c r="HS10" s="194"/>
      <c r="HT10" s="194"/>
      <c r="HU10" s="194"/>
      <c r="HV10" s="194"/>
      <c r="HW10" s="194"/>
      <c r="HX10" s="194"/>
      <c r="HY10" s="194"/>
      <c r="HZ10" s="194"/>
      <c r="IA10" s="194"/>
      <c r="IB10" s="194"/>
      <c r="IC10" s="194"/>
      <c r="ID10" s="194"/>
      <c r="IE10" s="194"/>
      <c r="IF10" s="194"/>
      <c r="IG10" s="194"/>
      <c r="IH10" s="194"/>
      <c r="II10" s="194"/>
      <c r="IJ10" s="194"/>
      <c r="IK10" s="194"/>
      <c r="IL10" s="194"/>
      <c r="IM10" s="194"/>
      <c r="IN10" s="194"/>
      <c r="IO10" s="194"/>
      <c r="IP10" s="194"/>
      <c r="IQ10" s="194"/>
      <c r="IR10" s="194"/>
      <c r="IS10" s="194"/>
      <c r="IT10" s="194"/>
      <c r="IU10" s="194"/>
      <c r="IV10" s="194"/>
    </row>
    <row r="11" spans="1:256" s="195" customFormat="1" ht="13.7" customHeight="1">
      <c r="A11" s="193"/>
      <c r="B11" s="193"/>
      <c r="C11" s="193"/>
      <c r="D11" s="193"/>
      <c r="E11" s="193"/>
      <c r="F11" s="193"/>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c r="GQ11" s="194"/>
      <c r="GR11" s="194"/>
      <c r="GS11" s="194"/>
      <c r="GT11" s="194"/>
      <c r="GU11" s="194"/>
      <c r="GV11" s="194"/>
      <c r="GW11" s="194"/>
      <c r="GX11" s="194"/>
      <c r="GY11" s="194"/>
      <c r="GZ11" s="194"/>
      <c r="HA11" s="194"/>
      <c r="HB11" s="194"/>
      <c r="HC11" s="194"/>
      <c r="HD11" s="194"/>
      <c r="HE11" s="194"/>
      <c r="HF11" s="194"/>
      <c r="HG11" s="194"/>
      <c r="HH11" s="194"/>
      <c r="HI11" s="194"/>
      <c r="HJ11" s="194"/>
      <c r="HK11" s="194"/>
      <c r="HL11" s="194"/>
      <c r="HM11" s="194"/>
      <c r="HN11" s="194"/>
      <c r="HO11" s="194"/>
      <c r="HP11" s="194"/>
      <c r="HQ11" s="194"/>
      <c r="HR11" s="194"/>
      <c r="HS11" s="194"/>
      <c r="HT11" s="194"/>
      <c r="HU11" s="194"/>
      <c r="HV11" s="194"/>
      <c r="HW11" s="194"/>
      <c r="HX11" s="194"/>
      <c r="HY11" s="194"/>
      <c r="HZ11" s="194"/>
      <c r="IA11" s="194"/>
      <c r="IB11" s="194"/>
      <c r="IC11" s="194"/>
      <c r="ID11" s="194"/>
      <c r="IE11" s="194"/>
      <c r="IF11" s="194"/>
      <c r="IG11" s="194"/>
      <c r="IH11" s="194"/>
      <c r="II11" s="194"/>
      <c r="IJ11" s="194"/>
      <c r="IK11" s="194"/>
      <c r="IL11" s="194"/>
      <c r="IM11" s="194"/>
      <c r="IN11" s="194"/>
      <c r="IO11" s="194"/>
      <c r="IP11" s="194"/>
      <c r="IQ11" s="194"/>
      <c r="IR11" s="194"/>
      <c r="IS11" s="194"/>
      <c r="IT11" s="194"/>
      <c r="IU11" s="194"/>
      <c r="IV11" s="194"/>
    </row>
    <row r="12" spans="1:256" s="195" customFormat="1" ht="13.7" customHeight="1">
      <c r="A12" s="193"/>
      <c r="B12" s="193"/>
      <c r="C12" s="193"/>
      <c r="D12" s="193"/>
      <c r="E12" s="193"/>
      <c r="F12" s="201" t="s">
        <v>153</v>
      </c>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c r="GQ12" s="194"/>
      <c r="GR12" s="194"/>
      <c r="GS12" s="194"/>
      <c r="GT12" s="194"/>
      <c r="GU12" s="194"/>
      <c r="GV12" s="194"/>
      <c r="GW12" s="194"/>
      <c r="GX12" s="194"/>
      <c r="GY12" s="194"/>
      <c r="GZ12" s="194"/>
      <c r="HA12" s="194"/>
      <c r="HB12" s="194"/>
      <c r="HC12" s="194"/>
      <c r="HD12" s="194"/>
      <c r="HE12" s="194"/>
      <c r="HF12" s="194"/>
      <c r="HG12" s="194"/>
      <c r="HH12" s="194"/>
      <c r="HI12" s="194"/>
      <c r="HJ12" s="194"/>
      <c r="HK12" s="194"/>
      <c r="HL12" s="194"/>
      <c r="HM12" s="194"/>
      <c r="HN12" s="194"/>
      <c r="HO12" s="194"/>
      <c r="HP12" s="194"/>
      <c r="HQ12" s="194"/>
      <c r="HR12" s="194"/>
      <c r="HS12" s="194"/>
      <c r="HT12" s="194"/>
      <c r="HU12" s="194"/>
      <c r="HV12" s="194"/>
      <c r="HW12" s="194"/>
      <c r="HX12" s="194"/>
      <c r="HY12" s="194"/>
      <c r="HZ12" s="194"/>
      <c r="IA12" s="194"/>
      <c r="IB12" s="194"/>
      <c r="IC12" s="194"/>
      <c r="ID12" s="194"/>
      <c r="IE12" s="194"/>
      <c r="IF12" s="194"/>
      <c r="IG12" s="194"/>
      <c r="IH12" s="194"/>
      <c r="II12" s="194"/>
      <c r="IJ12" s="194"/>
      <c r="IK12" s="194"/>
      <c r="IL12" s="194"/>
      <c r="IM12" s="194"/>
      <c r="IN12" s="194"/>
      <c r="IO12" s="194"/>
      <c r="IP12" s="194"/>
      <c r="IQ12" s="194"/>
      <c r="IR12" s="194"/>
      <c r="IS12" s="194"/>
      <c r="IT12" s="194"/>
      <c r="IU12" s="194"/>
      <c r="IV12" s="194"/>
    </row>
    <row r="13" spans="1:256" s="195" customFormat="1" ht="13.7" customHeight="1">
      <c r="A13" s="193"/>
      <c r="B13" s="193"/>
      <c r="C13" s="193"/>
      <c r="D13" s="193"/>
      <c r="E13" s="193"/>
      <c r="F13" s="193"/>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194"/>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c r="FQ13" s="194"/>
      <c r="FR13" s="194"/>
      <c r="FS13" s="194"/>
      <c r="FT13" s="194"/>
      <c r="FU13" s="194"/>
      <c r="FV13" s="194"/>
      <c r="FW13" s="194"/>
      <c r="FX13" s="194"/>
      <c r="FY13" s="194"/>
      <c r="FZ13" s="194"/>
      <c r="GA13" s="194"/>
      <c r="GB13" s="194"/>
      <c r="GC13" s="194"/>
      <c r="GD13" s="194"/>
      <c r="GE13" s="194"/>
      <c r="GF13" s="194"/>
      <c r="GG13" s="194"/>
      <c r="GH13" s="194"/>
      <c r="GI13" s="194"/>
      <c r="GJ13" s="194"/>
      <c r="GK13" s="194"/>
      <c r="GL13" s="194"/>
      <c r="GM13" s="194"/>
      <c r="GN13" s="194"/>
      <c r="GO13" s="194"/>
      <c r="GP13" s="194"/>
      <c r="GQ13" s="194"/>
      <c r="GR13" s="194"/>
      <c r="GS13" s="194"/>
      <c r="GT13" s="194"/>
      <c r="GU13" s="194"/>
      <c r="GV13" s="194"/>
      <c r="GW13" s="194"/>
      <c r="GX13" s="194"/>
      <c r="GY13" s="194"/>
      <c r="GZ13" s="194"/>
      <c r="HA13" s="194"/>
      <c r="HB13" s="194"/>
      <c r="HC13" s="194"/>
      <c r="HD13" s="194"/>
      <c r="HE13" s="194"/>
      <c r="HF13" s="194"/>
      <c r="HG13" s="194"/>
      <c r="HH13" s="194"/>
      <c r="HI13" s="194"/>
      <c r="HJ13" s="194"/>
      <c r="HK13" s="194"/>
      <c r="HL13" s="194"/>
      <c r="HM13" s="194"/>
      <c r="HN13" s="194"/>
      <c r="HO13" s="194"/>
      <c r="HP13" s="194"/>
      <c r="HQ13" s="194"/>
      <c r="HR13" s="194"/>
      <c r="HS13" s="194"/>
      <c r="HT13" s="194"/>
      <c r="HU13" s="194"/>
      <c r="HV13" s="194"/>
      <c r="HW13" s="194"/>
      <c r="HX13" s="194"/>
      <c r="HY13" s="194"/>
      <c r="HZ13" s="194"/>
      <c r="IA13" s="194"/>
      <c r="IB13" s="194"/>
      <c r="IC13" s="194"/>
      <c r="ID13" s="194"/>
      <c r="IE13" s="194"/>
      <c r="IF13" s="194"/>
      <c r="IG13" s="194"/>
      <c r="IH13" s="194"/>
      <c r="II13" s="194"/>
      <c r="IJ13" s="194"/>
      <c r="IK13" s="194"/>
      <c r="IL13" s="194"/>
      <c r="IM13" s="194"/>
      <c r="IN13" s="194"/>
      <c r="IO13" s="194"/>
      <c r="IP13" s="194"/>
      <c r="IQ13" s="194"/>
      <c r="IR13" s="194"/>
      <c r="IS13" s="194"/>
      <c r="IT13" s="194"/>
      <c r="IU13" s="194"/>
      <c r="IV13" s="194"/>
    </row>
    <row r="14" spans="1:256" s="195" customFormat="1" ht="13.7" customHeight="1">
      <c r="A14" s="193"/>
      <c r="B14" s="193"/>
      <c r="C14" s="193"/>
      <c r="D14" s="193"/>
      <c r="E14" s="193"/>
      <c r="F14" s="193"/>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4"/>
      <c r="DP14" s="194"/>
      <c r="DQ14" s="194"/>
      <c r="DR14" s="194"/>
      <c r="DS14" s="194"/>
      <c r="DT14" s="194"/>
      <c r="DU14" s="194"/>
      <c r="DV14" s="194"/>
      <c r="DW14" s="194"/>
      <c r="DX14" s="194"/>
      <c r="DY14" s="194"/>
      <c r="DZ14" s="194"/>
      <c r="EA14" s="194"/>
      <c r="EB14" s="194"/>
      <c r="EC14" s="194"/>
      <c r="ED14" s="194"/>
      <c r="EE14" s="194"/>
      <c r="EF14" s="194"/>
      <c r="EG14" s="194"/>
      <c r="EH14" s="194"/>
      <c r="EI14" s="194"/>
      <c r="EJ14" s="194"/>
      <c r="EK14" s="194"/>
      <c r="EL14" s="194"/>
      <c r="EM14" s="194"/>
      <c r="EN14" s="194"/>
      <c r="EO14" s="194"/>
      <c r="EP14" s="194"/>
      <c r="EQ14" s="194"/>
      <c r="ER14" s="194"/>
      <c r="ES14" s="194"/>
      <c r="ET14" s="194"/>
      <c r="EU14" s="194"/>
      <c r="EV14" s="194"/>
      <c r="EW14" s="194"/>
      <c r="EX14" s="194"/>
      <c r="EY14" s="194"/>
      <c r="EZ14" s="194"/>
      <c r="FA14" s="194"/>
      <c r="FB14" s="194"/>
      <c r="FC14" s="194"/>
      <c r="FD14" s="194"/>
      <c r="FE14" s="194"/>
      <c r="FF14" s="194"/>
      <c r="FG14" s="194"/>
      <c r="FH14" s="194"/>
      <c r="FI14" s="194"/>
      <c r="FJ14" s="194"/>
      <c r="FK14" s="194"/>
      <c r="FL14" s="194"/>
      <c r="FM14" s="194"/>
      <c r="FN14" s="194"/>
      <c r="FO14" s="194"/>
      <c r="FP14" s="194"/>
      <c r="FQ14" s="194"/>
      <c r="FR14" s="194"/>
      <c r="FS14" s="194"/>
      <c r="FT14" s="194"/>
      <c r="FU14" s="194"/>
      <c r="FV14" s="194"/>
      <c r="FW14" s="194"/>
      <c r="FX14" s="194"/>
      <c r="FY14" s="194"/>
      <c r="FZ14" s="194"/>
      <c r="GA14" s="194"/>
      <c r="GB14" s="194"/>
      <c r="GC14" s="194"/>
      <c r="GD14" s="194"/>
      <c r="GE14" s="194"/>
      <c r="GF14" s="194"/>
      <c r="GG14" s="194"/>
      <c r="GH14" s="194"/>
      <c r="GI14" s="194"/>
      <c r="GJ14" s="194"/>
      <c r="GK14" s="194"/>
      <c r="GL14" s="194"/>
      <c r="GM14" s="194"/>
      <c r="GN14" s="194"/>
      <c r="GO14" s="194"/>
      <c r="GP14" s="194"/>
      <c r="GQ14" s="194"/>
      <c r="GR14" s="194"/>
      <c r="GS14" s="194"/>
      <c r="GT14" s="194"/>
      <c r="GU14" s="194"/>
      <c r="GV14" s="194"/>
      <c r="GW14" s="194"/>
      <c r="GX14" s="194"/>
      <c r="GY14" s="194"/>
      <c r="GZ14" s="194"/>
      <c r="HA14" s="194"/>
      <c r="HB14" s="194"/>
      <c r="HC14" s="194"/>
      <c r="HD14" s="194"/>
      <c r="HE14" s="194"/>
      <c r="HF14" s="194"/>
      <c r="HG14" s="194"/>
      <c r="HH14" s="194"/>
      <c r="HI14" s="194"/>
      <c r="HJ14" s="194"/>
      <c r="HK14" s="194"/>
      <c r="HL14" s="194"/>
      <c r="HM14" s="194"/>
      <c r="HN14" s="194"/>
      <c r="HO14" s="194"/>
      <c r="HP14" s="194"/>
      <c r="HQ14" s="194"/>
      <c r="HR14" s="194"/>
      <c r="HS14" s="194"/>
      <c r="HT14" s="194"/>
      <c r="HU14" s="194"/>
      <c r="HV14" s="194"/>
      <c r="HW14" s="194"/>
      <c r="HX14" s="194"/>
      <c r="HY14" s="194"/>
      <c r="HZ14" s="194"/>
      <c r="IA14" s="194"/>
      <c r="IB14" s="194"/>
      <c r="IC14" s="194"/>
      <c r="ID14" s="194"/>
      <c r="IE14" s="194"/>
      <c r="IF14" s="194"/>
      <c r="IG14" s="194"/>
      <c r="IH14" s="194"/>
      <c r="II14" s="194"/>
      <c r="IJ14" s="194"/>
      <c r="IK14" s="194"/>
      <c r="IL14" s="194"/>
      <c r="IM14" s="194"/>
      <c r="IN14" s="194"/>
      <c r="IO14" s="194"/>
      <c r="IP14" s="194"/>
      <c r="IQ14" s="194"/>
      <c r="IR14" s="194"/>
      <c r="IS14" s="194"/>
      <c r="IT14" s="194"/>
      <c r="IU14" s="194"/>
      <c r="IV14" s="194"/>
    </row>
    <row r="15" spans="1:256" ht="13.7" customHeight="1">
      <c r="A15" s="59"/>
      <c r="B15" s="59"/>
      <c r="C15" s="59"/>
      <c r="D15" s="59"/>
      <c r="E15" s="59"/>
      <c r="F15" s="59"/>
    </row>
    <row r="16" spans="1:256" ht="13.7" customHeight="1">
      <c r="A16" s="59"/>
      <c r="B16" s="59"/>
      <c r="C16" s="59"/>
      <c r="D16" s="59"/>
      <c r="E16" s="59"/>
      <c r="F16" s="59"/>
    </row>
    <row r="17" spans="1:6" ht="17.25" customHeight="1">
      <c r="A17" s="59"/>
      <c r="B17" s="59"/>
      <c r="C17" s="60"/>
      <c r="D17" s="59"/>
      <c r="E17" s="62"/>
      <c r="F17" s="59"/>
    </row>
    <row r="18" spans="1:6" ht="17.25" customHeight="1">
      <c r="A18" s="59"/>
      <c r="B18" s="59"/>
      <c r="C18" s="59"/>
      <c r="D18" s="59"/>
      <c r="E18" s="62"/>
      <c r="F18" s="59"/>
    </row>
    <row r="19" spans="1:6" ht="13.7" customHeight="1">
      <c r="A19" s="59"/>
      <c r="B19" s="59"/>
      <c r="C19" s="59"/>
      <c r="D19" s="59"/>
      <c r="E19" s="59"/>
      <c r="F19" s="59"/>
    </row>
    <row r="20" spans="1:6" ht="13.7" customHeight="1">
      <c r="A20" s="59"/>
      <c r="B20" s="59"/>
      <c r="C20" s="59"/>
      <c r="D20" s="59"/>
      <c r="E20" s="63"/>
      <c r="F20" s="59"/>
    </row>
    <row r="21" spans="1:6" ht="13.7" customHeight="1">
      <c r="A21" s="59"/>
      <c r="B21" s="59"/>
      <c r="C21" s="59"/>
      <c r="D21" s="59"/>
      <c r="E21" s="61"/>
      <c r="F21" s="59"/>
    </row>
    <row r="22" spans="1:6" ht="13.7" customHeight="1">
      <c r="A22" s="59"/>
      <c r="B22" s="59"/>
      <c r="C22" s="59"/>
      <c r="D22" s="59"/>
      <c r="E22" s="59"/>
      <c r="F22" s="59"/>
    </row>
    <row r="23" spans="1:6" ht="13.7" customHeight="1">
      <c r="A23" s="59"/>
      <c r="B23" s="59"/>
      <c r="C23" s="59"/>
      <c r="D23" s="59"/>
      <c r="E23" s="59"/>
      <c r="F23" s="59"/>
    </row>
    <row r="24" spans="1:6" ht="13.7" customHeight="1">
      <c r="A24" s="59"/>
      <c r="B24" s="59"/>
      <c r="C24" s="59"/>
      <c r="D24" s="59"/>
      <c r="E24" s="59"/>
      <c r="F24" s="59"/>
    </row>
    <row r="25" spans="1:6" ht="13.7" customHeight="1">
      <c r="A25" s="59"/>
      <c r="B25" s="59"/>
      <c r="C25" s="59"/>
      <c r="D25" s="59"/>
      <c r="E25" s="59"/>
      <c r="F25" s="59"/>
    </row>
    <row r="26" spans="1:6" ht="13.7" customHeight="1">
      <c r="A26" s="59"/>
      <c r="B26" s="59"/>
      <c r="C26" s="59"/>
      <c r="D26" s="59"/>
      <c r="E26" s="59"/>
      <c r="F26" s="59"/>
    </row>
    <row r="27" spans="1:6" ht="13.7" customHeight="1">
      <c r="A27" s="59"/>
      <c r="B27" s="59"/>
      <c r="C27" s="59"/>
      <c r="D27" s="59"/>
      <c r="E27" s="59"/>
      <c r="F27" s="59"/>
    </row>
    <row r="28" spans="1:6" ht="13.7" customHeight="1">
      <c r="A28" s="59"/>
      <c r="B28" s="59"/>
      <c r="C28" s="59"/>
      <c r="D28" s="59"/>
      <c r="E28" s="59"/>
      <c r="F28" s="59"/>
    </row>
    <row r="29" spans="1:6" ht="13.7" customHeight="1">
      <c r="A29" s="59"/>
      <c r="B29" s="59"/>
      <c r="C29" s="59"/>
      <c r="D29" s="59"/>
      <c r="E29" s="59"/>
      <c r="F29" s="59"/>
    </row>
    <row r="30" spans="1:6" ht="13.7" customHeight="1">
      <c r="A30" s="59"/>
      <c r="B30" s="59"/>
      <c r="C30" s="59"/>
      <c r="D30" s="59"/>
      <c r="E30" s="59"/>
      <c r="F30" s="59"/>
    </row>
    <row r="31" spans="1:6" ht="13.7" customHeight="1">
      <c r="A31" s="59"/>
      <c r="B31" s="59"/>
      <c r="C31" s="59"/>
      <c r="D31" s="59"/>
      <c r="E31" s="59"/>
      <c r="F31" s="59"/>
    </row>
    <row r="32" spans="1:6" ht="13.7" customHeight="1">
      <c r="A32" s="59"/>
      <c r="B32" s="59"/>
      <c r="C32" s="59"/>
      <c r="D32" s="59"/>
      <c r="E32" s="59"/>
      <c r="F32" s="59"/>
    </row>
    <row r="33" spans="1:6" ht="13.7" customHeight="1">
      <c r="A33" s="59"/>
      <c r="B33" s="59"/>
      <c r="C33" s="59"/>
      <c r="D33" s="59"/>
      <c r="E33" s="59"/>
      <c r="F33" s="59"/>
    </row>
    <row r="34" spans="1:6" ht="13.7" customHeight="1">
      <c r="A34" s="59"/>
      <c r="B34" s="59"/>
      <c r="C34" s="59"/>
      <c r="D34" s="59"/>
      <c r="E34" s="59"/>
      <c r="F34" s="59"/>
    </row>
    <row r="35" spans="1:6" ht="13.7" customHeight="1">
      <c r="A35" s="59"/>
      <c r="B35" s="59"/>
      <c r="C35" s="59"/>
      <c r="D35" s="59"/>
      <c r="E35" s="59"/>
      <c r="F35" s="59"/>
    </row>
  </sheetData>
  <pageMargins left="0.75" right="0.75" top="0.65" bottom="0.47" header="0.5" footer="0.96"/>
  <pageSetup scale="95"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9"/>
  <sheetViews>
    <sheetView showGridLines="0" tabSelected="1" workbookViewId="0">
      <selection activeCell="D24" sqref="D24"/>
    </sheetView>
  </sheetViews>
  <sheetFormatPr defaultColWidth="8.85546875" defaultRowHeight="12.75" customHeight="1"/>
  <cols>
    <col min="1" max="1" width="4.28515625" style="64" customWidth="1"/>
    <col min="2" max="2" width="26.5703125" style="64" customWidth="1"/>
    <col min="3" max="3" width="16" style="64" customWidth="1"/>
    <col min="4" max="4" width="15.85546875" style="64" customWidth="1"/>
    <col min="5" max="5" width="16" style="64" customWidth="1"/>
    <col min="6" max="256" width="8.85546875" style="64" customWidth="1"/>
  </cols>
  <sheetData>
    <row r="1" spans="1:5" ht="15.75" customHeight="1">
      <c r="A1" s="205" t="s">
        <v>71</v>
      </c>
      <c r="B1" s="206"/>
      <c r="C1" s="206"/>
      <c r="D1" s="206"/>
      <c r="E1" s="206"/>
    </row>
    <row r="2" spans="1:5" ht="13.7" customHeight="1">
      <c r="A2" s="209" t="s">
        <v>69</v>
      </c>
      <c r="B2" s="210"/>
      <c r="C2" s="210"/>
      <c r="D2" s="210"/>
      <c r="E2" s="210"/>
    </row>
    <row r="3" spans="1:5" ht="24.6" customHeight="1">
      <c r="A3" s="207" t="s">
        <v>72</v>
      </c>
      <c r="B3" s="208"/>
      <c r="C3" s="208"/>
      <c r="D3" s="208"/>
      <c r="E3" s="208"/>
    </row>
    <row r="4" spans="1:5" ht="40.5" customHeight="1">
      <c r="A4" s="211" t="s">
        <v>73</v>
      </c>
      <c r="B4" s="65" t="s">
        <v>74</v>
      </c>
      <c r="C4" s="65" t="s">
        <v>75</v>
      </c>
      <c r="D4" s="65" t="s">
        <v>76</v>
      </c>
      <c r="E4" s="212" t="s">
        <v>77</v>
      </c>
    </row>
    <row r="5" spans="1:5" ht="23.25" customHeight="1">
      <c r="A5" s="213">
        <f>'BOQ MINISTRY ORIGINAL WITH PRIC'!A3</f>
        <v>1</v>
      </c>
      <c r="B5" s="214" t="str">
        <f>'BOQ MINISTRY ORIGINAL WITH PRIC'!B3</f>
        <v>PRELIMINARIES</v>
      </c>
      <c r="C5" s="215">
        <f>'BOQ MINISTRY ORIGINAL WITH PRIC'!G3</f>
        <v>0</v>
      </c>
      <c r="D5" s="215">
        <f>'BOQ MINISTRY ORIGINAL WITH PRIC'!H3</f>
        <v>0</v>
      </c>
      <c r="E5" s="215">
        <f>'BOQ MINISTRY ORIGINAL WITH PRIC'!I3</f>
        <v>0</v>
      </c>
    </row>
    <row r="6" spans="1:5" ht="23.25" customHeight="1">
      <c r="A6" s="213">
        <f>'BOQ MINISTRY ORIGINAL WITH PRIC'!A9</f>
        <v>2</v>
      </c>
      <c r="B6" s="214" t="str">
        <f>'BOQ MINISTRY ORIGINAL WITH PRIC'!B9</f>
        <v xml:space="preserve"> EXCAVATION WORKS</v>
      </c>
      <c r="C6" s="215">
        <f>'BOQ MINISTRY ORIGINAL WITH PRIC'!G9</f>
        <v>0</v>
      </c>
      <c r="D6" s="215">
        <f>'BOQ MINISTRY ORIGINAL WITH PRIC'!H9</f>
        <v>0</v>
      </c>
      <c r="E6" s="215">
        <f>'BOQ MINISTRY ORIGINAL WITH PRIC'!I9</f>
        <v>0</v>
      </c>
    </row>
    <row r="7" spans="1:5" ht="23.25" customHeight="1">
      <c r="A7" s="213">
        <f>'BOQ MINISTRY ORIGINAL WITH PRIC'!A19</f>
        <v>3</v>
      </c>
      <c r="B7" s="214" t="str">
        <f>'BOQ MINISTRY ORIGINAL WITH PRIC'!B19</f>
        <v>BACKFILLING</v>
      </c>
      <c r="C7" s="215">
        <f>'BOQ MINISTRY ORIGINAL WITH PRIC'!G19</f>
        <v>0</v>
      </c>
      <c r="D7" s="215">
        <f>'BOQ MINISTRY ORIGINAL WITH PRIC'!H19</f>
        <v>0</v>
      </c>
      <c r="E7" s="215">
        <f>'BOQ MINISTRY ORIGINAL WITH PRIC'!I19</f>
        <v>0</v>
      </c>
    </row>
    <row r="8" spans="1:5" ht="23.25" customHeight="1">
      <c r="A8" s="213">
        <f>'BOQ MINISTRY ORIGINAL WITH PRIC'!A25</f>
        <v>4</v>
      </c>
      <c r="B8" s="214" t="str">
        <f>'BOQ MINISTRY ORIGINAL WITH PRIC'!B25</f>
        <v>COMPACTION</v>
      </c>
      <c r="C8" s="215">
        <f>'BOQ MINISTRY ORIGINAL WITH PRIC'!G25</f>
        <v>0</v>
      </c>
      <c r="D8" s="215">
        <f>'BOQ MINISTRY ORIGINAL WITH PRIC'!H25</f>
        <v>0</v>
      </c>
      <c r="E8" s="215">
        <f>'BOQ MINISTRY ORIGINAL WITH PRIC'!I25</f>
        <v>0</v>
      </c>
    </row>
    <row r="9" spans="1:5" ht="23.25" customHeight="1">
      <c r="A9" s="213">
        <f>'BOQ MINISTRY ORIGINAL WITH PRIC'!A33</f>
        <v>5</v>
      </c>
      <c r="B9" s="214" t="str">
        <f>'BOQ MINISTRY ORIGINAL WITH PRIC'!B33</f>
        <v xml:space="preserve"> CONCRETE WORKS</v>
      </c>
      <c r="C9" s="215">
        <f>'BOQ MINISTRY ORIGINAL WITH PRIC'!G33</f>
        <v>0</v>
      </c>
      <c r="D9" s="215">
        <f>'BOQ MINISTRY ORIGINAL WITH PRIC'!H33</f>
        <v>0</v>
      </c>
      <c r="E9" s="215">
        <f>'BOQ MINISTRY ORIGINAL WITH PRIC'!I33</f>
        <v>0</v>
      </c>
    </row>
    <row r="10" spans="1:5" ht="23.25" customHeight="1">
      <c r="A10" s="213">
        <f>'BOQ MINISTRY ORIGINAL WITH PRIC'!A69</f>
        <v>6</v>
      </c>
      <c r="B10" s="214" t="str">
        <f>'BOQ MINISTRY ORIGINAL WITH PRIC'!B69</f>
        <v>PAVING WORKS</v>
      </c>
      <c r="C10" s="215">
        <f>'BOQ MINISTRY ORIGINAL WITH PRIC'!G69</f>
        <v>0</v>
      </c>
      <c r="D10" s="215">
        <f>'BOQ MINISTRY ORIGINAL WITH PRIC'!H69</f>
        <v>0</v>
      </c>
      <c r="E10" s="215">
        <f>'BOQ MINISTRY ORIGINAL WITH PRIC'!I69</f>
        <v>0</v>
      </c>
    </row>
    <row r="11" spans="1:5" ht="23.25" customHeight="1">
      <c r="A11" s="213">
        <f>'BOQ MINISTRY ORIGINAL WITH PRIC'!A80</f>
        <v>7</v>
      </c>
      <c r="B11" s="214" t="str">
        <f>'BOQ MINISTRY ORIGINAL WITH PRIC'!B80</f>
        <v>PLUMBING WORKS</v>
      </c>
      <c r="C11" s="215">
        <f>'BOQ MINISTRY ORIGINAL WITH PRIC'!G80</f>
        <v>0</v>
      </c>
      <c r="D11" s="215">
        <f>'BOQ MINISTRY ORIGINAL WITH PRIC'!H80</f>
        <v>0</v>
      </c>
      <c r="E11" s="215">
        <f>'BOQ MINISTRY ORIGINAL WITH PRIC'!I80</f>
        <v>0</v>
      </c>
    </row>
    <row r="12" spans="1:5" ht="23.25" customHeight="1">
      <c r="A12" s="213">
        <f>'BOQ MINISTRY ORIGINAL WITH PRIC'!A84</f>
        <v>8</v>
      </c>
      <c r="B12" s="214" t="str">
        <f>'BOQ MINISTRY ORIGINAL WITH PRIC'!B84</f>
        <v xml:space="preserve">AERNATIVE TO SOAK PIT </v>
      </c>
      <c r="C12" s="216">
        <f>'BOQ MINISTRY ORIGINAL WITH PRIC'!G84</f>
        <v>0</v>
      </c>
      <c r="D12" s="216">
        <f>'BOQ MINISTRY ORIGINAL WITH PRIC'!H84</f>
        <v>0</v>
      </c>
      <c r="E12" s="216">
        <f>'BOQ MINISTRY ORIGINAL WITH PRIC'!I84</f>
        <v>0</v>
      </c>
    </row>
    <row r="13" spans="1:5" ht="23.25" customHeight="1">
      <c r="A13" s="213">
        <f>'BOQ MINISTRY ORIGINAL WITH PRIC'!A106</f>
        <v>9</v>
      </c>
      <c r="B13" s="214" t="str">
        <f>'BOQ MINISTRY ORIGINAL WITH PRIC'!B106</f>
        <v>ADDITTIONS</v>
      </c>
      <c r="C13" s="216">
        <f>'BOQ MINISTRY ORIGINAL WITH PRIC'!G106</f>
        <v>0</v>
      </c>
      <c r="D13" s="216">
        <f>'BOQ MINISTRY ORIGINAL WITH PRIC'!H106</f>
        <v>0</v>
      </c>
      <c r="E13" s="216">
        <f>'BOQ MINISTRY ORIGINAL WITH PRIC'!I106</f>
        <v>0</v>
      </c>
    </row>
    <row r="14" spans="1:5" ht="23.25" customHeight="1">
      <c r="A14" s="213">
        <f>'BOQ MINISTRY ORIGINAL WITH PRIC'!A114</f>
        <v>10</v>
      </c>
      <c r="B14" s="214" t="str">
        <f>'BOQ MINISTRY ORIGINAL WITH PRIC'!B114</f>
        <v>OMISSIONS</v>
      </c>
      <c r="C14" s="216">
        <f>'BOQ MINISTRY ORIGINAL WITH PRIC'!G114</f>
        <v>0</v>
      </c>
      <c r="D14" s="216">
        <f>'BOQ MINISTRY ORIGINAL WITH PRIC'!H114</f>
        <v>0</v>
      </c>
      <c r="E14" s="216">
        <f>'BOQ MINISTRY ORIGINAL WITH PRIC'!I114</f>
        <v>0</v>
      </c>
    </row>
    <row r="15" spans="1:5" ht="23.25" customHeight="1">
      <c r="A15" s="213"/>
      <c r="B15" s="218" t="s">
        <v>159</v>
      </c>
      <c r="C15" s="216"/>
      <c r="D15" s="216"/>
      <c r="E15" s="216"/>
    </row>
    <row r="16" spans="1:5" ht="23.25" customHeight="1">
      <c r="A16" s="217"/>
      <c r="B16" s="218" t="s">
        <v>157</v>
      </c>
      <c r="C16" s="216"/>
      <c r="D16" s="216"/>
      <c r="E16" s="216"/>
    </row>
    <row r="17" spans="1:256" s="192" customFormat="1" ht="23.25" customHeight="1">
      <c r="A17" s="217"/>
      <c r="B17" s="218" t="s">
        <v>158</v>
      </c>
      <c r="C17" s="216"/>
      <c r="D17" s="216"/>
      <c r="E17" s="216"/>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9" spans="1:256" ht="12.75" customHeight="1">
      <c r="B19" s="219" t="s">
        <v>160</v>
      </c>
    </row>
  </sheetData>
  <mergeCells count="3">
    <mergeCell ref="A1:E1"/>
    <mergeCell ref="A3:E3"/>
    <mergeCell ref="A2:E2"/>
  </mergeCells>
  <pageMargins left="0.7" right="0.7" top="0.75" bottom="0.75" header="0.3" footer="0.3"/>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24"/>
  <sheetViews>
    <sheetView showGridLines="0" topLeftCell="A94" workbookViewId="0">
      <selection activeCell="N117" sqref="N117"/>
    </sheetView>
  </sheetViews>
  <sheetFormatPr defaultColWidth="8.85546875" defaultRowHeight="12.75" customHeight="1"/>
  <cols>
    <col min="1" max="1" width="3.85546875" style="66" customWidth="1"/>
    <col min="2" max="2" width="32.42578125" style="66" customWidth="1"/>
    <col min="3" max="3" width="10.7109375" style="66" customWidth="1"/>
    <col min="4" max="4" width="7.42578125" style="66" customWidth="1"/>
    <col min="5" max="6" width="10.7109375" style="66" customWidth="1"/>
    <col min="7" max="9" width="12.7109375" style="66" customWidth="1"/>
    <col min="10" max="256" width="8.85546875" style="66" customWidth="1"/>
  </cols>
  <sheetData>
    <row r="1" spans="1:9" ht="17.25" customHeight="1">
      <c r="A1" s="67"/>
      <c r="B1" s="68" t="s">
        <v>80</v>
      </c>
      <c r="C1" s="69"/>
      <c r="D1" s="70"/>
      <c r="E1" s="71"/>
      <c r="F1" s="71"/>
      <c r="G1" s="71"/>
      <c r="H1" s="71"/>
      <c r="I1" s="72"/>
    </row>
    <row r="2" spans="1:9" ht="27" customHeight="1">
      <c r="A2" s="73" t="s">
        <v>73</v>
      </c>
      <c r="B2" s="74" t="s">
        <v>81</v>
      </c>
      <c r="C2" s="75" t="s">
        <v>82</v>
      </c>
      <c r="D2" s="76" t="s">
        <v>83</v>
      </c>
      <c r="E2" s="77" t="s">
        <v>84</v>
      </c>
      <c r="F2" s="78" t="s">
        <v>85</v>
      </c>
      <c r="G2" s="77" t="s">
        <v>75</v>
      </c>
      <c r="H2" s="78" t="s">
        <v>86</v>
      </c>
      <c r="I2" s="79" t="s">
        <v>87</v>
      </c>
    </row>
    <row r="3" spans="1:9" ht="15.75" customHeight="1">
      <c r="A3" s="80">
        <v>1</v>
      </c>
      <c r="B3" s="81" t="s">
        <v>88</v>
      </c>
      <c r="C3" s="82"/>
      <c r="D3" s="83"/>
      <c r="E3" s="84"/>
      <c r="F3" s="85"/>
      <c r="G3" s="86"/>
      <c r="H3" s="85"/>
      <c r="I3" s="87"/>
    </row>
    <row r="4" spans="1:9" ht="40.5" customHeight="1">
      <c r="A4" s="88">
        <v>1.1000000000000001</v>
      </c>
      <c r="B4" s="89" t="s">
        <v>89</v>
      </c>
      <c r="C4" s="90">
        <v>1</v>
      </c>
      <c r="D4" s="91" t="s">
        <v>90</v>
      </c>
      <c r="E4" s="92"/>
      <c r="F4" s="93"/>
      <c r="G4" s="94"/>
      <c r="H4" s="95"/>
      <c r="I4" s="96"/>
    </row>
    <row r="5" spans="1:9" ht="64.5" customHeight="1">
      <c r="A5" s="88">
        <v>1.2</v>
      </c>
      <c r="B5" s="89" t="s">
        <v>91</v>
      </c>
      <c r="C5" s="90">
        <v>1</v>
      </c>
      <c r="D5" s="91" t="s">
        <v>90</v>
      </c>
      <c r="E5" s="94"/>
      <c r="F5" s="95"/>
      <c r="G5" s="94"/>
      <c r="H5" s="95"/>
      <c r="I5" s="96"/>
    </row>
    <row r="6" spans="1:9" ht="13.5" customHeight="1">
      <c r="A6" s="88">
        <v>1.3</v>
      </c>
      <c r="B6" s="89" t="s">
        <v>92</v>
      </c>
      <c r="C6" s="90">
        <f>'Variables - CALCULATIONS'!G28</f>
        <v>15300.64</v>
      </c>
      <c r="D6" s="91" t="s">
        <v>93</v>
      </c>
      <c r="E6" s="94"/>
      <c r="F6" s="95"/>
      <c r="G6" s="94"/>
      <c r="H6" s="95"/>
      <c r="I6" s="96"/>
    </row>
    <row r="7" spans="1:9" ht="13.5" customHeight="1">
      <c r="A7" s="88">
        <v>1.4</v>
      </c>
      <c r="B7" s="89" t="s">
        <v>94</v>
      </c>
      <c r="C7" s="90">
        <v>1</v>
      </c>
      <c r="D7" s="91" t="s">
        <v>90</v>
      </c>
      <c r="E7" s="94"/>
      <c r="F7" s="95"/>
      <c r="G7" s="94"/>
      <c r="H7" s="95"/>
      <c r="I7" s="96"/>
    </row>
    <row r="8" spans="1:9" ht="13.5" customHeight="1">
      <c r="A8" s="97"/>
      <c r="B8" s="98"/>
      <c r="C8" s="99"/>
      <c r="D8" s="100"/>
      <c r="E8" s="101"/>
      <c r="F8" s="102"/>
      <c r="G8" s="101"/>
      <c r="H8" s="102"/>
      <c r="I8" s="103"/>
    </row>
    <row r="9" spans="1:9" ht="13.5" customHeight="1">
      <c r="A9" s="104">
        <v>2</v>
      </c>
      <c r="B9" s="105" t="s">
        <v>95</v>
      </c>
      <c r="C9" s="106"/>
      <c r="D9" s="107"/>
      <c r="E9" s="108"/>
      <c r="F9" s="109"/>
      <c r="G9" s="108"/>
      <c r="H9" s="109"/>
      <c r="I9" s="110"/>
    </row>
    <row r="10" spans="1:9" ht="13.5" customHeight="1">
      <c r="A10" s="88">
        <v>2.1</v>
      </c>
      <c r="B10" s="111" t="s">
        <v>96</v>
      </c>
      <c r="C10" s="112"/>
      <c r="D10" s="113"/>
      <c r="E10" s="94"/>
      <c r="F10" s="95"/>
      <c r="G10" s="94"/>
      <c r="H10" s="95"/>
      <c r="I10" s="96"/>
    </row>
    <row r="11" spans="1:9" ht="36" customHeight="1">
      <c r="A11" s="114"/>
      <c r="B11" s="115" t="s">
        <v>97</v>
      </c>
      <c r="C11" s="116">
        <f>'Variables - CALCULATIONS'!H11</f>
        <v>5263.65</v>
      </c>
      <c r="D11" s="91" t="s">
        <v>98</v>
      </c>
      <c r="E11" s="94"/>
      <c r="F11" s="95"/>
      <c r="G11" s="94"/>
      <c r="H11" s="95"/>
      <c r="I11" s="96"/>
    </row>
    <row r="12" spans="1:9" ht="13.5" customHeight="1">
      <c r="A12" s="88">
        <v>2.2000000000000002</v>
      </c>
      <c r="B12" s="111" t="s">
        <v>99</v>
      </c>
      <c r="C12" s="112"/>
      <c r="D12" s="113"/>
      <c r="E12" s="94"/>
      <c r="F12" s="95"/>
      <c r="G12" s="94"/>
      <c r="H12" s="95"/>
      <c r="I12" s="96"/>
    </row>
    <row r="13" spans="1:9" ht="37.5" customHeight="1">
      <c r="A13" s="114"/>
      <c r="B13" s="115" t="s">
        <v>100</v>
      </c>
      <c r="C13" s="116">
        <f>'Variables - CALCULATIONS'!H15</f>
        <v>105.96000000000001</v>
      </c>
      <c r="D13" s="91" t="s">
        <v>98</v>
      </c>
      <c r="E13" s="94"/>
      <c r="F13" s="95"/>
      <c r="G13" s="94"/>
      <c r="H13" s="95"/>
      <c r="I13" s="96"/>
    </row>
    <row r="14" spans="1:9" ht="13.5" customHeight="1">
      <c r="A14" s="88">
        <v>2.2999999999999998</v>
      </c>
      <c r="B14" s="111" t="s">
        <v>101</v>
      </c>
      <c r="C14" s="117" t="b">
        <v>1</v>
      </c>
      <c r="D14" s="113"/>
      <c r="E14" s="94"/>
      <c r="F14" s="95"/>
      <c r="G14" s="94"/>
      <c r="H14" s="95"/>
      <c r="I14" s="96"/>
    </row>
    <row r="15" spans="1:9" ht="39" customHeight="1">
      <c r="A15" s="114"/>
      <c r="B15" s="115" t="s">
        <v>102</v>
      </c>
      <c r="C15" s="116">
        <f>'Variables - CALCULATIONS'!H16*C14</f>
        <v>95.364000000000019</v>
      </c>
      <c r="D15" s="91" t="s">
        <v>98</v>
      </c>
      <c r="E15" s="94"/>
      <c r="F15" s="95"/>
      <c r="G15" s="94"/>
      <c r="H15" s="95"/>
      <c r="I15" s="96"/>
    </row>
    <row r="16" spans="1:9" ht="13.15" customHeight="1">
      <c r="A16" s="88">
        <v>2.4</v>
      </c>
      <c r="B16" s="111" t="s">
        <v>103</v>
      </c>
      <c r="C16" s="117" t="b">
        <v>1</v>
      </c>
      <c r="D16" s="113"/>
      <c r="E16" s="94"/>
      <c r="F16" s="95"/>
      <c r="G16" s="94"/>
      <c r="H16" s="95"/>
      <c r="I16" s="96"/>
    </row>
    <row r="17" spans="1:9" ht="37.5" customHeight="1">
      <c r="A17" s="114"/>
      <c r="B17" s="115" t="s">
        <v>102</v>
      </c>
      <c r="C17" s="118">
        <f>'Variables - CALCULATIONS'!G16*C16</f>
        <v>63.576000000000008</v>
      </c>
      <c r="D17" s="91" t="s">
        <v>98</v>
      </c>
      <c r="E17" s="94"/>
      <c r="F17" s="95"/>
      <c r="G17" s="94"/>
      <c r="H17" s="95"/>
      <c r="I17" s="96"/>
    </row>
    <row r="18" spans="1:9" ht="12.95" customHeight="1">
      <c r="A18" s="114"/>
      <c r="B18" s="119"/>
      <c r="C18" s="118"/>
      <c r="D18" s="113"/>
      <c r="E18" s="94"/>
      <c r="F18" s="95"/>
      <c r="G18" s="94"/>
      <c r="H18" s="95"/>
      <c r="I18" s="96"/>
    </row>
    <row r="19" spans="1:9" ht="13.5" customHeight="1">
      <c r="A19" s="120">
        <v>3</v>
      </c>
      <c r="B19" s="121" t="s">
        <v>104</v>
      </c>
      <c r="C19" s="122"/>
      <c r="D19" s="123"/>
      <c r="E19" s="124"/>
      <c r="F19" s="125"/>
      <c r="G19" s="126"/>
      <c r="H19" s="127"/>
      <c r="I19" s="128"/>
    </row>
    <row r="20" spans="1:9" ht="13.5" customHeight="1">
      <c r="A20" s="129">
        <v>3.1</v>
      </c>
      <c r="B20" s="130" t="s">
        <v>105</v>
      </c>
      <c r="C20" s="131"/>
      <c r="D20" s="132"/>
      <c r="E20" s="133"/>
      <c r="F20" s="134"/>
      <c r="G20" s="94"/>
      <c r="H20" s="95"/>
      <c r="I20" s="96"/>
    </row>
    <row r="21" spans="1:9" ht="44.25" customHeight="1">
      <c r="A21" s="114"/>
      <c r="B21" s="115" t="s">
        <v>106</v>
      </c>
      <c r="C21" s="135">
        <f>'Variables - CALCULATIONS'!H12</f>
        <v>4511.7</v>
      </c>
      <c r="D21" s="91" t="s">
        <v>93</v>
      </c>
      <c r="E21" s="94"/>
      <c r="F21" s="95"/>
      <c r="G21" s="94"/>
      <c r="H21" s="95"/>
      <c r="I21" s="96"/>
    </row>
    <row r="22" spans="1:9" ht="13.15" customHeight="1">
      <c r="A22" s="88">
        <v>3.2</v>
      </c>
      <c r="B22" s="111" t="s">
        <v>107</v>
      </c>
      <c r="C22" s="117" t="b">
        <v>1</v>
      </c>
      <c r="D22" s="113"/>
      <c r="E22" s="94"/>
      <c r="F22" s="95"/>
      <c r="G22" s="94"/>
      <c r="H22" s="95"/>
      <c r="I22" s="96"/>
    </row>
    <row r="23" spans="1:9" ht="33" customHeight="1">
      <c r="A23" s="114"/>
      <c r="B23" s="115" t="s">
        <v>108</v>
      </c>
      <c r="C23" s="90">
        <f>'Variables - CALCULATIONS'!G16*C22</f>
        <v>63.576000000000008</v>
      </c>
      <c r="D23" s="91" t="s">
        <v>93</v>
      </c>
      <c r="E23" s="94"/>
      <c r="F23" s="95"/>
      <c r="G23" s="94"/>
      <c r="H23" s="95"/>
      <c r="I23" s="96"/>
    </row>
    <row r="24" spans="1:9" ht="13.5" customHeight="1">
      <c r="A24" s="136"/>
      <c r="B24" s="137"/>
      <c r="C24" s="135"/>
      <c r="D24" s="138"/>
      <c r="E24" s="139"/>
      <c r="F24" s="140"/>
      <c r="G24" s="139"/>
      <c r="H24" s="140"/>
      <c r="I24" s="141"/>
    </row>
    <row r="25" spans="1:9" ht="13.5" customHeight="1">
      <c r="A25" s="142">
        <v>4</v>
      </c>
      <c r="B25" s="143" t="s">
        <v>109</v>
      </c>
      <c r="C25" s="144"/>
      <c r="D25" s="145"/>
      <c r="E25" s="146"/>
      <c r="F25" s="147"/>
      <c r="G25" s="146"/>
      <c r="H25" s="147"/>
      <c r="I25" s="148"/>
    </row>
    <row r="26" spans="1:9" ht="13.5" customHeight="1">
      <c r="A26" s="88">
        <v>4.0999999999999996</v>
      </c>
      <c r="B26" s="111" t="s">
        <v>110</v>
      </c>
      <c r="C26" s="90"/>
      <c r="D26" s="113"/>
      <c r="E26" s="94"/>
      <c r="F26" s="95"/>
      <c r="G26" s="94"/>
      <c r="H26" s="95"/>
      <c r="I26" s="96"/>
    </row>
    <row r="27" spans="1:9" ht="33.200000000000003" customHeight="1">
      <c r="A27" s="114"/>
      <c r="B27" s="115" t="s">
        <v>111</v>
      </c>
      <c r="C27" s="116">
        <f>'Variables - CALCULATIONS'!G10</f>
        <v>15039</v>
      </c>
      <c r="D27" s="91" t="s">
        <v>93</v>
      </c>
      <c r="E27" s="94"/>
      <c r="F27" s="95"/>
      <c r="G27" s="94"/>
      <c r="H27" s="95"/>
      <c r="I27" s="96"/>
    </row>
    <row r="28" spans="1:9" ht="13.5" customHeight="1">
      <c r="A28" s="88">
        <v>4.2</v>
      </c>
      <c r="B28" s="111" t="s">
        <v>112</v>
      </c>
      <c r="C28" s="112"/>
      <c r="D28" s="149"/>
      <c r="E28" s="94"/>
      <c r="F28" s="95"/>
      <c r="G28" s="94"/>
      <c r="H28" s="95"/>
      <c r="I28" s="96"/>
    </row>
    <row r="29" spans="1:9" ht="40.5" customHeight="1">
      <c r="A29" s="114"/>
      <c r="B29" s="115" t="s">
        <v>113</v>
      </c>
      <c r="C29" s="116">
        <f>'Variables - CALCULATIONS'!G15</f>
        <v>176.60000000000002</v>
      </c>
      <c r="D29" s="91" t="s">
        <v>93</v>
      </c>
      <c r="E29" s="94"/>
      <c r="F29" s="95"/>
      <c r="G29" s="94"/>
      <c r="H29" s="95"/>
      <c r="I29" s="96"/>
    </row>
    <row r="30" spans="1:9" ht="13.5" customHeight="1">
      <c r="A30" s="88">
        <v>4.3</v>
      </c>
      <c r="B30" s="111" t="s">
        <v>114</v>
      </c>
      <c r="C30" s="117" t="b">
        <v>1</v>
      </c>
      <c r="D30" s="149"/>
      <c r="E30" s="94"/>
      <c r="F30" s="95"/>
      <c r="G30" s="94"/>
      <c r="H30" s="95"/>
      <c r="I30" s="96"/>
    </row>
    <row r="31" spans="1:9" ht="33" customHeight="1">
      <c r="A31" s="150"/>
      <c r="B31" s="115" t="s">
        <v>115</v>
      </c>
      <c r="C31" s="118">
        <f>'Variables - CALCULATIONS'!G20*C30</f>
        <v>33.90720000000001</v>
      </c>
      <c r="D31" s="91" t="s">
        <v>93</v>
      </c>
      <c r="E31" s="94"/>
      <c r="F31" s="95"/>
      <c r="G31" s="94"/>
      <c r="H31" s="95"/>
      <c r="I31" s="96"/>
    </row>
    <row r="32" spans="1:9" ht="15.75" customHeight="1">
      <c r="A32" s="151"/>
      <c r="B32" s="137"/>
      <c r="C32" s="116"/>
      <c r="D32" s="138"/>
      <c r="E32" s="139"/>
      <c r="F32" s="140"/>
      <c r="G32" s="139"/>
      <c r="H32" s="140"/>
      <c r="I32" s="141"/>
    </row>
    <row r="33" spans="1:9" ht="15.75" customHeight="1">
      <c r="A33" s="142">
        <v>5</v>
      </c>
      <c r="B33" s="143" t="s">
        <v>116</v>
      </c>
      <c r="C33" s="152"/>
      <c r="D33" s="153"/>
      <c r="E33" s="146"/>
      <c r="F33" s="147"/>
      <c r="G33" s="146"/>
      <c r="H33" s="147"/>
      <c r="I33" s="148"/>
    </row>
    <row r="34" spans="1:9" ht="12.95" customHeight="1">
      <c r="A34" s="88">
        <v>5.0999999999999996</v>
      </c>
      <c r="B34" s="154" t="s">
        <v>117</v>
      </c>
      <c r="C34" s="155">
        <f>'Variables - CALCULATIONS'!F21</f>
        <v>350.19999999999982</v>
      </c>
      <c r="D34" s="156" t="s">
        <v>118</v>
      </c>
      <c r="E34" s="94"/>
      <c r="F34" s="95"/>
      <c r="G34" s="157"/>
      <c r="H34" s="158"/>
      <c r="I34" s="159"/>
    </row>
    <row r="35" spans="1:9" ht="15.75" customHeight="1">
      <c r="A35" s="160"/>
      <c r="B35" s="89" t="s">
        <v>119</v>
      </c>
      <c r="C35" s="118">
        <f>'Variables - CALCULATIONS'!I29*C34</f>
        <v>7.0039999999999978</v>
      </c>
      <c r="D35" s="91" t="s">
        <v>98</v>
      </c>
      <c r="E35" s="94"/>
      <c r="F35" s="95"/>
      <c r="G35" s="94"/>
      <c r="H35" s="95"/>
      <c r="I35" s="96"/>
    </row>
    <row r="36" spans="1:9" ht="12.95" customHeight="1">
      <c r="A36" s="161"/>
      <c r="B36" s="162" t="s">
        <v>120</v>
      </c>
      <c r="C36" s="163">
        <f>12*C35</f>
        <v>84.047999999999973</v>
      </c>
      <c r="D36" s="164" t="s">
        <v>121</v>
      </c>
      <c r="E36" s="165"/>
      <c r="F36" s="166"/>
      <c r="G36" s="165"/>
      <c r="H36" s="166"/>
      <c r="I36" s="167"/>
    </row>
    <row r="37" spans="1:9" ht="12.95" customHeight="1">
      <c r="A37" s="161"/>
      <c r="B37" s="162" t="s">
        <v>122</v>
      </c>
      <c r="C37" s="163">
        <f>C36*2</f>
        <v>168.09599999999995</v>
      </c>
      <c r="D37" s="164" t="s">
        <v>121</v>
      </c>
      <c r="E37" s="165"/>
      <c r="F37" s="166"/>
      <c r="G37" s="165"/>
      <c r="H37" s="166"/>
      <c r="I37" s="167"/>
    </row>
    <row r="38" spans="1:9" ht="12.95" customHeight="1">
      <c r="A38" s="161"/>
      <c r="B38" s="162" t="s">
        <v>123</v>
      </c>
      <c r="C38" s="163">
        <f>C36*6</f>
        <v>504.28799999999984</v>
      </c>
      <c r="D38" s="164" t="s">
        <v>121</v>
      </c>
      <c r="E38" s="165"/>
      <c r="F38" s="166"/>
      <c r="G38" s="165"/>
      <c r="H38" s="166"/>
      <c r="I38" s="167"/>
    </row>
    <row r="39" spans="1:9" ht="15.75" customHeight="1">
      <c r="A39" s="160"/>
      <c r="B39" s="89" t="s">
        <v>124</v>
      </c>
      <c r="C39" s="168">
        <f>'Variables - CALCULATIONS'!I30*C34</f>
        <v>29.416799999999991</v>
      </c>
      <c r="D39" s="91" t="s">
        <v>98</v>
      </c>
      <c r="E39" s="94"/>
      <c r="F39" s="95"/>
      <c r="G39" s="94"/>
      <c r="H39" s="95"/>
      <c r="I39" s="96"/>
    </row>
    <row r="40" spans="1:9" ht="15.75" customHeight="1">
      <c r="A40" s="161"/>
      <c r="B40" s="162" t="s">
        <v>120</v>
      </c>
      <c r="C40" s="163">
        <f>12*C39</f>
        <v>353.00159999999988</v>
      </c>
      <c r="D40" s="164" t="s">
        <v>121</v>
      </c>
      <c r="E40" s="165"/>
      <c r="F40" s="166"/>
      <c r="G40" s="165"/>
      <c r="H40" s="166"/>
      <c r="I40" s="167"/>
    </row>
    <row r="41" spans="1:9" ht="15.75" customHeight="1">
      <c r="A41" s="161"/>
      <c r="B41" s="162" t="s">
        <v>122</v>
      </c>
      <c r="C41" s="163">
        <f>C40*2</f>
        <v>706.00319999999977</v>
      </c>
      <c r="D41" s="164" t="s">
        <v>121</v>
      </c>
      <c r="E41" s="165"/>
      <c r="F41" s="166"/>
      <c r="G41" s="165"/>
      <c r="H41" s="166"/>
      <c r="I41" s="167"/>
    </row>
    <row r="42" spans="1:9" ht="15.75" customHeight="1">
      <c r="A42" s="161"/>
      <c r="B42" s="162" t="s">
        <v>123</v>
      </c>
      <c r="C42" s="163">
        <f>C40*3</f>
        <v>1059.0047999999997</v>
      </c>
      <c r="D42" s="164" t="s">
        <v>121</v>
      </c>
      <c r="E42" s="165"/>
      <c r="F42" s="166"/>
      <c r="G42" s="165"/>
      <c r="H42" s="166"/>
      <c r="I42" s="167"/>
    </row>
    <row r="43" spans="1:9" ht="12.95" customHeight="1">
      <c r="A43" s="160"/>
      <c r="B43" s="89" t="s">
        <v>125</v>
      </c>
      <c r="C43" s="169"/>
      <c r="D43" s="113"/>
      <c r="E43" s="94"/>
      <c r="F43" s="95"/>
      <c r="G43" s="94"/>
      <c r="H43" s="95"/>
      <c r="I43" s="96"/>
    </row>
    <row r="44" spans="1:9" ht="12.95" customHeight="1">
      <c r="A44" s="161"/>
      <c r="B44" s="162" t="s">
        <v>126</v>
      </c>
      <c r="C44" s="163">
        <f>'Variables - CALCULATIONS'!F32*C34</f>
        <v>933.86666666666611</v>
      </c>
      <c r="D44" s="164" t="s">
        <v>127</v>
      </c>
      <c r="E44" s="165"/>
      <c r="F44" s="166"/>
      <c r="G44" s="165"/>
      <c r="H44" s="166"/>
      <c r="I44" s="167"/>
    </row>
    <row r="45" spans="1:9" ht="12.95" customHeight="1">
      <c r="A45" s="160"/>
      <c r="B45" s="89" t="s">
        <v>128</v>
      </c>
      <c r="C45" s="169">
        <f>'Variables - CALCULATIONS'!J31*C34</f>
        <v>1007.1751999999996</v>
      </c>
      <c r="D45" s="91" t="s">
        <v>93</v>
      </c>
      <c r="E45" s="94"/>
      <c r="F45" s="95"/>
      <c r="G45" s="94"/>
      <c r="H45" s="95"/>
      <c r="I45" s="96"/>
    </row>
    <row r="46" spans="1:9" ht="12.95" customHeight="1">
      <c r="A46" s="161"/>
      <c r="B46" s="162" t="s">
        <v>129</v>
      </c>
      <c r="C46" s="163">
        <f>C45/2.4</f>
        <v>419.65633333333318</v>
      </c>
      <c r="D46" s="164" t="s">
        <v>130</v>
      </c>
      <c r="E46" s="165"/>
      <c r="F46" s="166"/>
      <c r="G46" s="165"/>
      <c r="H46" s="166"/>
      <c r="I46" s="167"/>
    </row>
    <row r="47" spans="1:9" ht="15.75" customHeight="1">
      <c r="A47" s="161"/>
      <c r="B47" s="162" t="s">
        <v>131</v>
      </c>
      <c r="C47" s="170">
        <f>C46*19.82</f>
        <v>8317.5885266666646</v>
      </c>
      <c r="D47" s="91" t="s">
        <v>132</v>
      </c>
      <c r="E47" s="165"/>
      <c r="F47" s="166"/>
      <c r="G47" s="165"/>
      <c r="H47" s="166"/>
      <c r="I47" s="167"/>
    </row>
    <row r="48" spans="1:9" ht="12.95" customHeight="1">
      <c r="A48" s="161"/>
      <c r="B48" s="162" t="s">
        <v>133</v>
      </c>
      <c r="C48" s="170">
        <f>C45*0.22</f>
        <v>221.57854399999991</v>
      </c>
      <c r="D48" s="164" t="s">
        <v>134</v>
      </c>
      <c r="E48" s="165"/>
      <c r="F48" s="166"/>
      <c r="G48" s="165"/>
      <c r="H48" s="166"/>
      <c r="I48" s="167"/>
    </row>
    <row r="49" spans="1:9" ht="12.95" customHeight="1">
      <c r="A49" s="161"/>
      <c r="B49" s="162" t="s">
        <v>135</v>
      </c>
      <c r="C49" s="170">
        <f>C44*0.02</f>
        <v>18.677333333333323</v>
      </c>
      <c r="D49" s="164" t="s">
        <v>134</v>
      </c>
      <c r="E49" s="165"/>
      <c r="F49" s="166"/>
      <c r="G49" s="165"/>
      <c r="H49" s="166"/>
      <c r="I49" s="167"/>
    </row>
    <row r="50" spans="1:9" ht="12.95" customHeight="1">
      <c r="A50" s="160"/>
      <c r="B50" s="162" t="s">
        <v>136</v>
      </c>
      <c r="C50" s="163">
        <f>C46*0.065</f>
        <v>27.277661666666656</v>
      </c>
      <c r="D50" s="164" t="s">
        <v>137</v>
      </c>
      <c r="E50" s="165"/>
      <c r="F50" s="166"/>
      <c r="G50" s="165"/>
      <c r="H50" s="166"/>
      <c r="I50" s="167"/>
    </row>
    <row r="51" spans="1:9" ht="12.95" customHeight="1">
      <c r="A51" s="160"/>
      <c r="B51" s="89" t="s">
        <v>138</v>
      </c>
      <c r="C51" s="118">
        <v>6</v>
      </c>
      <c r="D51" s="91" t="s">
        <v>90</v>
      </c>
      <c r="E51" s="94"/>
      <c r="F51" s="95"/>
      <c r="G51" s="94"/>
      <c r="H51" s="95"/>
      <c r="I51" s="96"/>
    </row>
    <row r="52" spans="1:9" ht="13.15" customHeight="1">
      <c r="A52" s="160"/>
      <c r="B52" s="171"/>
      <c r="C52" s="172"/>
      <c r="D52" s="113"/>
      <c r="E52" s="94"/>
      <c r="F52" s="95"/>
      <c r="G52" s="94"/>
      <c r="H52" s="95"/>
      <c r="I52" s="96"/>
    </row>
    <row r="53" spans="1:9" ht="13.15" customHeight="1">
      <c r="A53" s="88"/>
      <c r="B53" s="173"/>
      <c r="C53" s="174" t="b">
        <v>1</v>
      </c>
      <c r="D53" s="175"/>
      <c r="E53" s="94"/>
      <c r="F53" s="95"/>
      <c r="G53" s="157"/>
      <c r="H53" s="158"/>
      <c r="I53" s="159"/>
    </row>
    <row r="54" spans="1:9" ht="12.95" customHeight="1">
      <c r="A54" s="88">
        <v>5.2</v>
      </c>
      <c r="B54" s="154" t="s">
        <v>139</v>
      </c>
      <c r="C54" s="155">
        <f>'Variables - CALCULATIONS'!F22</f>
        <v>28.256000000000004</v>
      </c>
      <c r="D54" s="156" t="s">
        <v>118</v>
      </c>
      <c r="E54" s="94"/>
      <c r="F54" s="95"/>
      <c r="G54" s="157"/>
      <c r="H54" s="158"/>
      <c r="I54" s="159"/>
    </row>
    <row r="55" spans="1:9" ht="15.75" customHeight="1">
      <c r="A55" s="160"/>
      <c r="B55" s="176" t="s">
        <v>140</v>
      </c>
      <c r="C55" s="118">
        <f>'Variables - CALCULATIONS'!I33*C54</f>
        <v>17.089228800000001</v>
      </c>
      <c r="D55" s="91" t="s">
        <v>98</v>
      </c>
      <c r="E55" s="94"/>
      <c r="F55" s="95"/>
      <c r="G55" s="94"/>
      <c r="H55" s="95"/>
      <c r="I55" s="96"/>
    </row>
    <row r="56" spans="1:9" ht="12.95" customHeight="1">
      <c r="A56" s="160"/>
      <c r="B56" s="176" t="s">
        <v>120</v>
      </c>
      <c r="C56" s="169">
        <f>12*C55</f>
        <v>205.07074560000001</v>
      </c>
      <c r="D56" s="91" t="s">
        <v>121</v>
      </c>
      <c r="E56" s="165"/>
      <c r="F56" s="95"/>
      <c r="G56" s="94"/>
      <c r="H56" s="95"/>
      <c r="I56" s="96"/>
    </row>
    <row r="57" spans="1:9" ht="12.95" customHeight="1">
      <c r="A57" s="160"/>
      <c r="B57" s="176" t="s">
        <v>122</v>
      </c>
      <c r="C57" s="169">
        <f>C56*2</f>
        <v>410.14149120000002</v>
      </c>
      <c r="D57" s="91" t="s">
        <v>121</v>
      </c>
      <c r="E57" s="165"/>
      <c r="F57" s="95"/>
      <c r="G57" s="94"/>
      <c r="H57" s="95"/>
      <c r="I57" s="96"/>
    </row>
    <row r="58" spans="1:9" ht="12.95" customHeight="1">
      <c r="A58" s="160"/>
      <c r="B58" s="176" t="s">
        <v>123</v>
      </c>
      <c r="C58" s="169">
        <f>C56*6</f>
        <v>1230.4244736000001</v>
      </c>
      <c r="D58" s="91" t="s">
        <v>121</v>
      </c>
      <c r="E58" s="165"/>
      <c r="F58" s="95"/>
      <c r="G58" s="94"/>
      <c r="H58" s="95"/>
      <c r="I58" s="96"/>
    </row>
    <row r="59" spans="1:9" ht="12.95" customHeight="1">
      <c r="A59" s="160"/>
      <c r="B59" s="89" t="s">
        <v>125</v>
      </c>
      <c r="C59" s="169"/>
      <c r="D59" s="113"/>
      <c r="E59" s="94"/>
      <c r="F59" s="95"/>
      <c r="G59" s="94"/>
      <c r="H59" s="95"/>
      <c r="I59" s="96"/>
    </row>
    <row r="60" spans="1:9" ht="12.95" customHeight="1">
      <c r="A60" s="160"/>
      <c r="B60" s="176" t="s">
        <v>126</v>
      </c>
      <c r="C60" s="169">
        <f>'Variables - CALCULATIONS'!F35*C54</f>
        <v>226.048</v>
      </c>
      <c r="D60" s="91" t="s">
        <v>127</v>
      </c>
      <c r="E60" s="165"/>
      <c r="F60" s="95"/>
      <c r="G60" s="94"/>
      <c r="H60" s="95"/>
      <c r="I60" s="96"/>
    </row>
    <row r="61" spans="1:9" ht="12.95" customHeight="1">
      <c r="A61" s="160"/>
      <c r="B61" s="89" t="s">
        <v>128</v>
      </c>
      <c r="C61" s="169">
        <f>'Variables - CALCULATIONS'!J34*C54</f>
        <v>406.88640000000004</v>
      </c>
      <c r="D61" s="91" t="s">
        <v>93</v>
      </c>
      <c r="E61" s="94"/>
      <c r="F61" s="95"/>
      <c r="G61" s="94"/>
      <c r="H61" s="95"/>
      <c r="I61" s="96"/>
    </row>
    <row r="62" spans="1:9" ht="12.95" customHeight="1">
      <c r="A62" s="161"/>
      <c r="B62" s="162" t="s">
        <v>129</v>
      </c>
      <c r="C62" s="163">
        <f>C61/2.4</f>
        <v>169.53600000000003</v>
      </c>
      <c r="D62" s="164" t="s">
        <v>130</v>
      </c>
      <c r="E62" s="165"/>
      <c r="F62" s="166"/>
      <c r="G62" s="165"/>
      <c r="H62" s="166"/>
      <c r="I62" s="167"/>
    </row>
    <row r="63" spans="1:9" ht="15.75" customHeight="1">
      <c r="A63" s="161"/>
      <c r="B63" s="162" t="s">
        <v>131</v>
      </c>
      <c r="C63" s="170">
        <f>C62*19.82</f>
        <v>3360.2035200000005</v>
      </c>
      <c r="D63" s="91" t="s">
        <v>132</v>
      </c>
      <c r="E63" s="165"/>
      <c r="F63" s="166"/>
      <c r="G63" s="165"/>
      <c r="H63" s="166"/>
      <c r="I63" s="167"/>
    </row>
    <row r="64" spans="1:9" ht="12.95" customHeight="1">
      <c r="A64" s="161"/>
      <c r="B64" s="162" t="s">
        <v>133</v>
      </c>
      <c r="C64" s="170">
        <f>C61*0.22</f>
        <v>89.515008000000009</v>
      </c>
      <c r="D64" s="164" t="s">
        <v>134</v>
      </c>
      <c r="E64" s="165"/>
      <c r="F64" s="166"/>
      <c r="G64" s="165"/>
      <c r="H64" s="166"/>
      <c r="I64" s="167"/>
    </row>
    <row r="65" spans="1:9" ht="12.95" customHeight="1">
      <c r="A65" s="161"/>
      <c r="B65" s="162" t="s">
        <v>135</v>
      </c>
      <c r="C65" s="170">
        <f>C60*0.02</f>
        <v>4.5209600000000005</v>
      </c>
      <c r="D65" s="164" t="s">
        <v>134</v>
      </c>
      <c r="E65" s="165"/>
      <c r="F65" s="166"/>
      <c r="G65" s="165"/>
      <c r="H65" s="166"/>
      <c r="I65" s="167"/>
    </row>
    <row r="66" spans="1:9" ht="12.95" customHeight="1">
      <c r="A66" s="160"/>
      <c r="B66" s="162" t="s">
        <v>136</v>
      </c>
      <c r="C66" s="163">
        <f>C62*0.065</f>
        <v>11.019840000000002</v>
      </c>
      <c r="D66" s="164" t="s">
        <v>137</v>
      </c>
      <c r="E66" s="165"/>
      <c r="F66" s="166"/>
      <c r="G66" s="165"/>
      <c r="H66" s="166"/>
      <c r="I66" s="167"/>
    </row>
    <row r="67" spans="1:9" ht="12.95" customHeight="1">
      <c r="A67" s="160"/>
      <c r="B67" s="89" t="s">
        <v>138</v>
      </c>
      <c r="C67" s="118">
        <v>1</v>
      </c>
      <c r="D67" s="91" t="s">
        <v>90</v>
      </c>
      <c r="E67" s="94"/>
      <c r="F67" s="95"/>
      <c r="G67" s="94"/>
      <c r="H67" s="95"/>
      <c r="I67" s="96"/>
    </row>
    <row r="68" spans="1:9" ht="13.15" customHeight="1">
      <c r="A68" s="177"/>
      <c r="B68" s="178"/>
      <c r="C68" s="172"/>
      <c r="D68" s="138"/>
      <c r="E68" s="139"/>
      <c r="F68" s="140"/>
      <c r="G68" s="139"/>
      <c r="H68" s="140"/>
      <c r="I68" s="141"/>
    </row>
    <row r="69" spans="1:9" ht="14.25" customHeight="1">
      <c r="A69" s="142">
        <v>6</v>
      </c>
      <c r="B69" s="143" t="s">
        <v>141</v>
      </c>
      <c r="C69" s="179"/>
      <c r="D69" s="153"/>
      <c r="E69" s="146"/>
      <c r="F69" s="147"/>
      <c r="G69" s="146"/>
      <c r="H69" s="147"/>
      <c r="I69" s="148"/>
    </row>
    <row r="70" spans="1:9" ht="12.95" customHeight="1">
      <c r="A70" s="88">
        <v>6.1</v>
      </c>
      <c r="B70" s="154" t="s">
        <v>142</v>
      </c>
      <c r="C70" s="155">
        <f>'Variables - CALCULATIONS'!F23</f>
        <v>714.40000000000009</v>
      </c>
      <c r="D70" s="156" t="s">
        <v>118</v>
      </c>
      <c r="E70" s="94"/>
      <c r="F70" s="95"/>
      <c r="G70" s="94"/>
      <c r="H70" s="95"/>
      <c r="I70" s="96"/>
    </row>
    <row r="71" spans="1:9" ht="15.75" customHeight="1">
      <c r="A71" s="160"/>
      <c r="B71" s="176" t="s">
        <v>140</v>
      </c>
      <c r="C71" s="118">
        <f>(0.12*0.18*1)*C70</f>
        <v>15.431039999999999</v>
      </c>
      <c r="D71" s="91" t="s">
        <v>98</v>
      </c>
      <c r="E71" s="94"/>
      <c r="F71" s="95"/>
      <c r="G71" s="94"/>
      <c r="H71" s="95"/>
      <c r="I71" s="96"/>
    </row>
    <row r="72" spans="1:9" ht="12.95" customHeight="1">
      <c r="A72" s="160"/>
      <c r="B72" s="162" t="s">
        <v>120</v>
      </c>
      <c r="C72" s="163">
        <v>34</v>
      </c>
      <c r="D72" s="164" t="s">
        <v>121</v>
      </c>
      <c r="E72" s="165"/>
      <c r="F72" s="166"/>
      <c r="G72" s="165"/>
      <c r="H72" s="166"/>
      <c r="I72" s="167"/>
    </row>
    <row r="73" spans="1:9" ht="12.95" customHeight="1">
      <c r="A73" s="160"/>
      <c r="B73" s="162" t="s">
        <v>122</v>
      </c>
      <c r="C73" s="163">
        <v>68</v>
      </c>
      <c r="D73" s="164" t="s">
        <v>121</v>
      </c>
      <c r="E73" s="165"/>
      <c r="F73" s="166"/>
      <c r="G73" s="165"/>
      <c r="H73" s="166"/>
      <c r="I73" s="167"/>
    </row>
    <row r="74" spans="1:9" ht="12.95" customHeight="1">
      <c r="A74" s="160"/>
      <c r="B74" s="162" t="s">
        <v>123</v>
      </c>
      <c r="C74" s="163">
        <v>102</v>
      </c>
      <c r="D74" s="164" t="s">
        <v>121</v>
      </c>
      <c r="E74" s="165"/>
      <c r="F74" s="166"/>
      <c r="G74" s="165"/>
      <c r="H74" s="166"/>
      <c r="I74" s="167"/>
    </row>
    <row r="75" spans="1:9" ht="12.95" customHeight="1">
      <c r="A75" s="160"/>
      <c r="B75" s="171"/>
      <c r="C75" s="169"/>
      <c r="D75" s="113"/>
      <c r="E75" s="94"/>
      <c r="F75" s="95"/>
      <c r="G75" s="94"/>
      <c r="H75" s="95"/>
      <c r="I75" s="96"/>
    </row>
    <row r="76" spans="1:9" ht="12.95" customHeight="1">
      <c r="A76" s="88">
        <v>6.2</v>
      </c>
      <c r="B76" s="154" t="s">
        <v>143</v>
      </c>
      <c r="C76" s="180">
        <v>15</v>
      </c>
      <c r="D76" s="113"/>
      <c r="E76" s="94"/>
      <c r="F76" s="95"/>
      <c r="G76" s="94"/>
      <c r="H76" s="95"/>
      <c r="I76" s="96"/>
    </row>
    <row r="77" spans="1:9" ht="24" customHeight="1">
      <c r="A77" s="160"/>
      <c r="B77" s="89" t="s">
        <v>144</v>
      </c>
      <c r="C77" s="118">
        <f>'Variables - CALCULATIONS'!G26</f>
        <v>261.64000000000004</v>
      </c>
      <c r="D77" s="91" t="s">
        <v>93</v>
      </c>
      <c r="E77" s="94"/>
      <c r="F77" s="95"/>
      <c r="G77" s="94"/>
      <c r="H77" s="95"/>
      <c r="I77" s="96"/>
    </row>
    <row r="78" spans="1:9" ht="23.25" customHeight="1">
      <c r="A78" s="160"/>
      <c r="B78" s="162" t="s">
        <v>154</v>
      </c>
      <c r="C78" s="163">
        <f>'Variables - CALCULATIONS'!F27</f>
        <v>13082</v>
      </c>
      <c r="D78" s="164" t="s">
        <v>130</v>
      </c>
      <c r="E78" s="165"/>
      <c r="F78" s="166"/>
      <c r="G78" s="165"/>
      <c r="H78" s="166"/>
      <c r="I78" s="167"/>
    </row>
    <row r="79" spans="1:9" ht="13.15" customHeight="1">
      <c r="A79" s="177"/>
      <c r="B79" s="178"/>
      <c r="C79" s="172"/>
      <c r="D79" s="138"/>
      <c r="E79" s="139"/>
      <c r="F79" s="140"/>
      <c r="G79" s="139"/>
      <c r="H79" s="140"/>
      <c r="I79" s="141"/>
    </row>
    <row r="80" spans="1:9" ht="14.25" customHeight="1">
      <c r="A80" s="142">
        <v>7</v>
      </c>
      <c r="B80" s="143" t="s">
        <v>145</v>
      </c>
      <c r="C80" s="179">
        <f>C54</f>
        <v>28.256000000000004</v>
      </c>
      <c r="D80" s="153"/>
      <c r="E80" s="146"/>
      <c r="F80" s="147"/>
      <c r="G80" s="146"/>
      <c r="H80" s="147"/>
      <c r="I80" s="148"/>
    </row>
    <row r="81" spans="1:9" ht="13.5" customHeight="1">
      <c r="A81" s="88">
        <v>7.1</v>
      </c>
      <c r="B81" s="89" t="s">
        <v>146</v>
      </c>
      <c r="C81" s="155">
        <f>C54</f>
        <v>28.256000000000004</v>
      </c>
      <c r="D81" s="91" t="s">
        <v>118</v>
      </c>
      <c r="E81" s="94"/>
      <c r="F81" s="95"/>
      <c r="G81" s="94"/>
      <c r="H81" s="95"/>
      <c r="I81" s="96"/>
    </row>
    <row r="82" spans="1:9" ht="13.5" customHeight="1">
      <c r="A82" s="160"/>
      <c r="B82" s="162" t="s">
        <v>147</v>
      </c>
      <c r="C82" s="163">
        <f>1.2*C54</f>
        <v>33.907200000000003</v>
      </c>
      <c r="D82" s="164" t="s">
        <v>132</v>
      </c>
      <c r="E82" s="165"/>
      <c r="F82" s="166"/>
      <c r="G82" s="165"/>
      <c r="H82" s="166"/>
      <c r="I82" s="167"/>
    </row>
    <row r="83" spans="1:9" ht="13.5" customHeight="1">
      <c r="A83" s="177"/>
      <c r="B83" s="181"/>
      <c r="C83" s="172"/>
      <c r="D83" s="138"/>
      <c r="E83" s="139"/>
      <c r="F83" s="140"/>
      <c r="G83" s="139"/>
      <c r="H83" s="140"/>
      <c r="I83" s="141"/>
    </row>
    <row r="84" spans="1:9" ht="13.5" customHeight="1">
      <c r="A84" s="142">
        <v>8</v>
      </c>
      <c r="B84" s="182" t="s">
        <v>148</v>
      </c>
      <c r="C84" s="174" t="b">
        <v>0</v>
      </c>
      <c r="D84" s="153"/>
      <c r="E84" s="146"/>
      <c r="F84" s="147"/>
      <c r="G84" s="146"/>
      <c r="H84" s="147"/>
      <c r="I84" s="148"/>
    </row>
    <row r="85" spans="1:9" ht="50.25" customHeight="1">
      <c r="A85" s="183"/>
      <c r="B85" s="184" t="s">
        <v>149</v>
      </c>
      <c r="C85" s="185"/>
      <c r="D85" s="113"/>
      <c r="E85" s="94"/>
      <c r="F85" s="95"/>
      <c r="G85" s="94"/>
      <c r="H85" s="95"/>
      <c r="I85" s="96"/>
    </row>
    <row r="86" spans="1:9" ht="13.5" customHeight="1">
      <c r="A86" s="88">
        <v>8.1</v>
      </c>
      <c r="B86" s="186" t="s">
        <v>103</v>
      </c>
      <c r="C86" s="90"/>
      <c r="D86" s="113"/>
      <c r="E86" s="94"/>
      <c r="F86" s="95"/>
      <c r="G86" s="94"/>
      <c r="H86" s="95"/>
      <c r="I86" s="96"/>
    </row>
    <row r="87" spans="1:9" ht="40.5" customHeight="1">
      <c r="A87" s="114"/>
      <c r="B87" s="115" t="s">
        <v>102</v>
      </c>
      <c r="C87" s="118">
        <f>'Variables - CALCULATIONS'!H18</f>
        <v>64.120625928041164</v>
      </c>
      <c r="D87" s="91" t="s">
        <v>98</v>
      </c>
      <c r="E87" s="94"/>
      <c r="F87" s="95"/>
      <c r="G87" s="94"/>
      <c r="H87" s="95"/>
      <c r="I87" s="96"/>
    </row>
    <row r="88" spans="1:9" ht="13.5" customHeight="1">
      <c r="A88" s="88">
        <v>8.1999999999999993</v>
      </c>
      <c r="B88" s="111" t="s">
        <v>107</v>
      </c>
      <c r="C88" s="90"/>
      <c r="D88" s="113"/>
      <c r="E88" s="94"/>
      <c r="F88" s="95"/>
      <c r="G88" s="94"/>
      <c r="H88" s="95"/>
      <c r="I88" s="96"/>
    </row>
    <row r="89" spans="1:9" ht="35.25" customHeight="1">
      <c r="A89" s="114"/>
      <c r="B89" s="115" t="s">
        <v>108</v>
      </c>
      <c r="C89" s="90">
        <f>'Variables - CALCULATIONS'!H19</f>
        <v>25.648250371216463</v>
      </c>
      <c r="D89" s="91" t="s">
        <v>93</v>
      </c>
      <c r="E89" s="94"/>
      <c r="F89" s="95"/>
      <c r="G89" s="94"/>
      <c r="H89" s="95"/>
      <c r="I89" s="96"/>
    </row>
    <row r="90" spans="1:9" ht="13.5" customHeight="1">
      <c r="A90" s="88">
        <v>8.3000000000000007</v>
      </c>
      <c r="B90" s="154" t="s">
        <v>150</v>
      </c>
      <c r="C90" s="155">
        <f>'Variables - CALCULATIONS'!F22</f>
        <v>28.256000000000004</v>
      </c>
      <c r="D90" s="156" t="s">
        <v>118</v>
      </c>
      <c r="E90" s="94"/>
      <c r="F90" s="95"/>
      <c r="G90" s="157"/>
      <c r="H90" s="158"/>
      <c r="I90" s="159"/>
    </row>
    <row r="91" spans="1:9" ht="13.5" customHeight="1">
      <c r="A91" s="160"/>
      <c r="B91" s="89" t="s">
        <v>124</v>
      </c>
      <c r="C91" s="168">
        <f>'Variables - CALCULATIONS'!I30*C90</f>
        <v>2.3735040000000009</v>
      </c>
      <c r="D91" s="91" t="s">
        <v>98</v>
      </c>
      <c r="E91" s="94"/>
      <c r="F91" s="95"/>
      <c r="G91" s="94"/>
      <c r="H91" s="95"/>
      <c r="I91" s="96"/>
    </row>
    <row r="92" spans="1:9" ht="13.5" customHeight="1">
      <c r="A92" s="161"/>
      <c r="B92" s="162" t="s">
        <v>120</v>
      </c>
      <c r="C92" s="163">
        <f>12*C91</f>
        <v>28.482048000000013</v>
      </c>
      <c r="D92" s="164" t="s">
        <v>121</v>
      </c>
      <c r="E92" s="165"/>
      <c r="F92" s="166"/>
      <c r="G92" s="165"/>
      <c r="H92" s="166"/>
      <c r="I92" s="167"/>
    </row>
    <row r="93" spans="1:9" ht="13.5" customHeight="1">
      <c r="A93" s="161"/>
      <c r="B93" s="162" t="s">
        <v>122</v>
      </c>
      <c r="C93" s="163">
        <f>C92*2</f>
        <v>56.964096000000026</v>
      </c>
      <c r="D93" s="164" t="s">
        <v>121</v>
      </c>
      <c r="E93" s="165"/>
      <c r="F93" s="166"/>
      <c r="G93" s="165"/>
      <c r="H93" s="166"/>
      <c r="I93" s="167"/>
    </row>
    <row r="94" spans="1:9" ht="13.5" customHeight="1">
      <c r="A94" s="161"/>
      <c r="B94" s="162" t="s">
        <v>123</v>
      </c>
      <c r="C94" s="163">
        <f>C92*3</f>
        <v>85.446144000000032</v>
      </c>
      <c r="D94" s="164" t="s">
        <v>121</v>
      </c>
      <c r="E94" s="165"/>
      <c r="F94" s="166"/>
      <c r="G94" s="165"/>
      <c r="H94" s="166"/>
      <c r="I94" s="167"/>
    </row>
    <row r="95" spans="1:9" ht="13.5" customHeight="1">
      <c r="A95" s="160"/>
      <c r="B95" s="89" t="s">
        <v>125</v>
      </c>
      <c r="C95" s="169"/>
      <c r="D95" s="113"/>
      <c r="E95" s="94"/>
      <c r="F95" s="95"/>
      <c r="G95" s="94"/>
      <c r="H95" s="95"/>
      <c r="I95" s="96"/>
    </row>
    <row r="96" spans="1:9" ht="13.5" customHeight="1">
      <c r="A96" s="161"/>
      <c r="B96" s="162" t="s">
        <v>126</v>
      </c>
      <c r="C96" s="163">
        <f>'Variables - CALCULATIONS'!F32*C90</f>
        <v>75.349333333333334</v>
      </c>
      <c r="D96" s="164" t="s">
        <v>127</v>
      </c>
      <c r="E96" s="165"/>
      <c r="F96" s="166"/>
      <c r="G96" s="165"/>
      <c r="H96" s="166"/>
      <c r="I96" s="167"/>
    </row>
    <row r="97" spans="1:9" ht="13.5" customHeight="1">
      <c r="A97" s="160"/>
      <c r="B97" s="89" t="s">
        <v>128</v>
      </c>
      <c r="C97" s="169">
        <f>'Variables - CALCULATIONS'!J31*C90</f>
        <v>81.264256000000017</v>
      </c>
      <c r="D97" s="91" t="s">
        <v>93</v>
      </c>
      <c r="E97" s="94"/>
      <c r="F97" s="95"/>
      <c r="G97" s="94"/>
      <c r="H97" s="95"/>
      <c r="I97" s="96"/>
    </row>
    <row r="98" spans="1:9" ht="13.5" customHeight="1">
      <c r="A98" s="161"/>
      <c r="B98" s="162" t="s">
        <v>129</v>
      </c>
      <c r="C98" s="163">
        <f>C97/2.4</f>
        <v>33.860106666666674</v>
      </c>
      <c r="D98" s="164" t="s">
        <v>130</v>
      </c>
      <c r="E98" s="165"/>
      <c r="F98" s="166"/>
      <c r="G98" s="165"/>
      <c r="H98" s="166"/>
      <c r="I98" s="167"/>
    </row>
    <row r="99" spans="1:9" ht="13.5" customHeight="1">
      <c r="A99" s="161"/>
      <c r="B99" s="162" t="s">
        <v>131</v>
      </c>
      <c r="C99" s="170">
        <f>C98*19.82</f>
        <v>671.10731413333349</v>
      </c>
      <c r="D99" s="91" t="s">
        <v>132</v>
      </c>
      <c r="E99" s="165"/>
      <c r="F99" s="166"/>
      <c r="G99" s="165"/>
      <c r="H99" s="166"/>
      <c r="I99" s="167"/>
    </row>
    <row r="100" spans="1:9" ht="13.5" customHeight="1">
      <c r="A100" s="161"/>
      <c r="B100" s="162" t="s">
        <v>133</v>
      </c>
      <c r="C100" s="170">
        <f>C97*0.22</f>
        <v>17.878136320000003</v>
      </c>
      <c r="D100" s="164" t="s">
        <v>134</v>
      </c>
      <c r="E100" s="165"/>
      <c r="F100" s="166"/>
      <c r="G100" s="165"/>
      <c r="H100" s="166"/>
      <c r="I100" s="167"/>
    </row>
    <row r="101" spans="1:9" ht="13.5" customHeight="1">
      <c r="A101" s="161"/>
      <c r="B101" s="162" t="s">
        <v>135</v>
      </c>
      <c r="C101" s="170">
        <f>C96*0.02</f>
        <v>1.5069866666666667</v>
      </c>
      <c r="D101" s="164" t="s">
        <v>134</v>
      </c>
      <c r="E101" s="165"/>
      <c r="F101" s="166"/>
      <c r="G101" s="165"/>
      <c r="H101" s="166"/>
      <c r="I101" s="167"/>
    </row>
    <row r="102" spans="1:9" ht="13.5" customHeight="1">
      <c r="A102" s="160"/>
      <c r="B102" s="162" t="s">
        <v>136</v>
      </c>
      <c r="C102" s="163">
        <f>C98*0.065</f>
        <v>2.200906933333334</v>
      </c>
      <c r="D102" s="164" t="s">
        <v>137</v>
      </c>
      <c r="E102" s="165"/>
      <c r="F102" s="166"/>
      <c r="G102" s="165"/>
      <c r="H102" s="166"/>
      <c r="I102" s="167"/>
    </row>
    <row r="103" spans="1:9" ht="13.5" customHeight="1">
      <c r="A103" s="160"/>
      <c r="B103" s="89" t="s">
        <v>138</v>
      </c>
      <c r="C103" s="118">
        <v>6</v>
      </c>
      <c r="D103" s="91" t="s">
        <v>90</v>
      </c>
      <c r="E103" s="94"/>
      <c r="F103" s="95"/>
      <c r="G103" s="94"/>
      <c r="H103" s="95"/>
      <c r="I103" s="96"/>
    </row>
    <row r="104" spans="1:9" ht="13.5" customHeight="1">
      <c r="A104" s="160"/>
      <c r="B104" s="171"/>
      <c r="C104" s="169"/>
      <c r="D104" s="113"/>
      <c r="E104" s="94"/>
      <c r="F104" s="95"/>
      <c r="G104" s="94"/>
      <c r="H104" s="95"/>
      <c r="I104" s="96"/>
    </row>
    <row r="105" spans="1:9" ht="13.5" customHeight="1">
      <c r="A105" s="177"/>
      <c r="B105" s="181"/>
      <c r="C105" s="172"/>
      <c r="D105" s="138"/>
      <c r="E105" s="139"/>
      <c r="F105" s="140"/>
      <c r="G105" s="139"/>
      <c r="H105" s="140"/>
      <c r="I105" s="141"/>
    </row>
    <row r="106" spans="1:9" ht="13.5" customHeight="1">
      <c r="A106" s="142">
        <v>9</v>
      </c>
      <c r="B106" s="143" t="s">
        <v>151</v>
      </c>
      <c r="C106" s="179">
        <f>C58</f>
        <v>1230.4244736000001</v>
      </c>
      <c r="D106" s="153"/>
      <c r="E106" s="146"/>
      <c r="F106" s="147"/>
      <c r="G106" s="146">
        <f>SUM(G107:G113)</f>
        <v>0</v>
      </c>
      <c r="H106" s="147">
        <f>SUM(H107:H113)</f>
        <v>0</v>
      </c>
      <c r="I106" s="148">
        <f>SUM(I107:I113)</f>
        <v>0</v>
      </c>
    </row>
    <row r="107" spans="1:9" ht="36.75" customHeight="1">
      <c r="A107" s="88">
        <v>10.1</v>
      </c>
      <c r="B107" s="171" t="s">
        <v>155</v>
      </c>
      <c r="C107" s="169"/>
      <c r="D107" s="113"/>
      <c r="E107" s="94"/>
      <c r="F107" s="95"/>
      <c r="G107" s="94"/>
      <c r="H107" s="95"/>
      <c r="I107" s="96"/>
    </row>
    <row r="108" spans="1:9" ht="13.5" customHeight="1">
      <c r="A108" s="160"/>
      <c r="B108" s="187"/>
      <c r="C108" s="169"/>
      <c r="D108" s="113"/>
      <c r="E108" s="94"/>
      <c r="F108" s="95"/>
      <c r="G108" s="94"/>
      <c r="H108" s="95"/>
      <c r="I108" s="96"/>
    </row>
    <row r="109" spans="1:9" ht="13.5" customHeight="1">
      <c r="A109" s="160"/>
      <c r="B109" s="187"/>
      <c r="C109" s="169"/>
      <c r="D109" s="113"/>
      <c r="E109" s="94"/>
      <c r="F109" s="95"/>
      <c r="G109" s="94"/>
      <c r="H109" s="95"/>
      <c r="I109" s="96"/>
    </row>
    <row r="110" spans="1:9" ht="13.5" customHeight="1">
      <c r="A110" s="160"/>
      <c r="B110" s="187"/>
      <c r="C110" s="169"/>
      <c r="D110" s="113"/>
      <c r="E110" s="94"/>
      <c r="F110" s="95"/>
      <c r="G110" s="94"/>
      <c r="H110" s="95"/>
      <c r="I110" s="96"/>
    </row>
    <row r="111" spans="1:9" ht="13.5" customHeight="1">
      <c r="A111" s="160"/>
      <c r="B111" s="187"/>
      <c r="C111" s="169"/>
      <c r="D111" s="113"/>
      <c r="E111" s="94"/>
      <c r="F111" s="95"/>
      <c r="G111" s="94"/>
      <c r="H111" s="95"/>
      <c r="I111" s="96"/>
    </row>
    <row r="112" spans="1:9" ht="13.5" customHeight="1">
      <c r="A112" s="160"/>
      <c r="B112" s="187"/>
      <c r="C112" s="169"/>
      <c r="D112" s="113"/>
      <c r="E112" s="94"/>
      <c r="F112" s="95"/>
      <c r="G112" s="94"/>
      <c r="H112" s="95"/>
      <c r="I112" s="96"/>
    </row>
    <row r="113" spans="1:9" ht="13.5" customHeight="1">
      <c r="A113" s="177"/>
      <c r="B113" s="181"/>
      <c r="C113" s="172"/>
      <c r="D113" s="138"/>
      <c r="E113" s="139"/>
      <c r="F113" s="140"/>
      <c r="G113" s="139"/>
      <c r="H113" s="140"/>
      <c r="I113" s="141"/>
    </row>
    <row r="114" spans="1:9" ht="13.5" customHeight="1">
      <c r="A114" s="142">
        <v>10</v>
      </c>
      <c r="B114" s="143" t="s">
        <v>152</v>
      </c>
      <c r="C114" s="179"/>
      <c r="D114" s="153"/>
      <c r="E114" s="146"/>
      <c r="F114" s="147"/>
      <c r="G114" s="146">
        <f>SUM(G115:G123)</f>
        <v>0</v>
      </c>
      <c r="H114" s="147">
        <f>SUM(H115:H123)</f>
        <v>0</v>
      </c>
      <c r="I114" s="148">
        <f>SUM(I115:I116)</f>
        <v>0</v>
      </c>
    </row>
    <row r="115" spans="1:9" ht="13.5" customHeight="1">
      <c r="A115" s="88">
        <v>11.2</v>
      </c>
      <c r="B115" s="187"/>
      <c r="C115" s="169"/>
      <c r="D115" s="113"/>
      <c r="E115" s="94"/>
      <c r="F115" s="95"/>
      <c r="G115" s="94"/>
      <c r="H115" s="95"/>
      <c r="I115" s="96"/>
    </row>
    <row r="116" spans="1:9" ht="13.5" customHeight="1">
      <c r="A116" s="160"/>
      <c r="B116" s="187"/>
      <c r="C116" s="169"/>
      <c r="D116" s="113"/>
      <c r="E116" s="94"/>
      <c r="F116" s="95"/>
      <c r="G116" s="94"/>
      <c r="H116" s="95"/>
      <c r="I116" s="96"/>
    </row>
    <row r="117" spans="1:9" ht="13.5" customHeight="1">
      <c r="A117" s="160"/>
      <c r="B117" s="187"/>
      <c r="C117" s="169"/>
      <c r="D117" s="113"/>
      <c r="E117" s="94"/>
      <c r="F117" s="95"/>
      <c r="G117" s="94"/>
      <c r="H117" s="95"/>
      <c r="I117" s="96"/>
    </row>
    <row r="118" spans="1:9" ht="13.5" customHeight="1">
      <c r="A118" s="160"/>
      <c r="B118" s="187"/>
      <c r="C118" s="169"/>
      <c r="D118" s="113"/>
      <c r="E118" s="94"/>
      <c r="F118" s="95"/>
      <c r="G118" s="94"/>
      <c r="H118" s="95"/>
      <c r="I118" s="96"/>
    </row>
    <row r="119" spans="1:9" ht="13.5" customHeight="1">
      <c r="A119" s="160"/>
      <c r="B119" s="187"/>
      <c r="C119" s="169"/>
      <c r="D119" s="113"/>
      <c r="E119" s="94"/>
      <c r="F119" s="95"/>
      <c r="G119" s="94"/>
      <c r="H119" s="95"/>
      <c r="I119" s="96"/>
    </row>
    <row r="120" spans="1:9" ht="13.5" customHeight="1">
      <c r="A120" s="160"/>
      <c r="B120" s="187"/>
      <c r="C120" s="169"/>
      <c r="D120" s="113"/>
      <c r="E120" s="94"/>
      <c r="F120" s="95"/>
      <c r="G120" s="94"/>
      <c r="H120" s="95"/>
      <c r="I120" s="96"/>
    </row>
    <row r="121" spans="1:9" ht="13.5" customHeight="1">
      <c r="A121" s="160"/>
      <c r="B121" s="187"/>
      <c r="C121" s="169"/>
      <c r="D121" s="113"/>
      <c r="E121" s="94"/>
      <c r="F121" s="95"/>
      <c r="G121" s="94"/>
      <c r="H121" s="95"/>
      <c r="I121" s="96"/>
    </row>
    <row r="122" spans="1:9" ht="13.5" customHeight="1">
      <c r="A122" s="160"/>
      <c r="B122" s="187"/>
      <c r="C122" s="169"/>
      <c r="D122" s="113"/>
      <c r="E122" s="94"/>
      <c r="F122" s="95"/>
      <c r="G122" s="94"/>
      <c r="H122" s="95"/>
      <c r="I122" s="96"/>
    </row>
    <row r="123" spans="1:9" ht="13.5" customHeight="1">
      <c r="A123" s="160"/>
      <c r="B123" s="187"/>
      <c r="C123" s="169"/>
      <c r="D123" s="113"/>
      <c r="E123" s="94"/>
      <c r="F123" s="95"/>
      <c r="G123" s="94"/>
      <c r="H123" s="95"/>
      <c r="I123" s="96"/>
    </row>
    <row r="124" spans="1:9" ht="13.5" customHeight="1">
      <c r="A124" s="188"/>
      <c r="B124" s="189"/>
      <c r="C124" s="190"/>
      <c r="D124" s="191"/>
      <c r="E124" s="101"/>
      <c r="F124" s="102"/>
      <c r="G124" s="101"/>
      <c r="H124" s="102"/>
      <c r="I124" s="103"/>
    </row>
  </sheetData>
  <pageMargins left="0.748031" right="0.5" top="0.27559099999999997" bottom="0.748031" header="0.55118100000000003" footer="0.51181100000000002"/>
  <pageSetup scale="90" orientation="portrait"/>
  <headerFooter>
    <oddHeader>&amp;R&amp;"Helvetica,Regular"&amp;10&amp;KA7A7A7BOQ : AT Full Pitch</oddHeader>
    <oddFooter>&amp;L&amp;"Helvetica,Regular"&amp;9&amp;KA7A7A7Ministry of Youth and Sports&amp;R&amp;"Arial,Regular"&amp;10&amp;KA7A7A7Page&amp;K000000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Export Summary</vt:lpstr>
      <vt:lpstr>Variables - VARIABLES (m)</vt:lpstr>
      <vt:lpstr>Variables - CALCULATIONS</vt:lpstr>
      <vt:lpstr>Cover</vt:lpstr>
      <vt:lpstr>Main Summary MINISTRY OPRIGINAL</vt:lpstr>
      <vt:lpstr>BOQ MINISTRY ORIGINAL WITH PRIC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Naasir</dc:creator>
  <cp:lastModifiedBy>Aishath Naazly</cp:lastModifiedBy>
  <dcterms:created xsi:type="dcterms:W3CDTF">2020-02-12T09:17:24Z</dcterms:created>
  <dcterms:modified xsi:type="dcterms:W3CDTF">2021-02-17T08:43:14Z</dcterms:modified>
</cp:coreProperties>
</file>