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mc:AlternateContent xmlns:mc="http://schemas.openxmlformats.org/markup-compatibility/2006">
    <mc:Choice Requires="x15">
      <x15ac:absPath xmlns:x15ac="http://schemas.microsoft.com/office/spreadsheetml/2010/11/ac" url="Z:\Football subbase project\2021\S. Hithadhoo\"/>
    </mc:Choice>
  </mc:AlternateContent>
  <xr:revisionPtr revIDLastSave="0" documentId="10_ncr:8100000_{DE995EF6-87CE-41F0-8D52-05F5C6EE34F2}" xr6:coauthVersionLast="34" xr6:coauthVersionMax="46" xr10:uidLastSave="{00000000-0000-0000-0000-000000000000}"/>
  <bookViews>
    <workbookView xWindow="0" yWindow="0" windowWidth="28800" windowHeight="11625" firstSheet="1" activeTab="5" xr2:uid="{00000000-000D-0000-FFFF-FFFF00000000}"/>
  </bookViews>
  <sheets>
    <sheet name="Export Summary" sheetId="1" r:id="rId1"/>
    <sheet name="Variables - VARIABLES (m)" sheetId="2" r:id="rId2"/>
    <sheet name="Variables - CALCULATIONS" sheetId="3" r:id="rId3"/>
    <sheet name="Cover" sheetId="4" r:id="rId4"/>
    <sheet name="Main Summary MINISTRY OPRIGINAL" sheetId="5" r:id="rId5"/>
    <sheet name="BOQ MINISTRY ORIGINAL WITH PRIC" sheetId="6" r:id="rId6"/>
  </sheets>
  <externalReferences>
    <externalReference r:id="rId7"/>
  </externalReferences>
  <calcPr calcId="179021"/>
</workbook>
</file>

<file path=xl/calcChain.xml><?xml version="1.0" encoding="utf-8"?>
<calcChain xmlns="http://schemas.openxmlformats.org/spreadsheetml/2006/main">
  <c r="E14" i="5" l="1"/>
  <c r="D14" i="5"/>
  <c r="C14" i="5"/>
  <c r="B14" i="5"/>
  <c r="A14" i="5"/>
  <c r="E13" i="5"/>
  <c r="D13" i="5"/>
  <c r="C13" i="5"/>
  <c r="B13" i="5"/>
  <c r="A13" i="5"/>
  <c r="E12" i="5"/>
  <c r="D12" i="5"/>
  <c r="C12" i="5"/>
  <c r="B12" i="5"/>
  <c r="A12" i="5"/>
  <c r="E11" i="5"/>
  <c r="D11" i="5"/>
  <c r="C11" i="5"/>
  <c r="B11" i="5"/>
  <c r="A11" i="5"/>
  <c r="E10" i="5"/>
  <c r="D10" i="5"/>
  <c r="C10" i="5"/>
  <c r="B10" i="5"/>
  <c r="A10" i="5"/>
  <c r="E9" i="5"/>
  <c r="D9" i="5"/>
  <c r="C9" i="5"/>
  <c r="B9" i="5"/>
  <c r="A9" i="5"/>
  <c r="E8" i="5"/>
  <c r="D8" i="5"/>
  <c r="C8" i="5"/>
  <c r="B8" i="5"/>
  <c r="A8" i="5"/>
  <c r="E7" i="5"/>
  <c r="D7" i="5"/>
  <c r="C7" i="5"/>
  <c r="B7" i="5"/>
  <c r="A7" i="5"/>
  <c r="E6" i="5"/>
  <c r="D6" i="5"/>
  <c r="C6" i="5"/>
  <c r="B6" i="5"/>
  <c r="A6" i="5"/>
  <c r="E5" i="5"/>
  <c r="D5" i="5"/>
  <c r="C5" i="5"/>
  <c r="B5" i="5"/>
  <c r="A5" i="5"/>
  <c r="I114" i="6" l="1"/>
  <c r="H114" i="6"/>
  <c r="G114" i="6"/>
  <c r="I106" i="6"/>
  <c r="H106" i="6"/>
  <c r="G106" i="6"/>
  <c r="B35" i="3"/>
  <c r="F35" i="3" s="1"/>
  <c r="D34" i="3"/>
  <c r="C34" i="3"/>
  <c r="J34" i="3" s="1"/>
  <c r="B34" i="3"/>
  <c r="D33" i="3"/>
  <c r="C33" i="3"/>
  <c r="I33" i="3" s="1"/>
  <c r="B33" i="3"/>
  <c r="B32" i="3"/>
  <c r="F32" i="3" s="1"/>
  <c r="C31" i="3"/>
  <c r="B31" i="3"/>
  <c r="D30" i="3"/>
  <c r="C30" i="3"/>
  <c r="B30" i="3"/>
  <c r="I30" i="3" s="1"/>
  <c r="I29" i="3"/>
  <c r="C29" i="3"/>
  <c r="B29" i="3"/>
  <c r="C27" i="3"/>
  <c r="B27" i="3"/>
  <c r="C26" i="3"/>
  <c r="B20" i="3"/>
  <c r="D18" i="3"/>
  <c r="D19" i="3" s="1"/>
  <c r="C18" i="3"/>
  <c r="D17" i="3"/>
  <c r="C17" i="3"/>
  <c r="B17" i="3"/>
  <c r="D16" i="3"/>
  <c r="C16" i="3"/>
  <c r="B16" i="3"/>
  <c r="D14" i="3"/>
  <c r="C14" i="3"/>
  <c r="B14" i="3"/>
  <c r="D13" i="3"/>
  <c r="C13" i="3"/>
  <c r="B13" i="3"/>
  <c r="G13" i="3" s="1"/>
  <c r="D12" i="3"/>
  <c r="D11" i="3"/>
  <c r="C9" i="3"/>
  <c r="B9" i="3"/>
  <c r="C8" i="3"/>
  <c r="C7" i="3"/>
  <c r="C6" i="3"/>
  <c r="C5" i="3"/>
  <c r="C3" i="3"/>
  <c r="B6" i="3"/>
  <c r="G6" i="3" s="1"/>
  <c r="G9" i="3" l="1"/>
  <c r="B8" i="3"/>
  <c r="F21" i="3"/>
  <c r="C34" i="6" s="1"/>
  <c r="C35" i="6" s="1"/>
  <c r="J31" i="3"/>
  <c r="G26" i="3"/>
  <c r="C77" i="6" s="1"/>
  <c r="B5" i="3"/>
  <c r="G5" i="3" s="1"/>
  <c r="H13" i="3"/>
  <c r="G3" i="3"/>
  <c r="G14" i="3"/>
  <c r="G15" i="3" s="1"/>
  <c r="C29" i="6" s="1"/>
  <c r="F22" i="3"/>
  <c r="H14" i="3"/>
  <c r="F24" i="3"/>
  <c r="B7" i="3"/>
  <c r="G7" i="3" s="1"/>
  <c r="F25" i="3"/>
  <c r="F27" i="3" l="1"/>
  <c r="C78" i="6" s="1"/>
  <c r="G10" i="3"/>
  <c r="G28" i="3" s="1"/>
  <c r="C6" i="6" s="1"/>
  <c r="F23" i="3"/>
  <c r="C70" i="6" s="1"/>
  <c r="C71" i="6" s="1"/>
  <c r="H15" i="3"/>
  <c r="C13" i="6" s="1"/>
  <c r="C45" i="6"/>
  <c r="C54" i="6"/>
  <c r="F16" i="3"/>
  <c r="C90" i="6"/>
  <c r="B18" i="3"/>
  <c r="C36" i="6"/>
  <c r="C44" i="6"/>
  <c r="C39" i="6"/>
  <c r="H11" i="3" l="1"/>
  <c r="C11" i="6" s="1"/>
  <c r="H12" i="3"/>
  <c r="C21" i="6" s="1"/>
  <c r="C27" i="6"/>
  <c r="H16" i="3"/>
  <c r="C15" i="6" s="1"/>
  <c r="G20" i="3"/>
  <c r="C31" i="6" s="1"/>
  <c r="G16" i="3"/>
  <c r="H17" i="3"/>
  <c r="B19" i="3"/>
  <c r="H19" i="3" s="1"/>
  <c r="C89" i="6" s="1"/>
  <c r="H18" i="3"/>
  <c r="C87" i="6" s="1"/>
  <c r="C38" i="6"/>
  <c r="C37" i="6"/>
  <c r="C82" i="6"/>
  <c r="C81" i="6"/>
  <c r="C80" i="6"/>
  <c r="C55" i="6"/>
  <c r="C60" i="6"/>
  <c r="C61" i="6"/>
  <c r="C49" i="6"/>
  <c r="C91" i="6"/>
  <c r="C96" i="6"/>
  <c r="C97" i="6"/>
  <c r="C40" i="6"/>
  <c r="C46" i="6"/>
  <c r="C48" i="6"/>
  <c r="C50" i="6" l="1"/>
  <c r="C47" i="6"/>
  <c r="C65" i="6"/>
  <c r="C98" i="6"/>
  <c r="C100" i="6"/>
  <c r="C17" i="6"/>
  <c r="C23" i="6"/>
  <c r="C64" i="6"/>
  <c r="C62" i="6"/>
  <c r="C56" i="6"/>
  <c r="C42" i="6"/>
  <c r="C41" i="6"/>
  <c r="C101" i="6"/>
  <c r="C92" i="6"/>
  <c r="C58" i="6" l="1"/>
  <c r="C57" i="6"/>
  <c r="C94" i="6"/>
  <c r="C93" i="6"/>
  <c r="C102" i="6"/>
  <c r="C99" i="6"/>
  <c r="C63" i="6"/>
  <c r="C66" i="6"/>
  <c r="C106" i="6" l="1"/>
</calcChain>
</file>

<file path=xl/sharedStrings.xml><?xml version="1.0" encoding="utf-8"?>
<sst xmlns="http://schemas.openxmlformats.org/spreadsheetml/2006/main" count="269" uniqueCount="160">
  <si>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</si>
  <si>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</si>
  <si>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</si>
  <si>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</si>
  <si>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Variables</t>
  </si>
  <si>
    <t>VARIABLES (m)</t>
  </si>
  <si>
    <t>Variables - VARIABLES (m)</t>
  </si>
  <si>
    <t>L</t>
  </si>
  <si>
    <t>W</t>
  </si>
  <si>
    <t>D</t>
  </si>
  <si>
    <t>PITCH SIZE</t>
  </si>
  <si>
    <t>GREEN ZONE WIDTH - Side</t>
  </si>
  <si>
    <t>GREENZONE WIDTH - End</t>
  </si>
  <si>
    <t xml:space="preserve">PITCH EXCAVATION DEPTH </t>
  </si>
  <si>
    <t>PITCH BACKFILL HEIGHT</t>
  </si>
  <si>
    <t>GUTTER SIZE</t>
  </si>
  <si>
    <t>SOAKPIT DISTANCE APART</t>
  </si>
  <si>
    <t>SOAKPIT SIZE</t>
  </si>
  <si>
    <t>SOAKPIT THICKNESS</t>
  </si>
  <si>
    <t>PAVING WIDTH</t>
  </si>
  <si>
    <t>PAVING BLOCK SIZE</t>
  </si>
  <si>
    <t xml:space="preserve">GRAVEL PIT </t>
  </si>
  <si>
    <t>OPTION 2 SOAKPIT</t>
  </si>
  <si>
    <t>CALCULATIONS</t>
  </si>
  <si>
    <t>Variables - CALCULATIONS</t>
  </si>
  <si>
    <t>THK</t>
  </si>
  <si>
    <t>Nos.</t>
  </si>
  <si>
    <t>Area</t>
  </si>
  <si>
    <t>Volume</t>
  </si>
  <si>
    <t>CONCRETE</t>
  </si>
  <si>
    <t>FORMWORK</t>
  </si>
  <si>
    <t>GREEN ZONE AREA</t>
  </si>
  <si>
    <t>A</t>
  </si>
  <si>
    <t>B</t>
  </si>
  <si>
    <t>C</t>
  </si>
  <si>
    <t>Corners</t>
  </si>
  <si>
    <t>TOTAL AREA</t>
  </si>
  <si>
    <t>EXCAVATION OF VOLUME OF  SUBBASE</t>
  </si>
  <si>
    <t>VOLUME OF BACKFILL:</t>
  </si>
  <si>
    <t>EXCAVATION VOL. OF GUTTER - Sides</t>
  </si>
  <si>
    <t>EXCAVATION VOL. OF GUTTER - Ends</t>
  </si>
  <si>
    <t>TOTAL FOR GUTTERS:</t>
  </si>
  <si>
    <t>EXCAVATION VOL. OF SOAKPITS</t>
  </si>
  <si>
    <t>EXCAVATION / FILL  VOL. OF GRAVEL PIT</t>
  </si>
  <si>
    <t>EXCAVATION AROUND FIELD FOR SOAKPIT OPTION 2</t>
  </si>
  <si>
    <t>BACKFILL FOR OPTION 2 SOAKPIT</t>
  </si>
  <si>
    <t>AREA OF SOAKPIT SIDES FOR COMPACTION</t>
  </si>
  <si>
    <t>NO. of 1m WIDE GUTTERS</t>
  </si>
  <si>
    <t>NO. OF SOAKPITS</t>
  </si>
  <si>
    <t>CURBSTONE NOS</t>
  </si>
  <si>
    <t>INNER</t>
  </si>
  <si>
    <t>OUTER</t>
  </si>
  <si>
    <t>PAVING AREA</t>
  </si>
  <si>
    <t>No. OF PAVING BLOCKS</t>
  </si>
  <si>
    <t>TOTAL SITE AREA UPTO OUTER CURBSTONE</t>
  </si>
  <si>
    <t xml:space="preserve">GUTTER LEAN CONCRETE </t>
  </si>
  <si>
    <t>GUTTER CONCRETE- 1 UNIT</t>
  </si>
  <si>
    <t>GUTTER FORMWORK- 1 UNIT</t>
  </si>
  <si>
    <t>SIDES</t>
  </si>
  <si>
    <t>GUTTER REINFORCEMENT - 1 unit</t>
  </si>
  <si>
    <t>Bars</t>
  </si>
  <si>
    <t>SOAKPIT CONCRETE- 1 UNIT</t>
  </si>
  <si>
    <t>SOAKPIT FORMWORK- 1 UNIT</t>
  </si>
  <si>
    <t>PCS</t>
  </si>
  <si>
    <t>SOAKPIT REINFORCEMENT - 1 unit</t>
  </si>
  <si>
    <t>Cover</t>
  </si>
  <si>
    <t>Table 1</t>
  </si>
  <si>
    <t xml:space="preserve"> BILL OF QUANTITIES</t>
  </si>
  <si>
    <t>ARTIFICIAL TURF FULL PITCH</t>
  </si>
  <si>
    <t>ISLAND NAME</t>
  </si>
  <si>
    <t>Main Summary MINISTRY OPRIGINAL</t>
  </si>
  <si>
    <t>ARTIFICICIAL TURF FULL PITCH</t>
  </si>
  <si>
    <t>SUMMARY OF BILL OF QUANTITIES</t>
  </si>
  <si>
    <t>No</t>
  </si>
  <si>
    <t>Bill</t>
  </si>
  <si>
    <t>Material Amount</t>
  </si>
  <si>
    <t xml:space="preserve">Labour Amount </t>
  </si>
  <si>
    <t xml:space="preserve">Total </t>
  </si>
  <si>
    <t>BOQ MINISTRY ORIGINAL WITH PRICE</t>
  </si>
  <si>
    <t>BOQ MINISTRY ORIGINAL WITH PRIC</t>
  </si>
  <si>
    <t>BILL OF QUANTITIES</t>
  </si>
  <si>
    <t>Description</t>
  </si>
  <si>
    <t>Qty</t>
  </si>
  <si>
    <t>Unit</t>
  </si>
  <si>
    <t>Material Rate</t>
  </si>
  <si>
    <t>Labour Rate</t>
  </si>
  <si>
    <t>Labour Amount</t>
  </si>
  <si>
    <t>Total</t>
  </si>
  <si>
    <t>PRELIMINARIES</t>
  </si>
  <si>
    <t>Preliminaries may include for hire equipment, plant, props, clean-up after completion etc.</t>
  </si>
  <si>
    <t>item</t>
  </si>
  <si>
    <t>Management cost - Allow for all on and off site management cost including costs of foreman and assistants, temporary services, telephone, fax, hoardings &amp; similar.</t>
  </si>
  <si>
    <t xml:space="preserve">Site clearance </t>
  </si>
  <si>
    <r>
      <rPr>
        <sz val="9"/>
        <color indexed="18"/>
        <rFont val="Helvetica Neue"/>
      </rPr>
      <t>m</t>
    </r>
    <r>
      <rPr>
        <vertAlign val="superscript"/>
        <sz val="9"/>
        <color indexed="18"/>
        <rFont val="Helvetica Neue"/>
      </rPr>
      <t>2</t>
    </r>
  </si>
  <si>
    <t>Sign board</t>
  </si>
  <si>
    <t xml:space="preserve"> EXCAVATION WORKS</t>
  </si>
  <si>
    <t>Excavation of field</t>
  </si>
  <si>
    <t>Excavation of the football field of the given area of average depth of 0.35m as per drawings and engineers instructions</t>
  </si>
  <si>
    <r>
      <rPr>
        <sz val="9"/>
        <color indexed="18"/>
        <rFont val="Helvetica Neue"/>
      </rPr>
      <t>m</t>
    </r>
    <r>
      <rPr>
        <vertAlign val="superscript"/>
        <sz val="9"/>
        <color indexed="18"/>
        <rFont val="Helvetica Neue"/>
      </rPr>
      <t>3</t>
    </r>
  </si>
  <si>
    <t>Excavation for Drainage</t>
  </si>
  <si>
    <t>Excavation to receive drainage as per drawings and engineers instructions, allowing for slope as required</t>
  </si>
  <si>
    <t>Excavation for soak pits</t>
  </si>
  <si>
    <t>Excavation to receive soak pits including Gravel Pits below at every 14m as per drawings and engineers instructions</t>
  </si>
  <si>
    <t>Excavation for Gravel Pit</t>
  </si>
  <si>
    <t>BACKFILLING</t>
  </si>
  <si>
    <t>Backfilling of field</t>
  </si>
  <si>
    <t>Backfilling of the football field of the given area of fine sand or excavated material to obtain the required levels as per drawings and engineers instructions</t>
  </si>
  <si>
    <t>Backfilling of Gravel Pits</t>
  </si>
  <si>
    <t>Backfilling of the Gravel Pits for the given area of gravel under and around the soak pits  as per drawings and engineers instructions</t>
  </si>
  <si>
    <t>COMPACTION</t>
  </si>
  <si>
    <t>Compaction of field</t>
  </si>
  <si>
    <t>Compaction of the given area to obtain the required levels, slopes and compaction as per drawings and engineers instructions</t>
  </si>
  <si>
    <t>Compaction for Drainage</t>
  </si>
  <si>
    <t>Compaction to receive drainage as per drawings and engineers instructions, allowing for slope as required</t>
  </si>
  <si>
    <t>Compaction for soak pits</t>
  </si>
  <si>
    <t>Compaction to sides to receive soak pits at every 12.5m as per drawings and engineers instructions</t>
  </si>
  <si>
    <t xml:space="preserve"> CONCRETE WORKS</t>
  </si>
  <si>
    <t>Concrete Gutter</t>
  </si>
  <si>
    <t>Nos</t>
  </si>
  <si>
    <t>Lean concrete (1:2:6)</t>
  </si>
  <si>
    <t>Cement</t>
  </si>
  <si>
    <t>bags</t>
  </si>
  <si>
    <t>Coarse Sand</t>
  </si>
  <si>
    <t xml:space="preserve">Aggregate </t>
  </si>
  <si>
    <t>Concrete (1:2:3)</t>
  </si>
  <si>
    <t>Reinforcement</t>
  </si>
  <si>
    <t>Steel deformed bars, 10mm dia.</t>
  </si>
  <si>
    <t>bars</t>
  </si>
  <si>
    <t xml:space="preserve">Formwork </t>
  </si>
  <si>
    <t>Plywood, 12mm thick</t>
  </si>
  <si>
    <t>no</t>
  </si>
  <si>
    <t xml:space="preserve">Timber, 50x50 </t>
  </si>
  <si>
    <t>m</t>
  </si>
  <si>
    <t>Nails, 35mm</t>
  </si>
  <si>
    <t>kgs</t>
  </si>
  <si>
    <t>Binding wire, 16 gauge</t>
  </si>
  <si>
    <t>Mould oil</t>
  </si>
  <si>
    <t>l</t>
  </si>
  <si>
    <t>Water proofing compound</t>
  </si>
  <si>
    <t>Soak Pit</t>
  </si>
  <si>
    <t>Concrete</t>
  </si>
  <si>
    <t>PAVING WORKS</t>
  </si>
  <si>
    <t>Curb Stones</t>
  </si>
  <si>
    <t>Paving Area</t>
  </si>
  <si>
    <t>Supply and laying of paving around gutter area as per drawings and engineers instructions</t>
  </si>
  <si>
    <t>PLUMBING WORKS</t>
  </si>
  <si>
    <t>Connecting to Soak Pits</t>
  </si>
  <si>
    <t>80mm dia. UPVC Pipe</t>
  </si>
  <si>
    <t xml:space="preserve">AERNATIVE TO SOAK PIT </t>
  </si>
  <si>
    <r>
      <rPr>
        <i/>
        <sz val="9"/>
        <color indexed="8"/>
        <rFont val="Helvetica Neue"/>
      </rPr>
      <t>Exclude all works in BOQ i</t>
    </r>
    <r>
      <rPr>
        <b/>
        <i/>
        <sz val="9"/>
        <color indexed="8"/>
        <rFont val="Helvetica Neue"/>
      </rPr>
      <t xml:space="preserve">tems  2.3, 2.4, 3.2., 4.3, 5.2  </t>
    </r>
    <r>
      <rPr>
        <i/>
        <sz val="9"/>
        <color indexed="8"/>
        <rFont val="Helvetica Neue"/>
      </rPr>
      <t xml:space="preserve">if using this option. </t>
    </r>
    <r>
      <rPr>
        <i/>
        <sz val="9"/>
        <color indexed="29"/>
        <rFont val="Helvetica Neue"/>
      </rPr>
      <t>Uncheck the checkbox at each item to exclude before checking this box</t>
    </r>
  </si>
  <si>
    <t>Concrete Soak Pit Type 2 Gutter</t>
  </si>
  <si>
    <t>ADDITTIONS</t>
  </si>
  <si>
    <t>OMISSIONS</t>
  </si>
  <si>
    <t>February 2021</t>
  </si>
  <si>
    <t>S. HITHADHOO</t>
  </si>
  <si>
    <t>Paving Blocks (200L x 100W mm ) or screed</t>
  </si>
  <si>
    <t>TOTAL (MVR)</t>
  </si>
  <si>
    <t>GST 6.0%</t>
  </si>
  <si>
    <t>GRAND TOTAL with GST    (MVR)</t>
  </si>
  <si>
    <t xml:space="preserve">Duration …………….  Days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</si>
</sst>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quot; &quot;d&quot;, &quot;yyyy"/>
    <numFmt numFmtId="165" formatCode="&quot; &quot;* #,##0.00&quot; &quot;;&quot; &quot;* \(#,##0.00\);&quot; &quot;* &quot;-&quot;??&quot; &quot;"/>
    <numFmt numFmtId="166" formatCode="0.0"/>
  </numFmts>
  <fonts count="40">
    <font>
      <sz val="10"/>
      <color indexed="8"/>
      <name val="Arial"/>
    </font>
    <font>
      <sz val="12"/>
      <color indexed="8"/>
      <name val="Arial"/>
      <family val="2"/>
    </font>
    <font>
      <sz val="14"/>
      <color indexed="8"/>
      <name val="Arial"/>
      <family val="2"/>
    </font>
    <font>
      <u/>
      <sz val="12"/>
      <color indexed="11"/>
      <name val="Arial"/>
      <family val="2"/>
    </font>
    <font>
      <sz val="13"/>
      <color indexed="8"/>
      <name val="Arial"/>
      <family val="2"/>
    </font>
    <font>
      <sz val="10"/>
      <color indexed="16"/>
      <name val="Arial"/>
      <family val="2"/>
    </font>
    <font>
      <sz val="10"/>
      <color indexed="18"/>
      <name val="Arial"/>
      <family val="2"/>
    </font>
    <font>
      <b/>
      <sz val="10"/>
      <color indexed="8"/>
      <name val="Arial"/>
      <family val="2"/>
    </font>
    <font>
      <sz val="10"/>
      <color indexed="8"/>
      <name val="Helvetica Neue"/>
    </font>
    <font>
      <sz val="12"/>
      <color indexed="8"/>
      <name val="Helvetica Neue"/>
    </font>
    <font>
      <b/>
      <sz val="10"/>
      <color indexed="8"/>
      <name val="Helvetica Neue"/>
    </font>
    <font>
      <b/>
      <sz val="16"/>
      <color indexed="8"/>
      <name val="TechnicLite"/>
      <charset val="2"/>
    </font>
    <font>
      <b/>
      <sz val="16"/>
      <color indexed="18"/>
      <name val="TechnicLite"/>
      <charset val="2"/>
    </font>
    <font>
      <b/>
      <sz val="10"/>
      <color indexed="8"/>
      <name val="TechnicLite"/>
      <charset val="2"/>
    </font>
    <font>
      <b/>
      <sz val="14"/>
      <color indexed="8"/>
      <name val="TechnicLite"/>
      <charset val="2"/>
    </font>
    <font>
      <sz val="12"/>
      <color indexed="8"/>
      <name val="Calibri"/>
      <family val="2"/>
    </font>
    <font>
      <b/>
      <sz val="12"/>
      <color indexed="8"/>
      <name val="Calibri"/>
      <family val="2"/>
    </font>
    <font>
      <sz val="10"/>
      <color indexed="8"/>
      <name val="Calibri"/>
      <family val="2"/>
    </font>
    <font>
      <sz val="13"/>
      <color indexed="8"/>
      <name val="Calibri"/>
      <family val="2"/>
    </font>
    <font>
      <b/>
      <sz val="13"/>
      <color indexed="8"/>
      <name val="Calibri"/>
      <family val="2"/>
    </font>
    <font>
      <sz val="9"/>
      <color indexed="8"/>
      <name val="Helvetica Neue"/>
    </font>
    <font>
      <sz val="12"/>
      <color indexed="8"/>
      <name val="Helvetica Neue Black Condensed"/>
    </font>
    <font>
      <sz val="9"/>
      <color indexed="18"/>
      <name val="Helvetica Neue"/>
    </font>
    <font>
      <b/>
      <sz val="9"/>
      <color indexed="8"/>
      <name val="Helvetica Neue"/>
    </font>
    <font>
      <b/>
      <sz val="9"/>
      <color indexed="18"/>
      <name val="Helvetica Neue"/>
    </font>
    <font>
      <sz val="10"/>
      <color indexed="8"/>
      <name val="Helvetica Neue Bold Condensed"/>
    </font>
    <font>
      <sz val="10"/>
      <color indexed="18"/>
      <name val="Helvetica Neue Bold Condensed"/>
    </font>
    <font>
      <sz val="8"/>
      <color indexed="18"/>
      <name val="Helvetica Neue"/>
    </font>
    <font>
      <vertAlign val="superscript"/>
      <sz val="9"/>
      <color indexed="18"/>
      <name val="Helvetica Neue"/>
    </font>
    <font>
      <sz val="9"/>
      <color indexed="27"/>
      <name val="Helvetica Neue"/>
    </font>
    <font>
      <sz val="9"/>
      <color indexed="24"/>
      <name val="Helvetica Neue"/>
    </font>
    <font>
      <sz val="9"/>
      <color indexed="8"/>
      <name val="Helvetica Neue Medium"/>
    </font>
    <font>
      <sz val="9"/>
      <color indexed="8"/>
      <name val="Helvetica Neue Light"/>
    </font>
    <font>
      <sz val="9"/>
      <color indexed="18"/>
      <name val="Helvetica Neue Light"/>
    </font>
    <font>
      <sz val="10"/>
      <color indexed="21"/>
      <name val="Helvetica Neue Light"/>
    </font>
    <font>
      <sz val="9"/>
      <color indexed="21"/>
      <name val="Helvetica Neue"/>
    </font>
    <font>
      <i/>
      <sz val="9"/>
      <color indexed="8"/>
      <name val="Helvetica Neue"/>
    </font>
    <font>
      <b/>
      <i/>
      <sz val="9"/>
      <color indexed="8"/>
      <name val="Helvetica Neue"/>
    </font>
    <font>
      <i/>
      <sz val="9"/>
      <color indexed="29"/>
      <name val="Helvetica Neue"/>
    </font>
    <font>
      <b/>
      <sz val="10"/>
      <color indexed="8"/>
      <name val="Calibri"/>
      <family val="2"/>
    </font>
  </fonts>
  <fills count="9">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5"/>
        <bgColor auto="1"/>
      </patternFill>
    </fill>
    <fill>
      <patternFill patternType="solid">
        <fgColor indexed="18"/>
        <bgColor auto="1"/>
      </patternFill>
    </fill>
    <fill>
      <patternFill patternType="solid">
        <fgColor indexed="20"/>
        <bgColor auto="1"/>
      </patternFill>
    </fill>
    <fill>
      <patternFill patternType="solid">
        <fgColor indexed="21"/>
        <bgColor auto="1"/>
      </patternFill>
    </fill>
  </fills>
  <borders count="82">
    <border>
      <left/>
      <right/>
      <top/>
      <bottom/>
      <diagonal/>
    </border>
    <border>
      <left style="thin">
        <color indexed="13"/>
      </left>
      <right style="thin">
        <color indexed="13"/>
      </right>
      <top style="thin">
        <color indexed="13"/>
      </top>
      <bottom style="thin">
        <color indexed="14"/>
      </bottom>
      <diagonal/>
    </border>
    <border>
      <left style="thin">
        <color indexed="13"/>
      </left>
      <right style="thin">
        <color indexed="14"/>
      </right>
      <top style="thin">
        <color indexed="14"/>
      </top>
      <bottom style="thin">
        <color indexed="13"/>
      </bottom>
      <diagonal/>
    </border>
    <border>
      <left style="thin">
        <color indexed="14"/>
      </left>
      <right style="thin">
        <color indexed="13"/>
      </right>
      <top style="thin">
        <color indexed="14"/>
      </top>
      <bottom style="thin">
        <color indexed="13"/>
      </bottom>
      <diagonal/>
    </border>
    <border>
      <left style="thin">
        <color indexed="13"/>
      </left>
      <right style="thin">
        <color indexed="13"/>
      </right>
      <top style="thin">
        <color indexed="14"/>
      </top>
      <bottom style="thin">
        <color indexed="17"/>
      </bottom>
      <diagonal/>
    </border>
    <border>
      <left style="thin">
        <color indexed="13"/>
      </left>
      <right style="thin">
        <color indexed="14"/>
      </right>
      <top style="thin">
        <color indexed="13"/>
      </top>
      <bottom style="thin">
        <color indexed="13"/>
      </bottom>
      <diagonal/>
    </border>
    <border>
      <left style="thin">
        <color indexed="14"/>
      </left>
      <right style="thin">
        <color indexed="17"/>
      </right>
      <top style="thin">
        <color indexed="13"/>
      </top>
      <bottom style="thin">
        <color indexed="13"/>
      </bottom>
      <diagonal/>
    </border>
    <border>
      <left style="thin">
        <color indexed="17"/>
      </left>
      <right style="thin">
        <color indexed="13"/>
      </right>
      <top style="thin">
        <color indexed="17"/>
      </top>
      <bottom style="thin">
        <color indexed="13"/>
      </bottom>
      <diagonal/>
    </border>
    <border>
      <left style="thin">
        <color indexed="13"/>
      </left>
      <right style="thin">
        <color indexed="17"/>
      </right>
      <top style="thin">
        <color indexed="17"/>
      </top>
      <bottom style="thin">
        <color indexed="13"/>
      </bottom>
      <diagonal/>
    </border>
    <border>
      <left style="thin">
        <color indexed="17"/>
      </left>
      <right style="thin">
        <color indexed="13"/>
      </right>
      <top style="thin">
        <color indexed="13"/>
      </top>
      <bottom style="thin">
        <color indexed="13"/>
      </bottom>
      <diagonal/>
    </border>
    <border>
      <left style="thin">
        <color indexed="13"/>
      </left>
      <right style="thin">
        <color indexed="17"/>
      </right>
      <top style="thin">
        <color indexed="13"/>
      </top>
      <bottom style="thin">
        <color indexed="13"/>
      </bottom>
      <diagonal/>
    </border>
    <border>
      <left style="thin">
        <color indexed="14"/>
      </left>
      <right style="thin">
        <color indexed="13"/>
      </right>
      <top style="thin">
        <color indexed="13"/>
      </top>
      <bottom style="thin">
        <color indexed="13"/>
      </bottom>
      <diagonal/>
    </border>
    <border>
      <left style="thin">
        <color indexed="13"/>
      </left>
      <right style="thin">
        <color indexed="13"/>
      </right>
      <top style="thin">
        <color indexed="13"/>
      </top>
      <bottom style="thin">
        <color indexed="13"/>
      </bottom>
      <diagonal/>
    </border>
    <border>
      <left style="thin">
        <color indexed="17"/>
      </left>
      <right style="thin">
        <color indexed="13"/>
      </right>
      <top style="thin">
        <color indexed="13"/>
      </top>
      <bottom style="thin">
        <color indexed="17"/>
      </bottom>
      <diagonal/>
    </border>
    <border>
      <left style="thin">
        <color indexed="13"/>
      </left>
      <right style="thin">
        <color indexed="17"/>
      </right>
      <top style="thin">
        <color indexed="13"/>
      </top>
      <bottom style="thin">
        <color indexed="17"/>
      </bottom>
      <diagonal/>
    </border>
    <border>
      <left style="thin">
        <color indexed="13"/>
      </left>
      <right style="thin">
        <color indexed="13"/>
      </right>
      <top style="thin">
        <color indexed="17"/>
      </top>
      <bottom style="thin">
        <color indexed="13"/>
      </bottom>
      <diagonal/>
    </border>
    <border>
      <left style="thin">
        <color indexed="14"/>
      </left>
      <right style="thin">
        <color indexed="13"/>
      </right>
      <top style="thin">
        <color indexed="13"/>
      </top>
      <bottom style="thin">
        <color indexed="17"/>
      </bottom>
      <diagonal/>
    </border>
    <border>
      <left style="thin">
        <color indexed="13"/>
      </left>
      <right style="thin">
        <color indexed="19"/>
      </right>
      <top style="thin">
        <color indexed="13"/>
      </top>
      <bottom style="thin">
        <color indexed="13"/>
      </bottom>
      <diagonal/>
    </border>
    <border>
      <left style="thin">
        <color indexed="19"/>
      </left>
      <right style="thin">
        <color indexed="17"/>
      </right>
      <top style="thin">
        <color indexed="17"/>
      </top>
      <bottom style="thin">
        <color indexed="17"/>
      </bottom>
      <diagonal/>
    </border>
    <border>
      <left style="thin">
        <color indexed="14"/>
      </left>
      <right style="thin">
        <color indexed="13"/>
      </right>
      <top style="thin">
        <color indexed="17"/>
      </top>
      <bottom style="thin">
        <color indexed="13"/>
      </bottom>
      <diagonal/>
    </border>
    <border>
      <left style="thin">
        <color indexed="13"/>
      </left>
      <right style="thin">
        <color indexed="13"/>
      </right>
      <top style="thin">
        <color indexed="14"/>
      </top>
      <bottom style="thin">
        <color indexed="13"/>
      </bottom>
      <diagonal/>
    </border>
    <border>
      <left style="thin">
        <color indexed="13"/>
      </left>
      <right style="thin">
        <color indexed="13"/>
      </right>
      <top style="thin">
        <color indexed="13"/>
      </top>
      <bottom style="thin">
        <color indexed="17"/>
      </bottom>
      <diagonal/>
    </border>
    <border>
      <left style="thin">
        <color indexed="17"/>
      </left>
      <right style="thin">
        <color indexed="17"/>
      </right>
      <top style="thin">
        <color indexed="17"/>
      </top>
      <bottom style="thin">
        <color indexed="17"/>
      </bottom>
      <diagonal/>
    </border>
    <border>
      <left style="thin">
        <color indexed="13"/>
      </left>
      <right style="thin">
        <color indexed="13"/>
      </right>
      <top style="thin">
        <color indexed="17"/>
      </top>
      <bottom style="thin">
        <color indexed="17"/>
      </bottom>
      <diagonal/>
    </border>
    <border>
      <left/>
      <right/>
      <top/>
      <bottom/>
      <diagonal/>
    </border>
    <border>
      <left/>
      <right/>
      <top/>
      <bottom style="thin">
        <color indexed="8"/>
      </bottom>
      <diagonal/>
    </border>
    <border>
      <left style="thin">
        <color indexed="22"/>
      </left>
      <right style="thin">
        <color indexed="22"/>
      </right>
      <top style="thin">
        <color indexed="8"/>
      </top>
      <bottom/>
      <diagonal/>
    </border>
    <border>
      <left style="thin">
        <color indexed="8"/>
      </left>
      <right style="thin">
        <color indexed="25"/>
      </right>
      <top style="thin">
        <color indexed="8"/>
      </top>
      <bottom style="thin">
        <color indexed="25"/>
      </bottom>
      <diagonal/>
    </border>
    <border>
      <left style="thin">
        <color indexed="25"/>
      </left>
      <right style="thin">
        <color indexed="25"/>
      </right>
      <top style="thin">
        <color indexed="8"/>
      </top>
      <bottom style="thin">
        <color indexed="25"/>
      </bottom>
      <diagonal/>
    </border>
    <border>
      <left style="thin">
        <color indexed="25"/>
      </left>
      <right style="thin">
        <color indexed="8"/>
      </right>
      <top style="thin">
        <color indexed="8"/>
      </top>
      <bottom style="thin">
        <color indexed="25"/>
      </bottom>
      <diagonal/>
    </border>
    <border>
      <left style="thin">
        <color indexed="8"/>
      </left>
      <right style="thin">
        <color indexed="19"/>
      </right>
      <top style="thin">
        <color indexed="25"/>
      </top>
      <bottom style="thin">
        <color indexed="8"/>
      </bottom>
      <diagonal/>
    </border>
    <border>
      <left style="thin">
        <color indexed="19"/>
      </left>
      <right style="thin">
        <color indexed="19"/>
      </right>
      <top style="thin">
        <color indexed="25"/>
      </top>
      <bottom style="thin">
        <color indexed="8"/>
      </bottom>
      <diagonal/>
    </border>
    <border>
      <left style="thin">
        <color indexed="19"/>
      </left>
      <right style="thin">
        <color indexed="25"/>
      </right>
      <top style="thin">
        <color indexed="25"/>
      </top>
      <bottom style="thin">
        <color indexed="8"/>
      </bottom>
      <diagonal/>
    </border>
    <border>
      <left style="thin">
        <color indexed="25"/>
      </left>
      <right style="thin">
        <color indexed="19"/>
      </right>
      <top style="thin">
        <color indexed="25"/>
      </top>
      <bottom style="thin">
        <color indexed="8"/>
      </bottom>
      <diagonal/>
    </border>
    <border>
      <left style="thin">
        <color indexed="19"/>
      </left>
      <right style="thin">
        <color indexed="8"/>
      </right>
      <top style="thin">
        <color indexed="25"/>
      </top>
      <bottom style="thin">
        <color indexed="8"/>
      </bottom>
      <diagonal/>
    </border>
    <border>
      <left style="thin">
        <color indexed="8"/>
      </left>
      <right style="thin">
        <color indexed="19"/>
      </right>
      <top style="thin">
        <color indexed="8"/>
      </top>
      <bottom style="thin">
        <color indexed="25"/>
      </bottom>
      <diagonal/>
    </border>
    <border>
      <left style="thin">
        <color indexed="19"/>
      </left>
      <right style="thin">
        <color indexed="19"/>
      </right>
      <top style="thin">
        <color indexed="8"/>
      </top>
      <bottom style="thin">
        <color indexed="25"/>
      </bottom>
      <diagonal/>
    </border>
    <border>
      <left style="thin">
        <color indexed="19"/>
      </left>
      <right style="thin">
        <color indexed="25"/>
      </right>
      <top style="thin">
        <color indexed="8"/>
      </top>
      <bottom style="thin">
        <color indexed="25"/>
      </bottom>
      <diagonal/>
    </border>
    <border>
      <left style="thin">
        <color indexed="25"/>
      </left>
      <right style="thin">
        <color indexed="19"/>
      </right>
      <top style="thin">
        <color indexed="8"/>
      </top>
      <bottom style="thin">
        <color indexed="25"/>
      </bottom>
      <diagonal/>
    </border>
    <border>
      <left style="thin">
        <color indexed="19"/>
      </left>
      <right style="thin">
        <color indexed="8"/>
      </right>
      <top style="thin">
        <color indexed="8"/>
      </top>
      <bottom style="thin">
        <color indexed="25"/>
      </bottom>
      <diagonal/>
    </border>
    <border>
      <left style="thin">
        <color indexed="8"/>
      </left>
      <right style="thin">
        <color indexed="19"/>
      </right>
      <top style="thin">
        <color indexed="25"/>
      </top>
      <bottom style="thin">
        <color indexed="25"/>
      </bottom>
      <diagonal/>
    </border>
    <border>
      <left style="thin">
        <color indexed="19"/>
      </left>
      <right style="thin">
        <color indexed="19"/>
      </right>
      <top style="thin">
        <color indexed="25"/>
      </top>
      <bottom style="thin">
        <color indexed="25"/>
      </bottom>
      <diagonal/>
    </border>
    <border>
      <left style="thin">
        <color indexed="19"/>
      </left>
      <right style="thin">
        <color indexed="25"/>
      </right>
      <top style="thin">
        <color indexed="25"/>
      </top>
      <bottom style="thin">
        <color indexed="25"/>
      </bottom>
      <diagonal/>
    </border>
    <border>
      <left style="thin">
        <color indexed="25"/>
      </left>
      <right style="thin">
        <color indexed="19"/>
      </right>
      <top style="thin">
        <color indexed="25"/>
      </top>
      <bottom style="thin">
        <color indexed="25"/>
      </bottom>
      <diagonal/>
    </border>
    <border>
      <left style="thin">
        <color indexed="19"/>
      </left>
      <right style="thin">
        <color indexed="8"/>
      </right>
      <top style="thin">
        <color indexed="25"/>
      </top>
      <bottom style="thin">
        <color indexed="25"/>
      </bottom>
      <diagonal/>
    </border>
    <border>
      <left style="thin">
        <color indexed="8"/>
      </left>
      <right style="thin">
        <color indexed="19"/>
      </right>
      <top style="thin">
        <color indexed="25"/>
      </top>
      <bottom style="thin">
        <color indexed="18"/>
      </bottom>
      <diagonal/>
    </border>
    <border>
      <left style="thin">
        <color indexed="19"/>
      </left>
      <right style="thin">
        <color indexed="19"/>
      </right>
      <top style="thin">
        <color indexed="25"/>
      </top>
      <bottom style="thin">
        <color indexed="18"/>
      </bottom>
      <diagonal/>
    </border>
    <border>
      <left style="thin">
        <color indexed="19"/>
      </left>
      <right style="thin">
        <color indexed="25"/>
      </right>
      <top style="thin">
        <color indexed="25"/>
      </top>
      <bottom style="thin">
        <color indexed="18"/>
      </bottom>
      <diagonal/>
    </border>
    <border>
      <left style="thin">
        <color indexed="25"/>
      </left>
      <right style="thin">
        <color indexed="19"/>
      </right>
      <top style="thin">
        <color indexed="25"/>
      </top>
      <bottom style="thin">
        <color indexed="18"/>
      </bottom>
      <diagonal/>
    </border>
    <border>
      <left style="thin">
        <color indexed="19"/>
      </left>
      <right style="thin">
        <color indexed="8"/>
      </right>
      <top style="thin">
        <color indexed="25"/>
      </top>
      <bottom style="thin">
        <color indexed="18"/>
      </bottom>
      <diagonal/>
    </border>
    <border>
      <left style="thin">
        <color indexed="8"/>
      </left>
      <right style="thin">
        <color indexed="19"/>
      </right>
      <top style="thin">
        <color indexed="18"/>
      </top>
      <bottom style="thin">
        <color indexed="25"/>
      </bottom>
      <diagonal/>
    </border>
    <border>
      <left style="thin">
        <color indexed="19"/>
      </left>
      <right style="thin">
        <color indexed="19"/>
      </right>
      <top style="thin">
        <color indexed="18"/>
      </top>
      <bottom style="thin">
        <color indexed="25"/>
      </bottom>
      <diagonal/>
    </border>
    <border>
      <left style="thin">
        <color indexed="19"/>
      </left>
      <right style="thin">
        <color indexed="25"/>
      </right>
      <top style="thin">
        <color indexed="18"/>
      </top>
      <bottom style="thin">
        <color indexed="19"/>
      </bottom>
      <diagonal/>
    </border>
    <border>
      <left style="thin">
        <color indexed="25"/>
      </left>
      <right style="thin">
        <color indexed="19"/>
      </right>
      <top style="thin">
        <color indexed="18"/>
      </top>
      <bottom style="thin">
        <color indexed="25"/>
      </bottom>
      <diagonal/>
    </border>
    <border>
      <left style="thin">
        <color indexed="19"/>
      </left>
      <right style="thin">
        <color indexed="25"/>
      </right>
      <top style="thin">
        <color indexed="18"/>
      </top>
      <bottom style="thin">
        <color indexed="25"/>
      </bottom>
      <diagonal/>
    </border>
    <border>
      <left style="thin">
        <color indexed="19"/>
      </left>
      <right style="thin">
        <color indexed="8"/>
      </right>
      <top style="thin">
        <color indexed="18"/>
      </top>
      <bottom style="thin">
        <color indexed="25"/>
      </bottom>
      <diagonal/>
    </border>
    <border>
      <left style="thin">
        <color indexed="19"/>
      </left>
      <right style="thin">
        <color indexed="25"/>
      </right>
      <top style="thin">
        <color indexed="19"/>
      </top>
      <bottom style="thin">
        <color indexed="25"/>
      </bottom>
      <diagonal/>
    </border>
    <border>
      <left style="thin">
        <color indexed="19"/>
      </left>
      <right style="thin">
        <color indexed="25"/>
      </right>
      <top style="thin">
        <color indexed="25"/>
      </top>
      <bottom style="thin">
        <color indexed="19"/>
      </bottom>
      <diagonal/>
    </border>
    <border>
      <left style="thin">
        <color indexed="8"/>
      </left>
      <right style="thin">
        <color indexed="19"/>
      </right>
      <top style="thin">
        <color indexed="25"/>
      </top>
      <bottom style="thin">
        <color indexed="26"/>
      </bottom>
      <diagonal/>
    </border>
    <border>
      <left style="thin">
        <color indexed="19"/>
      </left>
      <right style="thin">
        <color indexed="19"/>
      </right>
      <top style="thin">
        <color indexed="25"/>
      </top>
      <bottom style="thin">
        <color indexed="26"/>
      </bottom>
      <diagonal/>
    </border>
    <border>
      <left style="thin">
        <color indexed="19"/>
      </left>
      <right style="thin">
        <color indexed="25"/>
      </right>
      <top style="thin">
        <color indexed="25"/>
      </top>
      <bottom style="thin">
        <color indexed="26"/>
      </bottom>
      <diagonal/>
    </border>
    <border>
      <left style="thin">
        <color indexed="25"/>
      </left>
      <right style="thin">
        <color indexed="19"/>
      </right>
      <top style="thin">
        <color indexed="25"/>
      </top>
      <bottom style="thin">
        <color indexed="26"/>
      </bottom>
      <diagonal/>
    </border>
    <border>
      <left style="thin">
        <color indexed="8"/>
      </left>
      <right style="thin">
        <color indexed="19"/>
      </right>
      <top style="thin">
        <color indexed="26"/>
      </top>
      <bottom style="thin">
        <color indexed="25"/>
      </bottom>
      <diagonal/>
    </border>
    <border>
      <left style="thin">
        <color indexed="19"/>
      </left>
      <right style="thin">
        <color indexed="19"/>
      </right>
      <top style="thin">
        <color indexed="26"/>
      </top>
      <bottom style="thin">
        <color indexed="25"/>
      </bottom>
      <diagonal/>
    </border>
    <border>
      <left style="thin">
        <color indexed="19"/>
      </left>
      <right style="thin">
        <color indexed="25"/>
      </right>
      <top style="thin">
        <color indexed="26"/>
      </top>
      <bottom style="thin">
        <color indexed="25"/>
      </bottom>
      <diagonal/>
    </border>
    <border>
      <left style="thin">
        <color indexed="25"/>
      </left>
      <right style="thin">
        <color indexed="19"/>
      </right>
      <top style="thin">
        <color indexed="26"/>
      </top>
      <bottom style="thin">
        <color indexed="25"/>
      </bottom>
      <diagonal/>
    </border>
    <border>
      <left style="thin">
        <color indexed="8"/>
      </left>
      <right style="thin">
        <color indexed="19"/>
      </right>
      <top style="thin">
        <color indexed="25"/>
      </top>
      <bottom style="thin">
        <color indexed="19"/>
      </bottom>
      <diagonal/>
    </border>
    <border>
      <left style="thin">
        <color indexed="19"/>
      </left>
      <right style="thin">
        <color indexed="19"/>
      </right>
      <top style="thin">
        <color indexed="25"/>
      </top>
      <bottom style="thin">
        <color indexed="19"/>
      </bottom>
      <diagonal/>
    </border>
    <border>
      <left style="thin">
        <color indexed="25"/>
      </left>
      <right style="thin">
        <color indexed="19"/>
      </right>
      <top style="thin">
        <color indexed="25"/>
      </top>
      <bottom style="thin">
        <color indexed="19"/>
      </bottom>
      <diagonal/>
    </border>
    <border>
      <left style="thin">
        <color indexed="19"/>
      </left>
      <right style="thin">
        <color indexed="8"/>
      </right>
      <top style="thin">
        <color indexed="25"/>
      </top>
      <bottom style="thin">
        <color indexed="19"/>
      </bottom>
      <diagonal/>
    </border>
    <border>
      <left style="thin">
        <color indexed="8"/>
      </left>
      <right style="thin">
        <color indexed="19"/>
      </right>
      <top style="thin">
        <color indexed="19"/>
      </top>
      <bottom style="thin">
        <color indexed="25"/>
      </bottom>
      <diagonal/>
    </border>
    <border>
      <left style="thin">
        <color indexed="19"/>
      </left>
      <right style="thin">
        <color indexed="19"/>
      </right>
      <top style="thin">
        <color indexed="19"/>
      </top>
      <bottom style="thin">
        <color indexed="25"/>
      </bottom>
      <diagonal/>
    </border>
    <border>
      <left style="thin">
        <color indexed="25"/>
      </left>
      <right style="thin">
        <color indexed="19"/>
      </right>
      <top style="thin">
        <color indexed="19"/>
      </top>
      <bottom style="thin">
        <color indexed="25"/>
      </bottom>
      <diagonal/>
    </border>
    <border>
      <left style="thin">
        <color indexed="19"/>
      </left>
      <right style="thin">
        <color indexed="8"/>
      </right>
      <top style="thin">
        <color indexed="19"/>
      </top>
      <bottom style="thin">
        <color indexed="25"/>
      </bottom>
      <diagonal/>
    </border>
    <border>
      <left style="thin">
        <color indexed="19"/>
      </left>
      <right style="thin">
        <color indexed="19"/>
      </right>
      <top style="thin">
        <color indexed="19"/>
      </top>
      <bottom style="thin">
        <color indexed="28"/>
      </bottom>
      <diagonal/>
    </border>
    <border>
      <left style="thin">
        <color indexed="8"/>
      </left>
      <right style="thin">
        <color indexed="29"/>
      </right>
      <top style="thin">
        <color indexed="25"/>
      </top>
      <bottom style="thin">
        <color indexed="25"/>
      </bottom>
      <diagonal/>
    </border>
    <border>
      <left style="thin">
        <color indexed="29"/>
      </left>
      <right style="thin">
        <color indexed="29"/>
      </right>
      <top style="thin">
        <color indexed="28"/>
      </top>
      <bottom style="thin">
        <color indexed="28"/>
      </bottom>
      <diagonal/>
    </border>
    <border>
      <left style="thin">
        <color indexed="29"/>
      </left>
      <right style="thin">
        <color indexed="25"/>
      </right>
      <top style="thin">
        <color indexed="25"/>
      </top>
      <bottom style="thin">
        <color indexed="25"/>
      </bottom>
      <diagonal/>
    </border>
    <border>
      <left style="thin">
        <color indexed="19"/>
      </left>
      <right style="thin">
        <color indexed="19"/>
      </right>
      <top style="thin">
        <color indexed="28"/>
      </top>
      <bottom style="thin">
        <color indexed="25"/>
      </bottom>
      <diagonal/>
    </border>
    <border>
      <left style="thin">
        <color indexed="8"/>
      </left>
      <right style="thin">
        <color indexed="22"/>
      </right>
      <top style="thin">
        <color indexed="8"/>
      </top>
      <bottom/>
      <diagonal/>
    </border>
    <border>
      <left style="thin">
        <color indexed="22"/>
      </left>
      <right style="thin">
        <color indexed="8"/>
      </right>
      <top style="thin">
        <color indexed="8"/>
      </top>
      <bottom/>
      <diagonal/>
    </border>
    <border>
      <left style="thin">
        <color indexed="64"/>
      </left>
      <right style="thin">
        <color indexed="64"/>
      </right>
      <top style="thin">
        <color indexed="64"/>
      </top>
      <bottom style="thin">
        <color indexed="64"/>
      </bottom>
      <diagonal/>
    </border>
  </borders>
  <cellStyleXfs count="1">
    <xf numFmtId="0" fontId="0" fillId="0" borderId="0" applyNumberFormat="0" applyFill="0" applyBorder="0" applyProtection="0"/>
  </cellStyleXfs>
  <cellXfs count="215">
    <xf numFmtId="0" fontId="0" fillId="0" borderId="0" xfId="0" applyFont="1" applyAlignment="1"/>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applyFont="1" applyAlignment="1"/>
    <xf numFmtId="0" fontId="0" fillId="4" borderId="1" xfId="0" applyFont="1" applyFill="1" applyBorder="1" applyAlignment="1"/>
    <xf numFmtId="49" fontId="0" fillId="4" borderId="1" xfId="0" applyNumberFormat="1" applyFont="1" applyFill="1" applyBorder="1" applyAlignment="1"/>
    <xf numFmtId="49" fontId="0" fillId="5" borderId="2" xfId="0" applyNumberFormat="1" applyFont="1" applyFill="1" applyBorder="1" applyAlignment="1"/>
    <xf numFmtId="0" fontId="5" fillId="0" borderId="3" xfId="0" applyNumberFormat="1" applyFont="1" applyBorder="1" applyAlignment="1"/>
    <xf numFmtId="0" fontId="5" fillId="0" borderId="4" xfId="0" applyNumberFormat="1" applyFont="1" applyBorder="1" applyAlignment="1"/>
    <xf numFmtId="0" fontId="5" fillId="6" borderId="4" xfId="0" applyFont="1" applyFill="1" applyBorder="1" applyAlignment="1"/>
    <xf numFmtId="49" fontId="0" fillId="5" borderId="5" xfId="0" applyNumberFormat="1" applyFont="1" applyFill="1" applyBorder="1" applyAlignment="1"/>
    <xf numFmtId="0" fontId="5" fillId="0" borderId="6" xfId="0" applyNumberFormat="1" applyFont="1" applyBorder="1" applyAlignment="1"/>
    <xf numFmtId="0" fontId="6" fillId="6" borderId="7" xfId="0" applyFont="1" applyFill="1" applyBorder="1" applyAlignment="1"/>
    <xf numFmtId="0" fontId="6" fillId="6" borderId="8" xfId="0" applyFont="1" applyFill="1" applyBorder="1" applyAlignment="1"/>
    <xf numFmtId="0" fontId="6" fillId="6" borderId="9" xfId="0" applyFont="1" applyFill="1" applyBorder="1" applyAlignment="1"/>
    <xf numFmtId="0" fontId="6" fillId="6" borderId="10" xfId="0" applyFont="1" applyFill="1" applyBorder="1" applyAlignment="1"/>
    <xf numFmtId="0" fontId="5" fillId="0" borderId="11" xfId="0" applyNumberFormat="1" applyFont="1" applyBorder="1" applyAlignment="1"/>
    <xf numFmtId="0" fontId="5" fillId="0" borderId="12" xfId="0" applyNumberFormat="1" applyFont="1" applyBorder="1" applyAlignment="1"/>
    <xf numFmtId="0" fontId="6" fillId="6" borderId="13" xfId="0" applyFont="1" applyFill="1" applyBorder="1" applyAlignment="1"/>
    <xf numFmtId="0" fontId="6" fillId="6" borderId="14" xfId="0" applyFont="1" applyFill="1" applyBorder="1" applyAlignment="1"/>
    <xf numFmtId="0" fontId="5" fillId="0" borderId="15" xfId="0" applyNumberFormat="1" applyFont="1" applyBorder="1" applyAlignment="1"/>
    <xf numFmtId="0" fontId="5" fillId="6" borderId="16" xfId="0" applyFont="1" applyFill="1" applyBorder="1" applyAlignment="1"/>
    <xf numFmtId="0" fontId="5" fillId="6" borderId="12" xfId="0" applyFont="1" applyFill="1" applyBorder="1" applyAlignment="1"/>
    <xf numFmtId="49" fontId="0" fillId="5" borderId="17" xfId="0" applyNumberFormat="1" applyFont="1" applyFill="1" applyBorder="1" applyAlignment="1"/>
    <xf numFmtId="0" fontId="5" fillId="6" borderId="18" xfId="0" applyFont="1" applyFill="1" applyBorder="1" applyAlignment="1"/>
    <xf numFmtId="0" fontId="5" fillId="0" borderId="9" xfId="0" applyNumberFormat="1" applyFont="1" applyBorder="1" applyAlignment="1"/>
    <xf numFmtId="0" fontId="5" fillId="0" borderId="19" xfId="0" applyNumberFormat="1" applyFont="1" applyBorder="1" applyAlignment="1"/>
    <xf numFmtId="0" fontId="5" fillId="6" borderId="11" xfId="0" applyFont="1" applyFill="1" applyBorder="1" applyAlignment="1"/>
    <xf numFmtId="0" fontId="0" fillId="0" borderId="0" xfId="0" applyNumberFormat="1" applyFont="1" applyAlignment="1"/>
    <xf numFmtId="0" fontId="0" fillId="0" borderId="3" xfId="0" applyNumberFormat="1" applyFont="1" applyBorder="1" applyAlignment="1"/>
    <xf numFmtId="0" fontId="0" fillId="0" borderId="20" xfId="0" applyNumberFormat="1" applyFont="1" applyBorder="1" applyAlignment="1"/>
    <xf numFmtId="0" fontId="0" fillId="6" borderId="20" xfId="0" applyFont="1" applyFill="1" applyBorder="1" applyAlignment="1"/>
    <xf numFmtId="0" fontId="0" fillId="0" borderId="11" xfId="0" applyFont="1" applyBorder="1" applyAlignment="1"/>
    <xf numFmtId="0" fontId="0" fillId="0" borderId="12" xfId="0" applyFont="1" applyBorder="1" applyAlignment="1"/>
    <xf numFmtId="0" fontId="0" fillId="6" borderId="12" xfId="0" applyFont="1" applyFill="1" applyBorder="1" applyAlignment="1"/>
    <xf numFmtId="0" fontId="0" fillId="0" borderId="11" xfId="0" applyNumberFormat="1" applyFont="1" applyBorder="1" applyAlignment="1"/>
    <xf numFmtId="0" fontId="0" fillId="0" borderId="12" xfId="0" applyNumberFormat="1" applyFont="1" applyBorder="1" applyAlignment="1"/>
    <xf numFmtId="0" fontId="7" fillId="0" borderId="12" xfId="0" applyNumberFormat="1" applyFont="1" applyBorder="1" applyAlignment="1"/>
    <xf numFmtId="0" fontId="0" fillId="6" borderId="11" xfId="0" applyFont="1" applyFill="1" applyBorder="1" applyAlignment="1"/>
    <xf numFmtId="2" fontId="7" fillId="0" borderId="12" xfId="0" applyNumberFormat="1" applyFont="1" applyBorder="1" applyAlignment="1"/>
    <xf numFmtId="0" fontId="7" fillId="6" borderId="12" xfId="0" applyFont="1" applyFill="1" applyBorder="1" applyAlignment="1"/>
    <xf numFmtId="0" fontId="0" fillId="7" borderId="12" xfId="0" applyNumberFormat="1" applyFont="1" applyFill="1" applyBorder="1" applyAlignment="1"/>
    <xf numFmtId="0" fontId="7" fillId="7" borderId="12" xfId="0" applyNumberFormat="1" applyFont="1" applyFill="1" applyBorder="1" applyAlignment="1"/>
    <xf numFmtId="0" fontId="7" fillId="7" borderId="12" xfId="0" applyFont="1" applyFill="1" applyBorder="1" applyAlignment="1"/>
    <xf numFmtId="49" fontId="0" fillId="5" borderId="5" xfId="0" applyNumberFormat="1" applyFont="1" applyFill="1" applyBorder="1" applyAlignment="1">
      <alignment wrapText="1"/>
    </xf>
    <xf numFmtId="1" fontId="7" fillId="0" borderId="12" xfId="0" applyNumberFormat="1" applyFont="1" applyBorder="1" applyAlignment="1"/>
    <xf numFmtId="2" fontId="0" fillId="0" borderId="12" xfId="0" applyNumberFormat="1" applyFont="1" applyBorder="1" applyAlignment="1"/>
    <xf numFmtId="2" fontId="7" fillId="6" borderId="12" xfId="0" applyNumberFormat="1" applyFont="1" applyFill="1" applyBorder="1" applyAlignment="1"/>
    <xf numFmtId="49" fontId="0" fillId="0" borderId="21" xfId="0" applyNumberFormat="1" applyFont="1" applyBorder="1" applyAlignment="1"/>
    <xf numFmtId="1" fontId="0" fillId="0" borderId="10" xfId="0" applyNumberFormat="1" applyFont="1" applyBorder="1" applyAlignment="1"/>
    <xf numFmtId="49" fontId="0" fillId="0" borderId="22" xfId="0" applyNumberFormat="1" applyFont="1" applyBorder="1" applyAlignment="1"/>
    <xf numFmtId="0" fontId="0" fillId="0" borderId="9" xfId="0" applyFont="1" applyBorder="1" applyAlignment="1"/>
    <xf numFmtId="0" fontId="7" fillId="0" borderId="12" xfId="0" applyFont="1" applyBorder="1" applyAlignment="1"/>
    <xf numFmtId="0" fontId="7" fillId="6" borderId="23" xfId="0" applyFont="1" applyFill="1" applyBorder="1" applyAlignment="1"/>
    <xf numFmtId="0" fontId="0" fillId="0" borderId="10" xfId="0" applyNumberFormat="1" applyFont="1" applyBorder="1" applyAlignment="1"/>
    <xf numFmtId="0" fontId="0" fillId="6" borderId="9" xfId="0" applyFont="1" applyFill="1" applyBorder="1" applyAlignment="1"/>
    <xf numFmtId="0" fontId="0" fillId="0" borderId="0" xfId="0" applyNumberFormat="1" applyFont="1" applyAlignment="1"/>
    <xf numFmtId="0" fontId="8" fillId="7" borderId="24" xfId="0" applyFont="1" applyFill="1" applyBorder="1" applyAlignment="1"/>
    <xf numFmtId="0" fontId="9" fillId="7" borderId="24" xfId="0" applyFont="1" applyFill="1" applyBorder="1" applyAlignment="1"/>
    <xf numFmtId="0" fontId="10" fillId="7" borderId="24" xfId="0" applyFont="1" applyFill="1" applyBorder="1" applyAlignment="1"/>
    <xf numFmtId="164" fontId="10" fillId="7" borderId="24" xfId="0" applyNumberFormat="1" applyFont="1" applyFill="1" applyBorder="1" applyAlignment="1"/>
    <xf numFmtId="49" fontId="11" fillId="7" borderId="24" xfId="0" applyNumberFormat="1" applyFont="1" applyFill="1" applyBorder="1" applyAlignment="1">
      <alignment horizontal="right" vertical="center"/>
    </xf>
    <xf numFmtId="49" fontId="12" fillId="7" borderId="24" xfId="0" applyNumberFormat="1" applyFont="1" applyFill="1" applyBorder="1" applyAlignment="1">
      <alignment horizontal="right" vertical="center"/>
    </xf>
    <xf numFmtId="49" fontId="13" fillId="7" borderId="24" xfId="0" applyNumberFormat="1" applyFont="1" applyFill="1" applyBorder="1" applyAlignment="1">
      <alignment horizontal="right" vertical="center"/>
    </xf>
    <xf numFmtId="49" fontId="8" fillId="7" borderId="24" xfId="0" applyNumberFormat="1" applyFont="1" applyFill="1" applyBorder="1" applyAlignment="1">
      <alignment horizontal="right"/>
    </xf>
    <xf numFmtId="0" fontId="14" fillId="7" borderId="24" xfId="0" applyFont="1" applyFill="1" applyBorder="1" applyAlignment="1">
      <alignment horizontal="right" vertical="center"/>
    </xf>
    <xf numFmtId="0" fontId="13" fillId="7" borderId="24" xfId="0" applyFont="1" applyFill="1" applyBorder="1" applyAlignment="1">
      <alignment horizontal="right" vertical="center"/>
    </xf>
    <xf numFmtId="0" fontId="0" fillId="0" borderId="0" xfId="0" applyNumberFormat="1" applyFont="1" applyAlignment="1"/>
    <xf numFmtId="49" fontId="16" fillId="8" borderId="26" xfId="0" applyNumberFormat="1" applyFont="1" applyFill="1" applyBorder="1" applyAlignment="1">
      <alignment horizontal="center" vertical="center" wrapText="1"/>
    </xf>
    <xf numFmtId="0" fontId="20" fillId="0" borderId="0" xfId="0" applyNumberFormat="1" applyFont="1" applyAlignment="1">
      <alignment horizontal="right"/>
    </xf>
    <xf numFmtId="0" fontId="20" fillId="0" borderId="27" xfId="0" applyFont="1" applyBorder="1" applyAlignment="1">
      <alignment horizontal="right" vertical="top"/>
    </xf>
    <xf numFmtId="49" fontId="21" fillId="0" borderId="28" xfId="0" applyNumberFormat="1" applyFont="1" applyBorder="1" applyAlignment="1">
      <alignment horizontal="left" vertical="center" wrapText="1"/>
    </xf>
    <xf numFmtId="0" fontId="20" fillId="0" borderId="28" xfId="0" applyFont="1" applyBorder="1" applyAlignment="1">
      <alignment horizontal="right" vertical="center"/>
    </xf>
    <xf numFmtId="0" fontId="22" fillId="0" borderId="28" xfId="0" applyFont="1" applyBorder="1" applyAlignment="1">
      <alignment horizontal="left" vertical="center"/>
    </xf>
    <xf numFmtId="165" fontId="20" fillId="0" borderId="28" xfId="0" applyNumberFormat="1" applyFont="1" applyBorder="1" applyAlignment="1">
      <alignment horizontal="right"/>
    </xf>
    <xf numFmtId="165" fontId="20" fillId="0" borderId="29" xfId="0" applyNumberFormat="1" applyFont="1" applyBorder="1" applyAlignment="1">
      <alignment horizontal="right"/>
    </xf>
    <xf numFmtId="49" fontId="23" fillId="0" borderId="30" xfId="0" applyNumberFormat="1" applyFont="1" applyBorder="1" applyAlignment="1">
      <alignment horizontal="center" vertical="top"/>
    </xf>
    <xf numFmtId="49" fontId="23" fillId="0" borderId="31" xfId="0" applyNumberFormat="1" applyFont="1" applyBorder="1" applyAlignment="1">
      <alignment horizontal="left" vertical="top" wrapText="1"/>
    </xf>
    <xf numFmtId="49" fontId="23" fillId="0" borderId="32" xfId="0" applyNumberFormat="1" applyFont="1" applyBorder="1" applyAlignment="1">
      <alignment horizontal="center" vertical="top"/>
    </xf>
    <xf numFmtId="49" fontId="24" fillId="0" borderId="33" xfId="0" applyNumberFormat="1" applyFont="1" applyBorder="1" applyAlignment="1">
      <alignment horizontal="center" vertical="top"/>
    </xf>
    <xf numFmtId="49" fontId="23" fillId="0" borderId="32" xfId="0" applyNumberFormat="1" applyFont="1" applyBorder="1" applyAlignment="1">
      <alignment horizontal="center" vertical="top" wrapText="1"/>
    </xf>
    <xf numFmtId="49" fontId="23" fillId="0" borderId="33" xfId="0" applyNumberFormat="1" applyFont="1" applyBorder="1" applyAlignment="1">
      <alignment horizontal="center" vertical="top" wrapText="1"/>
    </xf>
    <xf numFmtId="49" fontId="23" fillId="0" borderId="34" xfId="0" applyNumberFormat="1" applyFont="1" applyBorder="1" applyAlignment="1">
      <alignment horizontal="center" vertical="top"/>
    </xf>
    <xf numFmtId="0" fontId="25" fillId="8" borderId="35" xfId="0" applyNumberFormat="1" applyFont="1" applyFill="1" applyBorder="1" applyAlignment="1">
      <alignment horizontal="right" vertical="top"/>
    </xf>
    <xf numFmtId="49" fontId="25" fillId="8" borderId="36" xfId="0" applyNumberFormat="1" applyFont="1" applyFill="1" applyBorder="1" applyAlignment="1">
      <alignment horizontal="left" vertical="center" wrapText="1"/>
    </xf>
    <xf numFmtId="2" fontId="25" fillId="8" borderId="37" xfId="0" applyNumberFormat="1" applyFont="1" applyFill="1" applyBorder="1" applyAlignment="1">
      <alignment horizontal="right" vertical="top"/>
    </xf>
    <xf numFmtId="2" fontId="26" fillId="8" borderId="38" xfId="0" applyNumberFormat="1" applyFont="1" applyFill="1" applyBorder="1" applyAlignment="1">
      <alignment horizontal="left" vertical="top"/>
    </xf>
    <xf numFmtId="165" fontId="25" fillId="8" borderId="37" xfId="0" applyNumberFormat="1" applyFont="1" applyFill="1" applyBorder="1" applyAlignment="1">
      <alignment horizontal="center" vertical="top"/>
    </xf>
    <xf numFmtId="165" fontId="25" fillId="8" borderId="38" xfId="0" applyNumberFormat="1" applyFont="1" applyFill="1" applyBorder="1" applyAlignment="1">
      <alignment horizontal="right"/>
    </xf>
    <xf numFmtId="165" fontId="25" fillId="8" borderId="37" xfId="0" applyNumberFormat="1" applyFont="1" applyFill="1" applyBorder="1" applyAlignment="1">
      <alignment horizontal="right"/>
    </xf>
    <xf numFmtId="165" fontId="25" fillId="8" borderId="39" xfId="0" applyNumberFormat="1" applyFont="1" applyFill="1" applyBorder="1" applyAlignment="1">
      <alignment horizontal="right"/>
    </xf>
    <xf numFmtId="166" fontId="27" fillId="0" borderId="40" xfId="0" applyNumberFormat="1" applyFont="1" applyBorder="1" applyAlignment="1">
      <alignment horizontal="center" vertical="center"/>
    </xf>
    <xf numFmtId="49" fontId="20" fillId="0" borderId="41" xfId="0" applyNumberFormat="1" applyFont="1" applyBorder="1" applyAlignment="1">
      <alignment horizontal="left" vertical="center" wrapText="1"/>
    </xf>
    <xf numFmtId="166" fontId="20" fillId="0" borderId="42" xfId="0" applyNumberFormat="1" applyFont="1" applyBorder="1" applyAlignment="1">
      <alignment horizontal="right" vertical="center"/>
    </xf>
    <xf numFmtId="49" fontId="22" fillId="0" borderId="43" xfId="0" applyNumberFormat="1" applyFont="1" applyBorder="1" applyAlignment="1">
      <alignment horizontal="left" vertical="center"/>
    </xf>
    <xf numFmtId="165" fontId="20" fillId="0" borderId="42" xfId="0" applyNumberFormat="1" applyFont="1" applyBorder="1" applyAlignment="1">
      <alignment horizontal="left" vertical="center" readingOrder="1"/>
    </xf>
    <xf numFmtId="165" fontId="20" fillId="0" borderId="43" xfId="0" applyNumberFormat="1" applyFont="1" applyBorder="1" applyAlignment="1">
      <alignment horizontal="left" vertical="center" readingOrder="1"/>
    </xf>
    <xf numFmtId="165" fontId="20" fillId="0" borderId="42" xfId="0" applyNumberFormat="1" applyFont="1" applyBorder="1" applyAlignment="1">
      <alignment horizontal="right" vertical="center"/>
    </xf>
    <xf numFmtId="165" fontId="20" fillId="0" borderId="43" xfId="0" applyNumberFormat="1" applyFont="1" applyBorder="1" applyAlignment="1">
      <alignment horizontal="right" vertical="center"/>
    </xf>
    <xf numFmtId="165" fontId="20" fillId="0" borderId="44" xfId="0" applyNumberFormat="1" applyFont="1" applyBorder="1" applyAlignment="1">
      <alignment horizontal="right" vertical="center"/>
    </xf>
    <xf numFmtId="166" fontId="27" fillId="0" borderId="45" xfId="0" applyNumberFormat="1" applyFont="1" applyBorder="1" applyAlignment="1">
      <alignment horizontal="center" vertical="center"/>
    </xf>
    <xf numFmtId="0" fontId="20" fillId="0" borderId="46" xfId="0" applyFont="1" applyBorder="1" applyAlignment="1">
      <alignment horizontal="left" vertical="center" wrapText="1"/>
    </xf>
    <xf numFmtId="2" fontId="20" fillId="0" borderId="47" xfId="0" applyNumberFormat="1" applyFont="1" applyBorder="1" applyAlignment="1">
      <alignment horizontal="right" vertical="center"/>
    </xf>
    <xf numFmtId="2" fontId="22" fillId="0" borderId="48" xfId="0" applyNumberFormat="1" applyFont="1" applyBorder="1" applyAlignment="1">
      <alignment horizontal="left" vertical="center"/>
    </xf>
    <xf numFmtId="165" fontId="20" fillId="0" borderId="47" xfId="0" applyNumberFormat="1" applyFont="1" applyBorder="1" applyAlignment="1">
      <alignment horizontal="right" vertical="center"/>
    </xf>
    <xf numFmtId="165" fontId="20" fillId="0" borderId="48" xfId="0" applyNumberFormat="1" applyFont="1" applyBorder="1" applyAlignment="1">
      <alignment horizontal="right" vertical="center"/>
    </xf>
    <xf numFmtId="165" fontId="20" fillId="0" borderId="49" xfId="0" applyNumberFormat="1" applyFont="1" applyBorder="1" applyAlignment="1">
      <alignment horizontal="right" vertical="center"/>
    </xf>
    <xf numFmtId="0" fontId="25" fillId="8" borderId="50" xfId="0" applyNumberFormat="1" applyFont="1" applyFill="1" applyBorder="1" applyAlignment="1">
      <alignment horizontal="right" vertical="center"/>
    </xf>
    <xf numFmtId="49" fontId="25" fillId="8" borderId="51" xfId="0" applyNumberFormat="1" applyFont="1" applyFill="1" applyBorder="1" applyAlignment="1">
      <alignment horizontal="left" vertical="center" wrapText="1"/>
    </xf>
    <xf numFmtId="2" fontId="25" fillId="8" borderId="52" xfId="0" applyNumberFormat="1" applyFont="1" applyFill="1" applyBorder="1" applyAlignment="1">
      <alignment horizontal="right" vertical="center"/>
    </xf>
    <xf numFmtId="2" fontId="26" fillId="8" borderId="53" xfId="0" applyNumberFormat="1" applyFont="1" applyFill="1" applyBorder="1" applyAlignment="1">
      <alignment horizontal="left" vertical="center"/>
    </xf>
    <xf numFmtId="165" fontId="25" fillId="8" borderId="54" xfId="0" applyNumberFormat="1" applyFont="1" applyFill="1" applyBorder="1" applyAlignment="1">
      <alignment horizontal="right" vertical="center"/>
    </xf>
    <xf numFmtId="165" fontId="25" fillId="8" borderId="53" xfId="0" applyNumberFormat="1" applyFont="1" applyFill="1" applyBorder="1" applyAlignment="1">
      <alignment horizontal="right" vertical="center"/>
    </xf>
    <xf numFmtId="165" fontId="25" fillId="8" borderId="55" xfId="0" applyNumberFormat="1" applyFont="1" applyFill="1" applyBorder="1" applyAlignment="1">
      <alignment horizontal="right" vertical="center"/>
    </xf>
    <xf numFmtId="49" fontId="24" fillId="0" borderId="41" xfId="0" applyNumberFormat="1" applyFont="1" applyBorder="1" applyAlignment="1">
      <alignment horizontal="left" vertical="center" wrapText="1" readingOrder="1"/>
    </xf>
    <xf numFmtId="0" fontId="20" fillId="0" borderId="56" xfId="0" applyFont="1" applyBorder="1" applyAlignment="1">
      <alignment horizontal="right"/>
    </xf>
    <xf numFmtId="0" fontId="22" fillId="0" borderId="43" xfId="0" applyFont="1" applyBorder="1" applyAlignment="1">
      <alignment horizontal="left" vertical="center"/>
    </xf>
    <xf numFmtId="166" fontId="20" fillId="0" borderId="40" xfId="0" applyNumberFormat="1" applyFont="1" applyBorder="1" applyAlignment="1">
      <alignment horizontal="center" vertical="center"/>
    </xf>
    <xf numFmtId="49" fontId="20" fillId="0" borderId="41" xfId="0" applyNumberFormat="1" applyFont="1" applyBorder="1" applyAlignment="1">
      <alignment horizontal="left" vertical="center" wrapText="1" readingOrder="1"/>
    </xf>
    <xf numFmtId="2" fontId="20" fillId="0" borderId="57" xfId="0" applyNumberFormat="1" applyFont="1" applyBorder="1" applyAlignment="1">
      <alignment horizontal="right" vertical="center"/>
    </xf>
    <xf numFmtId="0" fontId="20" fillId="0" borderId="56" xfId="0" applyNumberFormat="1" applyFont="1" applyBorder="1" applyAlignment="1">
      <alignment horizontal="right"/>
    </xf>
    <xf numFmtId="2" fontId="20" fillId="0" borderId="42" xfId="0" applyNumberFormat="1" applyFont="1" applyBorder="1" applyAlignment="1">
      <alignment horizontal="right" vertical="center"/>
    </xf>
    <xf numFmtId="0" fontId="20" fillId="0" borderId="41" xfId="0" applyFont="1" applyBorder="1" applyAlignment="1">
      <alignment horizontal="left" vertical="center" wrapText="1" readingOrder="1"/>
    </xf>
    <xf numFmtId="0" fontId="25" fillId="8" borderId="58" xfId="0" applyNumberFormat="1" applyFont="1" applyFill="1" applyBorder="1" applyAlignment="1">
      <alignment horizontal="right" vertical="center"/>
    </xf>
    <xf numFmtId="49" fontId="25" fillId="8" borderId="59" xfId="0" applyNumberFormat="1" applyFont="1" applyFill="1" applyBorder="1" applyAlignment="1">
      <alignment horizontal="left" vertical="center" wrapText="1"/>
    </xf>
    <xf numFmtId="166" fontId="25" fillId="8" borderId="60" xfId="0" applyNumberFormat="1" applyFont="1" applyFill="1" applyBorder="1" applyAlignment="1">
      <alignment horizontal="right" vertical="center"/>
    </xf>
    <xf numFmtId="0" fontId="26" fillId="8" borderId="61" xfId="0" applyFont="1" applyFill="1" applyBorder="1" applyAlignment="1">
      <alignment horizontal="left" vertical="center"/>
    </xf>
    <xf numFmtId="165" fontId="25" fillId="8" borderId="60" xfId="0" applyNumberFormat="1" applyFont="1" applyFill="1" applyBorder="1" applyAlignment="1">
      <alignment horizontal="right" vertical="center"/>
    </xf>
    <xf numFmtId="165" fontId="25" fillId="8" borderId="61" xfId="0" applyNumberFormat="1" applyFont="1" applyFill="1" applyBorder="1" applyAlignment="1">
      <alignment horizontal="right" vertical="center"/>
    </xf>
    <xf numFmtId="165" fontId="25" fillId="8" borderId="42" xfId="0" applyNumberFormat="1" applyFont="1" applyFill="1" applyBorder="1" applyAlignment="1">
      <alignment horizontal="right" vertical="center"/>
    </xf>
    <xf numFmtId="165" fontId="25" fillId="8" borderId="43" xfId="0" applyNumberFormat="1" applyFont="1" applyFill="1" applyBorder="1" applyAlignment="1">
      <alignment horizontal="right" vertical="center"/>
    </xf>
    <xf numFmtId="165" fontId="25" fillId="8" borderId="44" xfId="0" applyNumberFormat="1" applyFont="1" applyFill="1" applyBorder="1" applyAlignment="1">
      <alignment horizontal="right" vertical="center"/>
    </xf>
    <xf numFmtId="166" fontId="27" fillId="0" borderId="62" xfId="0" applyNumberFormat="1" applyFont="1" applyBorder="1" applyAlignment="1">
      <alignment horizontal="center" vertical="center"/>
    </xf>
    <xf numFmtId="49" fontId="24" fillId="0" borderId="63" xfId="0" applyNumberFormat="1" applyFont="1" applyBorder="1" applyAlignment="1">
      <alignment horizontal="left" vertical="center" wrapText="1" readingOrder="1"/>
    </xf>
    <xf numFmtId="166" fontId="20" fillId="0" borderId="64" xfId="0" applyNumberFormat="1" applyFont="1" applyBorder="1" applyAlignment="1">
      <alignment horizontal="right" vertical="center"/>
    </xf>
    <xf numFmtId="0" fontId="22" fillId="0" borderId="65" xfId="0" applyFont="1" applyBorder="1" applyAlignment="1">
      <alignment horizontal="left" vertical="center"/>
    </xf>
    <xf numFmtId="165" fontId="20" fillId="0" borderId="64" xfId="0" applyNumberFormat="1" applyFont="1" applyBorder="1" applyAlignment="1">
      <alignment horizontal="right" vertical="center"/>
    </xf>
    <xf numFmtId="165" fontId="20" fillId="0" borderId="65" xfId="0" applyNumberFormat="1" applyFont="1" applyBorder="1" applyAlignment="1">
      <alignment horizontal="right" vertical="center"/>
    </xf>
    <xf numFmtId="166" fontId="20" fillId="0" borderId="57" xfId="0" applyNumberFormat="1" applyFont="1" applyBorder="1" applyAlignment="1">
      <alignment horizontal="right" vertical="center"/>
    </xf>
    <xf numFmtId="166" fontId="20" fillId="0" borderId="66" xfId="0" applyNumberFormat="1" applyFont="1" applyBorder="1" applyAlignment="1">
      <alignment horizontal="center" vertical="center"/>
    </xf>
    <xf numFmtId="0" fontId="20" fillId="0" borderId="67" xfId="0" applyFont="1" applyBorder="1" applyAlignment="1">
      <alignment horizontal="left" vertical="center" wrapText="1" readingOrder="1"/>
    </xf>
    <xf numFmtId="0" fontId="22" fillId="0" borderId="68" xfId="0" applyFont="1" applyBorder="1" applyAlignment="1">
      <alignment horizontal="left" vertical="center"/>
    </xf>
    <xf numFmtId="165" fontId="20" fillId="0" borderId="57" xfId="0" applyNumberFormat="1" applyFont="1" applyBorder="1" applyAlignment="1">
      <alignment horizontal="right" vertical="center"/>
    </xf>
    <xf numFmtId="165" fontId="20" fillId="0" borderId="68" xfId="0" applyNumberFormat="1" applyFont="1" applyBorder="1" applyAlignment="1">
      <alignment horizontal="right" vertical="center"/>
    </xf>
    <xf numFmtId="165" fontId="20" fillId="0" borderId="69" xfId="0" applyNumberFormat="1" applyFont="1" applyBorder="1" applyAlignment="1">
      <alignment horizontal="right" vertical="center"/>
    </xf>
    <xf numFmtId="0" fontId="25" fillId="8" borderId="70" xfId="0" applyNumberFormat="1" applyFont="1" applyFill="1" applyBorder="1" applyAlignment="1">
      <alignment horizontal="right" vertical="center"/>
    </xf>
    <xf numFmtId="49" fontId="25" fillId="8" borderId="71" xfId="0" applyNumberFormat="1" applyFont="1" applyFill="1" applyBorder="1" applyAlignment="1">
      <alignment horizontal="left" vertical="center" wrapText="1"/>
    </xf>
    <xf numFmtId="2" fontId="25" fillId="8" borderId="56" xfId="0" applyNumberFormat="1" applyFont="1" applyFill="1" applyBorder="1" applyAlignment="1">
      <alignment horizontal="right" vertical="center"/>
    </xf>
    <xf numFmtId="2" fontId="26" fillId="8" borderId="72" xfId="0" applyNumberFormat="1" applyFont="1" applyFill="1" applyBorder="1" applyAlignment="1">
      <alignment horizontal="left" vertical="center"/>
    </xf>
    <xf numFmtId="165" fontId="25" fillId="8" borderId="56" xfId="0" applyNumberFormat="1" applyFont="1" applyFill="1" applyBorder="1" applyAlignment="1">
      <alignment horizontal="right" vertical="center"/>
    </xf>
    <xf numFmtId="165" fontId="25" fillId="8" borderId="72" xfId="0" applyNumberFormat="1" applyFont="1" applyFill="1" applyBorder="1" applyAlignment="1">
      <alignment horizontal="right" vertical="center"/>
    </xf>
    <xf numFmtId="165" fontId="25" fillId="8" borderId="73" xfId="0" applyNumberFormat="1" applyFont="1" applyFill="1" applyBorder="1" applyAlignment="1">
      <alignment horizontal="right" vertical="center"/>
    </xf>
    <xf numFmtId="2" fontId="22" fillId="0" borderId="43" xfId="0" applyNumberFormat="1" applyFont="1" applyBorder="1" applyAlignment="1">
      <alignment horizontal="left" vertical="center"/>
    </xf>
    <xf numFmtId="0" fontId="20" fillId="7" borderId="40" xfId="0" applyFont="1" applyFill="1" applyBorder="1" applyAlignment="1">
      <alignment horizontal="right" vertical="center"/>
    </xf>
    <xf numFmtId="0" fontId="29" fillId="0" borderId="66" xfId="0" applyFont="1" applyBorder="1" applyAlignment="1">
      <alignment horizontal="right" vertical="center"/>
    </xf>
    <xf numFmtId="0" fontId="20" fillId="8" borderId="56" xfId="0" applyFont="1" applyFill="1" applyBorder="1" applyAlignment="1">
      <alignment horizontal="right"/>
    </xf>
    <xf numFmtId="0" fontId="26" fillId="8" borderId="72" xfId="0" applyFont="1" applyFill="1" applyBorder="1" applyAlignment="1">
      <alignment horizontal="left" vertical="center"/>
    </xf>
    <xf numFmtId="49" fontId="24" fillId="0" borderId="41" xfId="0" applyNumberFormat="1" applyFont="1" applyBorder="1" applyAlignment="1">
      <alignment horizontal="left" vertical="center" wrapText="1"/>
    </xf>
    <xf numFmtId="1" fontId="30" fillId="0" borderId="42" xfId="0" applyNumberFormat="1" applyFont="1" applyBorder="1" applyAlignment="1">
      <alignment horizontal="right" vertical="center"/>
    </xf>
    <xf numFmtId="49" fontId="30" fillId="0" borderId="43" xfId="0" applyNumberFormat="1" applyFont="1" applyBorder="1" applyAlignment="1">
      <alignment horizontal="left" vertical="center"/>
    </xf>
    <xf numFmtId="165" fontId="31" fillId="0" borderId="42" xfId="0" applyNumberFormat="1" applyFont="1" applyBorder="1" applyAlignment="1">
      <alignment horizontal="right" vertical="center"/>
    </xf>
    <xf numFmtId="165" fontId="31" fillId="0" borderId="43" xfId="0" applyNumberFormat="1" applyFont="1" applyBorder="1" applyAlignment="1">
      <alignment horizontal="right" vertical="center"/>
    </xf>
    <xf numFmtId="165" fontId="31" fillId="0" borderId="44" xfId="0" applyNumberFormat="1" applyFont="1" applyBorder="1" applyAlignment="1">
      <alignment horizontal="right" vertical="center"/>
    </xf>
    <xf numFmtId="0" fontId="20" fillId="0" borderId="40" xfId="0" applyFont="1" applyBorder="1" applyAlignment="1">
      <alignment horizontal="right" vertical="center"/>
    </xf>
    <xf numFmtId="0" fontId="32" fillId="0" borderId="40" xfId="0" applyFont="1" applyBorder="1" applyAlignment="1">
      <alignment horizontal="right" vertical="center"/>
    </xf>
    <xf numFmtId="49" fontId="32" fillId="0" borderId="41" xfId="0" applyNumberFormat="1" applyFont="1" applyBorder="1" applyAlignment="1">
      <alignment horizontal="right" vertical="center" wrapText="1"/>
    </xf>
    <xf numFmtId="1" fontId="32" fillId="0" borderId="42" xfId="0" applyNumberFormat="1" applyFont="1" applyBorder="1" applyAlignment="1">
      <alignment horizontal="right" vertical="center"/>
    </xf>
    <xf numFmtId="49" fontId="33" fillId="0" borderId="43" xfId="0" applyNumberFormat="1" applyFont="1" applyBorder="1" applyAlignment="1">
      <alignment horizontal="left" vertical="center"/>
    </xf>
    <xf numFmtId="165" fontId="32" fillId="0" borderId="42" xfId="0" applyNumberFormat="1" applyFont="1" applyBorder="1" applyAlignment="1">
      <alignment horizontal="right" vertical="center"/>
    </xf>
    <xf numFmtId="165" fontId="32" fillId="0" borderId="43" xfId="0" applyNumberFormat="1" applyFont="1" applyBorder="1" applyAlignment="1">
      <alignment horizontal="right" vertical="center"/>
    </xf>
    <xf numFmtId="165" fontId="32" fillId="0" borderId="44" xfId="0" applyNumberFormat="1" applyFont="1" applyBorder="1" applyAlignment="1">
      <alignment horizontal="right" vertical="center"/>
    </xf>
    <xf numFmtId="0" fontId="20" fillId="7" borderId="42" xfId="0" applyNumberFormat="1" applyFont="1" applyFill="1" applyBorder="1" applyAlignment="1">
      <alignment horizontal="right"/>
    </xf>
    <xf numFmtId="1" fontId="20" fillId="0" borderId="42" xfId="0" applyNumberFormat="1" applyFont="1" applyBorder="1" applyAlignment="1">
      <alignment horizontal="right" vertical="center"/>
    </xf>
    <xf numFmtId="2" fontId="32" fillId="0" borderId="42" xfId="0" applyNumberFormat="1" applyFont="1" applyBorder="1" applyAlignment="1">
      <alignment horizontal="right" vertical="center"/>
    </xf>
    <xf numFmtId="0" fontId="20" fillId="0" borderId="41" xfId="0" applyFont="1" applyBorder="1" applyAlignment="1">
      <alignment horizontal="left" vertical="center" wrapText="1"/>
    </xf>
    <xf numFmtId="1" fontId="20" fillId="0" borderId="57" xfId="0" applyNumberFormat="1" applyFont="1" applyBorder="1" applyAlignment="1">
      <alignment horizontal="right" vertical="center"/>
    </xf>
    <xf numFmtId="0" fontId="24" fillId="0" borderId="41" xfId="0" applyFont="1" applyBorder="1" applyAlignment="1">
      <alignment horizontal="left" vertical="center" wrapText="1"/>
    </xf>
    <xf numFmtId="0" fontId="20" fillId="8" borderId="56" xfId="0" applyNumberFormat="1" applyFont="1" applyFill="1" applyBorder="1" applyAlignment="1">
      <alignment horizontal="right"/>
    </xf>
    <xf numFmtId="0" fontId="30" fillId="0" borderId="43" xfId="0" applyFont="1" applyBorder="1" applyAlignment="1">
      <alignment horizontal="left" vertical="center"/>
    </xf>
    <xf numFmtId="49" fontId="20" fillId="0" borderId="41" xfId="0" applyNumberFormat="1" applyFont="1" applyBorder="1" applyAlignment="1">
      <alignment horizontal="right" vertical="center" wrapText="1"/>
    </xf>
    <xf numFmtId="0" fontId="20" fillId="0" borderId="66" xfId="0" applyFont="1" applyBorder="1" applyAlignment="1">
      <alignment horizontal="right" vertical="center"/>
    </xf>
    <xf numFmtId="0" fontId="20" fillId="0" borderId="67" xfId="0" applyFont="1" applyBorder="1" applyAlignment="1">
      <alignment horizontal="left" vertical="center" wrapText="1"/>
    </xf>
    <xf numFmtId="166" fontId="34" fillId="8" borderId="56" xfId="0" applyNumberFormat="1" applyFont="1" applyFill="1" applyBorder="1" applyAlignment="1">
      <alignment horizontal="right" vertical="center"/>
    </xf>
    <xf numFmtId="1" fontId="35" fillId="0" borderId="42" xfId="0" applyNumberFormat="1" applyFont="1" applyBorder="1" applyAlignment="1">
      <alignment horizontal="right" vertical="center"/>
    </xf>
    <xf numFmtId="0" fontId="20" fillId="0" borderId="67" xfId="0" applyFont="1" applyBorder="1" applyAlignment="1">
      <alignment horizontal="right" vertical="center" wrapText="1"/>
    </xf>
    <xf numFmtId="49" fontId="25" fillId="8" borderId="74" xfId="0" applyNumberFormat="1" applyFont="1" applyFill="1" applyBorder="1" applyAlignment="1">
      <alignment horizontal="left" vertical="center" wrapText="1"/>
    </xf>
    <xf numFmtId="0" fontId="20" fillId="0" borderId="75" xfId="0" applyFont="1" applyBorder="1" applyAlignment="1">
      <alignment horizontal="right" vertical="center"/>
    </xf>
    <xf numFmtId="49" fontId="36" fillId="0" borderId="76" xfId="0" applyNumberFormat="1" applyFont="1" applyBorder="1" applyAlignment="1">
      <alignment horizontal="left" vertical="center" wrapText="1"/>
    </xf>
    <xf numFmtId="1" fontId="20" fillId="0" borderId="77" xfId="0" applyNumberFormat="1" applyFont="1" applyBorder="1" applyAlignment="1">
      <alignment horizontal="right" vertical="center"/>
    </xf>
    <xf numFmtId="49" fontId="24" fillId="0" borderId="78" xfId="0" applyNumberFormat="1" applyFont="1" applyBorder="1" applyAlignment="1">
      <alignment horizontal="left" vertical="center" wrapText="1" readingOrder="1"/>
    </xf>
    <xf numFmtId="0" fontId="20" fillId="0" borderId="41" xfId="0" applyFont="1" applyBorder="1" applyAlignment="1">
      <alignment horizontal="right" vertical="center" wrapText="1"/>
    </xf>
    <xf numFmtId="0" fontId="20" fillId="0" borderId="45" xfId="0" applyFont="1" applyBorder="1" applyAlignment="1">
      <alignment horizontal="right" vertical="center"/>
    </xf>
    <xf numFmtId="0" fontId="20" fillId="0" borderId="46" xfId="0" applyFont="1" applyBorder="1" applyAlignment="1">
      <alignment horizontal="right" vertical="center" wrapText="1"/>
    </xf>
    <xf numFmtId="1" fontId="20" fillId="0" borderId="47" xfId="0" applyNumberFormat="1" applyFont="1" applyBorder="1" applyAlignment="1">
      <alignment horizontal="right" vertical="center"/>
    </xf>
    <xf numFmtId="0" fontId="22" fillId="0" borderId="48" xfId="0" applyFont="1" applyBorder="1" applyAlignment="1">
      <alignment horizontal="left" vertical="center"/>
    </xf>
    <xf numFmtId="49" fontId="16" fillId="8" borderId="79" xfId="0" applyNumberFormat="1" applyFont="1" applyFill="1" applyBorder="1" applyAlignment="1">
      <alignment horizontal="center" vertical="center" wrapText="1"/>
    </xf>
    <xf numFmtId="49" fontId="16" fillId="8" borderId="80" xfId="0" applyNumberFormat="1" applyFont="1" applyFill="1" applyBorder="1" applyAlignment="1">
      <alignment horizontal="center" vertical="center" wrapText="1"/>
    </xf>
    <xf numFmtId="1" fontId="17" fillId="7" borderId="81" xfId="0" applyNumberFormat="1" applyFont="1" applyFill="1" applyBorder="1" applyAlignment="1">
      <alignment horizontal="center" vertical="center"/>
    </xf>
    <xf numFmtId="49" fontId="17" fillId="7" borderId="81" xfId="0" applyNumberFormat="1" applyFont="1" applyFill="1" applyBorder="1" applyAlignment="1">
      <alignment horizontal="left" vertical="center" wrapText="1"/>
    </xf>
    <xf numFmtId="165" fontId="17" fillId="7" borderId="81" xfId="0" applyNumberFormat="1" applyFont="1" applyFill="1" applyBorder="1" applyAlignment="1">
      <alignment vertical="center"/>
    </xf>
    <xf numFmtId="165" fontId="17" fillId="7" borderId="81" xfId="0" applyNumberFormat="1" applyFont="1" applyFill="1" applyBorder="1" applyAlignment="1">
      <alignment horizontal="right" vertical="center"/>
    </xf>
    <xf numFmtId="165" fontId="39" fillId="7" borderId="81" xfId="0" applyNumberFormat="1" applyFont="1" applyFill="1" applyBorder="1" applyAlignment="1">
      <alignment horizontal="left" vertical="center" wrapText="1"/>
    </xf>
    <xf numFmtId="166" fontId="17" fillId="7" borderId="81" xfId="0" applyNumberFormat="1" applyFont="1" applyFill="1" applyBorder="1" applyAlignment="1">
      <alignment horizontal="center" vertical="center"/>
    </xf>
    <xf numFmtId="165" fontId="39" fillId="7" borderId="24" xfId="0" applyNumberFormat="1" applyFont="1" applyFill="1" applyBorder="1" applyAlignment="1">
      <alignment horizontal="left" vertical="center" wrapText="1"/>
    </xf>
    <xf numFmtId="0" fontId="1" fillId="0" borderId="0" xfId="0" applyFont="1" applyAlignment="1">
      <alignment horizontal="left" wrapText="1"/>
    </xf>
    <xf numFmtId="0" fontId="0" fillId="0" borderId="0" xfId="0" applyFont="1" applyAlignment="1"/>
    <xf numFmtId="0" fontId="4" fillId="0" borderId="0" xfId="0" applyFont="1" applyAlignment="1">
      <alignment horizontal="left" vertical="center"/>
    </xf>
    <xf numFmtId="49" fontId="15" fillId="7" borderId="24" xfId="0" applyNumberFormat="1" applyFont="1" applyFill="1" applyBorder="1" applyAlignment="1">
      <alignment horizontal="center" wrapText="1"/>
    </xf>
    <xf numFmtId="0" fontId="16" fillId="7" borderId="24" xfId="0" applyFont="1" applyFill="1" applyBorder="1" applyAlignment="1">
      <alignment horizontal="center" wrapText="1"/>
    </xf>
    <xf numFmtId="49" fontId="18" fillId="7" borderId="25" xfId="0" applyNumberFormat="1" applyFont="1" applyFill="1" applyBorder="1" applyAlignment="1">
      <alignment horizontal="center" vertical="center"/>
    </xf>
    <xf numFmtId="165" fontId="19" fillId="7" borderId="25" xfId="0" applyNumberFormat="1" applyFont="1" applyFill="1" applyBorder="1" applyAlignment="1">
      <alignment horizontal="center" vertical="center"/>
    </xf>
    <xf numFmtId="49" fontId="17" fillId="7" borderId="24" xfId="0" applyNumberFormat="1" applyFont="1" applyFill="1" applyBorder="1" applyAlignment="1">
      <alignment horizontal="center"/>
    </xf>
    <xf numFmtId="0" fontId="0" fillId="0" borderId="24" xfId="0" applyFont="1" applyBorder="1" applyAlignment="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BDC0BF"/>
      <rgbColor rgb="FFA5A5A5"/>
      <rgbColor rgb="FF3F3F3F"/>
      <rgbColor rgb="FFDBDBDB"/>
      <rgbColor rgb="FFFF2600"/>
      <rgbColor rgb="FFC2C2C2"/>
      <rgbColor rgb="FF525252"/>
      <rgbColor rgb="FF7D7D7D"/>
      <rgbColor rgb="FFFFFFFF"/>
      <rgbColor rgb="FFDDDDDD"/>
      <rgbColor rgb="FF515151"/>
      <rgbColor rgb="FFAAAAAA"/>
      <rgbColor rgb="FFA7A7A7"/>
      <rgbColor rgb="FFD3D3D3"/>
      <rgbColor rgb="FFA8A8A8"/>
      <rgbColor rgb="FFFF0000"/>
      <rgbColor rgb="FFEFD3D2"/>
      <rgbColor rgb="FFC0504D"/>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otball%20subbase%20project/2021/Fuvahmulak/AT%20FULL%20PITCH%20%20BOQ%20%20FUVAHMULA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 Summary"/>
      <sheetName val="Variables - VARIABLES (m)"/>
      <sheetName val="Variables - CALCULATIONS"/>
      <sheetName val="Cover"/>
      <sheetName val="Main Summary MINISTRY OPRIGINAL"/>
      <sheetName val="BOQ MINISTRY ORIGINAL WITH PRIC"/>
    </sheetNames>
    <sheetDataSet>
      <sheetData sheetId="0"/>
      <sheetData sheetId="1"/>
      <sheetData sheetId="2"/>
      <sheetData sheetId="3"/>
      <sheetData sheetId="4"/>
      <sheetData sheetId="5">
        <row r="3">
          <cell r="A3">
            <v>1</v>
          </cell>
          <cell r="B3" t="str">
            <v>PRELIMINARIES</v>
          </cell>
          <cell r="G3"/>
          <cell r="H3"/>
          <cell r="I3"/>
        </row>
        <row r="9">
          <cell r="A9">
            <v>2</v>
          </cell>
          <cell r="B9" t="str">
            <v xml:space="preserve"> EXCAVATION WORKS</v>
          </cell>
          <cell r="G9"/>
          <cell r="H9"/>
          <cell r="I9"/>
        </row>
        <row r="19">
          <cell r="A19">
            <v>3</v>
          </cell>
          <cell r="B19" t="str">
            <v>BACKFILLING</v>
          </cell>
          <cell r="G19"/>
          <cell r="H19"/>
          <cell r="I19"/>
        </row>
        <row r="25">
          <cell r="A25">
            <v>4</v>
          </cell>
          <cell r="B25" t="str">
            <v>COMPACTION</v>
          </cell>
          <cell r="G25"/>
          <cell r="H25"/>
          <cell r="I25"/>
        </row>
        <row r="33">
          <cell r="A33">
            <v>5</v>
          </cell>
          <cell r="B33" t="str">
            <v xml:space="preserve"> CONCRETE WORKS</v>
          </cell>
          <cell r="G33"/>
          <cell r="H33"/>
          <cell r="I33"/>
        </row>
        <row r="69">
          <cell r="A69">
            <v>6</v>
          </cell>
          <cell r="B69" t="str">
            <v>PAVING WORKS</v>
          </cell>
          <cell r="G69"/>
          <cell r="H69"/>
          <cell r="I69"/>
        </row>
        <row r="80">
          <cell r="A80">
            <v>7</v>
          </cell>
          <cell r="B80" t="str">
            <v>PLUMBING WORKS</v>
          </cell>
          <cell r="G80"/>
          <cell r="H80"/>
          <cell r="I80"/>
        </row>
        <row r="84">
          <cell r="A84">
            <v>8</v>
          </cell>
          <cell r="B84" t="str">
            <v xml:space="preserve">AERNATIVE TO SOAK PIT </v>
          </cell>
          <cell r="G84"/>
          <cell r="H84"/>
          <cell r="I84"/>
        </row>
        <row r="106">
          <cell r="A106">
            <v>9</v>
          </cell>
          <cell r="B106" t="str">
            <v>ADDITTIONS</v>
          </cell>
          <cell r="G106">
            <v>0</v>
          </cell>
          <cell r="H106">
            <v>0</v>
          </cell>
          <cell r="I106">
            <v>0</v>
          </cell>
        </row>
        <row r="114">
          <cell r="A114">
            <v>10</v>
          </cell>
          <cell r="B114" t="str">
            <v>OMISSIONS</v>
          </cell>
          <cell r="G114">
            <v>0</v>
          </cell>
          <cell r="H114">
            <v>0</v>
          </cell>
          <cell r="I114">
            <v>0</v>
          </cell>
        </row>
      </sheetData>
    </sheetDataSet>
  </externalBook>
</externalLink>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a:ea typeface="Helvetica"/>
        <a:cs typeface="Helvetica"/>
      </a:majorFont>
      <a:minorFont>
        <a:latin typeface="Helvetica"/>
        <a:ea typeface="Helvetica"/>
        <a:cs typeface="Helvetica"/>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7"/>
  <sheetViews>
    <sheetView showGridLines="0" workbookViewId="0"/>
  </sheetViews>
  <sheetFormatPr defaultColWidth="10" defaultRowHeight="12.95" customHeight="1"/>
  <cols>
    <col min="1" max="1" width="2" customWidth="1"/>
    <col min="2" max="4" width="33.5703125" customWidth="1"/>
  </cols>
  <sheetData>
    <row r="3" spans="2:4" ht="0" hidden="1" customHeight="1">
      <c r="B3" s="206" t="s">
        <v>0</v>
      </c>
      <c r="C3" s="207"/>
      <c r="D3" s="207"/>
    </row>
    <row r="7" spans="2:4" ht="18">
      <c r="B7" s="1" t="s">
        <v>1</v>
      </c>
      <c r="C7" s="1" t="s">
        <v>2</v>
      </c>
      <c r="D7" s="1" t="s">
        <v>3</v>
      </c>
    </row>
    <row r="9" spans="2:4" ht="15">
      <c r="B9" s="2" t="s">
        <v>4</v>
      </c>
      <c r="C9" s="2"/>
      <c r="D9" s="2"/>
    </row>
    <row r="10" spans="2:4" ht="15">
      <c r="B10" s="3"/>
      <c r="C10" s="3" t="s">
        <v>5</v>
      </c>
      <c r="D10" s="4" t="s">
        <v>6</v>
      </c>
    </row>
    <row r="11" spans="2:4" ht="15">
      <c r="B11" s="3"/>
      <c r="C11" s="3" t="s">
        <v>23</v>
      </c>
      <c r="D11" s="4" t="s">
        <v>24</v>
      </c>
    </row>
    <row r="12" spans="2:4" ht="15">
      <c r="B12" s="2" t="s">
        <v>65</v>
      </c>
      <c r="C12" s="2"/>
      <c r="D12" s="2"/>
    </row>
    <row r="13" spans="2:4" ht="15">
      <c r="B13" s="3"/>
      <c r="C13" s="3" t="s">
        <v>66</v>
      </c>
      <c r="D13" s="4" t="s">
        <v>65</v>
      </c>
    </row>
    <row r="14" spans="2:4" ht="15">
      <c r="B14" s="2" t="s">
        <v>70</v>
      </c>
      <c r="C14" s="2"/>
      <c r="D14" s="2"/>
    </row>
    <row r="15" spans="2:4" ht="15">
      <c r="B15" s="3"/>
      <c r="C15" s="3" t="s">
        <v>66</v>
      </c>
      <c r="D15" s="4" t="s">
        <v>70</v>
      </c>
    </row>
    <row r="16" spans="2:4" ht="15">
      <c r="B16" s="2" t="s">
        <v>78</v>
      </c>
      <c r="C16" s="2"/>
      <c r="D16" s="2"/>
    </row>
    <row r="17" spans="2:4" ht="15">
      <c r="B17" s="3"/>
      <c r="C17" s="3" t="s">
        <v>66</v>
      </c>
      <c r="D17" s="4" t="s">
        <v>79</v>
      </c>
    </row>
  </sheetData>
  <mergeCells count="1">
    <mergeCell ref="B3:D3"/>
  </mergeCells>
  <hyperlinks>
    <hyperlink ref="D10" location="'Variables - VARIABLES (m)'!R2C1" display="Variables - VARIABLES (m)" xr:uid="{00000000-0004-0000-0000-000000000000}"/>
    <hyperlink ref="D11" location="'Variables - CALCULATIONS'!R2C1" display="Variables - CALCULATIONS" xr:uid="{00000000-0004-0000-0000-000001000000}"/>
    <hyperlink ref="D13" location="'Cover'!R1C1" display="Cover" xr:uid="{00000000-0004-0000-0000-000002000000}"/>
    <hyperlink ref="D15" location="'Main Summary MINISTRY OPRIGINAL'!R1C1" display="Main Summary MINISTRY OPRIGINAL" xr:uid="{00000000-0004-0000-0000-000003000000}"/>
    <hyperlink ref="D17" location="'BOQ MINISTRY ORIGINAL WITH PRIC'!R1C1" display="BOQ MINISTRY ORIGINAL WITH PRIC" xr:uid="{00000000-0004-0000-0000-000004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15"/>
  <sheetViews>
    <sheetView showGridLines="0" workbookViewId="0">
      <pane xSplit="1" ySplit="2" topLeftCell="B3" activePane="bottomRight" state="frozen"/>
      <selection pane="topRight"/>
      <selection pane="bottomLeft"/>
      <selection pane="bottomRight" activeCell="B4" sqref="B4"/>
    </sheetView>
  </sheetViews>
  <sheetFormatPr defaultColWidth="16.28515625" defaultRowHeight="13.5" customHeight="1"/>
  <cols>
    <col min="1" max="1" width="26.7109375" style="5" customWidth="1"/>
    <col min="2" max="2" width="5.85546875" style="5" customWidth="1"/>
    <col min="3" max="3" width="5.42578125" style="5" customWidth="1"/>
    <col min="4" max="4" width="5" style="5" customWidth="1"/>
    <col min="5" max="256" width="16.28515625" style="5" customWidth="1"/>
  </cols>
  <sheetData>
    <row r="1" spans="1:4" ht="14.65" customHeight="1">
      <c r="A1" s="208" t="s">
        <v>5</v>
      </c>
      <c r="B1" s="208"/>
      <c r="C1" s="208"/>
      <c r="D1" s="208"/>
    </row>
    <row r="2" spans="1:4" ht="13.15" customHeight="1">
      <c r="A2" s="6"/>
      <c r="B2" s="7" t="s">
        <v>7</v>
      </c>
      <c r="C2" s="7" t="s">
        <v>8</v>
      </c>
      <c r="D2" s="7" t="s">
        <v>9</v>
      </c>
    </row>
    <row r="3" spans="1:4" ht="13.15" customHeight="1">
      <c r="A3" s="8" t="s">
        <v>10</v>
      </c>
      <c r="B3" s="9">
        <v>100</v>
      </c>
      <c r="C3" s="10">
        <v>64</v>
      </c>
      <c r="D3" s="11"/>
    </row>
    <row r="4" spans="1:4" ht="12.95" customHeight="1">
      <c r="A4" s="12" t="s">
        <v>11</v>
      </c>
      <c r="B4" s="13">
        <v>2.5</v>
      </c>
      <c r="C4" s="14"/>
      <c r="D4" s="15"/>
    </row>
    <row r="5" spans="1:4" ht="12.95" customHeight="1">
      <c r="A5" s="12" t="s">
        <v>12</v>
      </c>
      <c r="B5" s="13">
        <v>3</v>
      </c>
      <c r="C5" s="16"/>
      <c r="D5" s="17"/>
    </row>
    <row r="6" spans="1:4" ht="12.95" customHeight="1">
      <c r="A6" s="12" t="s">
        <v>13</v>
      </c>
      <c r="B6" s="13">
        <v>0.35</v>
      </c>
      <c r="C6" s="16"/>
      <c r="D6" s="17"/>
    </row>
    <row r="7" spans="1:4" ht="12.95" customHeight="1">
      <c r="A7" s="12" t="s">
        <v>14</v>
      </c>
      <c r="B7" s="13">
        <v>0.3</v>
      </c>
      <c r="C7" s="16"/>
      <c r="D7" s="17"/>
    </row>
    <row r="8" spans="1:4" ht="12.95" customHeight="1">
      <c r="A8" s="12" t="s">
        <v>15</v>
      </c>
      <c r="B8" s="18">
        <v>1</v>
      </c>
      <c r="C8" s="19">
        <v>0.4</v>
      </c>
      <c r="D8" s="19">
        <v>0.5</v>
      </c>
    </row>
    <row r="9" spans="1:4" ht="12.95" customHeight="1">
      <c r="A9" s="12" t="s">
        <v>16</v>
      </c>
      <c r="B9" s="13">
        <v>12.5</v>
      </c>
      <c r="C9" s="20"/>
      <c r="D9" s="21"/>
    </row>
    <row r="10" spans="1:4" ht="12.95" customHeight="1">
      <c r="A10" s="12" t="s">
        <v>17</v>
      </c>
      <c r="B10" s="18">
        <v>1.2</v>
      </c>
      <c r="C10" s="22">
        <v>1.2</v>
      </c>
      <c r="D10" s="22">
        <v>1.2</v>
      </c>
    </row>
    <row r="11" spans="1:4" ht="12.95" customHeight="1">
      <c r="A11" s="12" t="s">
        <v>18</v>
      </c>
      <c r="B11" s="23"/>
      <c r="C11" s="19">
        <v>0.7</v>
      </c>
      <c r="D11" s="24"/>
    </row>
    <row r="12" spans="1:4" ht="12.95" customHeight="1">
      <c r="A12" s="25" t="s">
        <v>19</v>
      </c>
      <c r="B12" s="26"/>
      <c r="C12" s="27">
        <v>1</v>
      </c>
      <c r="D12" s="24"/>
    </row>
    <row r="13" spans="1:4" ht="12.95" customHeight="1">
      <c r="A13" s="12" t="s">
        <v>20</v>
      </c>
      <c r="B13" s="28">
        <v>0.2</v>
      </c>
      <c r="C13" s="19">
        <v>0.1</v>
      </c>
      <c r="D13" s="24"/>
    </row>
    <row r="14" spans="1:4" ht="12.95" customHeight="1">
      <c r="A14" s="12" t="s">
        <v>21</v>
      </c>
      <c r="B14" s="18">
        <v>1.5</v>
      </c>
      <c r="C14" s="19">
        <v>1.5</v>
      </c>
      <c r="D14" s="19">
        <v>0.6</v>
      </c>
    </row>
    <row r="15" spans="1:4" ht="12.95" customHeight="1">
      <c r="A15" s="12" t="s">
        <v>22</v>
      </c>
      <c r="B15" s="29"/>
      <c r="C15" s="19">
        <v>1.5</v>
      </c>
      <c r="D15" s="19">
        <v>1.5</v>
      </c>
    </row>
  </sheetData>
  <mergeCells count="1">
    <mergeCell ref="A1:D1"/>
  </mergeCells>
  <pageMargins left="1" right="1" top="1" bottom="1" header="0.25" footer="0.25"/>
  <pageSetup orientation="portrait"/>
  <headerFooter>
    <oddFooter>&amp;C&amp;"Helvetica,Regular"&amp;12&amp;K000000&amp;P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35"/>
  <sheetViews>
    <sheetView showGridLines="0" workbookViewId="0">
      <pane xSplit="1" ySplit="2" topLeftCell="B3" activePane="bottomRight" state="frozen"/>
      <selection pane="topRight"/>
      <selection pane="bottomLeft"/>
      <selection pane="bottomRight" activeCell="L33" sqref="L33"/>
    </sheetView>
  </sheetViews>
  <sheetFormatPr defaultColWidth="16.28515625" defaultRowHeight="13.5" customHeight="1"/>
  <cols>
    <col min="1" max="1" width="41.85546875" style="30" customWidth="1"/>
    <col min="2" max="3" width="5.42578125" style="30" customWidth="1"/>
    <col min="4" max="5" width="5.28515625" style="30" customWidth="1"/>
    <col min="6" max="6" width="9.42578125" style="30" customWidth="1"/>
    <col min="7" max="7" width="10.28515625" style="30" customWidth="1"/>
    <col min="8" max="8" width="9.140625" style="30" customWidth="1"/>
    <col min="9" max="9" width="10.28515625" style="30" customWidth="1"/>
    <col min="10" max="10" width="10.85546875" style="30" customWidth="1"/>
    <col min="11" max="256" width="16.28515625" style="30" customWidth="1"/>
  </cols>
  <sheetData>
    <row r="1" spans="1:10" ht="14.65" customHeight="1">
      <c r="A1" s="208" t="s">
        <v>23</v>
      </c>
      <c r="B1" s="208"/>
      <c r="C1" s="208"/>
      <c r="D1" s="208"/>
      <c r="E1" s="208"/>
      <c r="F1" s="208"/>
      <c r="G1" s="208"/>
      <c r="H1" s="208"/>
      <c r="I1" s="208"/>
      <c r="J1" s="208"/>
    </row>
    <row r="2" spans="1:10" ht="13.15" customHeight="1">
      <c r="A2" s="6"/>
      <c r="B2" s="7" t="s">
        <v>7</v>
      </c>
      <c r="C2" s="7" t="s">
        <v>8</v>
      </c>
      <c r="D2" s="7" t="s">
        <v>9</v>
      </c>
      <c r="E2" s="7" t="s">
        <v>25</v>
      </c>
      <c r="F2" s="7" t="s">
        <v>26</v>
      </c>
      <c r="G2" s="7" t="s">
        <v>27</v>
      </c>
      <c r="H2" s="7" t="s">
        <v>28</v>
      </c>
      <c r="I2" s="7" t="s">
        <v>29</v>
      </c>
      <c r="J2" s="7" t="s">
        <v>30</v>
      </c>
    </row>
    <row r="3" spans="1:10" ht="13.15" customHeight="1">
      <c r="A3" s="8" t="s">
        <v>10</v>
      </c>
      <c r="B3" s="31">
        <v>100</v>
      </c>
      <c r="C3" s="32">
        <f>'Variables - VARIABLES (m)'!C3</f>
        <v>64</v>
      </c>
      <c r="D3" s="33"/>
      <c r="E3" s="33"/>
      <c r="F3" s="33"/>
      <c r="G3" s="32">
        <f>B3*C3</f>
        <v>6400</v>
      </c>
      <c r="H3" s="33"/>
      <c r="I3" s="33"/>
      <c r="J3" s="33"/>
    </row>
    <row r="4" spans="1:10" ht="12.95" customHeight="1">
      <c r="A4" s="12" t="s">
        <v>31</v>
      </c>
      <c r="B4" s="34"/>
      <c r="C4" s="35"/>
      <c r="D4" s="36"/>
      <c r="E4" s="36"/>
      <c r="F4" s="36"/>
      <c r="G4" s="35"/>
      <c r="H4" s="36"/>
      <c r="I4" s="36"/>
      <c r="J4" s="36"/>
    </row>
    <row r="5" spans="1:10" ht="12.95" customHeight="1">
      <c r="A5" s="12" t="s">
        <v>32</v>
      </c>
      <c r="B5" s="37">
        <f>B3</f>
        <v>100</v>
      </c>
      <c r="C5" s="38">
        <f>'Variables - VARIABLES (m)'!B4</f>
        <v>2.5</v>
      </c>
      <c r="D5" s="36"/>
      <c r="E5" s="36"/>
      <c r="F5" s="36"/>
      <c r="G5" s="38">
        <f>B5*C5</f>
        <v>250</v>
      </c>
      <c r="H5" s="36"/>
      <c r="I5" s="36"/>
      <c r="J5" s="36"/>
    </row>
    <row r="6" spans="1:10" ht="12.95" customHeight="1">
      <c r="A6" s="12" t="s">
        <v>33</v>
      </c>
      <c r="B6" s="37">
        <f>B3</f>
        <v>100</v>
      </c>
      <c r="C6" s="38">
        <f>'Variables - VARIABLES (m)'!B4</f>
        <v>2.5</v>
      </c>
      <c r="D6" s="36"/>
      <c r="E6" s="36"/>
      <c r="F6" s="36"/>
      <c r="G6" s="38">
        <f>B6*C6</f>
        <v>250</v>
      </c>
      <c r="H6" s="36"/>
      <c r="I6" s="36"/>
      <c r="J6" s="36"/>
    </row>
    <row r="7" spans="1:10" ht="12.95" customHeight="1">
      <c r="A7" s="12" t="s">
        <v>34</v>
      </c>
      <c r="B7" s="37">
        <f>C3</f>
        <v>64</v>
      </c>
      <c r="C7" s="38">
        <f>'Variables - VARIABLES (m)'!B5</f>
        <v>3</v>
      </c>
      <c r="D7" s="36"/>
      <c r="E7" s="36"/>
      <c r="F7" s="36"/>
      <c r="G7" s="38">
        <f>B7*C7</f>
        <v>192</v>
      </c>
      <c r="H7" s="36"/>
      <c r="I7" s="36"/>
      <c r="J7" s="36"/>
    </row>
    <row r="8" spans="1:10" ht="12.95" customHeight="1">
      <c r="A8" s="12" t="s">
        <v>9</v>
      </c>
      <c r="B8" s="37">
        <f>C3</f>
        <v>64</v>
      </c>
      <c r="C8" s="38">
        <f>'Variables - VARIABLES (m)'!B5</f>
        <v>3</v>
      </c>
      <c r="D8" s="36"/>
      <c r="E8" s="36"/>
      <c r="F8" s="36"/>
      <c r="G8" s="38">
        <v>7140</v>
      </c>
      <c r="H8" s="36"/>
      <c r="I8" s="36"/>
      <c r="J8" s="36"/>
    </row>
    <row r="9" spans="1:10" ht="12.95" customHeight="1">
      <c r="A9" s="12" t="s">
        <v>35</v>
      </c>
      <c r="B9" s="37">
        <f>'Variables - VARIABLES (m)'!B4</f>
        <v>2.5</v>
      </c>
      <c r="C9" s="38">
        <f>'Variables - VARIABLES (m)'!B5</f>
        <v>3</v>
      </c>
      <c r="D9" s="36"/>
      <c r="E9" s="36"/>
      <c r="F9" s="39">
        <v>4</v>
      </c>
      <c r="G9" s="38">
        <f>(B9*C9)*F9</f>
        <v>30</v>
      </c>
      <c r="H9" s="36"/>
      <c r="I9" s="36"/>
      <c r="J9" s="36"/>
    </row>
    <row r="10" spans="1:10" ht="12.95" customHeight="1">
      <c r="A10" s="12" t="s">
        <v>36</v>
      </c>
      <c r="B10" s="40"/>
      <c r="C10" s="36"/>
      <c r="D10" s="36"/>
      <c r="E10" s="36"/>
      <c r="F10" s="36"/>
      <c r="G10" s="41">
        <f>SUM(G3:G9)</f>
        <v>14262</v>
      </c>
      <c r="H10" s="36"/>
      <c r="I10" s="36"/>
      <c r="J10" s="36"/>
    </row>
    <row r="11" spans="1:10" ht="12.95" customHeight="1">
      <c r="A11" s="12" t="s">
        <v>37</v>
      </c>
      <c r="B11" s="40"/>
      <c r="C11" s="36"/>
      <c r="D11" s="38">
        <f>'Variables - VARIABLES (m)'!B6</f>
        <v>0.35</v>
      </c>
      <c r="E11" s="36"/>
      <c r="F11" s="36"/>
      <c r="G11" s="36"/>
      <c r="H11" s="41">
        <f>G10*D11</f>
        <v>4991.7</v>
      </c>
      <c r="I11" s="42"/>
      <c r="J11" s="42"/>
    </row>
    <row r="12" spans="1:10" ht="12.95" customHeight="1">
      <c r="A12" s="12" t="s">
        <v>38</v>
      </c>
      <c r="B12" s="40"/>
      <c r="C12" s="36"/>
      <c r="D12" s="38">
        <f>'Variables - VARIABLES (m)'!B7</f>
        <v>0.3</v>
      </c>
      <c r="E12" s="36"/>
      <c r="F12" s="36"/>
      <c r="G12" s="36"/>
      <c r="H12" s="41">
        <f>G10*D12</f>
        <v>4278.5999999999995</v>
      </c>
      <c r="I12" s="42"/>
      <c r="J12" s="42"/>
    </row>
    <row r="13" spans="1:10" ht="12.95" customHeight="1">
      <c r="A13" s="12" t="s">
        <v>39</v>
      </c>
      <c r="B13" s="37">
        <f>('Variables - VARIABLES (m)'!B3+'Variables - VARIABLES (m)'!B5+'Variables - VARIABLES (m)'!B5+'Variables - VARIABLES (m)'!C8+'Variables - VARIABLES (m)'!C8)*2</f>
        <v>213.60000000000002</v>
      </c>
      <c r="C13" s="38">
        <f>'Variables - VARIABLES (m)'!C8+0.1</f>
        <v>0.5</v>
      </c>
      <c r="D13" s="38">
        <f>'Variables - VARIABLES (m)'!D8+0.1</f>
        <v>0.6</v>
      </c>
      <c r="E13" s="36"/>
      <c r="F13" s="36"/>
      <c r="G13" s="43">
        <f>B13*C13</f>
        <v>106.80000000000001</v>
      </c>
      <c r="H13" s="38">
        <f>B13*C13*D13</f>
        <v>64.08</v>
      </c>
      <c r="I13" s="36"/>
      <c r="J13" s="36"/>
    </row>
    <row r="14" spans="1:10" ht="12.95" customHeight="1">
      <c r="A14" s="12" t="s">
        <v>40</v>
      </c>
      <c r="B14" s="37">
        <f>('Variables - VARIABLES (m)'!C3+'Variables - VARIABLES (m)'!B4+'Variables - VARIABLES (m)'!B4+'Variables - VARIABLES (m)'!C8+'Variables - VARIABLES (m)'!C8)*2</f>
        <v>139.60000000000002</v>
      </c>
      <c r="C14" s="38">
        <f>'Variables - VARIABLES (m)'!C8+0.1</f>
        <v>0.5</v>
      </c>
      <c r="D14" s="38">
        <f>'Variables - VARIABLES (m)'!D8+0.1</f>
        <v>0.6</v>
      </c>
      <c r="E14" s="36"/>
      <c r="F14" s="36"/>
      <c r="G14" s="43">
        <f>B14*C14</f>
        <v>69.800000000000011</v>
      </c>
      <c r="H14" s="38">
        <f>B14*C14*D14</f>
        <v>41.88</v>
      </c>
      <c r="I14" s="36"/>
      <c r="J14" s="36"/>
    </row>
    <row r="15" spans="1:10" ht="12.95" customHeight="1">
      <c r="A15" s="12" t="s">
        <v>41</v>
      </c>
      <c r="B15" s="34"/>
      <c r="C15" s="35"/>
      <c r="D15" s="35"/>
      <c r="E15" s="36"/>
      <c r="F15" s="36"/>
      <c r="G15" s="44">
        <f>SUM(G13:G14)</f>
        <v>176.60000000000002</v>
      </c>
      <c r="H15" s="39">
        <f>SUM(H13:H14)</f>
        <v>105.96000000000001</v>
      </c>
      <c r="I15" s="42"/>
      <c r="J15" s="42"/>
    </row>
    <row r="16" spans="1:10" ht="12.95" customHeight="1">
      <c r="A16" s="12" t="s">
        <v>42</v>
      </c>
      <c r="B16" s="37">
        <f>'Variables - VARIABLES (m)'!B10+0.3</f>
        <v>1.5</v>
      </c>
      <c r="C16" s="38">
        <f>'Variables - VARIABLES (m)'!C10+0.3</f>
        <v>1.5</v>
      </c>
      <c r="D16" s="38">
        <f>'Variables - VARIABLES (m)'!D10+0.3</f>
        <v>1.5</v>
      </c>
      <c r="E16" s="35"/>
      <c r="F16" s="38">
        <f>F22</f>
        <v>28.256000000000004</v>
      </c>
      <c r="G16" s="44">
        <f>(B16*C16)*F16</f>
        <v>63.576000000000008</v>
      </c>
      <c r="H16" s="41">
        <f>(D16*C16*B16)*F16</f>
        <v>95.364000000000019</v>
      </c>
      <c r="I16" s="42"/>
      <c r="J16" s="42"/>
    </row>
    <row r="17" spans="1:10" ht="12.95" customHeight="1">
      <c r="A17" s="12" t="s">
        <v>43</v>
      </c>
      <c r="B17" s="37">
        <f>'Variables - VARIABLES (m)'!B14</f>
        <v>1.5</v>
      </c>
      <c r="C17" s="38">
        <f>'Variables - VARIABLES (m)'!C14</f>
        <v>1.5</v>
      </c>
      <c r="D17" s="38">
        <f>'Variables - VARIABLES (m)'!D14</f>
        <v>0.6</v>
      </c>
      <c r="E17" s="35"/>
      <c r="F17" s="35"/>
      <c r="G17" s="45"/>
      <c r="H17" s="41">
        <f>(B17*C17*D17)*F16</f>
        <v>38.145600000000002</v>
      </c>
      <c r="I17" s="42"/>
      <c r="J17" s="42"/>
    </row>
    <row r="18" spans="1:10" ht="32.25" customHeight="1">
      <c r="A18" s="46" t="s">
        <v>44</v>
      </c>
      <c r="B18" s="37">
        <f>((B13+B14)/F21)*F22</f>
        <v>30.042201083684553</v>
      </c>
      <c r="C18" s="38">
        <f>'Variables - VARIABLES (m)'!C15</f>
        <v>1.5</v>
      </c>
      <c r="D18" s="38">
        <f>'Variables - VARIABLES (m)'!D15</f>
        <v>1.5</v>
      </c>
      <c r="E18" s="35"/>
      <c r="F18" s="35"/>
      <c r="G18" s="45"/>
      <c r="H18" s="41">
        <f>B18*C18*D18</f>
        <v>67.59495243829025</v>
      </c>
      <c r="I18" s="42"/>
      <c r="J18" s="42"/>
    </row>
    <row r="19" spans="1:10" ht="12.95" customHeight="1">
      <c r="A19" s="46" t="s">
        <v>45</v>
      </c>
      <c r="B19" s="37">
        <f>B18</f>
        <v>30.042201083684553</v>
      </c>
      <c r="C19" s="38">
        <v>1.2</v>
      </c>
      <c r="D19" s="38">
        <f>D18/2</f>
        <v>0.75</v>
      </c>
      <c r="E19" s="35"/>
      <c r="F19" s="35"/>
      <c r="G19" s="45"/>
      <c r="H19" s="41">
        <f>B19*C19*D19</f>
        <v>27.037980975316096</v>
      </c>
      <c r="I19" s="42"/>
      <c r="J19" s="42"/>
    </row>
    <row r="20" spans="1:10" ht="12.95" customHeight="1">
      <c r="A20" s="12" t="s">
        <v>46</v>
      </c>
      <c r="B20" s="37">
        <f>B16</f>
        <v>1.5</v>
      </c>
      <c r="C20" s="38">
        <v>0.2</v>
      </c>
      <c r="D20" s="36"/>
      <c r="E20" s="36"/>
      <c r="F20" s="36"/>
      <c r="G20" s="44">
        <f>((1.5*0.2)*4)*F16</f>
        <v>33.90720000000001</v>
      </c>
      <c r="H20" s="42"/>
      <c r="I20" s="42"/>
      <c r="J20" s="42"/>
    </row>
    <row r="21" spans="1:10" ht="12.95" customHeight="1">
      <c r="A21" s="12" t="s">
        <v>47</v>
      </c>
      <c r="B21" s="40"/>
      <c r="C21" s="36"/>
      <c r="D21" s="36"/>
      <c r="E21" s="36"/>
      <c r="F21" s="47">
        <f>((B3+C3+B3+C3+'Variables - VARIABLES (m)'!C8+'Variables - VARIABLES (m)'!C8+'Variables - VARIABLES (m)'!C8+'Variables - VARIABLES (m)'!C8+'Variables - VARIABLES (m)'!C8+'Variables - VARIABLES (m)'!C8+'Variables - VARIABLES (m)'!C8+'Variables - VARIABLES (m)'!C8+1)/1)</f>
        <v>332.19999999999982</v>
      </c>
      <c r="G21" s="36"/>
      <c r="H21" s="36"/>
      <c r="I21" s="36"/>
      <c r="J21" s="36"/>
    </row>
    <row r="22" spans="1:10" ht="12.95" customHeight="1">
      <c r="A22" s="12" t="s">
        <v>48</v>
      </c>
      <c r="B22" s="40"/>
      <c r="C22" s="36"/>
      <c r="D22" s="36"/>
      <c r="E22" s="36"/>
      <c r="F22" s="47">
        <f>(B13+B14)/'Variables - VARIABLES (m)'!B9</f>
        <v>28.256000000000004</v>
      </c>
      <c r="G22" s="36"/>
      <c r="H22" s="36"/>
      <c r="I22" s="36"/>
      <c r="J22" s="36"/>
    </row>
    <row r="23" spans="1:10" ht="12.95" customHeight="1">
      <c r="A23" s="12" t="s">
        <v>49</v>
      </c>
      <c r="B23" s="40"/>
      <c r="C23" s="36"/>
      <c r="D23" s="36"/>
      <c r="E23" s="36"/>
      <c r="F23" s="47">
        <f>F24+F25</f>
        <v>714.40000000000009</v>
      </c>
      <c r="G23" s="36"/>
      <c r="H23" s="36"/>
      <c r="I23" s="36"/>
      <c r="J23" s="36"/>
    </row>
    <row r="24" spans="1:10" ht="12.95" customHeight="1">
      <c r="A24" s="12" t="s">
        <v>50</v>
      </c>
      <c r="B24" s="40"/>
      <c r="C24" s="36"/>
      <c r="D24" s="36"/>
      <c r="E24" s="36"/>
      <c r="F24" s="38">
        <f>(B13+B14)/1</f>
        <v>353.20000000000005</v>
      </c>
      <c r="G24" s="36"/>
      <c r="H24" s="36"/>
      <c r="I24" s="36"/>
      <c r="J24" s="36"/>
    </row>
    <row r="25" spans="1:10" ht="12.95" customHeight="1">
      <c r="A25" s="12" t="s">
        <v>51</v>
      </c>
      <c r="B25" s="40"/>
      <c r="C25" s="36"/>
      <c r="D25" s="36"/>
      <c r="E25" s="36"/>
      <c r="F25" s="38">
        <f>(B13+B14+8)/1</f>
        <v>361.20000000000005</v>
      </c>
      <c r="G25" s="36"/>
      <c r="H25" s="36"/>
      <c r="I25" s="36"/>
      <c r="J25" s="36"/>
    </row>
    <row r="26" spans="1:10" ht="12.95" customHeight="1">
      <c r="A26" s="12" t="s">
        <v>52</v>
      </c>
      <c r="B26" s="37">
        <v>211</v>
      </c>
      <c r="C26" s="38">
        <f>'Variables - VARIABLES (m)'!C12+0.12+0.12</f>
        <v>1.2400000000000002</v>
      </c>
      <c r="D26" s="36"/>
      <c r="E26" s="36"/>
      <c r="F26" s="36"/>
      <c r="G26" s="41">
        <f>B26*C26</f>
        <v>261.64000000000004</v>
      </c>
      <c r="H26" s="36"/>
      <c r="I26" s="36"/>
      <c r="J26" s="36"/>
    </row>
    <row r="27" spans="1:10" ht="12.95" customHeight="1">
      <c r="A27" s="12" t="s">
        <v>53</v>
      </c>
      <c r="B27" s="37">
        <f>'Variables - VARIABLES (m)'!B13</f>
        <v>0.2</v>
      </c>
      <c r="C27" s="38">
        <f>'Variables - VARIABLES (m)'!C13</f>
        <v>0.1</v>
      </c>
      <c r="D27" s="36"/>
      <c r="E27" s="36"/>
      <c r="F27" s="48">
        <f>G26/(B27*C27)</f>
        <v>13082</v>
      </c>
      <c r="G27" s="49"/>
      <c r="H27" s="36"/>
      <c r="I27" s="36"/>
      <c r="J27" s="36"/>
    </row>
    <row r="28" spans="1:10" ht="12.95" customHeight="1">
      <c r="A28" s="12" t="s">
        <v>54</v>
      </c>
      <c r="B28" s="40"/>
      <c r="C28" s="36"/>
      <c r="D28" s="36"/>
      <c r="E28" s="36"/>
      <c r="F28" s="36"/>
      <c r="G28" s="41">
        <f>G10+G26</f>
        <v>14523.64</v>
      </c>
      <c r="H28" s="36"/>
      <c r="I28" s="36"/>
      <c r="J28" s="36"/>
    </row>
    <row r="29" spans="1:10" ht="12.95" customHeight="1">
      <c r="A29" s="12" t="s">
        <v>55</v>
      </c>
      <c r="B29" s="37">
        <f>'Variables - VARIABLES (m)'!B8</f>
        <v>1</v>
      </c>
      <c r="C29" s="38">
        <f>'Variables - VARIABLES (m)'!C8</f>
        <v>0.4</v>
      </c>
      <c r="D29" s="35"/>
      <c r="E29" s="38">
        <v>0.05</v>
      </c>
      <c r="F29" s="36"/>
      <c r="G29" s="36"/>
      <c r="H29" s="36"/>
      <c r="I29" s="39">
        <f>B29*C29*E29</f>
        <v>2.0000000000000004E-2</v>
      </c>
      <c r="J29" s="36"/>
    </row>
    <row r="30" spans="1:10" ht="12.95" customHeight="1">
      <c r="A30" s="12" t="s">
        <v>56</v>
      </c>
      <c r="B30" s="37">
        <f>'Variables - VARIABLES (m)'!B8</f>
        <v>1</v>
      </c>
      <c r="C30" s="38">
        <f>'Variables - VARIABLES (m)'!C8</f>
        <v>0.4</v>
      </c>
      <c r="D30" s="38">
        <f>'Variables - VARIABLES (m)'!D8</f>
        <v>0.5</v>
      </c>
      <c r="E30" s="38">
        <v>7.0000000000000007E-2</v>
      </c>
      <c r="F30" s="36"/>
      <c r="G30" s="36"/>
      <c r="H30" s="36"/>
      <c r="I30" s="39">
        <f>(B30*C30*E30*F31+(C30*D30*E30*F31))</f>
        <v>8.4000000000000019E-2</v>
      </c>
      <c r="J30" s="36"/>
    </row>
    <row r="31" spans="1:10" ht="12.95" customHeight="1">
      <c r="A31" s="12" t="s">
        <v>57</v>
      </c>
      <c r="B31" s="37">
        <f>'Variables - VARIABLES (m)'!B8</f>
        <v>1</v>
      </c>
      <c r="C31" s="38">
        <f>'Variables - VARIABLES (m)'!C8</f>
        <v>0.4</v>
      </c>
      <c r="D31" s="38">
        <v>7.0000000000000007E-2</v>
      </c>
      <c r="E31" s="35"/>
      <c r="F31" s="38">
        <v>2</v>
      </c>
      <c r="G31" s="50" t="s">
        <v>58</v>
      </c>
      <c r="H31" s="36"/>
      <c r="I31" s="36"/>
      <c r="J31" s="39">
        <f>(B31*D30*4)+(C31+D31*4)+(B31+B31+C31+C31)*D31</f>
        <v>2.8760000000000003</v>
      </c>
    </row>
    <row r="32" spans="1:10" ht="12.95" customHeight="1">
      <c r="A32" s="12" t="s">
        <v>59</v>
      </c>
      <c r="B32" s="37">
        <f>(7*'Variables - VARIABLES (m)'!B8)+(('Variables - VARIABLES (m)'!C8+'Variables - VARIABLES (m)'!C8+'Variables - VARIABLES (m)'!D8+'Variables - VARIABLES (m)'!D8)*5)</f>
        <v>16</v>
      </c>
      <c r="C32" s="35"/>
      <c r="D32" s="35"/>
      <c r="E32" s="35"/>
      <c r="F32" s="51">
        <f>B32/6</f>
        <v>2.6666666666666665</v>
      </c>
      <c r="G32" s="52" t="s">
        <v>60</v>
      </c>
      <c r="H32" s="53"/>
      <c r="I32" s="35"/>
      <c r="J32" s="54"/>
    </row>
    <row r="33" spans="1:10" ht="12.95" customHeight="1">
      <c r="A33" s="12" t="s">
        <v>61</v>
      </c>
      <c r="B33" s="37">
        <f>'Variables - VARIABLES (m)'!B10</f>
        <v>1.2</v>
      </c>
      <c r="C33" s="38">
        <f>'Variables - VARIABLES (m)'!C10</f>
        <v>1.2</v>
      </c>
      <c r="D33" s="38">
        <f>'Variables - VARIABLES (m)'!D10</f>
        <v>1.2</v>
      </c>
      <c r="E33" s="38">
        <v>7.0000000000000007E-2</v>
      </c>
      <c r="F33" s="36"/>
      <c r="G33" s="55"/>
      <c r="H33" s="36"/>
      <c r="I33" s="39">
        <f>(B33*C33*E33)*6</f>
        <v>0.6048</v>
      </c>
      <c r="J33" s="35"/>
    </row>
    <row r="34" spans="1:10" ht="12.95" customHeight="1">
      <c r="A34" s="12" t="s">
        <v>62</v>
      </c>
      <c r="B34" s="37">
        <f>'Variables - VARIABLES (m)'!B10</f>
        <v>1.2</v>
      </c>
      <c r="C34" s="38">
        <f>'Variables - VARIABLES (m)'!C10</f>
        <v>1.2</v>
      </c>
      <c r="D34" s="38">
        <f>'Variables - VARIABLES (m)'!D10</f>
        <v>1.2</v>
      </c>
      <c r="E34" s="35"/>
      <c r="F34" s="56">
        <v>10</v>
      </c>
      <c r="G34" s="52" t="s">
        <v>63</v>
      </c>
      <c r="H34" s="57"/>
      <c r="I34" s="36"/>
      <c r="J34" s="39">
        <f>(B34*C34)*F34</f>
        <v>14.399999999999999</v>
      </c>
    </row>
    <row r="35" spans="1:10" ht="12.95" customHeight="1">
      <c r="A35" s="12" t="s">
        <v>64</v>
      </c>
      <c r="B35" s="37">
        <f>((('Variables - VARIABLES (m)'!B10+'Variables - VARIABLES (m)'!C10+'Variables - VARIABLES (m)'!D10)*6)*2)+('Variables - VARIABLES (m)'!B10+'Variables - VARIABLES (m)'!C10)*2</f>
        <v>47.999999999999993</v>
      </c>
      <c r="C35" s="35"/>
      <c r="D35" s="35"/>
      <c r="E35" s="35"/>
      <c r="F35" s="51">
        <f>B35/6</f>
        <v>7.9999999999999991</v>
      </c>
      <c r="G35" s="52" t="s">
        <v>60</v>
      </c>
      <c r="H35" s="57"/>
      <c r="I35" s="36"/>
      <c r="J35" s="54"/>
    </row>
  </sheetData>
  <mergeCells count="1">
    <mergeCell ref="A1:J1"/>
  </mergeCells>
  <pageMargins left="1" right="1" top="1" bottom="1" header="0.25" footer="0.25"/>
  <pageSetup orientation="portrait"/>
  <headerFooter>
    <oddFooter>&amp;C&amp;"Helvetica,Regular"&amp;12&amp;K000000&amp;P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35"/>
  <sheetViews>
    <sheetView showGridLines="0" workbookViewId="0">
      <selection activeCell="E10" sqref="E10"/>
    </sheetView>
  </sheetViews>
  <sheetFormatPr defaultColWidth="8.85546875" defaultRowHeight="12.75" customHeight="1"/>
  <cols>
    <col min="1" max="1" width="10.140625" style="58" customWidth="1"/>
    <col min="2" max="2" width="32.140625" style="58" customWidth="1"/>
    <col min="3" max="256" width="8.85546875" style="58" customWidth="1"/>
  </cols>
  <sheetData>
    <row r="1" spans="1:6" ht="13.7" customHeight="1">
      <c r="A1" s="59"/>
      <c r="B1" s="59"/>
      <c r="C1" s="59"/>
      <c r="D1" s="59"/>
      <c r="E1" s="59"/>
      <c r="F1" s="59"/>
    </row>
    <row r="2" spans="1:6" ht="13.7" customHeight="1">
      <c r="A2" s="59"/>
      <c r="B2" s="59"/>
      <c r="C2" s="59"/>
      <c r="D2" s="59"/>
      <c r="E2" s="59"/>
      <c r="F2" s="59"/>
    </row>
    <row r="3" spans="1:6" ht="17.25" customHeight="1">
      <c r="A3" s="59"/>
      <c r="B3" s="59"/>
      <c r="C3" s="59"/>
      <c r="D3" s="59"/>
      <c r="E3" s="60"/>
      <c r="F3" s="59"/>
    </row>
    <row r="4" spans="1:6" ht="17.25" customHeight="1">
      <c r="A4" s="59"/>
      <c r="B4" s="59"/>
      <c r="C4" s="59"/>
      <c r="D4" s="59"/>
      <c r="E4" s="59"/>
      <c r="F4" s="59"/>
    </row>
    <row r="5" spans="1:6" ht="13.7" customHeight="1">
      <c r="A5" s="59"/>
      <c r="B5" s="61"/>
      <c r="C5" s="59"/>
      <c r="D5" s="59"/>
      <c r="E5" s="59"/>
      <c r="F5" s="59"/>
    </row>
    <row r="6" spans="1:6" ht="18.75" customHeight="1">
      <c r="A6" s="59"/>
      <c r="B6" s="62"/>
      <c r="C6" s="59"/>
      <c r="D6" s="59"/>
      <c r="E6" s="59"/>
      <c r="F6" s="63" t="s">
        <v>67</v>
      </c>
    </row>
    <row r="7" spans="1:6" ht="18.75" customHeight="1">
      <c r="A7" s="59"/>
      <c r="B7" s="59"/>
      <c r="C7" s="59"/>
      <c r="D7" s="59"/>
      <c r="E7" s="59"/>
      <c r="F7" s="64" t="s">
        <v>68</v>
      </c>
    </row>
    <row r="8" spans="1:6" ht="13.7" customHeight="1">
      <c r="A8" s="59"/>
      <c r="B8" s="59"/>
      <c r="C8" s="59"/>
      <c r="D8" s="59"/>
      <c r="E8" s="59"/>
      <c r="F8" s="59"/>
    </row>
    <row r="9" spans="1:6" ht="13.7" customHeight="1">
      <c r="A9" s="59"/>
      <c r="B9" s="59"/>
      <c r="C9" s="59"/>
      <c r="D9" s="59"/>
      <c r="E9" s="59"/>
      <c r="F9" s="65" t="s">
        <v>69</v>
      </c>
    </row>
    <row r="10" spans="1:6" ht="13.7" customHeight="1">
      <c r="A10" s="59"/>
      <c r="B10" s="59"/>
      <c r="C10" s="59"/>
      <c r="D10" s="59"/>
      <c r="E10" s="59" t="s">
        <v>154</v>
      </c>
      <c r="F10" s="66"/>
    </row>
    <row r="11" spans="1:6" ht="13.7" customHeight="1">
      <c r="A11" s="59"/>
      <c r="B11" s="59"/>
      <c r="C11" s="59"/>
      <c r="D11" s="59"/>
      <c r="E11" s="59"/>
      <c r="F11" s="59"/>
    </row>
    <row r="12" spans="1:6" ht="13.7" customHeight="1">
      <c r="A12" s="59"/>
      <c r="B12" s="59"/>
      <c r="C12" s="59"/>
      <c r="D12" s="59"/>
      <c r="E12" s="59"/>
      <c r="F12" s="66" t="s">
        <v>153</v>
      </c>
    </row>
    <row r="13" spans="1:6" ht="13.7" customHeight="1">
      <c r="A13" s="59"/>
      <c r="B13" s="59"/>
      <c r="C13" s="59"/>
      <c r="D13" s="59"/>
      <c r="E13" s="59"/>
      <c r="F13" s="59"/>
    </row>
    <row r="14" spans="1:6" ht="13.7" customHeight="1">
      <c r="A14" s="59"/>
      <c r="B14" s="59"/>
      <c r="C14" s="59"/>
      <c r="D14" s="59"/>
      <c r="E14" s="59"/>
      <c r="F14" s="59"/>
    </row>
    <row r="15" spans="1:6" ht="13.7" customHeight="1">
      <c r="A15" s="59"/>
      <c r="B15" s="59"/>
      <c r="C15" s="59"/>
      <c r="D15" s="59"/>
      <c r="E15" s="59"/>
      <c r="F15" s="59"/>
    </row>
    <row r="16" spans="1:6" ht="13.7" customHeight="1">
      <c r="A16" s="59"/>
      <c r="B16" s="59"/>
      <c r="C16" s="59"/>
      <c r="D16" s="59"/>
      <c r="E16" s="59"/>
      <c r="F16" s="59"/>
    </row>
    <row r="17" spans="1:6" ht="17.25" customHeight="1">
      <c r="A17" s="59"/>
      <c r="B17" s="59"/>
      <c r="C17" s="60"/>
      <c r="D17" s="59"/>
      <c r="E17" s="67"/>
      <c r="F17" s="59"/>
    </row>
    <row r="18" spans="1:6" ht="17.25" customHeight="1">
      <c r="A18" s="59"/>
      <c r="B18" s="59"/>
      <c r="C18" s="59"/>
      <c r="D18" s="59"/>
      <c r="E18" s="67"/>
      <c r="F18" s="59"/>
    </row>
    <row r="19" spans="1:6" ht="13.7" customHeight="1">
      <c r="A19" s="59"/>
      <c r="B19" s="59"/>
      <c r="C19" s="59"/>
      <c r="D19" s="59"/>
      <c r="E19" s="59"/>
      <c r="F19" s="59"/>
    </row>
    <row r="20" spans="1:6" ht="13.7" customHeight="1">
      <c r="A20" s="59"/>
      <c r="B20" s="59"/>
      <c r="C20" s="59"/>
      <c r="D20" s="59"/>
      <c r="E20" s="68"/>
      <c r="F20" s="59"/>
    </row>
    <row r="21" spans="1:6" ht="13.7" customHeight="1">
      <c r="A21" s="59"/>
      <c r="B21" s="59"/>
      <c r="C21" s="59"/>
      <c r="D21" s="59"/>
      <c r="E21" s="66"/>
      <c r="F21" s="59"/>
    </row>
    <row r="22" spans="1:6" ht="13.7" customHeight="1">
      <c r="A22" s="59"/>
      <c r="B22" s="59"/>
      <c r="C22" s="59"/>
      <c r="D22" s="59"/>
      <c r="E22" s="59"/>
      <c r="F22" s="59"/>
    </row>
    <row r="23" spans="1:6" ht="13.7" customHeight="1">
      <c r="A23" s="59"/>
      <c r="B23" s="59"/>
      <c r="C23" s="59"/>
      <c r="D23" s="59"/>
      <c r="E23" s="59"/>
      <c r="F23" s="59"/>
    </row>
    <row r="24" spans="1:6" ht="13.7" customHeight="1">
      <c r="A24" s="59"/>
      <c r="B24" s="59"/>
      <c r="C24" s="59"/>
      <c r="D24" s="59"/>
      <c r="E24" s="59"/>
      <c r="F24" s="59"/>
    </row>
    <row r="25" spans="1:6" ht="13.7" customHeight="1">
      <c r="A25" s="59"/>
      <c r="B25" s="59"/>
      <c r="C25" s="59"/>
      <c r="D25" s="59"/>
      <c r="E25" s="59"/>
      <c r="F25" s="59"/>
    </row>
    <row r="26" spans="1:6" ht="13.7" customHeight="1">
      <c r="A26" s="59"/>
      <c r="B26" s="59"/>
      <c r="C26" s="59"/>
      <c r="D26" s="59"/>
      <c r="E26" s="59"/>
      <c r="F26" s="59"/>
    </row>
    <row r="27" spans="1:6" ht="13.7" customHeight="1">
      <c r="A27" s="59"/>
      <c r="B27" s="59"/>
      <c r="C27" s="59"/>
      <c r="D27" s="59"/>
      <c r="E27" s="59"/>
      <c r="F27" s="59"/>
    </row>
    <row r="28" spans="1:6" ht="13.7" customHeight="1">
      <c r="A28" s="59"/>
      <c r="B28" s="59"/>
      <c r="C28" s="59"/>
      <c r="D28" s="59"/>
      <c r="E28" s="59"/>
      <c r="F28" s="59"/>
    </row>
    <row r="29" spans="1:6" ht="13.7" customHeight="1">
      <c r="A29" s="59"/>
      <c r="B29" s="59"/>
      <c r="C29" s="59"/>
      <c r="D29" s="59"/>
      <c r="E29" s="59"/>
      <c r="F29" s="59"/>
    </row>
    <row r="30" spans="1:6" ht="13.7" customHeight="1">
      <c r="A30" s="59"/>
      <c r="B30" s="59"/>
      <c r="C30" s="59"/>
      <c r="D30" s="59"/>
      <c r="E30" s="59"/>
      <c r="F30" s="59"/>
    </row>
    <row r="31" spans="1:6" ht="13.7" customHeight="1">
      <c r="A31" s="59"/>
      <c r="B31" s="59"/>
      <c r="C31" s="59"/>
      <c r="D31" s="59"/>
      <c r="E31" s="59"/>
      <c r="F31" s="59"/>
    </row>
    <row r="32" spans="1:6" ht="13.7" customHeight="1">
      <c r="A32" s="59"/>
      <c r="B32" s="59"/>
      <c r="C32" s="59"/>
      <c r="D32" s="59"/>
      <c r="E32" s="59"/>
      <c r="F32" s="59"/>
    </row>
    <row r="33" spans="1:6" ht="13.7" customHeight="1">
      <c r="A33" s="59"/>
      <c r="B33" s="59"/>
      <c r="C33" s="59"/>
      <c r="D33" s="59"/>
      <c r="E33" s="59"/>
      <c r="F33" s="59"/>
    </row>
    <row r="34" spans="1:6" ht="13.7" customHeight="1">
      <c r="A34" s="59"/>
      <c r="B34" s="59"/>
      <c r="C34" s="59"/>
      <c r="D34" s="59"/>
      <c r="E34" s="59"/>
      <c r="F34" s="59"/>
    </row>
    <row r="35" spans="1:6" ht="13.7" customHeight="1">
      <c r="A35" s="59"/>
      <c r="B35" s="59"/>
      <c r="C35" s="59"/>
      <c r="D35" s="59"/>
      <c r="E35" s="59"/>
      <c r="F35" s="59"/>
    </row>
  </sheetData>
  <pageMargins left="0.75" right="0.75" top="0.65" bottom="0.47" header="0.5" footer="0.96"/>
  <pageSetup scale="95" orientation="portrait"/>
  <headerFooter>
    <oddFooter>&amp;C&amp;"Helvetica,Regular"&amp;12&amp;K000000&amp;P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19"/>
  <sheetViews>
    <sheetView showGridLines="0" workbookViewId="0">
      <selection activeCell="D19" sqref="D19"/>
    </sheetView>
  </sheetViews>
  <sheetFormatPr defaultColWidth="8.85546875" defaultRowHeight="12.75" customHeight="1"/>
  <cols>
    <col min="1" max="1" width="4.28515625" style="69" customWidth="1"/>
    <col min="2" max="2" width="26.5703125" style="69" customWidth="1"/>
    <col min="3" max="3" width="16" style="69" customWidth="1"/>
    <col min="4" max="4" width="15.85546875" style="69" customWidth="1"/>
    <col min="5" max="5" width="16" style="69" customWidth="1"/>
    <col min="6" max="256" width="8.85546875" style="69" customWidth="1"/>
  </cols>
  <sheetData>
    <row r="1" spans="1:5" ht="15.75" customHeight="1">
      <c r="A1" s="209" t="s">
        <v>71</v>
      </c>
      <c r="B1" s="210"/>
      <c r="C1" s="210"/>
      <c r="D1" s="210"/>
      <c r="E1" s="210"/>
    </row>
    <row r="2" spans="1:5" ht="13.7" customHeight="1">
      <c r="A2" s="213" t="s">
        <v>69</v>
      </c>
      <c r="B2" s="214"/>
      <c r="C2" s="214"/>
      <c r="D2" s="214"/>
      <c r="E2" s="214"/>
    </row>
    <row r="3" spans="1:5" ht="24.6" customHeight="1">
      <c r="A3" s="211" t="s">
        <v>72</v>
      </c>
      <c r="B3" s="212"/>
      <c r="C3" s="212"/>
      <c r="D3" s="212"/>
      <c r="E3" s="212"/>
    </row>
    <row r="4" spans="1:5" ht="56.25" customHeight="1">
      <c r="A4" s="197" t="s">
        <v>73</v>
      </c>
      <c r="B4" s="70" t="s">
        <v>74</v>
      </c>
      <c r="C4" s="70" t="s">
        <v>75</v>
      </c>
      <c r="D4" s="70" t="s">
        <v>76</v>
      </c>
      <c r="E4" s="198" t="s">
        <v>77</v>
      </c>
    </row>
    <row r="5" spans="1:5" ht="27" customHeight="1">
      <c r="A5" s="199">
        <f>'[1]BOQ MINISTRY ORIGINAL WITH PRIC'!A3</f>
        <v>1</v>
      </c>
      <c r="B5" s="200" t="str">
        <f>'[1]BOQ MINISTRY ORIGINAL WITH PRIC'!B3</f>
        <v>PRELIMINARIES</v>
      </c>
      <c r="C5" s="201">
        <f>'[1]BOQ MINISTRY ORIGINAL WITH PRIC'!G3</f>
        <v>0</v>
      </c>
      <c r="D5" s="201">
        <f>'[1]BOQ MINISTRY ORIGINAL WITH PRIC'!H3</f>
        <v>0</v>
      </c>
      <c r="E5" s="201">
        <f>'[1]BOQ MINISTRY ORIGINAL WITH PRIC'!I3</f>
        <v>0</v>
      </c>
    </row>
    <row r="6" spans="1:5" ht="27" customHeight="1">
      <c r="A6" s="199">
        <f>'[1]BOQ MINISTRY ORIGINAL WITH PRIC'!A9</f>
        <v>2</v>
      </c>
      <c r="B6" s="200" t="str">
        <f>'[1]BOQ MINISTRY ORIGINAL WITH PRIC'!B9</f>
        <v xml:space="preserve"> EXCAVATION WORKS</v>
      </c>
      <c r="C6" s="201">
        <f>'[1]BOQ MINISTRY ORIGINAL WITH PRIC'!G9</f>
        <v>0</v>
      </c>
      <c r="D6" s="201">
        <f>'[1]BOQ MINISTRY ORIGINAL WITH PRIC'!H9</f>
        <v>0</v>
      </c>
      <c r="E6" s="201">
        <f>'[1]BOQ MINISTRY ORIGINAL WITH PRIC'!I9</f>
        <v>0</v>
      </c>
    </row>
    <row r="7" spans="1:5" ht="27" customHeight="1">
      <c r="A7" s="199">
        <f>'[1]BOQ MINISTRY ORIGINAL WITH PRIC'!A19</f>
        <v>3</v>
      </c>
      <c r="B7" s="200" t="str">
        <f>'[1]BOQ MINISTRY ORIGINAL WITH PRIC'!B19</f>
        <v>BACKFILLING</v>
      </c>
      <c r="C7" s="201">
        <f>'[1]BOQ MINISTRY ORIGINAL WITH PRIC'!G19</f>
        <v>0</v>
      </c>
      <c r="D7" s="201">
        <f>'[1]BOQ MINISTRY ORIGINAL WITH PRIC'!H19</f>
        <v>0</v>
      </c>
      <c r="E7" s="201">
        <f>'[1]BOQ MINISTRY ORIGINAL WITH PRIC'!I19</f>
        <v>0</v>
      </c>
    </row>
    <row r="8" spans="1:5" ht="27" customHeight="1">
      <c r="A8" s="199">
        <f>'[1]BOQ MINISTRY ORIGINAL WITH PRIC'!A25</f>
        <v>4</v>
      </c>
      <c r="B8" s="200" t="str">
        <f>'[1]BOQ MINISTRY ORIGINAL WITH PRIC'!B25</f>
        <v>COMPACTION</v>
      </c>
      <c r="C8" s="201">
        <f>'[1]BOQ MINISTRY ORIGINAL WITH PRIC'!G25</f>
        <v>0</v>
      </c>
      <c r="D8" s="201">
        <f>'[1]BOQ MINISTRY ORIGINAL WITH PRIC'!H25</f>
        <v>0</v>
      </c>
      <c r="E8" s="201">
        <f>'[1]BOQ MINISTRY ORIGINAL WITH PRIC'!I25</f>
        <v>0</v>
      </c>
    </row>
    <row r="9" spans="1:5" ht="27" customHeight="1">
      <c r="A9" s="199">
        <f>'[1]BOQ MINISTRY ORIGINAL WITH PRIC'!A33</f>
        <v>5</v>
      </c>
      <c r="B9" s="200" t="str">
        <f>'[1]BOQ MINISTRY ORIGINAL WITH PRIC'!B33</f>
        <v xml:space="preserve"> CONCRETE WORKS</v>
      </c>
      <c r="C9" s="201">
        <f>'[1]BOQ MINISTRY ORIGINAL WITH PRIC'!G33</f>
        <v>0</v>
      </c>
      <c r="D9" s="201">
        <f>'[1]BOQ MINISTRY ORIGINAL WITH PRIC'!H33</f>
        <v>0</v>
      </c>
      <c r="E9" s="201">
        <f>'[1]BOQ MINISTRY ORIGINAL WITH PRIC'!I33</f>
        <v>0</v>
      </c>
    </row>
    <row r="10" spans="1:5" ht="27" customHeight="1">
      <c r="A10" s="199">
        <f>'[1]BOQ MINISTRY ORIGINAL WITH PRIC'!A69</f>
        <v>6</v>
      </c>
      <c r="B10" s="200" t="str">
        <f>'[1]BOQ MINISTRY ORIGINAL WITH PRIC'!B69</f>
        <v>PAVING WORKS</v>
      </c>
      <c r="C10" s="201">
        <f>'[1]BOQ MINISTRY ORIGINAL WITH PRIC'!G69</f>
        <v>0</v>
      </c>
      <c r="D10" s="201">
        <f>'[1]BOQ MINISTRY ORIGINAL WITH PRIC'!H69</f>
        <v>0</v>
      </c>
      <c r="E10" s="201">
        <f>'[1]BOQ MINISTRY ORIGINAL WITH PRIC'!I69</f>
        <v>0</v>
      </c>
    </row>
    <row r="11" spans="1:5" ht="27" customHeight="1">
      <c r="A11" s="199">
        <f>'[1]BOQ MINISTRY ORIGINAL WITH PRIC'!A80</f>
        <v>7</v>
      </c>
      <c r="B11" s="200" t="str">
        <f>'[1]BOQ MINISTRY ORIGINAL WITH PRIC'!B80</f>
        <v>PLUMBING WORKS</v>
      </c>
      <c r="C11" s="201">
        <f>'[1]BOQ MINISTRY ORIGINAL WITH PRIC'!G80</f>
        <v>0</v>
      </c>
      <c r="D11" s="201">
        <f>'[1]BOQ MINISTRY ORIGINAL WITH PRIC'!H80</f>
        <v>0</v>
      </c>
      <c r="E11" s="201">
        <f>'[1]BOQ MINISTRY ORIGINAL WITH PRIC'!I80</f>
        <v>0</v>
      </c>
    </row>
    <row r="12" spans="1:5" ht="27" customHeight="1">
      <c r="A12" s="199">
        <f>'[1]BOQ MINISTRY ORIGINAL WITH PRIC'!A84</f>
        <v>8</v>
      </c>
      <c r="B12" s="200" t="str">
        <f>'[1]BOQ MINISTRY ORIGINAL WITH PRIC'!B84</f>
        <v xml:space="preserve">AERNATIVE TO SOAK PIT </v>
      </c>
      <c r="C12" s="202">
        <f>'[1]BOQ MINISTRY ORIGINAL WITH PRIC'!G84</f>
        <v>0</v>
      </c>
      <c r="D12" s="202">
        <f>'[1]BOQ MINISTRY ORIGINAL WITH PRIC'!H84</f>
        <v>0</v>
      </c>
      <c r="E12" s="202">
        <f>'[1]BOQ MINISTRY ORIGINAL WITH PRIC'!I84</f>
        <v>0</v>
      </c>
    </row>
    <row r="13" spans="1:5" ht="27" customHeight="1">
      <c r="A13" s="199">
        <f>'[1]BOQ MINISTRY ORIGINAL WITH PRIC'!A106</f>
        <v>9</v>
      </c>
      <c r="B13" s="200" t="str">
        <f>'[1]BOQ MINISTRY ORIGINAL WITH PRIC'!B106</f>
        <v>ADDITTIONS</v>
      </c>
      <c r="C13" s="202">
        <f>'[1]BOQ MINISTRY ORIGINAL WITH PRIC'!G106</f>
        <v>0</v>
      </c>
      <c r="D13" s="202">
        <f>'[1]BOQ MINISTRY ORIGINAL WITH PRIC'!H106</f>
        <v>0</v>
      </c>
      <c r="E13" s="202">
        <f>'[1]BOQ MINISTRY ORIGINAL WITH PRIC'!I106</f>
        <v>0</v>
      </c>
    </row>
    <row r="14" spans="1:5" ht="27" customHeight="1">
      <c r="A14" s="199">
        <f>'[1]BOQ MINISTRY ORIGINAL WITH PRIC'!A114</f>
        <v>10</v>
      </c>
      <c r="B14" s="200" t="str">
        <f>'[1]BOQ MINISTRY ORIGINAL WITH PRIC'!B114</f>
        <v>OMISSIONS</v>
      </c>
      <c r="C14" s="202">
        <f>'[1]BOQ MINISTRY ORIGINAL WITH PRIC'!G114</f>
        <v>0</v>
      </c>
      <c r="D14" s="202">
        <f>'[1]BOQ MINISTRY ORIGINAL WITH PRIC'!H114</f>
        <v>0</v>
      </c>
      <c r="E14" s="202">
        <f>'[1]BOQ MINISTRY ORIGINAL WITH PRIC'!I114</f>
        <v>0</v>
      </c>
    </row>
    <row r="15" spans="1:5" ht="26.25" customHeight="1">
      <c r="A15" s="199"/>
      <c r="B15" s="203" t="s">
        <v>156</v>
      </c>
      <c r="C15" s="202"/>
      <c r="D15" s="202"/>
      <c r="E15" s="202"/>
    </row>
    <row r="16" spans="1:5" ht="30.75" customHeight="1">
      <c r="A16" s="204"/>
      <c r="B16" s="203" t="s">
        <v>157</v>
      </c>
      <c r="C16" s="202"/>
      <c r="D16" s="202"/>
      <c r="E16" s="202"/>
    </row>
    <row r="17" spans="1:5" ht="21.75" customHeight="1">
      <c r="A17" s="204"/>
      <c r="B17" s="203" t="s">
        <v>158</v>
      </c>
      <c r="C17" s="202"/>
      <c r="D17" s="202"/>
      <c r="E17" s="202"/>
    </row>
    <row r="18" spans="1:5" ht="15.75" customHeight="1"/>
    <row r="19" spans="1:5" ht="12.75" customHeight="1">
      <c r="B19" s="205" t="s">
        <v>159</v>
      </c>
    </row>
  </sheetData>
  <mergeCells count="3">
    <mergeCell ref="A1:E1"/>
    <mergeCell ref="A3:E3"/>
    <mergeCell ref="A2:E2"/>
  </mergeCells>
  <pageMargins left="0.7" right="0.7" top="0.75" bottom="0.75" header="0.3" footer="0.3"/>
  <pageSetup orientation="portrait"/>
  <headerFooter>
    <oddFooter>&amp;C&amp;"Helvetica,Regular"&amp;12&amp;K000000&amp;P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V124"/>
  <sheetViews>
    <sheetView showGridLines="0" tabSelected="1" topLeftCell="A52" workbookViewId="0">
      <selection activeCell="O17" sqref="O17"/>
    </sheetView>
  </sheetViews>
  <sheetFormatPr defaultColWidth="8.85546875" defaultRowHeight="12.75" customHeight="1"/>
  <cols>
    <col min="1" max="1" width="3.85546875" style="71" customWidth="1"/>
    <col min="2" max="2" width="32.42578125" style="71" customWidth="1"/>
    <col min="3" max="3" width="10.7109375" style="71" customWidth="1"/>
    <col min="4" max="4" width="5.28515625" style="71" customWidth="1"/>
    <col min="5" max="6" width="10.7109375" style="71" customWidth="1"/>
    <col min="7" max="9" width="12.7109375" style="71" customWidth="1"/>
    <col min="10" max="256" width="8.85546875" style="71" customWidth="1"/>
  </cols>
  <sheetData>
    <row r="1" spans="1:9" ht="17.25" customHeight="1">
      <c r="A1" s="72"/>
      <c r="B1" s="73" t="s">
        <v>80</v>
      </c>
      <c r="C1" s="74"/>
      <c r="D1" s="75"/>
      <c r="E1" s="76"/>
      <c r="F1" s="76"/>
      <c r="G1" s="76"/>
      <c r="H1" s="76"/>
      <c r="I1" s="77"/>
    </row>
    <row r="2" spans="1:9" ht="27" customHeight="1">
      <c r="A2" s="78" t="s">
        <v>73</v>
      </c>
      <c r="B2" s="79" t="s">
        <v>81</v>
      </c>
      <c r="C2" s="80" t="s">
        <v>82</v>
      </c>
      <c r="D2" s="81" t="s">
        <v>83</v>
      </c>
      <c r="E2" s="82" t="s">
        <v>84</v>
      </c>
      <c r="F2" s="83" t="s">
        <v>85</v>
      </c>
      <c r="G2" s="82" t="s">
        <v>75</v>
      </c>
      <c r="H2" s="83" t="s">
        <v>86</v>
      </c>
      <c r="I2" s="84" t="s">
        <v>87</v>
      </c>
    </row>
    <row r="3" spans="1:9" ht="15.75" customHeight="1">
      <c r="A3" s="85">
        <v>1</v>
      </c>
      <c r="B3" s="86" t="s">
        <v>88</v>
      </c>
      <c r="C3" s="87"/>
      <c r="D3" s="88"/>
      <c r="E3" s="89"/>
      <c r="F3" s="90"/>
      <c r="G3" s="91"/>
      <c r="H3" s="90"/>
      <c r="I3" s="92"/>
    </row>
    <row r="4" spans="1:9" ht="40.5" customHeight="1">
      <c r="A4" s="93">
        <v>1.1000000000000001</v>
      </c>
      <c r="B4" s="94" t="s">
        <v>89</v>
      </c>
      <c r="C4" s="95">
        <v>1</v>
      </c>
      <c r="D4" s="96" t="s">
        <v>90</v>
      </c>
      <c r="E4" s="97"/>
      <c r="F4" s="98"/>
      <c r="G4" s="99"/>
      <c r="H4" s="100"/>
      <c r="I4" s="101"/>
    </row>
    <row r="5" spans="1:9" ht="64.5" customHeight="1">
      <c r="A5" s="93">
        <v>1.2</v>
      </c>
      <c r="B5" s="94" t="s">
        <v>91</v>
      </c>
      <c r="C5" s="95">
        <v>1</v>
      </c>
      <c r="D5" s="96" t="s">
        <v>90</v>
      </c>
      <c r="E5" s="99"/>
      <c r="F5" s="100"/>
      <c r="G5" s="99"/>
      <c r="H5" s="100"/>
      <c r="I5" s="101"/>
    </row>
    <row r="6" spans="1:9" ht="13.5" customHeight="1">
      <c r="A6" s="93">
        <v>1.3</v>
      </c>
      <c r="B6" s="94" t="s">
        <v>92</v>
      </c>
      <c r="C6" s="95">
        <f>'Variables - CALCULATIONS'!G28</f>
        <v>14523.64</v>
      </c>
      <c r="D6" s="96" t="s">
        <v>93</v>
      </c>
      <c r="E6" s="99"/>
      <c r="F6" s="100"/>
      <c r="G6" s="99"/>
      <c r="H6" s="100"/>
      <c r="I6" s="101"/>
    </row>
    <row r="7" spans="1:9" ht="13.5" customHeight="1">
      <c r="A7" s="93">
        <v>1.4</v>
      </c>
      <c r="B7" s="94" t="s">
        <v>94</v>
      </c>
      <c r="C7" s="95">
        <v>1</v>
      </c>
      <c r="D7" s="96" t="s">
        <v>90</v>
      </c>
      <c r="E7" s="99"/>
      <c r="F7" s="100"/>
      <c r="G7" s="99"/>
      <c r="H7" s="100"/>
      <c r="I7" s="101"/>
    </row>
    <row r="8" spans="1:9" ht="13.5" customHeight="1">
      <c r="A8" s="102"/>
      <c r="B8" s="103"/>
      <c r="C8" s="104"/>
      <c r="D8" s="105"/>
      <c r="E8" s="106"/>
      <c r="F8" s="107"/>
      <c r="G8" s="106"/>
      <c r="H8" s="107"/>
      <c r="I8" s="108"/>
    </row>
    <row r="9" spans="1:9" ht="13.5" customHeight="1">
      <c r="A9" s="109">
        <v>2</v>
      </c>
      <c r="B9" s="110" t="s">
        <v>95</v>
      </c>
      <c r="C9" s="111"/>
      <c r="D9" s="112"/>
      <c r="E9" s="113"/>
      <c r="F9" s="114"/>
      <c r="G9" s="113"/>
      <c r="H9" s="114"/>
      <c r="I9" s="115"/>
    </row>
    <row r="10" spans="1:9" ht="13.5" customHeight="1">
      <c r="A10" s="93">
        <v>2.1</v>
      </c>
      <c r="B10" s="116" t="s">
        <v>96</v>
      </c>
      <c r="C10" s="117"/>
      <c r="D10" s="118"/>
      <c r="E10" s="99"/>
      <c r="F10" s="100"/>
      <c r="G10" s="99"/>
      <c r="H10" s="100"/>
      <c r="I10" s="101"/>
    </row>
    <row r="11" spans="1:9" ht="36" customHeight="1">
      <c r="A11" s="119"/>
      <c r="B11" s="120" t="s">
        <v>97</v>
      </c>
      <c r="C11" s="121">
        <f>'Variables - CALCULATIONS'!H11</f>
        <v>4991.7</v>
      </c>
      <c r="D11" s="96" t="s">
        <v>98</v>
      </c>
      <c r="E11" s="99"/>
      <c r="F11" s="100"/>
      <c r="G11" s="99"/>
      <c r="H11" s="100"/>
      <c r="I11" s="101"/>
    </row>
    <row r="12" spans="1:9" ht="13.5" customHeight="1">
      <c r="A12" s="93">
        <v>2.2000000000000002</v>
      </c>
      <c r="B12" s="116" t="s">
        <v>99</v>
      </c>
      <c r="C12" s="117"/>
      <c r="D12" s="118"/>
      <c r="E12" s="99"/>
      <c r="F12" s="100"/>
      <c r="G12" s="99"/>
      <c r="H12" s="100"/>
      <c r="I12" s="101"/>
    </row>
    <row r="13" spans="1:9" ht="37.5" customHeight="1">
      <c r="A13" s="119"/>
      <c r="B13" s="120" t="s">
        <v>100</v>
      </c>
      <c r="C13" s="121">
        <f>'Variables - CALCULATIONS'!H15</f>
        <v>105.96000000000001</v>
      </c>
      <c r="D13" s="96" t="s">
        <v>98</v>
      </c>
      <c r="E13" s="99"/>
      <c r="F13" s="100"/>
      <c r="G13" s="99"/>
      <c r="H13" s="100"/>
      <c r="I13" s="101"/>
    </row>
    <row r="14" spans="1:9" ht="13.5" customHeight="1">
      <c r="A14" s="93">
        <v>2.2999999999999998</v>
      </c>
      <c r="B14" s="116" t="s">
        <v>101</v>
      </c>
      <c r="C14" s="122" t="b">
        <v>1</v>
      </c>
      <c r="D14" s="118"/>
      <c r="E14" s="99"/>
      <c r="F14" s="100"/>
      <c r="G14" s="99"/>
      <c r="H14" s="100"/>
      <c r="I14" s="101"/>
    </row>
    <row r="15" spans="1:9" ht="39" customHeight="1">
      <c r="A15" s="119"/>
      <c r="B15" s="120" t="s">
        <v>102</v>
      </c>
      <c r="C15" s="121">
        <f>'Variables - CALCULATIONS'!H16*C14</f>
        <v>95.364000000000019</v>
      </c>
      <c r="D15" s="96" t="s">
        <v>98</v>
      </c>
      <c r="E15" s="99"/>
      <c r="F15" s="100"/>
      <c r="G15" s="99"/>
      <c r="H15" s="100"/>
      <c r="I15" s="101"/>
    </row>
    <row r="16" spans="1:9" ht="13.15" customHeight="1">
      <c r="A16" s="93">
        <v>2.4</v>
      </c>
      <c r="B16" s="116" t="s">
        <v>103</v>
      </c>
      <c r="C16" s="122" t="b">
        <v>1</v>
      </c>
      <c r="D16" s="118"/>
      <c r="E16" s="99"/>
      <c r="F16" s="100"/>
      <c r="G16" s="99"/>
      <c r="H16" s="100"/>
      <c r="I16" s="101"/>
    </row>
    <row r="17" spans="1:9" ht="37.5" customHeight="1">
      <c r="A17" s="119"/>
      <c r="B17" s="120" t="s">
        <v>102</v>
      </c>
      <c r="C17" s="123">
        <f>'Variables - CALCULATIONS'!G16*C16</f>
        <v>63.576000000000008</v>
      </c>
      <c r="D17" s="96" t="s">
        <v>98</v>
      </c>
      <c r="E17" s="99"/>
      <c r="F17" s="100"/>
      <c r="G17" s="99"/>
      <c r="H17" s="100"/>
      <c r="I17" s="101"/>
    </row>
    <row r="18" spans="1:9" ht="12.95" customHeight="1">
      <c r="A18" s="119"/>
      <c r="B18" s="124"/>
      <c r="C18" s="123"/>
      <c r="D18" s="118"/>
      <c r="E18" s="99"/>
      <c r="F18" s="100"/>
      <c r="G18" s="99"/>
      <c r="H18" s="100"/>
      <c r="I18" s="101"/>
    </row>
    <row r="19" spans="1:9" ht="13.5" customHeight="1">
      <c r="A19" s="125">
        <v>3</v>
      </c>
      <c r="B19" s="126" t="s">
        <v>104</v>
      </c>
      <c r="C19" s="127"/>
      <c r="D19" s="128"/>
      <c r="E19" s="129"/>
      <c r="F19" s="130"/>
      <c r="G19" s="131"/>
      <c r="H19" s="132"/>
      <c r="I19" s="133"/>
    </row>
    <row r="20" spans="1:9" ht="13.5" customHeight="1">
      <c r="A20" s="134">
        <v>3.1</v>
      </c>
      <c r="B20" s="135" t="s">
        <v>105</v>
      </c>
      <c r="C20" s="136"/>
      <c r="D20" s="137"/>
      <c r="E20" s="138"/>
      <c r="F20" s="139"/>
      <c r="G20" s="99"/>
      <c r="H20" s="100"/>
      <c r="I20" s="101"/>
    </row>
    <row r="21" spans="1:9" ht="44.25" customHeight="1">
      <c r="A21" s="119"/>
      <c r="B21" s="120" t="s">
        <v>106</v>
      </c>
      <c r="C21" s="140">
        <f>'Variables - CALCULATIONS'!H12</f>
        <v>4278.5999999999995</v>
      </c>
      <c r="D21" s="96" t="s">
        <v>93</v>
      </c>
      <c r="E21" s="99"/>
      <c r="F21" s="100"/>
      <c r="G21" s="99"/>
      <c r="H21" s="100"/>
      <c r="I21" s="101"/>
    </row>
    <row r="22" spans="1:9" ht="13.15" customHeight="1">
      <c r="A22" s="93">
        <v>3.2</v>
      </c>
      <c r="B22" s="116" t="s">
        <v>107</v>
      </c>
      <c r="C22" s="122" t="b">
        <v>1</v>
      </c>
      <c r="D22" s="118"/>
      <c r="E22" s="99"/>
      <c r="F22" s="100"/>
      <c r="G22" s="99"/>
      <c r="H22" s="100"/>
      <c r="I22" s="101"/>
    </row>
    <row r="23" spans="1:9" ht="33" customHeight="1">
      <c r="A23" s="119"/>
      <c r="B23" s="120" t="s">
        <v>108</v>
      </c>
      <c r="C23" s="95">
        <f>'Variables - CALCULATIONS'!G16*C22</f>
        <v>63.576000000000008</v>
      </c>
      <c r="D23" s="96" t="s">
        <v>93</v>
      </c>
      <c r="E23" s="99"/>
      <c r="F23" s="100"/>
      <c r="G23" s="99"/>
      <c r="H23" s="100"/>
      <c r="I23" s="101"/>
    </row>
    <row r="24" spans="1:9" ht="13.5" customHeight="1">
      <c r="A24" s="141"/>
      <c r="B24" s="142"/>
      <c r="C24" s="140"/>
      <c r="D24" s="143"/>
      <c r="E24" s="144"/>
      <c r="F24" s="145"/>
      <c r="G24" s="144"/>
      <c r="H24" s="145"/>
      <c r="I24" s="146"/>
    </row>
    <row r="25" spans="1:9" ht="13.5" customHeight="1">
      <c r="A25" s="147">
        <v>4</v>
      </c>
      <c r="B25" s="148" t="s">
        <v>109</v>
      </c>
      <c r="C25" s="149"/>
      <c r="D25" s="150"/>
      <c r="E25" s="151"/>
      <c r="F25" s="152"/>
      <c r="G25" s="151"/>
      <c r="H25" s="152"/>
      <c r="I25" s="153"/>
    </row>
    <row r="26" spans="1:9" ht="13.5" customHeight="1">
      <c r="A26" s="93">
        <v>4.0999999999999996</v>
      </c>
      <c r="B26" s="116" t="s">
        <v>110</v>
      </c>
      <c r="C26" s="95"/>
      <c r="D26" s="118"/>
      <c r="E26" s="99"/>
      <c r="F26" s="100"/>
      <c r="G26" s="99"/>
      <c r="H26" s="100"/>
      <c r="I26" s="101"/>
    </row>
    <row r="27" spans="1:9" ht="33.200000000000003" customHeight="1">
      <c r="A27" s="119"/>
      <c r="B27" s="120" t="s">
        <v>111</v>
      </c>
      <c r="C27" s="121">
        <f>'Variables - CALCULATIONS'!G10</f>
        <v>14262</v>
      </c>
      <c r="D27" s="96" t="s">
        <v>93</v>
      </c>
      <c r="E27" s="99"/>
      <c r="F27" s="100"/>
      <c r="G27" s="99"/>
      <c r="H27" s="100"/>
      <c r="I27" s="101"/>
    </row>
    <row r="28" spans="1:9" ht="13.5" customHeight="1">
      <c r="A28" s="93">
        <v>4.2</v>
      </c>
      <c r="B28" s="116" t="s">
        <v>112</v>
      </c>
      <c r="C28" s="117"/>
      <c r="D28" s="154"/>
      <c r="E28" s="99"/>
      <c r="F28" s="100"/>
      <c r="G28" s="99"/>
      <c r="H28" s="100"/>
      <c r="I28" s="101"/>
    </row>
    <row r="29" spans="1:9" ht="40.5" customHeight="1">
      <c r="A29" s="119"/>
      <c r="B29" s="120" t="s">
        <v>113</v>
      </c>
      <c r="C29" s="121">
        <f>'Variables - CALCULATIONS'!G15</f>
        <v>176.60000000000002</v>
      </c>
      <c r="D29" s="96" t="s">
        <v>93</v>
      </c>
      <c r="E29" s="99"/>
      <c r="F29" s="100"/>
      <c r="G29" s="99"/>
      <c r="H29" s="100"/>
      <c r="I29" s="101"/>
    </row>
    <row r="30" spans="1:9" ht="13.5" customHeight="1">
      <c r="A30" s="93">
        <v>4.3</v>
      </c>
      <c r="B30" s="116" t="s">
        <v>114</v>
      </c>
      <c r="C30" s="122" t="b">
        <v>1</v>
      </c>
      <c r="D30" s="154"/>
      <c r="E30" s="99"/>
      <c r="F30" s="100"/>
      <c r="G30" s="99"/>
      <c r="H30" s="100"/>
      <c r="I30" s="101"/>
    </row>
    <row r="31" spans="1:9" ht="33" customHeight="1">
      <c r="A31" s="155"/>
      <c r="B31" s="120" t="s">
        <v>115</v>
      </c>
      <c r="C31" s="123">
        <f>'Variables - CALCULATIONS'!G20*C30</f>
        <v>33.90720000000001</v>
      </c>
      <c r="D31" s="96" t="s">
        <v>93</v>
      </c>
      <c r="E31" s="99"/>
      <c r="F31" s="100"/>
      <c r="G31" s="99"/>
      <c r="H31" s="100"/>
      <c r="I31" s="101"/>
    </row>
    <row r="32" spans="1:9" ht="15.75" customHeight="1">
      <c r="A32" s="156"/>
      <c r="B32" s="142"/>
      <c r="C32" s="121"/>
      <c r="D32" s="143"/>
      <c r="E32" s="144"/>
      <c r="F32" s="145"/>
      <c r="G32" s="144"/>
      <c r="H32" s="145"/>
      <c r="I32" s="146"/>
    </row>
    <row r="33" spans="1:9" ht="15.75" customHeight="1">
      <c r="A33" s="147">
        <v>5</v>
      </c>
      <c r="B33" s="148" t="s">
        <v>116</v>
      </c>
      <c r="C33" s="157"/>
      <c r="D33" s="158"/>
      <c r="E33" s="151"/>
      <c r="F33" s="152"/>
      <c r="G33" s="151"/>
      <c r="H33" s="152"/>
      <c r="I33" s="153"/>
    </row>
    <row r="34" spans="1:9" ht="12.95" customHeight="1">
      <c r="A34" s="93">
        <v>5.0999999999999996</v>
      </c>
      <c r="B34" s="159" t="s">
        <v>117</v>
      </c>
      <c r="C34" s="160">
        <f>'Variables - CALCULATIONS'!F21</f>
        <v>332.19999999999982</v>
      </c>
      <c r="D34" s="161" t="s">
        <v>118</v>
      </c>
      <c r="E34" s="99"/>
      <c r="F34" s="100"/>
      <c r="G34" s="162"/>
      <c r="H34" s="163"/>
      <c r="I34" s="164"/>
    </row>
    <row r="35" spans="1:9" ht="15.75" customHeight="1">
      <c r="A35" s="165"/>
      <c r="B35" s="94" t="s">
        <v>119</v>
      </c>
      <c r="C35" s="123">
        <f>'Variables - CALCULATIONS'!I29*C34</f>
        <v>6.6439999999999975</v>
      </c>
      <c r="D35" s="96" t="s">
        <v>98</v>
      </c>
      <c r="E35" s="99"/>
      <c r="F35" s="100"/>
      <c r="G35" s="99"/>
      <c r="H35" s="100"/>
      <c r="I35" s="101"/>
    </row>
    <row r="36" spans="1:9" ht="12.95" customHeight="1">
      <c r="A36" s="166"/>
      <c r="B36" s="167" t="s">
        <v>120</v>
      </c>
      <c r="C36" s="168">
        <f>12*C35</f>
        <v>79.727999999999966</v>
      </c>
      <c r="D36" s="169" t="s">
        <v>121</v>
      </c>
      <c r="E36" s="170"/>
      <c r="F36" s="171"/>
      <c r="G36" s="170"/>
      <c r="H36" s="171"/>
      <c r="I36" s="172"/>
    </row>
    <row r="37" spans="1:9" ht="12.95" customHeight="1">
      <c r="A37" s="166"/>
      <c r="B37" s="167" t="s">
        <v>122</v>
      </c>
      <c r="C37" s="168">
        <f>C36*2</f>
        <v>159.45599999999993</v>
      </c>
      <c r="D37" s="169" t="s">
        <v>121</v>
      </c>
      <c r="E37" s="170"/>
      <c r="F37" s="171"/>
      <c r="G37" s="170"/>
      <c r="H37" s="171"/>
      <c r="I37" s="172"/>
    </row>
    <row r="38" spans="1:9" ht="12.95" customHeight="1">
      <c r="A38" s="166"/>
      <c r="B38" s="167" t="s">
        <v>123</v>
      </c>
      <c r="C38" s="168">
        <f>C36*6</f>
        <v>478.36799999999982</v>
      </c>
      <c r="D38" s="169" t="s">
        <v>121</v>
      </c>
      <c r="E38" s="170"/>
      <c r="F38" s="171"/>
      <c r="G38" s="170"/>
      <c r="H38" s="171"/>
      <c r="I38" s="172"/>
    </row>
    <row r="39" spans="1:9" ht="15.75" customHeight="1">
      <c r="A39" s="165"/>
      <c r="B39" s="94" t="s">
        <v>124</v>
      </c>
      <c r="C39" s="173">
        <f>'Variables - CALCULATIONS'!I30*C34</f>
        <v>27.904799999999991</v>
      </c>
      <c r="D39" s="96" t="s">
        <v>98</v>
      </c>
      <c r="E39" s="99"/>
      <c r="F39" s="100"/>
      <c r="G39" s="99"/>
      <c r="H39" s="100"/>
      <c r="I39" s="101"/>
    </row>
    <row r="40" spans="1:9" ht="15.75" customHeight="1">
      <c r="A40" s="166"/>
      <c r="B40" s="167" t="s">
        <v>120</v>
      </c>
      <c r="C40" s="168">
        <f>12*C39</f>
        <v>334.85759999999988</v>
      </c>
      <c r="D40" s="169" t="s">
        <v>121</v>
      </c>
      <c r="E40" s="170"/>
      <c r="F40" s="171"/>
      <c r="G40" s="170"/>
      <c r="H40" s="171"/>
      <c r="I40" s="172"/>
    </row>
    <row r="41" spans="1:9" ht="15.75" customHeight="1">
      <c r="A41" s="166"/>
      <c r="B41" s="167" t="s">
        <v>122</v>
      </c>
      <c r="C41" s="168">
        <f>C40*2</f>
        <v>669.71519999999975</v>
      </c>
      <c r="D41" s="169" t="s">
        <v>121</v>
      </c>
      <c r="E41" s="170"/>
      <c r="F41" s="171"/>
      <c r="G41" s="170"/>
      <c r="H41" s="171"/>
      <c r="I41" s="172"/>
    </row>
    <row r="42" spans="1:9" ht="15.75" customHeight="1">
      <c r="A42" s="166"/>
      <c r="B42" s="167" t="s">
        <v>123</v>
      </c>
      <c r="C42" s="168">
        <f>C40*3</f>
        <v>1004.5727999999997</v>
      </c>
      <c r="D42" s="169" t="s">
        <v>121</v>
      </c>
      <c r="E42" s="170"/>
      <c r="F42" s="171"/>
      <c r="G42" s="170"/>
      <c r="H42" s="171"/>
      <c r="I42" s="172"/>
    </row>
    <row r="43" spans="1:9" ht="12.95" customHeight="1">
      <c r="A43" s="165"/>
      <c r="B43" s="94" t="s">
        <v>125</v>
      </c>
      <c r="C43" s="174"/>
      <c r="D43" s="118"/>
      <c r="E43" s="99"/>
      <c r="F43" s="100"/>
      <c r="G43" s="99"/>
      <c r="H43" s="100"/>
      <c r="I43" s="101"/>
    </row>
    <row r="44" spans="1:9" ht="12.95" customHeight="1">
      <c r="A44" s="166"/>
      <c r="B44" s="167" t="s">
        <v>126</v>
      </c>
      <c r="C44" s="168">
        <f>'Variables - CALCULATIONS'!F32*C34</f>
        <v>885.86666666666611</v>
      </c>
      <c r="D44" s="169" t="s">
        <v>127</v>
      </c>
      <c r="E44" s="170"/>
      <c r="F44" s="171"/>
      <c r="G44" s="170"/>
      <c r="H44" s="171"/>
      <c r="I44" s="172"/>
    </row>
    <row r="45" spans="1:9" ht="12.95" customHeight="1">
      <c r="A45" s="165"/>
      <c r="B45" s="94" t="s">
        <v>128</v>
      </c>
      <c r="C45" s="174">
        <f>'Variables - CALCULATIONS'!J31*C34</f>
        <v>955.40719999999953</v>
      </c>
      <c r="D45" s="96" t="s">
        <v>93</v>
      </c>
      <c r="E45" s="99"/>
      <c r="F45" s="100"/>
      <c r="G45" s="99"/>
      <c r="H45" s="100"/>
      <c r="I45" s="101"/>
    </row>
    <row r="46" spans="1:9" ht="12.95" customHeight="1">
      <c r="A46" s="166"/>
      <c r="B46" s="167" t="s">
        <v>129</v>
      </c>
      <c r="C46" s="168">
        <f>C45/2.4</f>
        <v>398.08633333333313</v>
      </c>
      <c r="D46" s="169" t="s">
        <v>130</v>
      </c>
      <c r="E46" s="170"/>
      <c r="F46" s="171"/>
      <c r="G46" s="170"/>
      <c r="H46" s="171"/>
      <c r="I46" s="172"/>
    </row>
    <row r="47" spans="1:9" ht="15.75" customHeight="1">
      <c r="A47" s="166"/>
      <c r="B47" s="167" t="s">
        <v>131</v>
      </c>
      <c r="C47" s="175">
        <f>C46*19.82</f>
        <v>7890.0711266666631</v>
      </c>
      <c r="D47" s="96" t="s">
        <v>132</v>
      </c>
      <c r="E47" s="170"/>
      <c r="F47" s="171"/>
      <c r="G47" s="170"/>
      <c r="H47" s="171"/>
      <c r="I47" s="172"/>
    </row>
    <row r="48" spans="1:9" ht="12.95" customHeight="1">
      <c r="A48" s="166"/>
      <c r="B48" s="167" t="s">
        <v>133</v>
      </c>
      <c r="C48" s="175">
        <f>C45*0.22</f>
        <v>210.18958399999991</v>
      </c>
      <c r="D48" s="169" t="s">
        <v>134</v>
      </c>
      <c r="E48" s="170"/>
      <c r="F48" s="171"/>
      <c r="G48" s="170"/>
      <c r="H48" s="171"/>
      <c r="I48" s="172"/>
    </row>
    <row r="49" spans="1:9" ht="12.95" customHeight="1">
      <c r="A49" s="166"/>
      <c r="B49" s="167" t="s">
        <v>135</v>
      </c>
      <c r="C49" s="175">
        <f>C44*0.02</f>
        <v>17.717333333333322</v>
      </c>
      <c r="D49" s="169" t="s">
        <v>134</v>
      </c>
      <c r="E49" s="170"/>
      <c r="F49" s="171"/>
      <c r="G49" s="170"/>
      <c r="H49" s="171"/>
      <c r="I49" s="172"/>
    </row>
    <row r="50" spans="1:9" ht="12.95" customHeight="1">
      <c r="A50" s="165"/>
      <c r="B50" s="167" t="s">
        <v>136</v>
      </c>
      <c r="C50" s="168">
        <f>C46*0.065</f>
        <v>25.875611666666654</v>
      </c>
      <c r="D50" s="169" t="s">
        <v>137</v>
      </c>
      <c r="E50" s="170"/>
      <c r="F50" s="171"/>
      <c r="G50" s="170"/>
      <c r="H50" s="171"/>
      <c r="I50" s="172"/>
    </row>
    <row r="51" spans="1:9" ht="12.95" customHeight="1">
      <c r="A51" s="165"/>
      <c r="B51" s="94" t="s">
        <v>138</v>
      </c>
      <c r="C51" s="123">
        <v>6</v>
      </c>
      <c r="D51" s="96" t="s">
        <v>90</v>
      </c>
      <c r="E51" s="99"/>
      <c r="F51" s="100"/>
      <c r="G51" s="99"/>
      <c r="H51" s="100"/>
      <c r="I51" s="101"/>
    </row>
    <row r="52" spans="1:9" ht="13.15" customHeight="1">
      <c r="A52" s="165"/>
      <c r="B52" s="176"/>
      <c r="C52" s="177"/>
      <c r="D52" s="118"/>
      <c r="E52" s="99"/>
      <c r="F52" s="100"/>
      <c r="G52" s="99"/>
      <c r="H52" s="100"/>
      <c r="I52" s="101"/>
    </row>
    <row r="53" spans="1:9" ht="13.15" customHeight="1">
      <c r="A53" s="93"/>
      <c r="B53" s="178"/>
      <c r="C53" s="179" t="b">
        <v>1</v>
      </c>
      <c r="D53" s="180"/>
      <c r="E53" s="99"/>
      <c r="F53" s="100"/>
      <c r="G53" s="162"/>
      <c r="H53" s="163"/>
      <c r="I53" s="164"/>
    </row>
    <row r="54" spans="1:9" ht="12.95" customHeight="1">
      <c r="A54" s="93">
        <v>5.2</v>
      </c>
      <c r="B54" s="159" t="s">
        <v>139</v>
      </c>
      <c r="C54" s="160">
        <f>'Variables - CALCULATIONS'!F22</f>
        <v>28.256000000000004</v>
      </c>
      <c r="D54" s="161" t="s">
        <v>118</v>
      </c>
      <c r="E54" s="99"/>
      <c r="F54" s="100"/>
      <c r="G54" s="162"/>
      <c r="H54" s="163"/>
      <c r="I54" s="164"/>
    </row>
    <row r="55" spans="1:9" ht="15.75" customHeight="1">
      <c r="A55" s="165"/>
      <c r="B55" s="181" t="s">
        <v>140</v>
      </c>
      <c r="C55" s="123">
        <f>'Variables - CALCULATIONS'!I33*C54</f>
        <v>17.089228800000001</v>
      </c>
      <c r="D55" s="96" t="s">
        <v>98</v>
      </c>
      <c r="E55" s="99"/>
      <c r="F55" s="100"/>
      <c r="G55" s="99"/>
      <c r="H55" s="100"/>
      <c r="I55" s="101"/>
    </row>
    <row r="56" spans="1:9" ht="12.95" customHeight="1">
      <c r="A56" s="165"/>
      <c r="B56" s="181" t="s">
        <v>120</v>
      </c>
      <c r="C56" s="174">
        <f>12*C55</f>
        <v>205.07074560000001</v>
      </c>
      <c r="D56" s="96" t="s">
        <v>121</v>
      </c>
      <c r="E56" s="170"/>
      <c r="F56" s="100"/>
      <c r="G56" s="99"/>
      <c r="H56" s="100"/>
      <c r="I56" s="101"/>
    </row>
    <row r="57" spans="1:9" ht="12.95" customHeight="1">
      <c r="A57" s="165"/>
      <c r="B57" s="181" t="s">
        <v>122</v>
      </c>
      <c r="C57" s="174">
        <f>C56*2</f>
        <v>410.14149120000002</v>
      </c>
      <c r="D57" s="96" t="s">
        <v>121</v>
      </c>
      <c r="E57" s="170"/>
      <c r="F57" s="100"/>
      <c r="G57" s="99"/>
      <c r="H57" s="100"/>
      <c r="I57" s="101"/>
    </row>
    <row r="58" spans="1:9" ht="12.95" customHeight="1">
      <c r="A58" s="165"/>
      <c r="B58" s="181" t="s">
        <v>123</v>
      </c>
      <c r="C58" s="174">
        <f>C56*6</f>
        <v>1230.4244736000001</v>
      </c>
      <c r="D58" s="96" t="s">
        <v>121</v>
      </c>
      <c r="E58" s="170"/>
      <c r="F58" s="100"/>
      <c r="G58" s="99"/>
      <c r="H58" s="100"/>
      <c r="I58" s="101"/>
    </row>
    <row r="59" spans="1:9" ht="12.95" customHeight="1">
      <c r="A59" s="165"/>
      <c r="B59" s="94" t="s">
        <v>125</v>
      </c>
      <c r="C59" s="174"/>
      <c r="D59" s="118"/>
      <c r="E59" s="99"/>
      <c r="F59" s="100"/>
      <c r="G59" s="99"/>
      <c r="H59" s="100"/>
      <c r="I59" s="101"/>
    </row>
    <row r="60" spans="1:9" ht="12.95" customHeight="1">
      <c r="A60" s="165"/>
      <c r="B60" s="181" t="s">
        <v>126</v>
      </c>
      <c r="C60" s="174">
        <f>'Variables - CALCULATIONS'!F35*C54</f>
        <v>226.048</v>
      </c>
      <c r="D60" s="96" t="s">
        <v>127</v>
      </c>
      <c r="E60" s="170"/>
      <c r="F60" s="100"/>
      <c r="G60" s="99"/>
      <c r="H60" s="100"/>
      <c r="I60" s="101"/>
    </row>
    <row r="61" spans="1:9" ht="12.95" customHeight="1">
      <c r="A61" s="165"/>
      <c r="B61" s="94" t="s">
        <v>128</v>
      </c>
      <c r="C61" s="174">
        <f>'Variables - CALCULATIONS'!J34*C54</f>
        <v>406.88640000000004</v>
      </c>
      <c r="D61" s="96" t="s">
        <v>93</v>
      </c>
      <c r="E61" s="99"/>
      <c r="F61" s="100"/>
      <c r="G61" s="99"/>
      <c r="H61" s="100"/>
      <c r="I61" s="101"/>
    </row>
    <row r="62" spans="1:9" ht="12.95" customHeight="1">
      <c r="A62" s="166"/>
      <c r="B62" s="167" t="s">
        <v>129</v>
      </c>
      <c r="C62" s="168">
        <f>C61/2.4</f>
        <v>169.53600000000003</v>
      </c>
      <c r="D62" s="169" t="s">
        <v>130</v>
      </c>
      <c r="E62" s="170"/>
      <c r="F62" s="171"/>
      <c r="G62" s="170"/>
      <c r="H62" s="171"/>
      <c r="I62" s="172"/>
    </row>
    <row r="63" spans="1:9" ht="15.75" customHeight="1">
      <c r="A63" s="166"/>
      <c r="B63" s="167" t="s">
        <v>131</v>
      </c>
      <c r="C63" s="175">
        <f>C62*19.82</f>
        <v>3360.2035200000005</v>
      </c>
      <c r="D63" s="96" t="s">
        <v>132</v>
      </c>
      <c r="E63" s="170"/>
      <c r="F63" s="171"/>
      <c r="G63" s="170"/>
      <c r="H63" s="171"/>
      <c r="I63" s="172"/>
    </row>
    <row r="64" spans="1:9" ht="12.95" customHeight="1">
      <c r="A64" s="166"/>
      <c r="B64" s="167" t="s">
        <v>133</v>
      </c>
      <c r="C64" s="175">
        <f>C61*0.22</f>
        <v>89.515008000000009</v>
      </c>
      <c r="D64" s="169" t="s">
        <v>134</v>
      </c>
      <c r="E64" s="170"/>
      <c r="F64" s="171"/>
      <c r="G64" s="170"/>
      <c r="H64" s="171"/>
      <c r="I64" s="172"/>
    </row>
    <row r="65" spans="1:9" ht="12.95" customHeight="1">
      <c r="A65" s="166"/>
      <c r="B65" s="167" t="s">
        <v>135</v>
      </c>
      <c r="C65" s="175">
        <f>C60*0.02</f>
        <v>4.5209600000000005</v>
      </c>
      <c r="D65" s="169" t="s">
        <v>134</v>
      </c>
      <c r="E65" s="170"/>
      <c r="F65" s="171"/>
      <c r="G65" s="170"/>
      <c r="H65" s="171"/>
      <c r="I65" s="172"/>
    </row>
    <row r="66" spans="1:9" ht="12.95" customHeight="1">
      <c r="A66" s="165"/>
      <c r="B66" s="167" t="s">
        <v>136</v>
      </c>
      <c r="C66" s="168">
        <f>C62*0.065</f>
        <v>11.019840000000002</v>
      </c>
      <c r="D66" s="169" t="s">
        <v>137</v>
      </c>
      <c r="E66" s="170"/>
      <c r="F66" s="171"/>
      <c r="G66" s="170"/>
      <c r="H66" s="171"/>
      <c r="I66" s="172"/>
    </row>
    <row r="67" spans="1:9" ht="12.95" customHeight="1">
      <c r="A67" s="165"/>
      <c r="B67" s="94" t="s">
        <v>138</v>
      </c>
      <c r="C67" s="123">
        <v>1</v>
      </c>
      <c r="D67" s="96" t="s">
        <v>90</v>
      </c>
      <c r="E67" s="99"/>
      <c r="F67" s="100"/>
      <c r="G67" s="99"/>
      <c r="H67" s="100"/>
      <c r="I67" s="101"/>
    </row>
    <row r="68" spans="1:9" ht="13.15" customHeight="1">
      <c r="A68" s="182"/>
      <c r="B68" s="183"/>
      <c r="C68" s="177"/>
      <c r="D68" s="143"/>
      <c r="E68" s="144"/>
      <c r="F68" s="145"/>
      <c r="G68" s="144"/>
      <c r="H68" s="145"/>
      <c r="I68" s="146"/>
    </row>
    <row r="69" spans="1:9" ht="14.25" customHeight="1">
      <c r="A69" s="147">
        <v>6</v>
      </c>
      <c r="B69" s="148" t="s">
        <v>141</v>
      </c>
      <c r="C69" s="184"/>
      <c r="D69" s="158"/>
      <c r="E69" s="151"/>
      <c r="F69" s="152"/>
      <c r="G69" s="151"/>
      <c r="H69" s="152"/>
      <c r="I69" s="153"/>
    </row>
    <row r="70" spans="1:9" ht="12.95" customHeight="1">
      <c r="A70" s="93">
        <v>6.1</v>
      </c>
      <c r="B70" s="159" t="s">
        <v>142</v>
      </c>
      <c r="C70" s="160">
        <f>'Variables - CALCULATIONS'!F23</f>
        <v>714.40000000000009</v>
      </c>
      <c r="D70" s="161" t="s">
        <v>118</v>
      </c>
      <c r="E70" s="99"/>
      <c r="F70" s="100"/>
      <c r="G70" s="99"/>
      <c r="H70" s="100"/>
      <c r="I70" s="101"/>
    </row>
    <row r="71" spans="1:9" ht="15.75" customHeight="1">
      <c r="A71" s="165"/>
      <c r="B71" s="181" t="s">
        <v>140</v>
      </c>
      <c r="C71" s="123">
        <f>(0.12*0.18*1)*C70</f>
        <v>15.431039999999999</v>
      </c>
      <c r="D71" s="96" t="s">
        <v>98</v>
      </c>
      <c r="E71" s="99"/>
      <c r="F71" s="100"/>
      <c r="G71" s="99"/>
      <c r="H71" s="100"/>
      <c r="I71" s="101"/>
    </row>
    <row r="72" spans="1:9" ht="12.95" customHeight="1">
      <c r="A72" s="165"/>
      <c r="B72" s="167" t="s">
        <v>120</v>
      </c>
      <c r="C72" s="168">
        <v>34</v>
      </c>
      <c r="D72" s="169" t="s">
        <v>121</v>
      </c>
      <c r="E72" s="170"/>
      <c r="F72" s="171"/>
      <c r="G72" s="170"/>
      <c r="H72" s="171"/>
      <c r="I72" s="172"/>
    </row>
    <row r="73" spans="1:9" ht="12.95" customHeight="1">
      <c r="A73" s="165"/>
      <c r="B73" s="167" t="s">
        <v>122</v>
      </c>
      <c r="C73" s="168">
        <v>68</v>
      </c>
      <c r="D73" s="169" t="s">
        <v>121</v>
      </c>
      <c r="E73" s="170"/>
      <c r="F73" s="171"/>
      <c r="G73" s="170"/>
      <c r="H73" s="171"/>
      <c r="I73" s="172"/>
    </row>
    <row r="74" spans="1:9" ht="12.95" customHeight="1">
      <c r="A74" s="165"/>
      <c r="B74" s="167" t="s">
        <v>123</v>
      </c>
      <c r="C74" s="168">
        <v>102</v>
      </c>
      <c r="D74" s="169" t="s">
        <v>121</v>
      </c>
      <c r="E74" s="170"/>
      <c r="F74" s="171"/>
      <c r="G74" s="170"/>
      <c r="H74" s="171"/>
      <c r="I74" s="172"/>
    </row>
    <row r="75" spans="1:9" ht="12.95" customHeight="1">
      <c r="A75" s="165"/>
      <c r="B75" s="176"/>
      <c r="C75" s="174"/>
      <c r="D75" s="118"/>
      <c r="E75" s="99"/>
      <c r="F75" s="100"/>
      <c r="G75" s="99"/>
      <c r="H75" s="100"/>
      <c r="I75" s="101"/>
    </row>
    <row r="76" spans="1:9" ht="12.95" customHeight="1">
      <c r="A76" s="93">
        <v>6.2</v>
      </c>
      <c r="B76" s="159" t="s">
        <v>143</v>
      </c>
      <c r="C76" s="185">
        <v>15</v>
      </c>
      <c r="D76" s="118"/>
      <c r="E76" s="99"/>
      <c r="F76" s="100"/>
      <c r="G76" s="99"/>
      <c r="H76" s="100"/>
      <c r="I76" s="101"/>
    </row>
    <row r="77" spans="1:9" ht="24" customHeight="1">
      <c r="A77" s="165"/>
      <c r="B77" s="94" t="s">
        <v>144</v>
      </c>
      <c r="C77" s="123">
        <f>'Variables - CALCULATIONS'!G26</f>
        <v>261.64000000000004</v>
      </c>
      <c r="D77" s="96" t="s">
        <v>93</v>
      </c>
      <c r="E77" s="99"/>
      <c r="F77" s="100"/>
      <c r="G77" s="99"/>
      <c r="H77" s="100"/>
      <c r="I77" s="101"/>
    </row>
    <row r="78" spans="1:9" ht="23.25" customHeight="1">
      <c r="A78" s="165"/>
      <c r="B78" s="167" t="s">
        <v>155</v>
      </c>
      <c r="C78" s="168">
        <f>'Variables - CALCULATIONS'!F27</f>
        <v>13082</v>
      </c>
      <c r="D78" s="169" t="s">
        <v>130</v>
      </c>
      <c r="E78" s="170"/>
      <c r="F78" s="171"/>
      <c r="G78" s="170"/>
      <c r="H78" s="171"/>
      <c r="I78" s="172"/>
    </row>
    <row r="79" spans="1:9" ht="13.15" customHeight="1">
      <c r="A79" s="182"/>
      <c r="B79" s="183"/>
      <c r="C79" s="177"/>
      <c r="D79" s="143"/>
      <c r="E79" s="144"/>
      <c r="F79" s="145"/>
      <c r="G79" s="144"/>
      <c r="H79" s="145"/>
      <c r="I79" s="146"/>
    </row>
    <row r="80" spans="1:9" ht="14.25" customHeight="1">
      <c r="A80" s="147">
        <v>7</v>
      </c>
      <c r="B80" s="148" t="s">
        <v>145</v>
      </c>
      <c r="C80" s="184">
        <f>C54</f>
        <v>28.256000000000004</v>
      </c>
      <c r="D80" s="158"/>
      <c r="E80" s="151"/>
      <c r="F80" s="152"/>
      <c r="G80" s="151"/>
      <c r="H80" s="152"/>
      <c r="I80" s="153"/>
    </row>
    <row r="81" spans="1:9" ht="13.5" customHeight="1">
      <c r="A81" s="93">
        <v>7.1</v>
      </c>
      <c r="B81" s="94" t="s">
        <v>146</v>
      </c>
      <c r="C81" s="160">
        <f>C54</f>
        <v>28.256000000000004</v>
      </c>
      <c r="D81" s="96" t="s">
        <v>118</v>
      </c>
      <c r="E81" s="99"/>
      <c r="F81" s="100"/>
      <c r="G81" s="99"/>
      <c r="H81" s="100"/>
      <c r="I81" s="101"/>
    </row>
    <row r="82" spans="1:9" ht="13.5" customHeight="1">
      <c r="A82" s="165"/>
      <c r="B82" s="167" t="s">
        <v>147</v>
      </c>
      <c r="C82" s="168">
        <f>1.2*C54</f>
        <v>33.907200000000003</v>
      </c>
      <c r="D82" s="169" t="s">
        <v>132</v>
      </c>
      <c r="E82" s="170"/>
      <c r="F82" s="171"/>
      <c r="G82" s="170"/>
      <c r="H82" s="171"/>
      <c r="I82" s="172"/>
    </row>
    <row r="83" spans="1:9" ht="13.5" customHeight="1">
      <c r="A83" s="182"/>
      <c r="B83" s="186"/>
      <c r="C83" s="177"/>
      <c r="D83" s="143"/>
      <c r="E83" s="144"/>
      <c r="F83" s="145"/>
      <c r="G83" s="144"/>
      <c r="H83" s="145"/>
      <c r="I83" s="146"/>
    </row>
    <row r="84" spans="1:9" ht="13.5" customHeight="1">
      <c r="A84" s="147">
        <v>8</v>
      </c>
      <c r="B84" s="187" t="s">
        <v>148</v>
      </c>
      <c r="C84" s="179" t="b">
        <v>0</v>
      </c>
      <c r="D84" s="158"/>
      <c r="E84" s="151"/>
      <c r="F84" s="152"/>
      <c r="G84" s="151"/>
      <c r="H84" s="152"/>
      <c r="I84" s="153"/>
    </row>
    <row r="85" spans="1:9" ht="50.25" customHeight="1">
      <c r="A85" s="188"/>
      <c r="B85" s="189" t="s">
        <v>149</v>
      </c>
      <c r="C85" s="190"/>
      <c r="D85" s="118"/>
      <c r="E85" s="99"/>
      <c r="F85" s="100"/>
      <c r="G85" s="99"/>
      <c r="H85" s="100"/>
      <c r="I85" s="101"/>
    </row>
    <row r="86" spans="1:9" ht="13.5" customHeight="1">
      <c r="A86" s="93">
        <v>8.1</v>
      </c>
      <c r="B86" s="191" t="s">
        <v>103</v>
      </c>
      <c r="C86" s="95"/>
      <c r="D86" s="118"/>
      <c r="E86" s="99"/>
      <c r="F86" s="100"/>
      <c r="G86" s="99"/>
      <c r="H86" s="100"/>
      <c r="I86" s="101"/>
    </row>
    <row r="87" spans="1:9" ht="40.5" customHeight="1">
      <c r="A87" s="119"/>
      <c r="B87" s="120" t="s">
        <v>102</v>
      </c>
      <c r="C87" s="123">
        <f>'Variables - CALCULATIONS'!H18</f>
        <v>67.59495243829025</v>
      </c>
      <c r="D87" s="96" t="s">
        <v>98</v>
      </c>
      <c r="E87" s="99"/>
      <c r="F87" s="100"/>
      <c r="G87" s="99"/>
      <c r="H87" s="100"/>
      <c r="I87" s="101"/>
    </row>
    <row r="88" spans="1:9" ht="13.5" customHeight="1">
      <c r="A88" s="93">
        <v>8.1999999999999993</v>
      </c>
      <c r="B88" s="116" t="s">
        <v>107</v>
      </c>
      <c r="C88" s="95"/>
      <c r="D88" s="118"/>
      <c r="E88" s="99"/>
      <c r="F88" s="100"/>
      <c r="G88" s="99"/>
      <c r="H88" s="100"/>
      <c r="I88" s="101"/>
    </row>
    <row r="89" spans="1:9" ht="35.25" customHeight="1">
      <c r="A89" s="119"/>
      <c r="B89" s="120" t="s">
        <v>108</v>
      </c>
      <c r="C89" s="95">
        <f>'Variables - CALCULATIONS'!H19</f>
        <v>27.037980975316096</v>
      </c>
      <c r="D89" s="96" t="s">
        <v>93</v>
      </c>
      <c r="E89" s="99"/>
      <c r="F89" s="100"/>
      <c r="G89" s="99"/>
      <c r="H89" s="100"/>
      <c r="I89" s="101"/>
    </row>
    <row r="90" spans="1:9" ht="13.5" customHeight="1">
      <c r="A90" s="93">
        <v>8.3000000000000007</v>
      </c>
      <c r="B90" s="159" t="s">
        <v>150</v>
      </c>
      <c r="C90" s="160">
        <f>'Variables - CALCULATIONS'!F22</f>
        <v>28.256000000000004</v>
      </c>
      <c r="D90" s="161" t="s">
        <v>118</v>
      </c>
      <c r="E90" s="99"/>
      <c r="F90" s="100"/>
      <c r="G90" s="162"/>
      <c r="H90" s="163"/>
      <c r="I90" s="164"/>
    </row>
    <row r="91" spans="1:9" ht="13.5" customHeight="1">
      <c r="A91" s="165"/>
      <c r="B91" s="94" t="s">
        <v>124</v>
      </c>
      <c r="C91" s="173">
        <f>'Variables - CALCULATIONS'!I30*C90</f>
        <v>2.3735040000000009</v>
      </c>
      <c r="D91" s="96" t="s">
        <v>98</v>
      </c>
      <c r="E91" s="99"/>
      <c r="F91" s="100"/>
      <c r="G91" s="99"/>
      <c r="H91" s="100"/>
      <c r="I91" s="101"/>
    </row>
    <row r="92" spans="1:9" ht="13.5" customHeight="1">
      <c r="A92" s="166"/>
      <c r="B92" s="167" t="s">
        <v>120</v>
      </c>
      <c r="C92" s="168">
        <f>12*C91</f>
        <v>28.482048000000013</v>
      </c>
      <c r="D92" s="169" t="s">
        <v>121</v>
      </c>
      <c r="E92" s="170"/>
      <c r="F92" s="171"/>
      <c r="G92" s="170"/>
      <c r="H92" s="171"/>
      <c r="I92" s="172"/>
    </row>
    <row r="93" spans="1:9" ht="13.5" customHeight="1">
      <c r="A93" s="166"/>
      <c r="B93" s="167" t="s">
        <v>122</v>
      </c>
      <c r="C93" s="168">
        <f>C92*2</f>
        <v>56.964096000000026</v>
      </c>
      <c r="D93" s="169" t="s">
        <v>121</v>
      </c>
      <c r="E93" s="170"/>
      <c r="F93" s="171"/>
      <c r="G93" s="170"/>
      <c r="H93" s="171"/>
      <c r="I93" s="172"/>
    </row>
    <row r="94" spans="1:9" ht="13.5" customHeight="1">
      <c r="A94" s="166"/>
      <c r="B94" s="167" t="s">
        <v>123</v>
      </c>
      <c r="C94" s="168">
        <f>C92*3</f>
        <v>85.446144000000032</v>
      </c>
      <c r="D94" s="169" t="s">
        <v>121</v>
      </c>
      <c r="E94" s="170"/>
      <c r="F94" s="171"/>
      <c r="G94" s="170"/>
      <c r="H94" s="171"/>
      <c r="I94" s="172"/>
    </row>
    <row r="95" spans="1:9" ht="13.5" customHeight="1">
      <c r="A95" s="165"/>
      <c r="B95" s="94" t="s">
        <v>125</v>
      </c>
      <c r="C95" s="174"/>
      <c r="D95" s="118"/>
      <c r="E95" s="99"/>
      <c r="F95" s="100"/>
      <c r="G95" s="99"/>
      <c r="H95" s="100"/>
      <c r="I95" s="101"/>
    </row>
    <row r="96" spans="1:9" ht="13.5" customHeight="1">
      <c r="A96" s="166"/>
      <c r="B96" s="167" t="s">
        <v>126</v>
      </c>
      <c r="C96" s="168">
        <f>'Variables - CALCULATIONS'!F32*C90</f>
        <v>75.349333333333334</v>
      </c>
      <c r="D96" s="169" t="s">
        <v>127</v>
      </c>
      <c r="E96" s="170"/>
      <c r="F96" s="171"/>
      <c r="G96" s="170"/>
      <c r="H96" s="171"/>
      <c r="I96" s="172"/>
    </row>
    <row r="97" spans="1:9" ht="13.5" customHeight="1">
      <c r="A97" s="165"/>
      <c r="B97" s="94" t="s">
        <v>128</v>
      </c>
      <c r="C97" s="174">
        <f>'Variables - CALCULATIONS'!J31*C90</f>
        <v>81.264256000000017</v>
      </c>
      <c r="D97" s="96" t="s">
        <v>93</v>
      </c>
      <c r="E97" s="99"/>
      <c r="F97" s="100"/>
      <c r="G97" s="99"/>
      <c r="H97" s="100"/>
      <c r="I97" s="101"/>
    </row>
    <row r="98" spans="1:9" ht="13.5" customHeight="1">
      <c r="A98" s="166"/>
      <c r="B98" s="167" t="s">
        <v>129</v>
      </c>
      <c r="C98" s="168">
        <f>C97/2.4</f>
        <v>33.860106666666674</v>
      </c>
      <c r="D98" s="169" t="s">
        <v>130</v>
      </c>
      <c r="E98" s="170"/>
      <c r="F98" s="171"/>
      <c r="G98" s="170"/>
      <c r="H98" s="171"/>
      <c r="I98" s="172"/>
    </row>
    <row r="99" spans="1:9" ht="13.5" customHeight="1">
      <c r="A99" s="166"/>
      <c r="B99" s="167" t="s">
        <v>131</v>
      </c>
      <c r="C99" s="175">
        <f>C98*19.82</f>
        <v>671.10731413333349</v>
      </c>
      <c r="D99" s="96" t="s">
        <v>132</v>
      </c>
      <c r="E99" s="170"/>
      <c r="F99" s="171"/>
      <c r="G99" s="170"/>
      <c r="H99" s="171"/>
      <c r="I99" s="172"/>
    </row>
    <row r="100" spans="1:9" ht="13.5" customHeight="1">
      <c r="A100" s="166"/>
      <c r="B100" s="167" t="s">
        <v>133</v>
      </c>
      <c r="C100" s="175">
        <f>C97*0.22</f>
        <v>17.878136320000003</v>
      </c>
      <c r="D100" s="169" t="s">
        <v>134</v>
      </c>
      <c r="E100" s="170"/>
      <c r="F100" s="171"/>
      <c r="G100" s="170"/>
      <c r="H100" s="171"/>
      <c r="I100" s="172"/>
    </row>
    <row r="101" spans="1:9" ht="13.5" customHeight="1">
      <c r="A101" s="166"/>
      <c r="B101" s="167" t="s">
        <v>135</v>
      </c>
      <c r="C101" s="175">
        <f>C96*0.02</f>
        <v>1.5069866666666667</v>
      </c>
      <c r="D101" s="169" t="s">
        <v>134</v>
      </c>
      <c r="E101" s="170"/>
      <c r="F101" s="171"/>
      <c r="G101" s="170"/>
      <c r="H101" s="171"/>
      <c r="I101" s="172"/>
    </row>
    <row r="102" spans="1:9" ht="13.5" customHeight="1">
      <c r="A102" s="165"/>
      <c r="B102" s="167" t="s">
        <v>136</v>
      </c>
      <c r="C102" s="168">
        <f>C98*0.065</f>
        <v>2.200906933333334</v>
      </c>
      <c r="D102" s="169" t="s">
        <v>137</v>
      </c>
      <c r="E102" s="170"/>
      <c r="F102" s="171"/>
      <c r="G102" s="170"/>
      <c r="H102" s="171"/>
      <c r="I102" s="172"/>
    </row>
    <row r="103" spans="1:9" ht="13.5" customHeight="1">
      <c r="A103" s="165"/>
      <c r="B103" s="94" t="s">
        <v>138</v>
      </c>
      <c r="C103" s="123">
        <v>6</v>
      </c>
      <c r="D103" s="96" t="s">
        <v>90</v>
      </c>
      <c r="E103" s="99"/>
      <c r="F103" s="100"/>
      <c r="G103" s="99"/>
      <c r="H103" s="100"/>
      <c r="I103" s="101"/>
    </row>
    <row r="104" spans="1:9" ht="13.5" customHeight="1">
      <c r="A104" s="165"/>
      <c r="B104" s="176"/>
      <c r="C104" s="174"/>
      <c r="D104" s="118"/>
      <c r="E104" s="99"/>
      <c r="F104" s="100"/>
      <c r="G104" s="99"/>
      <c r="H104" s="100"/>
      <c r="I104" s="101"/>
    </row>
    <row r="105" spans="1:9" ht="13.5" customHeight="1">
      <c r="A105" s="182"/>
      <c r="B105" s="186"/>
      <c r="C105" s="177"/>
      <c r="D105" s="143"/>
      <c r="E105" s="144"/>
      <c r="F105" s="145"/>
      <c r="G105" s="144"/>
      <c r="H105" s="145"/>
      <c r="I105" s="146"/>
    </row>
    <row r="106" spans="1:9" ht="13.5" customHeight="1">
      <c r="A106" s="147">
        <v>9</v>
      </c>
      <c r="B106" s="148" t="s">
        <v>151</v>
      </c>
      <c r="C106" s="184">
        <f>C58</f>
        <v>1230.4244736000001</v>
      </c>
      <c r="D106" s="158"/>
      <c r="E106" s="151"/>
      <c r="F106" s="152"/>
      <c r="G106" s="151">
        <f>SUM(G107:G113)</f>
        <v>0</v>
      </c>
      <c r="H106" s="152">
        <f>SUM(H107:H113)</f>
        <v>0</v>
      </c>
      <c r="I106" s="153">
        <f>SUM(I107:I113)</f>
        <v>0</v>
      </c>
    </row>
    <row r="107" spans="1:9" ht="13.5" customHeight="1">
      <c r="A107" s="93">
        <v>10.1</v>
      </c>
      <c r="B107" s="192"/>
      <c r="C107" s="174"/>
      <c r="D107" s="118"/>
      <c r="E107" s="99"/>
      <c r="F107" s="100"/>
      <c r="G107" s="99"/>
      <c r="H107" s="100"/>
      <c r="I107" s="101"/>
    </row>
    <row r="108" spans="1:9" ht="13.5" customHeight="1">
      <c r="A108" s="165"/>
      <c r="B108" s="192"/>
      <c r="C108" s="174"/>
      <c r="D108" s="118"/>
      <c r="E108" s="99"/>
      <c r="F108" s="100"/>
      <c r="G108" s="99"/>
      <c r="H108" s="100"/>
      <c r="I108" s="101"/>
    </row>
    <row r="109" spans="1:9" ht="13.5" customHeight="1">
      <c r="A109" s="165"/>
      <c r="B109" s="192"/>
      <c r="C109" s="174"/>
      <c r="D109" s="118"/>
      <c r="E109" s="99"/>
      <c r="F109" s="100"/>
      <c r="G109" s="99"/>
      <c r="H109" s="100"/>
      <c r="I109" s="101"/>
    </row>
    <row r="110" spans="1:9" ht="13.5" customHeight="1">
      <c r="A110" s="165"/>
      <c r="B110" s="192"/>
      <c r="C110" s="174"/>
      <c r="D110" s="118"/>
      <c r="E110" s="99"/>
      <c r="F110" s="100"/>
      <c r="G110" s="99"/>
      <c r="H110" s="100"/>
      <c r="I110" s="101"/>
    </row>
    <row r="111" spans="1:9" ht="13.5" customHeight="1">
      <c r="A111" s="165"/>
      <c r="B111" s="192"/>
      <c r="C111" s="174"/>
      <c r="D111" s="118"/>
      <c r="E111" s="99"/>
      <c r="F111" s="100"/>
      <c r="G111" s="99"/>
      <c r="H111" s="100"/>
      <c r="I111" s="101"/>
    </row>
    <row r="112" spans="1:9" ht="13.5" customHeight="1">
      <c r="A112" s="165"/>
      <c r="B112" s="192"/>
      <c r="C112" s="174"/>
      <c r="D112" s="118"/>
      <c r="E112" s="99"/>
      <c r="F112" s="100"/>
      <c r="G112" s="99"/>
      <c r="H112" s="100"/>
      <c r="I112" s="101"/>
    </row>
    <row r="113" spans="1:9" ht="13.5" customHeight="1">
      <c r="A113" s="182"/>
      <c r="B113" s="186"/>
      <c r="C113" s="177"/>
      <c r="D113" s="143"/>
      <c r="E113" s="144"/>
      <c r="F113" s="145"/>
      <c r="G113" s="144"/>
      <c r="H113" s="145"/>
      <c r="I113" s="146"/>
    </row>
    <row r="114" spans="1:9" ht="13.5" customHeight="1">
      <c r="A114" s="147">
        <v>10</v>
      </c>
      <c r="B114" s="148" t="s">
        <v>152</v>
      </c>
      <c r="C114" s="184"/>
      <c r="D114" s="158"/>
      <c r="E114" s="151"/>
      <c r="F114" s="152"/>
      <c r="G114" s="151">
        <f>SUM(G115:G123)</f>
        <v>0</v>
      </c>
      <c r="H114" s="152">
        <f>SUM(H115:H123)</f>
        <v>0</v>
      </c>
      <c r="I114" s="153">
        <f>SUM(I115:I116)</f>
        <v>0</v>
      </c>
    </row>
    <row r="115" spans="1:9" ht="13.5" customHeight="1">
      <c r="A115" s="93">
        <v>11.2</v>
      </c>
      <c r="B115" s="192"/>
      <c r="C115" s="174"/>
      <c r="D115" s="118"/>
      <c r="E115" s="99"/>
      <c r="F115" s="100"/>
      <c r="G115" s="99"/>
      <c r="H115" s="100"/>
      <c r="I115" s="101"/>
    </row>
    <row r="116" spans="1:9" ht="13.5" customHeight="1">
      <c r="A116" s="165"/>
      <c r="B116" s="192"/>
      <c r="C116" s="174"/>
      <c r="D116" s="118"/>
      <c r="E116" s="99"/>
      <c r="F116" s="100"/>
      <c r="G116" s="99"/>
      <c r="H116" s="100"/>
      <c r="I116" s="101"/>
    </row>
    <row r="117" spans="1:9" ht="13.5" customHeight="1">
      <c r="A117" s="165"/>
      <c r="B117" s="192"/>
      <c r="C117" s="174"/>
      <c r="D117" s="118"/>
      <c r="E117" s="99"/>
      <c r="F117" s="100"/>
      <c r="G117" s="99"/>
      <c r="H117" s="100"/>
      <c r="I117" s="101"/>
    </row>
    <row r="118" spans="1:9" ht="13.5" customHeight="1">
      <c r="A118" s="165"/>
      <c r="B118" s="192"/>
      <c r="C118" s="174"/>
      <c r="D118" s="118"/>
      <c r="E118" s="99"/>
      <c r="F118" s="100"/>
      <c r="G118" s="99"/>
      <c r="H118" s="100"/>
      <c r="I118" s="101"/>
    </row>
    <row r="119" spans="1:9" ht="13.5" customHeight="1">
      <c r="A119" s="165"/>
      <c r="B119" s="192"/>
      <c r="C119" s="174"/>
      <c r="D119" s="118"/>
      <c r="E119" s="99"/>
      <c r="F119" s="100"/>
      <c r="G119" s="99"/>
      <c r="H119" s="100"/>
      <c r="I119" s="101"/>
    </row>
    <row r="120" spans="1:9" ht="13.5" customHeight="1">
      <c r="A120" s="165"/>
      <c r="B120" s="192"/>
      <c r="C120" s="174"/>
      <c r="D120" s="118"/>
      <c r="E120" s="99"/>
      <c r="F120" s="100"/>
      <c r="G120" s="99"/>
      <c r="H120" s="100"/>
      <c r="I120" s="101"/>
    </row>
    <row r="121" spans="1:9" ht="13.5" customHeight="1">
      <c r="A121" s="165"/>
      <c r="B121" s="192"/>
      <c r="C121" s="174"/>
      <c r="D121" s="118"/>
      <c r="E121" s="99"/>
      <c r="F121" s="100"/>
      <c r="G121" s="99"/>
      <c r="H121" s="100"/>
      <c r="I121" s="101"/>
    </row>
    <row r="122" spans="1:9" ht="13.5" customHeight="1">
      <c r="A122" s="165"/>
      <c r="B122" s="192"/>
      <c r="C122" s="174"/>
      <c r="D122" s="118"/>
      <c r="E122" s="99"/>
      <c r="F122" s="100"/>
      <c r="G122" s="99"/>
      <c r="H122" s="100"/>
      <c r="I122" s="101"/>
    </row>
    <row r="123" spans="1:9" ht="13.5" customHeight="1">
      <c r="A123" s="165"/>
      <c r="B123" s="192"/>
      <c r="C123" s="174"/>
      <c r="D123" s="118"/>
      <c r="E123" s="99"/>
      <c r="F123" s="100"/>
      <c r="G123" s="99"/>
      <c r="H123" s="100"/>
      <c r="I123" s="101"/>
    </row>
    <row r="124" spans="1:9" ht="13.5" customHeight="1">
      <c r="A124" s="193"/>
      <c r="B124" s="194"/>
      <c r="C124" s="195"/>
      <c r="D124" s="196"/>
      <c r="E124" s="106"/>
      <c r="F124" s="107"/>
      <c r="G124" s="106"/>
      <c r="H124" s="107"/>
      <c r="I124" s="108"/>
    </row>
  </sheetData>
  <pageMargins left="0.748031" right="0.5" top="0.27559099999999997" bottom="0.748031" header="0.55118100000000003" footer="0.51181100000000002"/>
  <pageSetup scale="90" orientation="portrait"/>
  <headerFooter>
    <oddHeader>&amp;R&amp;"Helvetica,Regular"&amp;10&amp;KA7A7A7BOQ : AT Full Pitch</oddHeader>
    <oddFooter>&amp;L&amp;"Helvetica,Regular"&amp;9&amp;KA7A7A7Ministry of Youth and Sports&amp;R&amp;"Arial,Regular"&amp;10&amp;KA7A7A7Page&amp;K000000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Export Summary</vt:lpstr>
      <vt:lpstr>Variables - VARIABLES (m)</vt:lpstr>
      <vt:lpstr>Variables - CALCULATIONS</vt:lpstr>
      <vt:lpstr>Cover</vt:lpstr>
      <vt:lpstr>Main Summary MINISTRY OPRIGINAL</vt:lpstr>
      <vt:lpstr>BOQ MINISTRY ORIGINAL WITH PRIC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Mohamed Naasir</dc:creator>
  <cp:lastModifiedBy>Aishath Naazly</cp:lastModifiedBy>
  <dcterms:created xsi:type="dcterms:W3CDTF">2020-02-12T09:17:24Z</dcterms:created>
  <dcterms:modified xsi:type="dcterms:W3CDTF">2021-02-17T08:53:14Z</dcterms:modified>
</cp:coreProperties>
</file>