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Mux\Desktop\"/>
    </mc:Choice>
  </mc:AlternateContent>
  <xr:revisionPtr revIDLastSave="0" documentId="8_{D84B3C88-8360-43D8-838A-E4C3BA1A613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over" sheetId="2" r:id="rId1"/>
    <sheet name="Main Summary" sheetId="3" r:id="rId2"/>
    <sheet name="BOQ " sheetId="4" r:id="rId3"/>
    <sheet name="Variables - VARIABLES (m)" sheetId="5" r:id="rId4"/>
    <sheet name="Variables - CALCULATIONS" sheetId="6" r:id="rId5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5" i="6" l="1"/>
  <c r="F35" i="6" s="1"/>
  <c r="B34" i="6"/>
  <c r="J34" i="6" s="1"/>
  <c r="C34" i="6"/>
  <c r="D34" i="6"/>
  <c r="B33" i="6"/>
  <c r="C33" i="6"/>
  <c r="I33" i="6"/>
  <c r="D33" i="6"/>
  <c r="B32" i="6"/>
  <c r="F32" i="6" s="1"/>
  <c r="B31" i="6"/>
  <c r="J31" i="6" s="1"/>
  <c r="D30" i="6"/>
  <c r="C31" i="6"/>
  <c r="B30" i="6"/>
  <c r="I30" i="6" s="1"/>
  <c r="C30" i="6"/>
  <c r="B29" i="6"/>
  <c r="I29" i="6" s="1"/>
  <c r="C29" i="6"/>
  <c r="B3" i="6"/>
  <c r="C3" i="6"/>
  <c r="B8" i="6" s="1"/>
  <c r="C5" i="6"/>
  <c r="C6" i="6"/>
  <c r="B7" i="6"/>
  <c r="C7" i="6"/>
  <c r="G7" i="6"/>
  <c r="B9" i="6"/>
  <c r="G9" i="6" s="1"/>
  <c r="C9" i="6"/>
  <c r="B13" i="6"/>
  <c r="B26" i="6" s="1"/>
  <c r="G26" i="6" s="1"/>
  <c r="B14" i="6"/>
  <c r="C26" i="6"/>
  <c r="B27" i="6"/>
  <c r="C27" i="6"/>
  <c r="F25" i="6"/>
  <c r="F24" i="6"/>
  <c r="F23" i="6" s="1"/>
  <c r="C69" i="4" s="1"/>
  <c r="C70" i="4" s="1"/>
  <c r="H70" i="4" s="1"/>
  <c r="I70" i="4" s="1"/>
  <c r="B16" i="6"/>
  <c r="B20" i="6"/>
  <c r="B18" i="6"/>
  <c r="D18" i="6"/>
  <c r="D19" i="6" s="1"/>
  <c r="C18" i="6"/>
  <c r="B17" i="6"/>
  <c r="C17" i="6"/>
  <c r="D17" i="6"/>
  <c r="D16" i="6"/>
  <c r="C16" i="6"/>
  <c r="C13" i="6"/>
  <c r="D13" i="6"/>
  <c r="C14" i="6"/>
  <c r="D14" i="6"/>
  <c r="H14" i="6"/>
  <c r="G13" i="6"/>
  <c r="G14" i="6"/>
  <c r="D12" i="6"/>
  <c r="D11" i="6"/>
  <c r="C8" i="6"/>
  <c r="I113" i="4"/>
  <c r="E14" i="3" s="1"/>
  <c r="H113" i="4"/>
  <c r="D14" i="3" s="1"/>
  <c r="G113" i="4"/>
  <c r="C14" i="3" s="1"/>
  <c r="I105" i="4"/>
  <c r="E13" i="3" s="1"/>
  <c r="H105" i="4"/>
  <c r="D13" i="3" s="1"/>
  <c r="G105" i="4"/>
  <c r="H102" i="4"/>
  <c r="G102" i="4"/>
  <c r="I102" i="4"/>
  <c r="G94" i="4"/>
  <c r="I94" i="4"/>
  <c r="G73" i="4"/>
  <c r="I73" i="4"/>
  <c r="G72" i="4"/>
  <c r="I72" i="4"/>
  <c r="G71" i="4"/>
  <c r="I71" i="4" s="1"/>
  <c r="G66" i="4"/>
  <c r="I66" i="4" s="1"/>
  <c r="G58" i="4"/>
  <c r="I58" i="4" s="1"/>
  <c r="H51" i="4"/>
  <c r="G51" i="4"/>
  <c r="G43" i="4"/>
  <c r="I43" i="4"/>
  <c r="H7" i="4"/>
  <c r="G7" i="4"/>
  <c r="I7" i="4"/>
  <c r="H5" i="4"/>
  <c r="I5" i="4" s="1"/>
  <c r="G5" i="4"/>
  <c r="H4" i="4"/>
  <c r="G4" i="4"/>
  <c r="C13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B5" i="3"/>
  <c r="A5" i="3"/>
  <c r="C76" i="4" l="1"/>
  <c r="H76" i="4" s="1"/>
  <c r="I76" i="4" s="1"/>
  <c r="F27" i="6"/>
  <c r="C77" i="4" s="1"/>
  <c r="G77" i="4" s="1"/>
  <c r="I77" i="4" s="1"/>
  <c r="F22" i="6"/>
  <c r="F16" i="6" s="1"/>
  <c r="G20" i="6" s="1"/>
  <c r="C31" i="4" s="1"/>
  <c r="H31" i="4" s="1"/>
  <c r="H18" i="6"/>
  <c r="C86" i="4" s="1"/>
  <c r="G15" i="6"/>
  <c r="C29" i="4" s="1"/>
  <c r="G68" i="4"/>
  <c r="C10" i="3" s="1"/>
  <c r="G3" i="6"/>
  <c r="H13" i="6"/>
  <c r="H15" i="6" s="1"/>
  <c r="C13" i="4" s="1"/>
  <c r="G13" i="4" s="1"/>
  <c r="I68" i="4"/>
  <c r="E10" i="3" s="1"/>
  <c r="G16" i="6"/>
  <c r="C23" i="4" s="1"/>
  <c r="I51" i="4"/>
  <c r="H86" i="4"/>
  <c r="G86" i="4"/>
  <c r="H29" i="4"/>
  <c r="G29" i="4"/>
  <c r="C17" i="4"/>
  <c r="H68" i="4"/>
  <c r="D10" i="3" s="1"/>
  <c r="H16" i="6"/>
  <c r="C15" i="4" s="1"/>
  <c r="B19" i="6"/>
  <c r="H19" i="6" s="1"/>
  <c r="C88" i="4" s="1"/>
  <c r="B5" i="6"/>
  <c r="G5" i="6" s="1"/>
  <c r="F21" i="6"/>
  <c r="B6" i="6"/>
  <c r="G6" i="6" s="1"/>
  <c r="I4" i="4"/>
  <c r="G31" i="4"/>
  <c r="I31" i="4" s="1"/>
  <c r="C53" i="4"/>
  <c r="H17" i="6"/>
  <c r="G10" i="6" l="1"/>
  <c r="H13" i="4"/>
  <c r="H12" i="6"/>
  <c r="C21" i="4" s="1"/>
  <c r="H11" i="6"/>
  <c r="C11" i="4" s="1"/>
  <c r="G28" i="6"/>
  <c r="C6" i="4" s="1"/>
  <c r="C27" i="4"/>
  <c r="H15" i="4"/>
  <c r="G15" i="4"/>
  <c r="H17" i="4"/>
  <c r="G17" i="4"/>
  <c r="C79" i="4"/>
  <c r="C81" i="4"/>
  <c r="G81" i="4" s="1"/>
  <c r="C60" i="4"/>
  <c r="C80" i="4"/>
  <c r="H80" i="4" s="1"/>
  <c r="C89" i="4"/>
  <c r="C34" i="4"/>
  <c r="I29" i="4"/>
  <c r="H88" i="4"/>
  <c r="G88" i="4"/>
  <c r="G23" i="4"/>
  <c r="H23" i="4"/>
  <c r="C54" i="4"/>
  <c r="C59" i="4"/>
  <c r="I86" i="4"/>
  <c r="I13" i="4"/>
  <c r="I23" i="4" l="1"/>
  <c r="C61" i="4"/>
  <c r="H60" i="4"/>
  <c r="I60" i="4" s="1"/>
  <c r="C63" i="4"/>
  <c r="G63" i="4" s="1"/>
  <c r="I63" i="4" s="1"/>
  <c r="G60" i="4"/>
  <c r="C64" i="4"/>
  <c r="G64" i="4" s="1"/>
  <c r="I64" i="4" s="1"/>
  <c r="G59" i="4"/>
  <c r="I59" i="4" s="1"/>
  <c r="I88" i="4"/>
  <c r="I15" i="4"/>
  <c r="C55" i="4"/>
  <c r="H54" i="4"/>
  <c r="I54" i="4" s="1"/>
  <c r="G79" i="4"/>
  <c r="C11" i="3" s="1"/>
  <c r="I81" i="4"/>
  <c r="I17" i="4"/>
  <c r="H27" i="4"/>
  <c r="G27" i="4"/>
  <c r="G25" i="4" s="1"/>
  <c r="C8" i="3" s="1"/>
  <c r="C44" i="4"/>
  <c r="C39" i="4"/>
  <c r="C45" i="4"/>
  <c r="C35" i="4"/>
  <c r="H6" i="4"/>
  <c r="G6" i="4"/>
  <c r="G3" i="4" s="1"/>
  <c r="C5" i="3" s="1"/>
  <c r="C90" i="4"/>
  <c r="C95" i="4"/>
  <c r="C96" i="4"/>
  <c r="H11" i="4"/>
  <c r="G11" i="4"/>
  <c r="G9" i="4" s="1"/>
  <c r="C6" i="3" s="1"/>
  <c r="I80" i="4"/>
  <c r="H79" i="4"/>
  <c r="D11" i="3" s="1"/>
  <c r="G21" i="4"/>
  <c r="G19" i="4" s="1"/>
  <c r="C7" i="3" s="1"/>
  <c r="H21" i="4"/>
  <c r="I11" i="4" l="1"/>
  <c r="I9" i="4" s="1"/>
  <c r="E6" i="3" s="1"/>
  <c r="H9" i="4"/>
  <c r="D6" i="3" s="1"/>
  <c r="C56" i="4"/>
  <c r="G56" i="4" s="1"/>
  <c r="I56" i="4" s="1"/>
  <c r="G55" i="4"/>
  <c r="I55" i="4" s="1"/>
  <c r="C57" i="4"/>
  <c r="C65" i="4"/>
  <c r="G65" i="4" s="1"/>
  <c r="I65" i="4" s="1"/>
  <c r="G61" i="4"/>
  <c r="I61" i="4" s="1"/>
  <c r="C62" i="4"/>
  <c r="G62" i="4" s="1"/>
  <c r="I62" i="4" s="1"/>
  <c r="H90" i="4"/>
  <c r="C91" i="4"/>
  <c r="I21" i="4"/>
  <c r="I19" i="4" s="1"/>
  <c r="E7" i="3" s="1"/>
  <c r="H19" i="4"/>
  <c r="D7" i="3" s="1"/>
  <c r="C46" i="4"/>
  <c r="C48" i="4"/>
  <c r="G48" i="4" s="1"/>
  <c r="I48" i="4" s="1"/>
  <c r="H45" i="4"/>
  <c r="G45" i="4"/>
  <c r="G95" i="4"/>
  <c r="I95" i="4" s="1"/>
  <c r="C100" i="4"/>
  <c r="G100" i="4" s="1"/>
  <c r="I100" i="4" s="1"/>
  <c r="I6" i="4"/>
  <c r="I3" i="4" s="1"/>
  <c r="E5" i="3" s="1"/>
  <c r="H3" i="4"/>
  <c r="D5" i="3" s="1"/>
  <c r="C36" i="4"/>
  <c r="H35" i="4"/>
  <c r="C40" i="4"/>
  <c r="H39" i="4"/>
  <c r="I39" i="4" s="1"/>
  <c r="C99" i="4"/>
  <c r="G99" i="4" s="1"/>
  <c r="I99" i="4" s="1"/>
  <c r="H96" i="4"/>
  <c r="C97" i="4"/>
  <c r="G96" i="4"/>
  <c r="I79" i="4"/>
  <c r="E11" i="3" s="1"/>
  <c r="G44" i="4"/>
  <c r="I44" i="4" s="1"/>
  <c r="C49" i="4"/>
  <c r="G49" i="4" s="1"/>
  <c r="I49" i="4" s="1"/>
  <c r="H25" i="4"/>
  <c r="D8" i="3" s="1"/>
  <c r="I27" i="4"/>
  <c r="I25" i="4" s="1"/>
  <c r="E8" i="3" s="1"/>
  <c r="I45" i="4" l="1"/>
  <c r="C42" i="4"/>
  <c r="G42" i="4" s="1"/>
  <c r="I42" i="4" s="1"/>
  <c r="C41" i="4"/>
  <c r="G41" i="4" s="1"/>
  <c r="I41" i="4" s="1"/>
  <c r="G40" i="4"/>
  <c r="I40" i="4" s="1"/>
  <c r="H33" i="4"/>
  <c r="D9" i="3" s="1"/>
  <c r="I35" i="4"/>
  <c r="I90" i="4"/>
  <c r="H83" i="4"/>
  <c r="D12" i="3" s="1"/>
  <c r="D18" i="3" s="1"/>
  <c r="G91" i="4"/>
  <c r="C93" i="4"/>
  <c r="G93" i="4" s="1"/>
  <c r="I93" i="4" s="1"/>
  <c r="C92" i="4"/>
  <c r="G92" i="4" s="1"/>
  <c r="I92" i="4" s="1"/>
  <c r="C38" i="4"/>
  <c r="G38" i="4" s="1"/>
  <c r="I38" i="4" s="1"/>
  <c r="C37" i="4"/>
  <c r="G37" i="4" s="1"/>
  <c r="I37" i="4" s="1"/>
  <c r="G36" i="4"/>
  <c r="C105" i="4"/>
  <c r="G57" i="4"/>
  <c r="I57" i="4" s="1"/>
  <c r="C47" i="4"/>
  <c r="G47" i="4" s="1"/>
  <c r="I47" i="4" s="1"/>
  <c r="G46" i="4"/>
  <c r="I46" i="4" s="1"/>
  <c r="C50" i="4"/>
  <c r="G50" i="4" s="1"/>
  <c r="I50" i="4" s="1"/>
  <c r="C98" i="4"/>
  <c r="G98" i="4" s="1"/>
  <c r="I98" i="4" s="1"/>
  <c r="G97" i="4"/>
  <c r="I97" i="4" s="1"/>
  <c r="C101" i="4"/>
  <c r="G101" i="4" s="1"/>
  <c r="I101" i="4" s="1"/>
  <c r="I96" i="4"/>
  <c r="G33" i="4" l="1"/>
  <c r="C9" i="3" s="1"/>
  <c r="C18" i="3" s="1"/>
  <c r="I36" i="4"/>
  <c r="I91" i="4"/>
  <c r="I83" i="4" s="1"/>
  <c r="E12" i="3" s="1"/>
  <c r="G83" i="4"/>
  <c r="C12" i="3" s="1"/>
  <c r="I33" i="4"/>
  <c r="E9" i="3" s="1"/>
  <c r="E18" i="3" l="1"/>
</calcChain>
</file>

<file path=xl/sharedStrings.xml><?xml version="1.0" encoding="utf-8"?>
<sst xmlns="http://schemas.openxmlformats.org/spreadsheetml/2006/main" count="249" uniqueCount="145">
  <si>
    <t xml:space="preserve"> BILL OF QUANTITIES</t>
  </si>
  <si>
    <t>ARTIFICIAL TURF FULL PITCH</t>
  </si>
  <si>
    <t>ISLAND NAME</t>
  </si>
  <si>
    <t>ARTIFICICIAL TURF FULL PITCH</t>
  </si>
  <si>
    <t>SUMMARY OF BILL OF QUANTITIES</t>
  </si>
  <si>
    <t>No</t>
  </si>
  <si>
    <t>Bill</t>
  </si>
  <si>
    <t>Material Amount</t>
  </si>
  <si>
    <t xml:space="preserve">Labour Amount </t>
  </si>
  <si>
    <t xml:space="preserve">Total </t>
  </si>
  <si>
    <t xml:space="preserve"> </t>
  </si>
  <si>
    <t xml:space="preserve">TOTAL </t>
  </si>
  <si>
    <t>BILL OF QUANTITIES</t>
  </si>
  <si>
    <t>Description</t>
  </si>
  <si>
    <t>Qty</t>
  </si>
  <si>
    <t>Unit</t>
  </si>
  <si>
    <t>Material Rate</t>
  </si>
  <si>
    <t>Labour Rate</t>
  </si>
  <si>
    <t>Labour Amount</t>
  </si>
  <si>
    <t>Total</t>
  </si>
  <si>
    <t>PRELIMINARIES</t>
  </si>
  <si>
    <t>Preliminaries may include for hire equipment, plant, props, clean-up after completion etc.</t>
  </si>
  <si>
    <t>item</t>
  </si>
  <si>
    <t>Management cost - Allow for all on and off site management cost including costs of foreman and assistants, temporary services, telephone, fax, hoardings &amp; similar.</t>
  </si>
  <si>
    <t xml:space="preserve">Site clearance </t>
  </si>
  <si>
    <r>
      <rPr>
        <sz val="9"/>
        <color indexed="13"/>
        <rFont val="Helvetica Neue"/>
      </rPr>
      <t>m</t>
    </r>
    <r>
      <rPr>
        <vertAlign val="superscript"/>
        <sz val="9"/>
        <color indexed="13"/>
        <rFont val="Helvetica Neue"/>
      </rPr>
      <t>2</t>
    </r>
  </si>
  <si>
    <t>Sign board</t>
  </si>
  <si>
    <t xml:space="preserve"> EXCAVATION WORKS</t>
  </si>
  <si>
    <t>Excavation of field</t>
  </si>
  <si>
    <t>Excavation of the football field of the given area of average depth of 0.35m as per drawings and engineers instructions</t>
  </si>
  <si>
    <r>
      <rPr>
        <sz val="9"/>
        <color indexed="13"/>
        <rFont val="Helvetica Neue"/>
      </rPr>
      <t>m</t>
    </r>
    <r>
      <rPr>
        <vertAlign val="superscript"/>
        <sz val="9"/>
        <color indexed="13"/>
        <rFont val="Helvetica Neue"/>
      </rPr>
      <t>3</t>
    </r>
  </si>
  <si>
    <t>Excavation for Drainage</t>
  </si>
  <si>
    <t>Excavation to receive drainage as per drawings and engineers instructions, allowing for slope as required</t>
  </si>
  <si>
    <t>Excavation for soak pits</t>
  </si>
  <si>
    <t>Excavation to receive soak pits including Gravel Pits below at every 14m as per drawings and engineers instructions</t>
  </si>
  <si>
    <t>Excavation for Gravel Pit</t>
  </si>
  <si>
    <t>BACKFILLING</t>
  </si>
  <si>
    <t>Backfilling of field</t>
  </si>
  <si>
    <t>Backfilling of the football field of the given area of fine sand or excavated material to obtain the required levels as per drawings and engineers instructions</t>
  </si>
  <si>
    <t>Backfilling of Gravel Pits</t>
  </si>
  <si>
    <t>Backfilling of the Gravel Pits for the given area of gravel under and around the soak pits  as per drawings and engineers instructions</t>
  </si>
  <si>
    <t>COMPACTION</t>
  </si>
  <si>
    <t>Compaction of field</t>
  </si>
  <si>
    <t>Compaction of the given area to obtain the required levels, slopes and compaction as per drawings and engineers instructions</t>
  </si>
  <si>
    <t>Compaction for Drainage</t>
  </si>
  <si>
    <t>Compaction to receive drainage as per drawings and engineers instructions, allowing for slope as required</t>
  </si>
  <si>
    <t>Compaction for soak pits</t>
  </si>
  <si>
    <t>Compaction to sides to receive soak pits at every 12.5m as per drawings and engineers instructions</t>
  </si>
  <si>
    <t xml:space="preserve"> CONCRETE WORKS</t>
  </si>
  <si>
    <t>Concrete Gutter</t>
  </si>
  <si>
    <t>Nos</t>
  </si>
  <si>
    <t>Lean concrete (1:2:6)</t>
  </si>
  <si>
    <t>Cement</t>
  </si>
  <si>
    <t>bags</t>
  </si>
  <si>
    <t>Coarse Sand</t>
  </si>
  <si>
    <t xml:space="preserve">Aggregate </t>
  </si>
  <si>
    <t>Concrete (1:2:3)</t>
  </si>
  <si>
    <t>Reinforcement</t>
  </si>
  <si>
    <t>Steel deformed bars, 10mm dia.</t>
  </si>
  <si>
    <t>bars</t>
  </si>
  <si>
    <t xml:space="preserve">Formwork </t>
  </si>
  <si>
    <t>Plywood, 12mm thick</t>
  </si>
  <si>
    <t>no</t>
  </si>
  <si>
    <t xml:space="preserve">Timber, 50x50 </t>
  </si>
  <si>
    <t>m</t>
  </si>
  <si>
    <t>Nails, 35mm</t>
  </si>
  <si>
    <t>kgs</t>
  </si>
  <si>
    <t>Binding wire, 16 gauge</t>
  </si>
  <si>
    <t>Mould oil</t>
  </si>
  <si>
    <t>l</t>
  </si>
  <si>
    <t>Water proofing compound</t>
  </si>
  <si>
    <t>Soak Pit</t>
  </si>
  <si>
    <t>Concrete</t>
  </si>
  <si>
    <t>PAVING WORKS</t>
  </si>
  <si>
    <t>Curb Stones</t>
  </si>
  <si>
    <t>Paving Area</t>
  </si>
  <si>
    <t>Supply and laying of paving around gutter area as per drawings and engineers instructions</t>
  </si>
  <si>
    <t>Paving Blocks (200L x 100W mm )</t>
  </si>
  <si>
    <t>PLUMBING WORKS</t>
  </si>
  <si>
    <t>Connecting to Soak Pits</t>
  </si>
  <si>
    <t>80mm dia. UPVC Pipe</t>
  </si>
  <si>
    <t>ADDITTIONS</t>
  </si>
  <si>
    <t>OMISSIONS</t>
  </si>
  <si>
    <t>VARIABLES (m)</t>
  </si>
  <si>
    <t>L</t>
  </si>
  <si>
    <t>W</t>
  </si>
  <si>
    <t>D</t>
  </si>
  <si>
    <t>PITCH SIZE</t>
  </si>
  <si>
    <t>GREEN ZONE WIDTH - Side</t>
  </si>
  <si>
    <t>GREENZONE WIDTH - End</t>
  </si>
  <si>
    <t xml:space="preserve">PITCH EXCAVATION DEPTH </t>
  </si>
  <si>
    <t>PITCH BACKFILL HEIGHT</t>
  </si>
  <si>
    <t>GUTTER SIZE</t>
  </si>
  <si>
    <t>SOAKPIT DISTANCE APART</t>
  </si>
  <si>
    <t>SOAKPIT SIZE</t>
  </si>
  <si>
    <t>SOAKPIT THICKNESS</t>
  </si>
  <si>
    <t>PAVING WIDTH</t>
  </si>
  <si>
    <t>PAVING BLOCK SIZE</t>
  </si>
  <si>
    <t xml:space="preserve">GRAVEL PIT </t>
  </si>
  <si>
    <t>OPTION 2 SOAKPIT</t>
  </si>
  <si>
    <t>CALCULATIONS</t>
  </si>
  <si>
    <t>THK</t>
  </si>
  <si>
    <t>Nos.</t>
  </si>
  <si>
    <t>Area</t>
  </si>
  <si>
    <t>Volume</t>
  </si>
  <si>
    <t>CONCRETE</t>
  </si>
  <si>
    <t>FORMWORK</t>
  </si>
  <si>
    <t>GREEN ZONE AREA</t>
  </si>
  <si>
    <t>A</t>
  </si>
  <si>
    <t>B</t>
  </si>
  <si>
    <t>C</t>
  </si>
  <si>
    <t>Corners</t>
  </si>
  <si>
    <t>TOTAL AREA</t>
  </si>
  <si>
    <t>EXCAVATION OF VOLUME OF  SUBBASE</t>
  </si>
  <si>
    <t>VOLUME OF BACKFILL:</t>
  </si>
  <si>
    <t>EXCAVATION VOL. OF GUTTER - Sides</t>
  </si>
  <si>
    <t>EXCAVATION VOL. OF GUTTER - Ends</t>
  </si>
  <si>
    <t>TOTAL FOR GUTTERS:</t>
  </si>
  <si>
    <t>EXCAVATION VOL. OF SOAKPITS</t>
  </si>
  <si>
    <t>EXCAVATION / FILL  VOL. OF GRAVEL PIT</t>
  </si>
  <si>
    <t>EXCAVATION AROUND FIELD FOR SOAKPIT OPTION 2</t>
  </si>
  <si>
    <t>BACKFILL FOR OPTION 2 SOAKPIT</t>
  </si>
  <si>
    <t>AREA OF SOAKPIT SIDES FOR COMPACTION</t>
  </si>
  <si>
    <t>NO. of 1m WIDE GUTTERS</t>
  </si>
  <si>
    <t>NO. OF SOAKPITS</t>
  </si>
  <si>
    <t>CURBSTONE NOS</t>
  </si>
  <si>
    <t>INNER</t>
  </si>
  <si>
    <t>OUTER</t>
  </si>
  <si>
    <t>PAVING AREA</t>
  </si>
  <si>
    <t>No. OF PAVING BLOCKS</t>
  </si>
  <si>
    <t>TOTAL SITE AREA UPTO OUTER CURBSTONE</t>
  </si>
  <si>
    <t xml:space="preserve">GUTTER LEAN CONCRETE </t>
  </si>
  <si>
    <t>GUTTER CONCRETE- 1 UNIT</t>
  </si>
  <si>
    <t>GUTTER FORMWORK- 1 UNIT</t>
  </si>
  <si>
    <t>SIDES</t>
  </si>
  <si>
    <t>GUTTER REINFORCEMENT - 1 unit</t>
  </si>
  <si>
    <t>Bars</t>
  </si>
  <si>
    <t>SOAKPIT CONCRETE- 1 UNIT</t>
  </si>
  <si>
    <t>SOAKPIT FORMWORK- 1 UNIT</t>
  </si>
  <si>
    <t>PCS</t>
  </si>
  <si>
    <t>SOAKPIT REINFORCEMENT - 1 unit</t>
  </si>
  <si>
    <r>
      <t>Exclude all works in BOQ i</t>
    </r>
    <r>
      <rPr>
        <b/>
        <i/>
        <sz val="9"/>
        <color indexed="8"/>
        <rFont val="Helvetica Neue"/>
      </rPr>
      <t xml:space="preserve">tems 2.2, 2.3, 2.4, 3.2. 4.2, 4.3, 5 </t>
    </r>
    <r>
      <rPr>
        <i/>
        <sz val="9"/>
        <color indexed="8"/>
        <rFont val="Helvetica Neue"/>
      </rPr>
      <t xml:space="preserve">if using this option. </t>
    </r>
    <r>
      <rPr>
        <i/>
        <sz val="9"/>
        <color indexed="23"/>
        <rFont val="Helvetica Neue"/>
      </rPr>
      <t>Type "FALSE" for all items as "TRUE" above to exclude them before typing "TRUE" this box to use this option</t>
    </r>
  </si>
  <si>
    <t xml:space="preserve">ALTERNATIVE TO SOAK PIT </t>
  </si>
  <si>
    <t>AA HIMANDHOO</t>
  </si>
  <si>
    <t>APPRIL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</si>
</sst>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&quot; &quot;d&quot;, &quot;yyyy"/>
    <numFmt numFmtId="165" formatCode="&quot; &quot;* #,##0.00&quot; &quot;;&quot; &quot;* \(#,##0.00\);&quot; &quot;* &quot;-&quot;??&quot; &quot;"/>
    <numFmt numFmtId="166" formatCode="0.0"/>
  </numFmts>
  <fonts count="38">
    <font>
      <sz val="10"/>
      <color indexed="8"/>
      <name val="Arial"/>
    </font>
    <font>
      <sz val="13"/>
      <color indexed="8"/>
      <name val="Arial"/>
      <family val="2"/>
    </font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TechnicLite"/>
      <charset val="2"/>
    </font>
    <font>
      <b/>
      <sz val="14"/>
      <color indexed="8"/>
      <name val="TechnicLite"/>
      <charset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3"/>
      <color indexed="8"/>
      <name val="Calibri"/>
      <family val="2"/>
    </font>
    <font>
      <b/>
      <sz val="13"/>
      <color indexed="8"/>
      <name val="Calibri"/>
      <family val="2"/>
    </font>
    <font>
      <sz val="9"/>
      <color indexed="8"/>
      <name val="Helvetica Neue"/>
    </font>
    <font>
      <sz val="12"/>
      <color indexed="8"/>
      <name val="Helvetica Neue Black Condensed"/>
    </font>
    <font>
      <sz val="9"/>
      <color indexed="13"/>
      <name val="Helvetica Neue"/>
    </font>
    <font>
      <b/>
      <sz val="9"/>
      <color indexed="8"/>
      <name val="Helvetica Neue"/>
    </font>
    <font>
      <b/>
      <sz val="9"/>
      <color indexed="13"/>
      <name val="Helvetica Neue"/>
    </font>
    <font>
      <sz val="10"/>
      <color indexed="8"/>
      <name val="Helvetica Neue Bold Condensed"/>
    </font>
    <font>
      <sz val="10"/>
      <color indexed="13"/>
      <name val="Helvetica Neue Bold Condensed"/>
    </font>
    <font>
      <sz val="8"/>
      <color indexed="13"/>
      <name val="Helvetica Neue"/>
    </font>
    <font>
      <vertAlign val="superscript"/>
      <sz val="9"/>
      <color indexed="13"/>
      <name val="Helvetica Neue"/>
    </font>
    <font>
      <sz val="9"/>
      <color indexed="21"/>
      <name val="Helvetica Neue"/>
    </font>
    <font>
      <sz val="9"/>
      <color indexed="17"/>
      <name val="Helvetica Neue"/>
    </font>
    <font>
      <sz val="9"/>
      <color indexed="8"/>
      <name val="Helvetica Neue Medium"/>
    </font>
    <font>
      <sz val="9"/>
      <color indexed="8"/>
      <name val="Helvetica Neue Light"/>
    </font>
    <font>
      <sz val="9"/>
      <color indexed="13"/>
      <name val="Helvetica Neue Light"/>
    </font>
    <font>
      <sz val="10"/>
      <color indexed="14"/>
      <name val="Helvetica Neue Light"/>
    </font>
    <font>
      <sz val="9"/>
      <color indexed="14"/>
      <name val="Helvetica Neue"/>
    </font>
    <font>
      <i/>
      <sz val="9"/>
      <color indexed="8"/>
      <name val="Helvetica Neue"/>
    </font>
    <font>
      <b/>
      <i/>
      <sz val="9"/>
      <color indexed="8"/>
      <name val="Helvetica Neue"/>
    </font>
    <font>
      <i/>
      <sz val="9"/>
      <color indexed="23"/>
      <name val="Helvetica Neue"/>
    </font>
    <font>
      <sz val="10"/>
      <color indexed="28"/>
      <name val="Arial"/>
      <family val="2"/>
    </font>
    <font>
      <sz val="10"/>
      <color indexed="13"/>
      <name val="Arial"/>
      <family val="2"/>
    </font>
    <font>
      <b/>
      <sz val="10"/>
      <color indexed="8"/>
      <name val="Arial"/>
      <family val="2"/>
    </font>
    <font>
      <sz val="9"/>
      <color rgb="FFFF0000"/>
      <name val="Helvetica Neue"/>
    </font>
    <font>
      <sz val="10"/>
      <color indexed="8"/>
      <name val="Arial Black"/>
      <family val="2"/>
    </font>
    <font>
      <b/>
      <sz val="10"/>
      <color indexed="8"/>
      <name val="Arial Black"/>
      <family val="2"/>
    </font>
    <font>
      <b/>
      <sz val="16"/>
      <color indexed="8"/>
      <name val="Arial Black"/>
      <family val="2"/>
    </font>
    <font>
      <b/>
      <sz val="16"/>
      <color indexed="13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13"/>
        <bgColor auto="1"/>
      </patternFill>
    </fill>
  </fills>
  <borders count="9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15"/>
      </right>
      <top style="thin">
        <color indexed="8"/>
      </top>
      <bottom style="thin">
        <color indexed="16"/>
      </bottom>
      <diagonal/>
    </border>
    <border>
      <left style="thin">
        <color indexed="15"/>
      </left>
      <right style="thin">
        <color indexed="15"/>
      </right>
      <top style="thin">
        <color indexed="8"/>
      </top>
      <bottom style="thin">
        <color indexed="16"/>
      </bottom>
      <diagonal/>
    </border>
    <border>
      <left style="thin">
        <color indexed="15"/>
      </left>
      <right style="thin">
        <color indexed="15"/>
      </right>
      <top style="thin">
        <color indexed="8"/>
      </top>
      <bottom/>
      <diagonal/>
    </border>
    <border>
      <left style="thin">
        <color indexed="15"/>
      </left>
      <right style="thin">
        <color indexed="8"/>
      </right>
      <top style="thin">
        <color indexed="8"/>
      </top>
      <bottom style="thin">
        <color indexed="16"/>
      </bottom>
      <diagonal/>
    </border>
    <border>
      <left style="thin">
        <color indexed="8"/>
      </left>
      <right style="thin">
        <color indexed="15"/>
      </right>
      <top style="thin">
        <color indexed="16"/>
      </top>
      <bottom/>
      <diagonal/>
    </border>
    <border>
      <left style="thin">
        <color indexed="15"/>
      </left>
      <right style="thin">
        <color indexed="15"/>
      </right>
      <top style="thin">
        <color indexed="16"/>
      </top>
      <bottom/>
      <diagonal/>
    </border>
    <border>
      <left style="thin">
        <color indexed="15"/>
      </left>
      <right style="thin">
        <color indexed="15"/>
      </right>
      <top/>
      <bottom/>
      <diagonal/>
    </border>
    <border>
      <left style="thin">
        <color indexed="15"/>
      </left>
      <right style="thin">
        <color indexed="8"/>
      </right>
      <top style="thin">
        <color indexed="16"/>
      </top>
      <bottom/>
      <diagonal/>
    </border>
    <border>
      <left style="thin">
        <color indexed="8"/>
      </left>
      <right style="thin">
        <color indexed="15"/>
      </right>
      <top/>
      <bottom/>
      <diagonal/>
    </border>
    <border>
      <left style="thin">
        <color indexed="15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5"/>
      </right>
      <top/>
      <bottom style="thin">
        <color indexed="16"/>
      </bottom>
      <diagonal/>
    </border>
    <border>
      <left style="thin">
        <color indexed="15"/>
      </left>
      <right style="thin">
        <color indexed="15"/>
      </right>
      <top/>
      <bottom style="thin">
        <color indexed="16"/>
      </bottom>
      <diagonal/>
    </border>
    <border>
      <left style="thin">
        <color indexed="15"/>
      </left>
      <right style="thin">
        <color indexed="8"/>
      </right>
      <top/>
      <bottom style="thin">
        <color indexed="16"/>
      </bottom>
      <diagonal/>
    </border>
    <border>
      <left style="thin">
        <color indexed="8"/>
      </left>
      <right style="thin">
        <color indexed="15"/>
      </right>
      <top style="thin">
        <color indexed="16"/>
      </top>
      <bottom style="thin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6"/>
      </top>
      <bottom style="thin">
        <color indexed="8"/>
      </bottom>
      <diagonal/>
    </border>
    <border>
      <left style="thin">
        <color indexed="15"/>
      </left>
      <right style="thin">
        <color indexed="8"/>
      </right>
      <top style="thin">
        <color indexed="16"/>
      </top>
      <bottom style="thin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18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18"/>
      </bottom>
      <diagonal/>
    </border>
    <border>
      <left style="thin">
        <color indexed="8"/>
      </left>
      <right style="thin">
        <color indexed="19"/>
      </right>
      <top style="thin">
        <color indexed="18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18"/>
      </top>
      <bottom style="thin">
        <color indexed="8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8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8"/>
      </bottom>
      <diagonal/>
    </border>
    <border>
      <left style="thin">
        <color indexed="19"/>
      </left>
      <right style="thin">
        <color indexed="8"/>
      </right>
      <top style="thin">
        <color indexed="1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8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8"/>
      </top>
      <bottom style="thin">
        <color indexed="18"/>
      </bottom>
      <diagonal/>
    </border>
    <border>
      <left style="thin">
        <color indexed="18"/>
      </left>
      <right style="thin">
        <color indexed="19"/>
      </right>
      <top style="thin">
        <color indexed="8"/>
      </top>
      <bottom style="thin">
        <color indexed="18"/>
      </bottom>
      <diagonal/>
    </border>
    <border>
      <left style="thin">
        <color indexed="19"/>
      </left>
      <right style="thin">
        <color indexed="8"/>
      </right>
      <top style="thin">
        <color indexed="8"/>
      </top>
      <bottom style="thin">
        <color indexed="18"/>
      </bottom>
      <diagonal/>
    </border>
    <border>
      <left style="thin">
        <color indexed="8"/>
      </left>
      <right style="thin">
        <color indexed="19"/>
      </right>
      <top style="thin">
        <color indexed="18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18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18"/>
      </bottom>
      <diagonal/>
    </border>
    <border>
      <left style="thin">
        <color indexed="19"/>
      </left>
      <right style="thin">
        <color indexed="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19"/>
      </right>
      <top style="thin">
        <color indexed="18"/>
      </top>
      <bottom style="thin">
        <color indexed="13"/>
      </bottom>
      <diagonal/>
    </border>
    <border>
      <left style="thin">
        <color indexed="19"/>
      </left>
      <right style="thin">
        <color indexed="19"/>
      </right>
      <top style="thin">
        <color indexed="18"/>
      </top>
      <bottom style="thin">
        <color indexed="13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13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13"/>
      </bottom>
      <diagonal/>
    </border>
    <border>
      <left style="thin">
        <color indexed="19"/>
      </left>
      <right style="thin">
        <color indexed="8"/>
      </right>
      <top style="thin">
        <color indexed="18"/>
      </top>
      <bottom style="thin">
        <color indexed="13"/>
      </bottom>
      <diagonal/>
    </border>
    <border>
      <left style="thin">
        <color indexed="8"/>
      </left>
      <right style="thin">
        <color indexed="19"/>
      </right>
      <top style="thin">
        <color indexed="13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13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3"/>
      </top>
      <bottom style="thin">
        <color indexed="19"/>
      </bottom>
      <diagonal/>
    </border>
    <border>
      <left style="thin">
        <color indexed="18"/>
      </left>
      <right style="thin">
        <color indexed="19"/>
      </right>
      <top style="thin">
        <color indexed="13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3"/>
      </top>
      <bottom style="thin">
        <color indexed="18"/>
      </bottom>
      <diagonal/>
    </border>
    <border>
      <left style="thin">
        <color indexed="19"/>
      </left>
      <right style="thin">
        <color indexed="8"/>
      </right>
      <top style="thin">
        <color indexed="13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9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19"/>
      </bottom>
      <diagonal/>
    </border>
    <border>
      <left style="thin">
        <color indexed="8"/>
      </left>
      <right style="thin">
        <color indexed="19"/>
      </right>
      <top style="thin">
        <color indexed="18"/>
      </top>
      <bottom style="thin">
        <color indexed="20"/>
      </bottom>
      <diagonal/>
    </border>
    <border>
      <left style="thin">
        <color indexed="19"/>
      </left>
      <right style="thin">
        <color indexed="19"/>
      </right>
      <top style="thin">
        <color indexed="18"/>
      </top>
      <bottom style="thin">
        <color indexed="20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20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20"/>
      </bottom>
      <diagonal/>
    </border>
    <border>
      <left style="thin">
        <color indexed="8"/>
      </left>
      <right style="thin">
        <color indexed="19"/>
      </right>
      <top style="thin">
        <color indexed="20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20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20"/>
      </top>
      <bottom style="thin">
        <color indexed="18"/>
      </bottom>
      <diagonal/>
    </border>
    <border>
      <left style="thin">
        <color indexed="18"/>
      </left>
      <right style="thin">
        <color indexed="19"/>
      </right>
      <top style="thin">
        <color indexed="20"/>
      </top>
      <bottom style="thin">
        <color indexed="18"/>
      </bottom>
      <diagonal/>
    </border>
    <border>
      <left style="thin">
        <color indexed="8"/>
      </left>
      <right style="thin">
        <color indexed="19"/>
      </right>
      <top style="thin">
        <color indexed="1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8"/>
      </top>
      <bottom style="thin">
        <color indexed="19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19"/>
      </bottom>
      <diagonal/>
    </border>
    <border>
      <left style="thin">
        <color indexed="19"/>
      </left>
      <right style="thin">
        <color indexed="8"/>
      </right>
      <top style="thin">
        <color indexed="18"/>
      </top>
      <bottom style="thin">
        <color indexed="19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8"/>
      </bottom>
      <diagonal/>
    </border>
    <border>
      <left style="thin">
        <color indexed="18"/>
      </left>
      <right style="thin">
        <color indexed="19"/>
      </right>
      <top style="thin">
        <color indexed="19"/>
      </top>
      <bottom style="thin">
        <color indexed="18"/>
      </bottom>
      <diagonal/>
    </border>
    <border>
      <left style="thin">
        <color indexed="19"/>
      </left>
      <right style="thin">
        <color indexed="8"/>
      </right>
      <top style="thin">
        <color indexed="19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22"/>
      </bottom>
      <diagonal/>
    </border>
    <border>
      <left style="thin">
        <color indexed="8"/>
      </left>
      <right style="thin">
        <color indexed="23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22"/>
      </top>
      <bottom style="thin">
        <color indexed="18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6"/>
      </bottom>
      <diagonal/>
    </border>
    <border>
      <left style="thin">
        <color indexed="25"/>
      </left>
      <right style="thin">
        <color indexed="26"/>
      </right>
      <top style="thin">
        <color indexed="26"/>
      </top>
      <bottom style="thin">
        <color indexed="25"/>
      </bottom>
      <diagonal/>
    </border>
    <border>
      <left style="thin">
        <color indexed="26"/>
      </left>
      <right style="thin">
        <color indexed="25"/>
      </right>
      <top style="thin">
        <color indexed="26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26"/>
      </top>
      <bottom style="thin">
        <color indexed="29"/>
      </bottom>
      <diagonal/>
    </border>
    <border>
      <left style="thin">
        <color indexed="25"/>
      </left>
      <right style="thin">
        <color indexed="26"/>
      </right>
      <top style="thin">
        <color indexed="25"/>
      </top>
      <bottom style="thin">
        <color indexed="25"/>
      </bottom>
      <diagonal/>
    </border>
    <border>
      <left style="thin">
        <color indexed="26"/>
      </left>
      <right style="thin">
        <color indexed="29"/>
      </right>
      <top style="thin">
        <color indexed="25"/>
      </top>
      <bottom style="thin">
        <color indexed="25"/>
      </bottom>
      <diagonal/>
    </border>
    <border>
      <left style="thin">
        <color indexed="29"/>
      </left>
      <right style="thin">
        <color indexed="25"/>
      </right>
      <top style="thin">
        <color indexed="29"/>
      </top>
      <bottom style="thin">
        <color indexed="25"/>
      </bottom>
      <diagonal/>
    </border>
    <border>
      <left style="thin">
        <color indexed="25"/>
      </left>
      <right style="thin">
        <color indexed="29"/>
      </right>
      <top style="thin">
        <color indexed="29"/>
      </top>
      <bottom style="thin">
        <color indexed="25"/>
      </bottom>
      <diagonal/>
    </border>
    <border>
      <left style="thin">
        <color indexed="29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5"/>
      </left>
      <right style="thin">
        <color indexed="29"/>
      </right>
      <top style="thin">
        <color indexed="25"/>
      </top>
      <bottom style="thin">
        <color indexed="25"/>
      </bottom>
      <diagonal/>
    </border>
    <border>
      <left style="thin">
        <color indexed="26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9"/>
      </left>
      <right style="thin">
        <color indexed="25"/>
      </right>
      <top style="thin">
        <color indexed="25"/>
      </top>
      <bottom style="thin">
        <color indexed="29"/>
      </bottom>
      <diagonal/>
    </border>
    <border>
      <left style="thin">
        <color indexed="25"/>
      </left>
      <right style="thin">
        <color indexed="29"/>
      </right>
      <top style="thin">
        <color indexed="25"/>
      </top>
      <bottom style="thin">
        <color indexed="29"/>
      </bottom>
      <diagonal/>
    </border>
    <border>
      <left style="thin">
        <color indexed="25"/>
      </left>
      <right style="thin">
        <color indexed="25"/>
      </right>
      <top style="thin">
        <color indexed="29"/>
      </top>
      <bottom style="thin">
        <color indexed="25"/>
      </bottom>
      <diagonal/>
    </border>
    <border>
      <left style="thin">
        <color indexed="26"/>
      </left>
      <right style="thin">
        <color indexed="25"/>
      </right>
      <top style="thin">
        <color indexed="25"/>
      </top>
      <bottom style="thin">
        <color indexed="29"/>
      </bottom>
      <diagonal/>
    </border>
    <border>
      <left style="thin">
        <color indexed="25"/>
      </left>
      <right style="thin">
        <color indexed="19"/>
      </right>
      <top style="thin">
        <color indexed="25"/>
      </top>
      <bottom style="thin">
        <color indexed="25"/>
      </bottom>
      <diagonal/>
    </border>
    <border>
      <left style="thin">
        <color indexed="1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6"/>
      </left>
      <right style="thin">
        <color indexed="25"/>
      </right>
      <top style="thin">
        <color indexed="29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26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5"/>
      </left>
      <right style="thin">
        <color indexed="25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 applyNumberFormat="0" applyFill="0" applyBorder="0" applyProtection="0"/>
  </cellStyleXfs>
  <cellXfs count="223">
    <xf numFmtId="0" fontId="0" fillId="0" borderId="0" xfId="0" applyFont="1" applyAlignment="1"/>
    <xf numFmtId="0" fontId="0" fillId="0" borderId="0" xfId="0" applyNumberFormat="1" applyFont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0" fillId="0" borderId="0" xfId="0" applyNumberFormat="1" applyFont="1" applyAlignment="1"/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left" vertical="center" wrapText="1"/>
    </xf>
    <xf numFmtId="165" fontId="8" fillId="2" borderId="8" xfId="0" applyNumberFormat="1" applyFont="1" applyFill="1" applyBorder="1" applyAlignment="1">
      <alignment vertical="center"/>
    </xf>
    <xf numFmtId="165" fontId="8" fillId="2" borderId="9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" fontId="8" fillId="2" borderId="11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left" vertical="center" wrapText="1"/>
    </xf>
    <xf numFmtId="165" fontId="8" fillId="2" borderId="12" xfId="0" applyNumberFormat="1" applyFont="1" applyFill="1" applyBorder="1" applyAlignment="1">
      <alignment vertical="center"/>
    </xf>
    <xf numFmtId="165" fontId="8" fillId="2" borderId="9" xfId="0" applyNumberFormat="1" applyFont="1" applyFill="1" applyBorder="1" applyAlignment="1">
      <alignment horizontal="right" vertical="center"/>
    </xf>
    <xf numFmtId="165" fontId="8" fillId="2" borderId="12" xfId="0" applyNumberFormat="1" applyFont="1" applyFill="1" applyBorder="1" applyAlignment="1">
      <alignment horizontal="right" vertical="center"/>
    </xf>
    <xf numFmtId="165" fontId="8" fillId="2" borderId="9" xfId="0" applyNumberFormat="1" applyFont="1" applyFill="1" applyBorder="1" applyAlignment="1">
      <alignment horizontal="left" vertical="center" wrapText="1"/>
    </xf>
    <xf numFmtId="166" fontId="8" fillId="2" borderId="11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left" vertical="center" wrapText="1"/>
    </xf>
    <xf numFmtId="165" fontId="8" fillId="2" borderId="14" xfId="0" applyNumberFormat="1" applyFont="1" applyFill="1" applyBorder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 vertical="center"/>
    </xf>
    <xf numFmtId="166" fontId="8" fillId="2" borderId="16" xfId="0" applyNumberFormat="1" applyFont="1" applyFill="1" applyBorder="1" applyAlignment="1">
      <alignment horizontal="right" vertical="center"/>
    </xf>
    <xf numFmtId="49" fontId="7" fillId="2" borderId="17" xfId="0" applyNumberFormat="1" applyFont="1" applyFill="1" applyBorder="1" applyAlignment="1">
      <alignment horizontal="left" vertical="center" wrapText="1"/>
    </xf>
    <xf numFmtId="165" fontId="7" fillId="2" borderId="17" xfId="0" applyNumberFormat="1" applyFont="1" applyFill="1" applyBorder="1" applyAlignment="1">
      <alignment horizontal="right" vertical="center"/>
    </xf>
    <xf numFmtId="165" fontId="7" fillId="2" borderId="18" xfId="0" applyNumberFormat="1" applyFont="1" applyFill="1" applyBorder="1" applyAlignment="1">
      <alignment horizontal="right" vertical="center"/>
    </xf>
    <xf numFmtId="0" fontId="11" fillId="0" borderId="0" xfId="0" applyNumberFormat="1" applyFont="1" applyAlignment="1">
      <alignment horizontal="right"/>
    </xf>
    <xf numFmtId="0" fontId="11" fillId="0" borderId="19" xfId="0" applyFont="1" applyBorder="1" applyAlignment="1">
      <alignment horizontal="right" vertical="top"/>
    </xf>
    <xf numFmtId="49" fontId="12" fillId="0" borderId="20" xfId="0" applyNumberFormat="1" applyFont="1" applyBorder="1" applyAlignment="1">
      <alignment horizontal="left" vertical="center" wrapText="1"/>
    </xf>
    <xf numFmtId="0" fontId="11" fillId="0" borderId="20" xfId="0" applyFont="1" applyBorder="1" applyAlignment="1">
      <alignment horizontal="right" vertical="center"/>
    </xf>
    <xf numFmtId="0" fontId="13" fillId="0" borderId="20" xfId="0" applyFont="1" applyBorder="1" applyAlignment="1">
      <alignment horizontal="left" vertical="center"/>
    </xf>
    <xf numFmtId="165" fontId="11" fillId="0" borderId="20" xfId="0" applyNumberFormat="1" applyFont="1" applyBorder="1" applyAlignment="1">
      <alignment horizontal="right"/>
    </xf>
    <xf numFmtId="165" fontId="11" fillId="0" borderId="21" xfId="0" applyNumberFormat="1" applyFont="1" applyBorder="1" applyAlignment="1">
      <alignment horizontal="right"/>
    </xf>
    <xf numFmtId="49" fontId="14" fillId="0" borderId="22" xfId="0" applyNumberFormat="1" applyFont="1" applyBorder="1" applyAlignment="1">
      <alignment horizontal="center" vertical="top"/>
    </xf>
    <xf numFmtId="49" fontId="14" fillId="0" borderId="23" xfId="0" applyNumberFormat="1" applyFont="1" applyBorder="1" applyAlignment="1">
      <alignment horizontal="left" vertical="top" wrapText="1"/>
    </xf>
    <xf numFmtId="49" fontId="14" fillId="0" borderId="24" xfId="0" applyNumberFormat="1" applyFont="1" applyBorder="1" applyAlignment="1">
      <alignment horizontal="center" vertical="top"/>
    </xf>
    <xf numFmtId="49" fontId="15" fillId="0" borderId="25" xfId="0" applyNumberFormat="1" applyFont="1" applyBorder="1" applyAlignment="1">
      <alignment horizontal="center" vertical="top"/>
    </xf>
    <xf numFmtId="49" fontId="14" fillId="0" borderId="24" xfId="0" applyNumberFormat="1" applyFont="1" applyBorder="1" applyAlignment="1">
      <alignment horizontal="center" vertical="top" wrapText="1"/>
    </xf>
    <xf numFmtId="49" fontId="14" fillId="0" borderId="25" xfId="0" applyNumberFormat="1" applyFont="1" applyBorder="1" applyAlignment="1">
      <alignment horizontal="center" vertical="top" wrapText="1"/>
    </xf>
    <xf numFmtId="49" fontId="14" fillId="0" borderId="26" xfId="0" applyNumberFormat="1" applyFont="1" applyBorder="1" applyAlignment="1">
      <alignment horizontal="center" vertical="top"/>
    </xf>
    <xf numFmtId="0" fontId="16" fillId="3" borderId="27" xfId="0" applyNumberFormat="1" applyFont="1" applyFill="1" applyBorder="1" applyAlignment="1">
      <alignment horizontal="right" vertical="top"/>
    </xf>
    <xf numFmtId="49" fontId="16" fillId="3" borderId="28" xfId="0" applyNumberFormat="1" applyFont="1" applyFill="1" applyBorder="1" applyAlignment="1">
      <alignment horizontal="left" vertical="center" wrapText="1"/>
    </xf>
    <xf numFmtId="2" fontId="16" fillId="3" borderId="29" xfId="0" applyNumberFormat="1" applyFont="1" applyFill="1" applyBorder="1" applyAlignment="1">
      <alignment horizontal="right" vertical="top"/>
    </xf>
    <xf numFmtId="2" fontId="17" fillId="3" borderId="30" xfId="0" applyNumberFormat="1" applyFont="1" applyFill="1" applyBorder="1" applyAlignment="1">
      <alignment horizontal="left" vertical="top"/>
    </xf>
    <xf numFmtId="165" fontId="16" fillId="3" borderId="29" xfId="0" applyNumberFormat="1" applyFont="1" applyFill="1" applyBorder="1" applyAlignment="1">
      <alignment horizontal="center" vertical="top"/>
    </xf>
    <xf numFmtId="165" fontId="16" fillId="3" borderId="30" xfId="0" applyNumberFormat="1" applyFont="1" applyFill="1" applyBorder="1" applyAlignment="1">
      <alignment horizontal="right"/>
    </xf>
    <xf numFmtId="165" fontId="16" fillId="3" borderId="29" xfId="0" applyNumberFormat="1" applyFont="1" applyFill="1" applyBorder="1" applyAlignment="1">
      <alignment horizontal="right"/>
    </xf>
    <xf numFmtId="165" fontId="16" fillId="3" borderId="31" xfId="0" applyNumberFormat="1" applyFont="1" applyFill="1" applyBorder="1" applyAlignment="1">
      <alignment horizontal="right"/>
    </xf>
    <xf numFmtId="166" fontId="18" fillId="0" borderId="32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left" vertical="center" wrapText="1"/>
    </xf>
    <xf numFmtId="166" fontId="11" fillId="0" borderId="34" xfId="0" applyNumberFormat="1" applyFont="1" applyBorder="1" applyAlignment="1">
      <alignment horizontal="right" vertical="center"/>
    </xf>
    <xf numFmtId="49" fontId="13" fillId="0" borderId="35" xfId="0" applyNumberFormat="1" applyFont="1" applyBorder="1" applyAlignment="1">
      <alignment horizontal="left" vertical="center"/>
    </xf>
    <xf numFmtId="165" fontId="11" fillId="0" borderId="34" xfId="0" applyNumberFormat="1" applyFont="1" applyBorder="1" applyAlignment="1">
      <alignment horizontal="left" vertical="center" readingOrder="1"/>
    </xf>
    <xf numFmtId="165" fontId="11" fillId="0" borderId="35" xfId="0" applyNumberFormat="1" applyFont="1" applyBorder="1" applyAlignment="1">
      <alignment horizontal="left" vertical="center" readingOrder="1"/>
    </xf>
    <xf numFmtId="165" fontId="11" fillId="0" borderId="34" xfId="0" applyNumberFormat="1" applyFont="1" applyBorder="1" applyAlignment="1">
      <alignment horizontal="right" vertical="center"/>
    </xf>
    <xf numFmtId="165" fontId="11" fillId="0" borderId="35" xfId="0" applyNumberFormat="1" applyFont="1" applyBorder="1" applyAlignment="1">
      <alignment horizontal="right" vertical="center"/>
    </xf>
    <xf numFmtId="165" fontId="11" fillId="0" borderId="36" xfId="0" applyNumberFormat="1" applyFont="1" applyBorder="1" applyAlignment="1">
      <alignment horizontal="right" vertical="center"/>
    </xf>
    <xf numFmtId="166" fontId="18" fillId="0" borderId="37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 wrapText="1"/>
    </xf>
    <xf numFmtId="2" fontId="11" fillId="0" borderId="39" xfId="0" applyNumberFormat="1" applyFont="1" applyBorder="1" applyAlignment="1">
      <alignment horizontal="right" vertical="center"/>
    </xf>
    <xf numFmtId="2" fontId="13" fillId="0" borderId="40" xfId="0" applyNumberFormat="1" applyFont="1" applyBorder="1" applyAlignment="1">
      <alignment horizontal="left" vertical="center"/>
    </xf>
    <xf numFmtId="165" fontId="11" fillId="0" borderId="39" xfId="0" applyNumberFormat="1" applyFont="1" applyBorder="1" applyAlignment="1">
      <alignment horizontal="right" vertical="center"/>
    </xf>
    <xf numFmtId="165" fontId="11" fillId="0" borderId="40" xfId="0" applyNumberFormat="1" applyFont="1" applyBorder="1" applyAlignment="1">
      <alignment horizontal="right" vertical="center"/>
    </xf>
    <xf numFmtId="165" fontId="11" fillId="0" borderId="41" xfId="0" applyNumberFormat="1" applyFont="1" applyBorder="1" applyAlignment="1">
      <alignment horizontal="right" vertical="center"/>
    </xf>
    <xf numFmtId="0" fontId="16" fillId="3" borderId="42" xfId="0" applyNumberFormat="1" applyFont="1" applyFill="1" applyBorder="1" applyAlignment="1">
      <alignment horizontal="right" vertical="center"/>
    </xf>
    <xf numFmtId="49" fontId="16" fillId="3" borderId="43" xfId="0" applyNumberFormat="1" applyFont="1" applyFill="1" applyBorder="1" applyAlignment="1">
      <alignment horizontal="left" vertical="center" wrapText="1"/>
    </xf>
    <xf numFmtId="2" fontId="16" fillId="3" borderId="44" xfId="0" applyNumberFormat="1" applyFont="1" applyFill="1" applyBorder="1" applyAlignment="1">
      <alignment horizontal="right" vertical="center"/>
    </xf>
    <xf numFmtId="2" fontId="17" fillId="3" borderId="45" xfId="0" applyNumberFormat="1" applyFont="1" applyFill="1" applyBorder="1" applyAlignment="1">
      <alignment horizontal="left" vertical="center"/>
    </xf>
    <xf numFmtId="165" fontId="16" fillId="3" borderId="46" xfId="0" applyNumberFormat="1" applyFont="1" applyFill="1" applyBorder="1" applyAlignment="1">
      <alignment horizontal="right" vertical="center"/>
    </xf>
    <xf numFmtId="165" fontId="16" fillId="3" borderId="45" xfId="0" applyNumberFormat="1" applyFont="1" applyFill="1" applyBorder="1" applyAlignment="1">
      <alignment horizontal="right" vertical="center"/>
    </xf>
    <xf numFmtId="165" fontId="16" fillId="3" borderId="47" xfId="0" applyNumberFormat="1" applyFont="1" applyFill="1" applyBorder="1" applyAlignment="1">
      <alignment horizontal="right" vertical="center"/>
    </xf>
    <xf numFmtId="49" fontId="15" fillId="0" borderId="33" xfId="0" applyNumberFormat="1" applyFont="1" applyBorder="1" applyAlignment="1">
      <alignment horizontal="left" vertical="center" wrapText="1" readingOrder="1"/>
    </xf>
    <xf numFmtId="0" fontId="11" fillId="0" borderId="48" xfId="0" applyFont="1" applyBorder="1" applyAlignment="1">
      <alignment horizontal="right"/>
    </xf>
    <xf numFmtId="0" fontId="13" fillId="0" borderId="35" xfId="0" applyFont="1" applyBorder="1" applyAlignment="1">
      <alignment horizontal="left" vertical="center"/>
    </xf>
    <xf numFmtId="166" fontId="11" fillId="0" borderId="32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left" vertical="center" wrapText="1" readingOrder="1"/>
    </xf>
    <xf numFmtId="2" fontId="11" fillId="0" borderId="49" xfId="0" applyNumberFormat="1" applyFont="1" applyBorder="1" applyAlignment="1">
      <alignment horizontal="right" vertical="center"/>
    </xf>
    <xf numFmtId="2" fontId="11" fillId="0" borderId="34" xfId="0" applyNumberFormat="1" applyFont="1" applyBorder="1" applyAlignment="1">
      <alignment horizontal="right" vertical="center"/>
    </xf>
    <xf numFmtId="0" fontId="11" fillId="0" borderId="33" xfId="0" applyFont="1" applyBorder="1" applyAlignment="1">
      <alignment horizontal="left" vertical="center" wrapText="1" readingOrder="1"/>
    </xf>
    <xf numFmtId="0" fontId="16" fillId="3" borderId="50" xfId="0" applyNumberFormat="1" applyFont="1" applyFill="1" applyBorder="1" applyAlignment="1">
      <alignment horizontal="right" vertical="center"/>
    </xf>
    <xf numFmtId="49" fontId="16" fillId="3" borderId="51" xfId="0" applyNumberFormat="1" applyFont="1" applyFill="1" applyBorder="1" applyAlignment="1">
      <alignment horizontal="left" vertical="center" wrapText="1"/>
    </xf>
    <xf numFmtId="166" fontId="16" fillId="3" borderId="52" xfId="0" applyNumberFormat="1" applyFont="1" applyFill="1" applyBorder="1" applyAlignment="1">
      <alignment horizontal="right" vertical="center"/>
    </xf>
    <xf numFmtId="0" fontId="17" fillId="3" borderId="53" xfId="0" applyFont="1" applyFill="1" applyBorder="1" applyAlignment="1">
      <alignment horizontal="left" vertical="center"/>
    </xf>
    <xf numFmtId="165" fontId="16" fillId="3" borderId="52" xfId="0" applyNumberFormat="1" applyFont="1" applyFill="1" applyBorder="1" applyAlignment="1">
      <alignment horizontal="right" vertical="center"/>
    </xf>
    <xf numFmtId="165" fontId="16" fillId="3" borderId="53" xfId="0" applyNumberFormat="1" applyFont="1" applyFill="1" applyBorder="1" applyAlignment="1">
      <alignment horizontal="right" vertical="center"/>
    </xf>
    <xf numFmtId="165" fontId="16" fillId="3" borderId="34" xfId="0" applyNumberFormat="1" applyFont="1" applyFill="1" applyBorder="1" applyAlignment="1">
      <alignment horizontal="right" vertical="center"/>
    </xf>
    <xf numFmtId="165" fontId="16" fillId="3" borderId="35" xfId="0" applyNumberFormat="1" applyFont="1" applyFill="1" applyBorder="1" applyAlignment="1">
      <alignment horizontal="right" vertical="center"/>
    </xf>
    <xf numFmtId="165" fontId="16" fillId="3" borderId="36" xfId="0" applyNumberFormat="1" applyFont="1" applyFill="1" applyBorder="1" applyAlignment="1">
      <alignment horizontal="right" vertical="center"/>
    </xf>
    <xf numFmtId="166" fontId="18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 applyAlignment="1">
      <alignment horizontal="left" vertical="center" wrapText="1" readingOrder="1"/>
    </xf>
    <xf numFmtId="166" fontId="11" fillId="0" borderId="56" xfId="0" applyNumberFormat="1" applyFont="1" applyBorder="1" applyAlignment="1">
      <alignment horizontal="right" vertical="center"/>
    </xf>
    <xf numFmtId="0" fontId="13" fillId="0" borderId="57" xfId="0" applyFont="1" applyBorder="1" applyAlignment="1">
      <alignment horizontal="left" vertical="center"/>
    </xf>
    <xf numFmtId="165" fontId="11" fillId="0" borderId="56" xfId="0" applyNumberFormat="1" applyFont="1" applyBorder="1" applyAlignment="1">
      <alignment horizontal="right" vertical="center"/>
    </xf>
    <xf numFmtId="165" fontId="11" fillId="0" borderId="57" xfId="0" applyNumberFormat="1" applyFont="1" applyBorder="1" applyAlignment="1">
      <alignment horizontal="right" vertical="center"/>
    </xf>
    <xf numFmtId="166" fontId="11" fillId="0" borderId="49" xfId="0" applyNumberFormat="1" applyFont="1" applyBorder="1" applyAlignment="1">
      <alignment horizontal="right" vertical="center"/>
    </xf>
    <xf numFmtId="166" fontId="11" fillId="0" borderId="58" xfId="0" applyNumberFormat="1" applyFont="1" applyBorder="1" applyAlignment="1">
      <alignment horizontal="center" vertical="center"/>
    </xf>
    <xf numFmtId="0" fontId="11" fillId="0" borderId="59" xfId="0" applyFont="1" applyBorder="1" applyAlignment="1">
      <alignment horizontal="left" vertical="center" wrapText="1" readingOrder="1"/>
    </xf>
    <xf numFmtId="0" fontId="13" fillId="0" borderId="60" xfId="0" applyFont="1" applyBorder="1" applyAlignment="1">
      <alignment horizontal="left" vertical="center"/>
    </xf>
    <xf numFmtId="165" fontId="11" fillId="0" borderId="49" xfId="0" applyNumberFormat="1" applyFont="1" applyBorder="1" applyAlignment="1">
      <alignment horizontal="right" vertical="center"/>
    </xf>
    <xf numFmtId="165" fontId="11" fillId="0" borderId="60" xfId="0" applyNumberFormat="1" applyFont="1" applyBorder="1" applyAlignment="1">
      <alignment horizontal="right" vertical="center"/>
    </xf>
    <xf numFmtId="165" fontId="11" fillId="0" borderId="61" xfId="0" applyNumberFormat="1" applyFont="1" applyBorder="1" applyAlignment="1">
      <alignment horizontal="right" vertical="center"/>
    </xf>
    <xf numFmtId="0" fontId="16" fillId="3" borderId="62" xfId="0" applyNumberFormat="1" applyFont="1" applyFill="1" applyBorder="1" applyAlignment="1">
      <alignment horizontal="right" vertical="center"/>
    </xf>
    <xf numFmtId="49" fontId="16" fillId="3" borderId="63" xfId="0" applyNumberFormat="1" applyFont="1" applyFill="1" applyBorder="1" applyAlignment="1">
      <alignment horizontal="left" vertical="center" wrapText="1"/>
    </xf>
    <xf numFmtId="2" fontId="16" fillId="3" borderId="48" xfId="0" applyNumberFormat="1" applyFont="1" applyFill="1" applyBorder="1" applyAlignment="1">
      <alignment horizontal="right" vertical="center"/>
    </xf>
    <xf numFmtId="2" fontId="17" fillId="3" borderId="64" xfId="0" applyNumberFormat="1" applyFont="1" applyFill="1" applyBorder="1" applyAlignment="1">
      <alignment horizontal="left" vertical="center"/>
    </xf>
    <xf numFmtId="165" fontId="16" fillId="3" borderId="48" xfId="0" applyNumberFormat="1" applyFont="1" applyFill="1" applyBorder="1" applyAlignment="1">
      <alignment horizontal="right" vertical="center"/>
    </xf>
    <xf numFmtId="165" fontId="16" fillId="3" borderId="64" xfId="0" applyNumberFormat="1" applyFont="1" applyFill="1" applyBorder="1" applyAlignment="1">
      <alignment horizontal="right" vertical="center"/>
    </xf>
    <xf numFmtId="165" fontId="16" fillId="3" borderId="65" xfId="0" applyNumberFormat="1" applyFont="1" applyFill="1" applyBorder="1" applyAlignment="1">
      <alignment horizontal="right" vertical="center"/>
    </xf>
    <xf numFmtId="2" fontId="13" fillId="0" borderId="35" xfId="0" applyNumberFormat="1" applyFont="1" applyBorder="1" applyAlignment="1">
      <alignment horizontal="left" vertical="center"/>
    </xf>
    <xf numFmtId="0" fontId="11" fillId="2" borderId="32" xfId="0" applyFont="1" applyFill="1" applyBorder="1" applyAlignment="1">
      <alignment horizontal="right" vertical="center"/>
    </xf>
    <xf numFmtId="0" fontId="20" fillId="0" borderId="58" xfId="0" applyFont="1" applyBorder="1" applyAlignment="1">
      <alignment horizontal="right" vertical="center"/>
    </xf>
    <xf numFmtId="0" fontId="17" fillId="3" borderId="64" xfId="0" applyFont="1" applyFill="1" applyBorder="1" applyAlignment="1">
      <alignment horizontal="left" vertical="center"/>
    </xf>
    <xf numFmtId="49" fontId="15" fillId="0" borderId="33" xfId="0" applyNumberFormat="1" applyFont="1" applyBorder="1" applyAlignment="1">
      <alignment horizontal="left" vertical="center" wrapText="1"/>
    </xf>
    <xf numFmtId="1" fontId="21" fillId="0" borderId="34" xfId="0" applyNumberFormat="1" applyFont="1" applyBorder="1" applyAlignment="1">
      <alignment horizontal="right" vertical="center"/>
    </xf>
    <xf numFmtId="49" fontId="21" fillId="0" borderId="35" xfId="0" applyNumberFormat="1" applyFont="1" applyBorder="1" applyAlignment="1">
      <alignment horizontal="left" vertical="center"/>
    </xf>
    <xf numFmtId="165" fontId="22" fillId="0" borderId="34" xfId="0" applyNumberFormat="1" applyFont="1" applyBorder="1" applyAlignment="1">
      <alignment horizontal="right" vertical="center"/>
    </xf>
    <xf numFmtId="165" fontId="22" fillId="0" borderId="35" xfId="0" applyNumberFormat="1" applyFont="1" applyBorder="1" applyAlignment="1">
      <alignment horizontal="right" vertical="center"/>
    </xf>
    <xf numFmtId="165" fontId="22" fillId="0" borderId="36" xfId="0" applyNumberFormat="1" applyFont="1" applyBorder="1" applyAlignment="1">
      <alignment horizontal="right" vertical="center"/>
    </xf>
    <xf numFmtId="0" fontId="11" fillId="0" borderId="32" xfId="0" applyFont="1" applyBorder="1" applyAlignment="1">
      <alignment horizontal="right" vertical="center"/>
    </xf>
    <xf numFmtId="0" fontId="23" fillId="0" borderId="32" xfId="0" applyFont="1" applyBorder="1" applyAlignment="1">
      <alignment horizontal="right" vertical="center"/>
    </xf>
    <xf numFmtId="49" fontId="23" fillId="0" borderId="33" xfId="0" applyNumberFormat="1" applyFont="1" applyBorder="1" applyAlignment="1">
      <alignment horizontal="right" vertical="center" wrapText="1"/>
    </xf>
    <xf numFmtId="1" fontId="23" fillId="0" borderId="34" xfId="0" applyNumberFormat="1" applyFont="1" applyBorder="1" applyAlignment="1">
      <alignment horizontal="right" vertical="center"/>
    </xf>
    <xf numFmtId="49" fontId="24" fillId="0" borderId="35" xfId="0" applyNumberFormat="1" applyFont="1" applyBorder="1" applyAlignment="1">
      <alignment horizontal="left" vertical="center"/>
    </xf>
    <xf numFmtId="165" fontId="23" fillId="0" borderId="34" xfId="0" applyNumberFormat="1" applyFont="1" applyBorder="1" applyAlignment="1">
      <alignment horizontal="right" vertical="center"/>
    </xf>
    <xf numFmtId="165" fontId="23" fillId="0" borderId="35" xfId="0" applyNumberFormat="1" applyFont="1" applyBorder="1" applyAlignment="1">
      <alignment horizontal="right" vertical="center"/>
    </xf>
    <xf numFmtId="165" fontId="23" fillId="0" borderId="36" xfId="0" applyNumberFormat="1" applyFont="1" applyBorder="1" applyAlignment="1">
      <alignment horizontal="right" vertical="center"/>
    </xf>
    <xf numFmtId="0" fontId="11" fillId="2" borderId="34" xfId="0" applyNumberFormat="1" applyFont="1" applyFill="1" applyBorder="1" applyAlignment="1">
      <alignment horizontal="right"/>
    </xf>
    <xf numFmtId="1" fontId="11" fillId="0" borderId="34" xfId="0" applyNumberFormat="1" applyFont="1" applyBorder="1" applyAlignment="1">
      <alignment horizontal="right" vertical="center"/>
    </xf>
    <xf numFmtId="2" fontId="23" fillId="0" borderId="34" xfId="0" applyNumberFormat="1" applyFont="1" applyBorder="1" applyAlignment="1">
      <alignment horizontal="right" vertical="center"/>
    </xf>
    <xf numFmtId="0" fontId="11" fillId="0" borderId="33" xfId="0" applyFont="1" applyBorder="1" applyAlignment="1">
      <alignment horizontal="left" vertical="center" wrapText="1"/>
    </xf>
    <xf numFmtId="49" fontId="11" fillId="0" borderId="33" xfId="0" applyNumberFormat="1" applyFont="1" applyBorder="1" applyAlignment="1">
      <alignment horizontal="right" vertical="center" wrapText="1"/>
    </xf>
    <xf numFmtId="0" fontId="11" fillId="0" borderId="58" xfId="0" applyFont="1" applyBorder="1" applyAlignment="1">
      <alignment horizontal="right" vertical="center"/>
    </xf>
    <xf numFmtId="0" fontId="11" fillId="0" borderId="59" xfId="0" applyFont="1" applyBorder="1" applyAlignment="1">
      <alignment horizontal="left" vertical="center" wrapText="1"/>
    </xf>
    <xf numFmtId="1" fontId="11" fillId="0" borderId="49" xfId="0" applyNumberFormat="1" applyFont="1" applyBorder="1" applyAlignment="1">
      <alignment horizontal="right" vertical="center"/>
    </xf>
    <xf numFmtId="166" fontId="25" fillId="3" borderId="48" xfId="0" applyNumberFormat="1" applyFont="1" applyFill="1" applyBorder="1" applyAlignment="1">
      <alignment horizontal="right" vertical="center"/>
    </xf>
    <xf numFmtId="1" fontId="26" fillId="0" borderId="34" xfId="0" applyNumberFormat="1" applyFont="1" applyBorder="1" applyAlignment="1">
      <alignment horizontal="right" vertical="center"/>
    </xf>
    <xf numFmtId="0" fontId="11" fillId="0" borderId="59" xfId="0" applyFont="1" applyBorder="1" applyAlignment="1">
      <alignment horizontal="right" vertical="center" wrapText="1"/>
    </xf>
    <xf numFmtId="49" fontId="16" fillId="3" borderId="66" xfId="0" applyNumberFormat="1" applyFont="1" applyFill="1" applyBorder="1" applyAlignment="1">
      <alignment horizontal="left" vertical="center" wrapText="1"/>
    </xf>
    <xf numFmtId="0" fontId="11" fillId="0" borderId="67" xfId="0" applyFont="1" applyBorder="1" applyAlignment="1">
      <alignment horizontal="right" vertical="center"/>
    </xf>
    <xf numFmtId="49" fontId="27" fillId="0" borderId="68" xfId="0" applyNumberFormat="1" applyFont="1" applyBorder="1" applyAlignment="1">
      <alignment horizontal="left" vertical="center" wrapText="1"/>
    </xf>
    <xf numFmtId="1" fontId="11" fillId="0" borderId="69" xfId="0" applyNumberFormat="1" applyFont="1" applyBorder="1" applyAlignment="1">
      <alignment horizontal="right" vertical="center"/>
    </xf>
    <xf numFmtId="49" fontId="15" fillId="0" borderId="70" xfId="0" applyNumberFormat="1" applyFont="1" applyBorder="1" applyAlignment="1">
      <alignment horizontal="left" vertical="center" wrapText="1" readingOrder="1"/>
    </xf>
    <xf numFmtId="0" fontId="11" fillId="0" borderId="33" xfId="0" applyFont="1" applyBorder="1" applyAlignment="1">
      <alignment horizontal="right" vertical="center" wrapText="1"/>
    </xf>
    <xf numFmtId="0" fontId="11" fillId="0" borderId="37" xfId="0" applyFont="1" applyBorder="1" applyAlignment="1">
      <alignment horizontal="right" vertical="center"/>
    </xf>
    <xf numFmtId="0" fontId="11" fillId="0" borderId="38" xfId="0" applyFont="1" applyBorder="1" applyAlignment="1">
      <alignment horizontal="right" vertical="center" wrapText="1"/>
    </xf>
    <xf numFmtId="1" fontId="11" fillId="0" borderId="39" xfId="0" applyNumberFormat="1" applyFont="1" applyBorder="1" applyAlignment="1">
      <alignment horizontal="right" vertical="center"/>
    </xf>
    <xf numFmtId="0" fontId="13" fillId="0" borderId="40" xfId="0" applyFont="1" applyBorder="1" applyAlignment="1">
      <alignment horizontal="left" vertical="center"/>
    </xf>
    <xf numFmtId="0" fontId="0" fillId="0" borderId="0" xfId="0" applyNumberFormat="1" applyFont="1" applyAlignment="1"/>
    <xf numFmtId="0" fontId="0" fillId="4" borderId="71" xfId="0" applyFont="1" applyFill="1" applyBorder="1" applyAlignment="1"/>
    <xf numFmtId="49" fontId="0" fillId="4" borderId="71" xfId="0" applyNumberFormat="1" applyFont="1" applyFill="1" applyBorder="1" applyAlignment="1"/>
    <xf numFmtId="49" fontId="0" fillId="5" borderId="72" xfId="0" applyNumberFormat="1" applyFont="1" applyFill="1" applyBorder="1" applyAlignment="1"/>
    <xf numFmtId="0" fontId="30" fillId="0" borderId="73" xfId="0" applyNumberFormat="1" applyFont="1" applyBorder="1" applyAlignment="1"/>
    <xf numFmtId="0" fontId="30" fillId="0" borderId="74" xfId="0" applyNumberFormat="1" applyFont="1" applyBorder="1" applyAlignment="1"/>
    <xf numFmtId="0" fontId="30" fillId="6" borderId="74" xfId="0" applyFont="1" applyFill="1" applyBorder="1" applyAlignment="1"/>
    <xf numFmtId="49" fontId="0" fillId="5" borderId="75" xfId="0" applyNumberFormat="1" applyFont="1" applyFill="1" applyBorder="1" applyAlignment="1"/>
    <xf numFmtId="0" fontId="30" fillId="0" borderId="76" xfId="0" applyNumberFormat="1" applyFont="1" applyBorder="1" applyAlignment="1"/>
    <xf numFmtId="0" fontId="31" fillId="6" borderId="77" xfId="0" applyFont="1" applyFill="1" applyBorder="1" applyAlignment="1"/>
    <xf numFmtId="0" fontId="31" fillId="6" borderId="78" xfId="0" applyFont="1" applyFill="1" applyBorder="1" applyAlignment="1"/>
    <xf numFmtId="0" fontId="31" fillId="6" borderId="79" xfId="0" applyFont="1" applyFill="1" applyBorder="1" applyAlignment="1"/>
    <xf numFmtId="0" fontId="31" fillId="6" borderId="80" xfId="0" applyFont="1" applyFill="1" applyBorder="1" applyAlignment="1"/>
    <xf numFmtId="0" fontId="30" fillId="0" borderId="81" xfId="0" applyNumberFormat="1" applyFont="1" applyBorder="1" applyAlignment="1"/>
    <xf numFmtId="0" fontId="30" fillId="0" borderId="82" xfId="0" applyNumberFormat="1" applyFont="1" applyBorder="1" applyAlignment="1"/>
    <xf numFmtId="0" fontId="31" fillId="6" borderId="83" xfId="0" applyFont="1" applyFill="1" applyBorder="1" applyAlignment="1"/>
    <xf numFmtId="0" fontId="31" fillId="6" borderId="84" xfId="0" applyFont="1" applyFill="1" applyBorder="1" applyAlignment="1"/>
    <xf numFmtId="0" fontId="30" fillId="0" borderId="85" xfId="0" applyNumberFormat="1" applyFont="1" applyBorder="1" applyAlignment="1"/>
    <xf numFmtId="0" fontId="30" fillId="6" borderId="86" xfId="0" applyFont="1" applyFill="1" applyBorder="1" applyAlignment="1"/>
    <xf numFmtId="0" fontId="30" fillId="6" borderId="82" xfId="0" applyFont="1" applyFill="1" applyBorder="1" applyAlignment="1"/>
    <xf numFmtId="49" fontId="0" fillId="5" borderId="87" xfId="0" applyNumberFormat="1" applyFont="1" applyFill="1" applyBorder="1" applyAlignment="1"/>
    <xf numFmtId="0" fontId="30" fillId="6" borderId="88" xfId="0" applyFont="1" applyFill="1" applyBorder="1" applyAlignment="1"/>
    <xf numFmtId="0" fontId="30" fillId="0" borderId="79" xfId="0" applyNumberFormat="1" applyFont="1" applyBorder="1" applyAlignment="1"/>
    <xf numFmtId="0" fontId="30" fillId="0" borderId="89" xfId="0" applyNumberFormat="1" applyFont="1" applyBorder="1" applyAlignment="1"/>
    <xf numFmtId="0" fontId="30" fillId="6" borderId="81" xfId="0" applyFont="1" applyFill="1" applyBorder="1" applyAlignment="1"/>
    <xf numFmtId="0" fontId="0" fillId="0" borderId="0" xfId="0" applyNumberFormat="1" applyFont="1" applyAlignment="1"/>
    <xf numFmtId="0" fontId="0" fillId="0" borderId="73" xfId="0" applyNumberFormat="1" applyFont="1" applyBorder="1" applyAlignment="1"/>
    <xf numFmtId="0" fontId="0" fillId="0" borderId="90" xfId="0" applyNumberFormat="1" applyFont="1" applyBorder="1" applyAlignment="1"/>
    <xf numFmtId="0" fontId="0" fillId="6" borderId="90" xfId="0" applyFont="1" applyFill="1" applyBorder="1" applyAlignment="1"/>
    <xf numFmtId="0" fontId="0" fillId="0" borderId="81" xfId="0" applyFont="1" applyBorder="1" applyAlignment="1"/>
    <xf numFmtId="0" fontId="0" fillId="0" borderId="82" xfId="0" applyFont="1" applyBorder="1" applyAlignment="1"/>
    <xf numFmtId="0" fontId="0" fillId="6" borderId="82" xfId="0" applyFont="1" applyFill="1" applyBorder="1" applyAlignment="1"/>
    <xf numFmtId="0" fontId="0" fillId="0" borderId="81" xfId="0" applyNumberFormat="1" applyFont="1" applyBorder="1" applyAlignment="1"/>
    <xf numFmtId="0" fontId="0" fillId="0" borderId="82" xfId="0" applyNumberFormat="1" applyFont="1" applyBorder="1" applyAlignment="1"/>
    <xf numFmtId="0" fontId="32" fillId="0" borderId="82" xfId="0" applyNumberFormat="1" applyFont="1" applyBorder="1" applyAlignment="1"/>
    <xf numFmtId="0" fontId="0" fillId="6" borderId="81" xfId="0" applyFont="1" applyFill="1" applyBorder="1" applyAlignment="1"/>
    <xf numFmtId="2" fontId="32" fillId="0" borderId="82" xfId="0" applyNumberFormat="1" applyFont="1" applyBorder="1" applyAlignment="1"/>
    <xf numFmtId="0" fontId="32" fillId="6" borderId="82" xfId="0" applyFont="1" applyFill="1" applyBorder="1" applyAlignment="1"/>
    <xf numFmtId="0" fontId="0" fillId="2" borderId="82" xfId="0" applyNumberFormat="1" applyFont="1" applyFill="1" applyBorder="1" applyAlignment="1"/>
    <xf numFmtId="0" fontId="32" fillId="2" borderId="82" xfId="0" applyNumberFormat="1" applyFont="1" applyFill="1" applyBorder="1" applyAlignment="1"/>
    <xf numFmtId="0" fontId="32" fillId="2" borderId="82" xfId="0" applyFont="1" applyFill="1" applyBorder="1" applyAlignment="1"/>
    <xf numFmtId="49" fontId="0" fillId="5" borderId="75" xfId="0" applyNumberFormat="1" applyFont="1" applyFill="1" applyBorder="1" applyAlignment="1">
      <alignment wrapText="1"/>
    </xf>
    <xf numFmtId="1" fontId="32" fillId="0" borderId="82" xfId="0" applyNumberFormat="1" applyFont="1" applyBorder="1" applyAlignment="1"/>
    <xf numFmtId="2" fontId="0" fillId="0" borderId="82" xfId="0" applyNumberFormat="1" applyFont="1" applyBorder="1" applyAlignment="1"/>
    <xf numFmtId="2" fontId="32" fillId="6" borderId="82" xfId="0" applyNumberFormat="1" applyFont="1" applyFill="1" applyBorder="1" applyAlignment="1"/>
    <xf numFmtId="49" fontId="0" fillId="0" borderId="91" xfId="0" applyNumberFormat="1" applyFont="1" applyBorder="1" applyAlignment="1"/>
    <xf numFmtId="1" fontId="0" fillId="0" borderId="80" xfId="0" applyNumberFormat="1" applyFont="1" applyBorder="1" applyAlignment="1"/>
    <xf numFmtId="49" fontId="0" fillId="0" borderId="92" xfId="0" applyNumberFormat="1" applyFont="1" applyBorder="1" applyAlignment="1"/>
    <xf numFmtId="0" fontId="0" fillId="0" borderId="79" xfId="0" applyFont="1" applyBorder="1" applyAlignment="1"/>
    <xf numFmtId="0" fontId="32" fillId="0" borderId="82" xfId="0" applyFont="1" applyBorder="1" applyAlignment="1"/>
    <xf numFmtId="0" fontId="32" fillId="6" borderId="93" xfId="0" applyFont="1" applyFill="1" applyBorder="1" applyAlignment="1"/>
    <xf numFmtId="0" fontId="0" fillId="0" borderId="80" xfId="0" applyNumberFormat="1" applyFont="1" applyBorder="1" applyAlignment="1"/>
    <xf numFmtId="0" fontId="0" fillId="6" borderId="79" xfId="0" applyFont="1" applyFill="1" applyBorder="1" applyAlignment="1"/>
    <xf numFmtId="0" fontId="33" fillId="0" borderId="48" xfId="0" applyNumberFormat="1" applyFont="1" applyBorder="1" applyAlignment="1">
      <alignment horizontal="right"/>
    </xf>
    <xf numFmtId="0" fontId="33" fillId="3" borderId="48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0" fontId="1" fillId="0" borderId="0" xfId="0" applyFont="1" applyAlignment="1">
      <alignment horizontal="left" vertical="center"/>
    </xf>
    <xf numFmtId="0" fontId="34" fillId="2" borderId="1" xfId="0" applyFont="1" applyFill="1" applyBorder="1" applyAlignment="1"/>
    <xf numFmtId="0" fontId="34" fillId="0" borderId="0" xfId="0" applyNumberFormat="1" applyFont="1" applyAlignment="1"/>
    <xf numFmtId="0" fontId="35" fillId="2" borderId="1" xfId="0" applyFont="1" applyFill="1" applyBorder="1" applyAlignment="1"/>
    <xf numFmtId="164" fontId="35" fillId="2" borderId="1" xfId="0" applyNumberFormat="1" applyFont="1" applyFill="1" applyBorder="1" applyAlignment="1"/>
    <xf numFmtId="49" fontId="36" fillId="2" borderId="1" xfId="0" applyNumberFormat="1" applyFont="1" applyFill="1" applyBorder="1" applyAlignment="1">
      <alignment horizontal="right" vertical="center"/>
    </xf>
    <xf numFmtId="49" fontId="37" fillId="2" borderId="1" xfId="0" applyNumberFormat="1" applyFont="1" applyFill="1" applyBorder="1" applyAlignment="1">
      <alignment horizontal="right" vertical="center"/>
    </xf>
    <xf numFmtId="49" fontId="35" fillId="2" borderId="1" xfId="0" applyNumberFormat="1" applyFont="1" applyFill="1" applyBorder="1" applyAlignment="1">
      <alignment horizontal="right" vertical="center"/>
    </xf>
    <xf numFmtId="49" fontId="34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525252"/>
      <rgbColor rgb="FFDDDDDD"/>
      <rgbColor rgb="FF515151"/>
      <rgbColor rgb="FFAAAAAA"/>
      <rgbColor rgb="FFA7A7A7"/>
      <rgbColor rgb="FFD3D3D3"/>
      <rgbColor rgb="FF7D7D7D"/>
      <rgbColor rgb="FFA8A8A8"/>
      <rgbColor rgb="FFFF0000"/>
      <rgbColor rgb="FFEFD3D2"/>
      <rgbColor rgb="FFC0504D"/>
      <rgbColor rgb="FFBDC0BF"/>
      <rgbColor rgb="FFA5A5A5"/>
      <rgbColor rgb="FF3F3F3F"/>
      <rgbColor rgb="FFDBDBDB"/>
      <rgbColor rgb="FFFF2600"/>
      <rgbColor rgb="FFC2C2C2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5"/>
  <sheetViews>
    <sheetView showGridLines="0" tabSelected="1" workbookViewId="0">
      <selection activeCell="A4" sqref="A4:G10"/>
    </sheetView>
  </sheetViews>
  <sheetFormatPr defaultColWidth="8.85546875" defaultRowHeight="12.75" customHeight="1"/>
  <cols>
    <col min="1" max="1" width="10.140625" style="1" customWidth="1"/>
    <col min="2" max="2" width="32.140625" style="1" customWidth="1"/>
    <col min="3" max="256" width="8.85546875" style="1" customWidth="1"/>
  </cols>
  <sheetData>
    <row r="1" spans="1:7" ht="13.7" customHeight="1">
      <c r="A1" s="2"/>
      <c r="B1" s="2"/>
      <c r="C1" s="2"/>
      <c r="D1" s="2"/>
      <c r="E1" s="2"/>
      <c r="F1" s="2"/>
    </row>
    <row r="2" spans="1:7" ht="13.7" customHeight="1">
      <c r="A2" s="2"/>
      <c r="B2" s="2"/>
      <c r="C2" s="2"/>
      <c r="D2" s="2"/>
      <c r="E2" s="2"/>
      <c r="F2" s="2"/>
    </row>
    <row r="3" spans="1:7" ht="17.25" customHeight="1">
      <c r="A3" s="2"/>
      <c r="B3" s="2"/>
      <c r="C3" s="2"/>
      <c r="D3" s="2"/>
      <c r="E3" s="3"/>
      <c r="F3" s="2"/>
    </row>
    <row r="4" spans="1:7" ht="17.25" customHeight="1">
      <c r="A4" s="215"/>
      <c r="B4" s="215"/>
      <c r="C4" s="215"/>
      <c r="D4" s="215"/>
      <c r="E4" s="215"/>
      <c r="F4" s="215"/>
      <c r="G4" s="216"/>
    </row>
    <row r="5" spans="1:7" ht="13.7" customHeight="1">
      <c r="A5" s="215"/>
      <c r="B5" s="217"/>
      <c r="C5" s="215"/>
      <c r="D5" s="215"/>
      <c r="E5" s="215"/>
      <c r="F5" s="215"/>
      <c r="G5" s="216"/>
    </row>
    <row r="6" spans="1:7" ht="18.75" customHeight="1">
      <c r="A6" s="215"/>
      <c r="B6" s="218"/>
      <c r="C6" s="215"/>
      <c r="D6" s="215"/>
      <c r="E6" s="215"/>
      <c r="F6" s="219" t="s">
        <v>0</v>
      </c>
      <c r="G6" s="216"/>
    </row>
    <row r="7" spans="1:7" ht="18.75" customHeight="1">
      <c r="A7" s="215"/>
      <c r="B7" s="215"/>
      <c r="C7" s="215"/>
      <c r="D7" s="215"/>
      <c r="E7" s="215"/>
      <c r="F7" s="220" t="s">
        <v>1</v>
      </c>
      <c r="G7" s="216"/>
    </row>
    <row r="8" spans="1:7" ht="13.7" customHeight="1">
      <c r="A8" s="215"/>
      <c r="B8" s="215"/>
      <c r="C8" s="215"/>
      <c r="D8" s="215"/>
      <c r="E8" s="215"/>
      <c r="F8" s="215"/>
      <c r="G8" s="216"/>
    </row>
    <row r="9" spans="1:7" ht="13.7" customHeight="1">
      <c r="A9" s="215"/>
      <c r="B9" s="215"/>
      <c r="C9" s="215"/>
      <c r="D9" s="215"/>
      <c r="E9" s="215"/>
      <c r="F9" s="221" t="s">
        <v>143</v>
      </c>
      <c r="G9" s="216"/>
    </row>
    <row r="10" spans="1:7" ht="13.7" customHeight="1">
      <c r="A10" s="215"/>
      <c r="B10" s="215"/>
      <c r="C10" s="215"/>
      <c r="D10" s="215"/>
      <c r="E10" s="215"/>
      <c r="F10" s="222"/>
      <c r="G10" s="216"/>
    </row>
    <row r="11" spans="1:7" ht="13.7" customHeight="1">
      <c r="A11" s="2"/>
      <c r="B11" s="2"/>
      <c r="C11" s="2"/>
      <c r="D11" s="2"/>
      <c r="E11" s="2"/>
      <c r="F11" s="2"/>
    </row>
    <row r="12" spans="1:7" ht="13.7" customHeight="1">
      <c r="A12" s="2"/>
      <c r="B12" s="2"/>
      <c r="C12" s="2"/>
      <c r="D12" s="2"/>
      <c r="E12" s="2"/>
      <c r="F12" s="4" t="s">
        <v>144</v>
      </c>
    </row>
    <row r="13" spans="1:7" ht="13.7" customHeight="1">
      <c r="A13" s="2"/>
      <c r="B13" s="2"/>
      <c r="C13" s="2"/>
      <c r="D13" s="2"/>
      <c r="E13" s="2"/>
      <c r="F13" s="2"/>
    </row>
    <row r="14" spans="1:7" ht="13.7" customHeight="1">
      <c r="A14" s="2"/>
      <c r="B14" s="2"/>
      <c r="C14" s="2"/>
      <c r="D14" s="2"/>
      <c r="E14" s="2"/>
      <c r="F14" s="2"/>
    </row>
    <row r="15" spans="1:7" ht="13.7" customHeight="1">
      <c r="A15" s="2"/>
      <c r="B15" s="2"/>
      <c r="C15" s="2"/>
      <c r="D15" s="2"/>
      <c r="E15" s="2"/>
      <c r="F15" s="2"/>
    </row>
    <row r="16" spans="1:7" ht="13.7" customHeight="1">
      <c r="A16" s="2"/>
      <c r="B16" s="2"/>
      <c r="C16" s="2"/>
      <c r="D16" s="2"/>
      <c r="E16" s="2"/>
      <c r="F16" s="2"/>
    </row>
    <row r="17" spans="1:6" ht="17.25" customHeight="1">
      <c r="A17" s="2"/>
      <c r="B17" s="2"/>
      <c r="C17" s="3"/>
      <c r="D17" s="2"/>
      <c r="E17" s="5"/>
      <c r="F17" s="2"/>
    </row>
    <row r="18" spans="1:6" ht="17.25" customHeight="1">
      <c r="A18" s="2"/>
      <c r="B18" s="2"/>
      <c r="C18" s="2"/>
      <c r="D18" s="2"/>
      <c r="E18" s="5"/>
      <c r="F18" s="2"/>
    </row>
    <row r="19" spans="1:6" ht="13.7" customHeight="1">
      <c r="A19" s="2"/>
      <c r="B19" s="2"/>
      <c r="C19" s="2"/>
      <c r="D19" s="2"/>
      <c r="E19" s="2"/>
      <c r="F19" s="2"/>
    </row>
    <row r="20" spans="1:6" ht="13.7" customHeight="1">
      <c r="A20" s="2"/>
      <c r="B20" s="2"/>
      <c r="C20" s="2"/>
      <c r="D20" s="2"/>
      <c r="E20" s="6"/>
      <c r="F20" s="2"/>
    </row>
    <row r="21" spans="1:6" ht="13.7" customHeight="1">
      <c r="A21" s="2"/>
      <c r="B21" s="2"/>
      <c r="C21" s="2"/>
      <c r="D21" s="2"/>
      <c r="E21" s="4"/>
      <c r="F21" s="2"/>
    </row>
    <row r="22" spans="1:6" ht="13.7" customHeight="1">
      <c r="A22" s="2"/>
      <c r="B22" s="2"/>
      <c r="C22" s="2"/>
      <c r="D22" s="2"/>
      <c r="E22" s="2"/>
      <c r="F22" s="2"/>
    </row>
    <row r="23" spans="1:6" ht="13.7" customHeight="1">
      <c r="A23" s="2"/>
      <c r="B23" s="2"/>
      <c r="C23" s="2"/>
      <c r="D23" s="2"/>
      <c r="E23" s="2"/>
      <c r="F23" s="2"/>
    </row>
    <row r="24" spans="1:6" ht="13.7" customHeight="1">
      <c r="A24" s="2"/>
      <c r="B24" s="2"/>
      <c r="C24" s="2"/>
      <c r="D24" s="2"/>
      <c r="E24" s="2"/>
      <c r="F24" s="2"/>
    </row>
    <row r="25" spans="1:6" ht="13.7" customHeight="1">
      <c r="A25" s="2"/>
      <c r="B25" s="2"/>
      <c r="C25" s="2"/>
      <c r="D25" s="2"/>
      <c r="E25" s="2"/>
      <c r="F25" s="2"/>
    </row>
    <row r="26" spans="1:6" ht="13.7" customHeight="1">
      <c r="A26" s="2"/>
      <c r="B26" s="2"/>
      <c r="C26" s="2"/>
      <c r="D26" s="2"/>
      <c r="E26" s="2"/>
      <c r="F26" s="2"/>
    </row>
    <row r="27" spans="1:6" ht="13.7" customHeight="1">
      <c r="A27" s="2"/>
      <c r="B27" s="2"/>
      <c r="C27" s="2"/>
      <c r="D27" s="2"/>
      <c r="E27" s="2"/>
      <c r="F27" s="2"/>
    </row>
    <row r="28" spans="1:6" ht="13.7" customHeight="1">
      <c r="A28" s="2"/>
      <c r="B28" s="2"/>
      <c r="C28" s="2"/>
      <c r="D28" s="2"/>
      <c r="E28" s="2"/>
      <c r="F28" s="2"/>
    </row>
    <row r="29" spans="1:6" ht="13.7" customHeight="1">
      <c r="A29" s="2"/>
      <c r="B29" s="2"/>
      <c r="C29" s="2"/>
      <c r="D29" s="2"/>
      <c r="E29" s="2"/>
      <c r="F29" s="2"/>
    </row>
    <row r="30" spans="1:6" ht="13.7" customHeight="1">
      <c r="A30" s="2"/>
      <c r="B30" s="2"/>
      <c r="C30" s="2"/>
      <c r="D30" s="2"/>
      <c r="E30" s="2"/>
      <c r="F30" s="2"/>
    </row>
    <row r="31" spans="1:6" ht="13.7" customHeight="1">
      <c r="A31" s="2"/>
      <c r="B31" s="2"/>
      <c r="C31" s="2"/>
      <c r="D31" s="2"/>
      <c r="E31" s="2"/>
      <c r="F31" s="2"/>
    </row>
    <row r="32" spans="1:6" ht="13.7" customHeight="1">
      <c r="A32" s="2"/>
      <c r="B32" s="2"/>
      <c r="C32" s="2"/>
      <c r="D32" s="2"/>
      <c r="E32" s="2"/>
      <c r="F32" s="2"/>
    </row>
    <row r="33" spans="1:6" ht="13.7" customHeight="1">
      <c r="A33" s="2"/>
      <c r="B33" s="2"/>
      <c r="C33" s="2"/>
      <c r="D33" s="2"/>
      <c r="E33" s="2"/>
      <c r="F33" s="2"/>
    </row>
    <row r="34" spans="1:6" ht="13.7" customHeight="1">
      <c r="A34" s="2"/>
      <c r="B34" s="2"/>
      <c r="C34" s="2"/>
      <c r="D34" s="2"/>
      <c r="E34" s="2"/>
      <c r="F34" s="2"/>
    </row>
    <row r="35" spans="1:6" ht="13.7" customHeight="1">
      <c r="A35" s="2"/>
      <c r="B35" s="2"/>
      <c r="C35" s="2"/>
      <c r="D35" s="2"/>
      <c r="E35" s="2"/>
      <c r="F35" s="2"/>
    </row>
  </sheetData>
  <pageMargins left="0.75" right="0.75" top="0.65" bottom="0.47" header="0.5" footer="0.96"/>
  <pageSetup scale="95"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8"/>
  <sheetViews>
    <sheetView showGridLines="0" workbookViewId="0">
      <selection activeCell="H12" sqref="H12"/>
    </sheetView>
  </sheetViews>
  <sheetFormatPr defaultColWidth="8.85546875" defaultRowHeight="12.75" customHeight="1"/>
  <cols>
    <col min="1" max="1" width="4.28515625" style="7" customWidth="1"/>
    <col min="2" max="2" width="26.7109375" style="7" customWidth="1"/>
    <col min="3" max="3" width="16" style="7" customWidth="1"/>
    <col min="4" max="4" width="15.85546875" style="7" customWidth="1"/>
    <col min="5" max="5" width="16" style="7" customWidth="1"/>
    <col min="6" max="256" width="8.85546875" style="7" customWidth="1"/>
  </cols>
  <sheetData>
    <row r="1" spans="1:5" ht="15.75" customHeight="1">
      <c r="A1" s="208" t="s">
        <v>3</v>
      </c>
      <c r="B1" s="209"/>
      <c r="C1" s="209"/>
      <c r="D1" s="209"/>
      <c r="E1" s="209"/>
    </row>
    <row r="2" spans="1:5" ht="13.7" customHeight="1">
      <c r="A2" s="212" t="s">
        <v>2</v>
      </c>
      <c r="B2" s="213"/>
      <c r="C2" s="213"/>
      <c r="D2" s="213"/>
      <c r="E2" s="213"/>
    </row>
    <row r="3" spans="1:5" ht="24.6" customHeight="1">
      <c r="A3" s="210" t="s">
        <v>4</v>
      </c>
      <c r="B3" s="211"/>
      <c r="C3" s="211"/>
      <c r="D3" s="211"/>
      <c r="E3" s="211"/>
    </row>
    <row r="4" spans="1:5" ht="30" customHeight="1">
      <c r="A4" s="8" t="s">
        <v>5</v>
      </c>
      <c r="B4" s="9" t="s">
        <v>6</v>
      </c>
      <c r="C4" s="9" t="s">
        <v>7</v>
      </c>
      <c r="D4" s="10" t="s">
        <v>8</v>
      </c>
      <c r="E4" s="11" t="s">
        <v>9</v>
      </c>
    </row>
    <row r="5" spans="1:5" ht="15.75" customHeight="1">
      <c r="A5" s="12">
        <f>'BOQ '!A3</f>
        <v>1</v>
      </c>
      <c r="B5" s="13" t="str">
        <f>'BOQ '!B3</f>
        <v>PRELIMINARIES</v>
      </c>
      <c r="C5" s="14">
        <f>'BOQ '!G3</f>
        <v>0</v>
      </c>
      <c r="D5" s="15">
        <f>'BOQ '!H3</f>
        <v>0</v>
      </c>
      <c r="E5" s="16">
        <f>'BOQ '!I3</f>
        <v>0</v>
      </c>
    </row>
    <row r="6" spans="1:5" ht="15.75" customHeight="1">
      <c r="A6" s="17">
        <f>'BOQ '!A9</f>
        <v>2</v>
      </c>
      <c r="B6" s="18" t="str">
        <f>'BOQ '!B9</f>
        <v xml:space="preserve"> EXCAVATION WORKS</v>
      </c>
      <c r="C6" s="15">
        <f>'BOQ '!G9</f>
        <v>0</v>
      </c>
      <c r="D6" s="15">
        <f>'BOQ '!H9</f>
        <v>0</v>
      </c>
      <c r="E6" s="19">
        <f>'BOQ '!I9</f>
        <v>0</v>
      </c>
    </row>
    <row r="7" spans="1:5" ht="15.75" customHeight="1">
      <c r="A7" s="17">
        <f>'BOQ '!A19</f>
        <v>3</v>
      </c>
      <c r="B7" s="18" t="str">
        <f>'BOQ '!B19</f>
        <v>BACKFILLING</v>
      </c>
      <c r="C7" s="15">
        <f>'BOQ '!G19</f>
        <v>0</v>
      </c>
      <c r="D7" s="15">
        <f>'BOQ '!H19</f>
        <v>0</v>
      </c>
      <c r="E7" s="19">
        <f>'BOQ '!I19</f>
        <v>0</v>
      </c>
    </row>
    <row r="8" spans="1:5" ht="15.75" customHeight="1">
      <c r="A8" s="17">
        <f>'BOQ '!A25</f>
        <v>4</v>
      </c>
      <c r="B8" s="18" t="str">
        <f>'BOQ '!B25</f>
        <v>COMPACTION</v>
      </c>
      <c r="C8" s="15">
        <f>'BOQ '!G25</f>
        <v>0</v>
      </c>
      <c r="D8" s="15">
        <f>'BOQ '!H25</f>
        <v>0</v>
      </c>
      <c r="E8" s="19">
        <f>'BOQ '!I25</f>
        <v>0</v>
      </c>
    </row>
    <row r="9" spans="1:5" ht="15.75" customHeight="1">
      <c r="A9" s="17">
        <f>'BOQ '!A33</f>
        <v>5</v>
      </c>
      <c r="B9" s="18" t="str">
        <f>'BOQ '!B33</f>
        <v xml:space="preserve"> CONCRETE WORKS</v>
      </c>
      <c r="C9" s="15">
        <f>'BOQ '!G33</f>
        <v>0</v>
      </c>
      <c r="D9" s="15">
        <f>'BOQ '!H33</f>
        <v>0</v>
      </c>
      <c r="E9" s="19">
        <f>'BOQ '!I33</f>
        <v>0</v>
      </c>
    </row>
    <row r="10" spans="1:5" ht="15.75" customHeight="1">
      <c r="A10" s="17">
        <f>'BOQ '!A68</f>
        <v>6</v>
      </c>
      <c r="B10" s="18" t="str">
        <f>'BOQ '!B68</f>
        <v>PAVING WORKS</v>
      </c>
      <c r="C10" s="15">
        <f>'BOQ '!G68</f>
        <v>0</v>
      </c>
      <c r="D10" s="15">
        <f>'BOQ '!H68</f>
        <v>0</v>
      </c>
      <c r="E10" s="19">
        <f>'BOQ '!I68</f>
        <v>0</v>
      </c>
    </row>
    <row r="11" spans="1:5" ht="15.75" customHeight="1">
      <c r="A11" s="17">
        <f>'BOQ '!A79</f>
        <v>7</v>
      </c>
      <c r="B11" s="18" t="str">
        <f>'BOQ '!B79</f>
        <v>PLUMBING WORKS</v>
      </c>
      <c r="C11" s="15">
        <f>'BOQ '!G79</f>
        <v>0</v>
      </c>
      <c r="D11" s="15">
        <f>'BOQ '!H79</f>
        <v>0</v>
      </c>
      <c r="E11" s="19">
        <f>'BOQ '!I79</f>
        <v>0</v>
      </c>
    </row>
    <row r="12" spans="1:5" ht="15.75" customHeight="1">
      <c r="A12" s="17">
        <f>'BOQ '!A83</f>
        <v>8</v>
      </c>
      <c r="B12" s="18" t="str">
        <f>'BOQ '!B83</f>
        <v xml:space="preserve">ALTERNATIVE TO SOAK PIT </v>
      </c>
      <c r="C12" s="20">
        <f>'BOQ '!G83</f>
        <v>0</v>
      </c>
      <c r="D12" s="20">
        <f>'BOQ '!H83</f>
        <v>0</v>
      </c>
      <c r="E12" s="21">
        <f>'BOQ '!I83</f>
        <v>0</v>
      </c>
    </row>
    <row r="13" spans="1:5" ht="15.75" customHeight="1">
      <c r="A13" s="17">
        <f>'BOQ '!A105</f>
        <v>9</v>
      </c>
      <c r="B13" s="18" t="str">
        <f>'BOQ '!B105</f>
        <v>ADDITTIONS</v>
      </c>
      <c r="C13" s="20">
        <f>'BOQ '!G105</f>
        <v>0</v>
      </c>
      <c r="D13" s="20">
        <f>'BOQ '!H105</f>
        <v>0</v>
      </c>
      <c r="E13" s="21">
        <f>'BOQ '!I105</f>
        <v>0</v>
      </c>
    </row>
    <row r="14" spans="1:5" ht="15.75" customHeight="1">
      <c r="A14" s="17">
        <f>'BOQ '!A113</f>
        <v>10</v>
      </c>
      <c r="B14" s="18" t="str">
        <f>'BOQ '!B113</f>
        <v>OMISSIONS</v>
      </c>
      <c r="C14" s="20">
        <f>'BOQ '!G113</f>
        <v>0</v>
      </c>
      <c r="D14" s="20">
        <f>'BOQ '!H113</f>
        <v>0</v>
      </c>
      <c r="E14" s="21">
        <f>'BOQ '!I113</f>
        <v>0</v>
      </c>
    </row>
    <row r="15" spans="1:5" ht="15.75" customHeight="1">
      <c r="A15" s="17"/>
      <c r="B15" s="22"/>
      <c r="C15" s="20"/>
      <c r="D15" s="20"/>
      <c r="E15" s="21"/>
    </row>
    <row r="16" spans="1:5" ht="15.75" customHeight="1">
      <c r="A16" s="23"/>
      <c r="B16" s="22"/>
      <c r="C16" s="20"/>
      <c r="D16" s="20"/>
      <c r="E16" s="21"/>
    </row>
    <row r="17" spans="1:5" ht="8.1" customHeight="1">
      <c r="A17" s="24" t="s">
        <v>10</v>
      </c>
      <c r="B17" s="25" t="s">
        <v>10</v>
      </c>
      <c r="C17" s="26"/>
      <c r="D17" s="26"/>
      <c r="E17" s="27"/>
    </row>
    <row r="18" spans="1:5" ht="15.75" customHeight="1">
      <c r="A18" s="28"/>
      <c r="B18" s="29" t="s">
        <v>11</v>
      </c>
      <c r="C18" s="30">
        <f>SUM(C5:C14)</f>
        <v>0</v>
      </c>
      <c r="D18" s="30">
        <f>SUM(D5:D14)</f>
        <v>0</v>
      </c>
      <c r="E18" s="31">
        <f>SUM(E5:E14)</f>
        <v>0</v>
      </c>
    </row>
  </sheetData>
  <mergeCells count="3">
    <mergeCell ref="A1:E1"/>
    <mergeCell ref="A3:E3"/>
    <mergeCell ref="A2:E2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23"/>
  <sheetViews>
    <sheetView showGridLines="0" topLeftCell="A40" zoomScale="131" workbookViewId="0">
      <selection activeCell="K15" sqref="K15"/>
    </sheetView>
  </sheetViews>
  <sheetFormatPr defaultColWidth="8.85546875" defaultRowHeight="12.75" customHeight="1"/>
  <cols>
    <col min="1" max="1" width="3.85546875" style="32" customWidth="1"/>
    <col min="2" max="2" width="32.28515625" style="32" customWidth="1"/>
    <col min="3" max="3" width="8.7109375" style="32" customWidth="1"/>
    <col min="4" max="4" width="5.7109375" style="32" customWidth="1"/>
    <col min="5" max="6" width="8.42578125" style="32" customWidth="1"/>
    <col min="7" max="8" width="9.140625" style="32" customWidth="1"/>
    <col min="9" max="9" width="10" style="32" customWidth="1"/>
    <col min="10" max="256" width="8.85546875" style="32" customWidth="1"/>
  </cols>
  <sheetData>
    <row r="1" spans="1:9" ht="17.25" customHeight="1">
      <c r="A1" s="33"/>
      <c r="B1" s="34" t="s">
        <v>12</v>
      </c>
      <c r="C1" s="35"/>
      <c r="D1" s="36"/>
      <c r="E1" s="37"/>
      <c r="F1" s="37"/>
      <c r="G1" s="37"/>
      <c r="H1" s="37"/>
      <c r="I1" s="38"/>
    </row>
    <row r="2" spans="1:9" ht="27" customHeight="1">
      <c r="A2" s="39" t="s">
        <v>5</v>
      </c>
      <c r="B2" s="40" t="s">
        <v>13</v>
      </c>
      <c r="C2" s="41" t="s">
        <v>14</v>
      </c>
      <c r="D2" s="42" t="s">
        <v>15</v>
      </c>
      <c r="E2" s="43" t="s">
        <v>16</v>
      </c>
      <c r="F2" s="44" t="s">
        <v>17</v>
      </c>
      <c r="G2" s="43" t="s">
        <v>7</v>
      </c>
      <c r="H2" s="44" t="s">
        <v>18</v>
      </c>
      <c r="I2" s="45" t="s">
        <v>19</v>
      </c>
    </row>
    <row r="3" spans="1:9" ht="15.75" customHeight="1">
      <c r="A3" s="46">
        <v>1</v>
      </c>
      <c r="B3" s="47" t="s">
        <v>20</v>
      </c>
      <c r="C3" s="48"/>
      <c r="D3" s="49"/>
      <c r="E3" s="50"/>
      <c r="F3" s="51"/>
      <c r="G3" s="52">
        <f>SUM(G4:G7)</f>
        <v>0</v>
      </c>
      <c r="H3" s="51">
        <f>SUM(H4:H7)</f>
        <v>0</v>
      </c>
      <c r="I3" s="53">
        <f>SUM(I4:I7)</f>
        <v>0</v>
      </c>
    </row>
    <row r="4" spans="1:9" ht="38.25" customHeight="1">
      <c r="A4" s="54">
        <v>1.1000000000000001</v>
      </c>
      <c r="B4" s="55" t="s">
        <v>21</v>
      </c>
      <c r="C4" s="56">
        <v>1</v>
      </c>
      <c r="D4" s="57" t="s">
        <v>22</v>
      </c>
      <c r="E4" s="58"/>
      <c r="F4" s="59"/>
      <c r="G4" s="60">
        <f>SUM(E4*C4)</f>
        <v>0</v>
      </c>
      <c r="H4" s="61">
        <f>SUM(F4*C4)</f>
        <v>0</v>
      </c>
      <c r="I4" s="62">
        <f>SUM(H4+G4)</f>
        <v>0</v>
      </c>
    </row>
    <row r="5" spans="1:9" ht="62.25" customHeight="1">
      <c r="A5" s="54">
        <v>1.2</v>
      </c>
      <c r="B5" s="55" t="s">
        <v>23</v>
      </c>
      <c r="C5" s="56">
        <v>1</v>
      </c>
      <c r="D5" s="57" t="s">
        <v>22</v>
      </c>
      <c r="E5" s="60"/>
      <c r="F5" s="61"/>
      <c r="G5" s="60">
        <f>SUM(E5*C5)</f>
        <v>0</v>
      </c>
      <c r="H5" s="61">
        <f>SUM(F5*C5)</f>
        <v>0</v>
      </c>
      <c r="I5" s="62">
        <f>SUM(H5+G5)</f>
        <v>0</v>
      </c>
    </row>
    <row r="6" spans="1:9" ht="13.5" customHeight="1">
      <c r="A6" s="54">
        <v>1.3</v>
      </c>
      <c r="B6" s="55" t="s">
        <v>24</v>
      </c>
      <c r="C6" s="56">
        <f>'Variables - CALCULATIONS'!G28</f>
        <v>15499.288</v>
      </c>
      <c r="D6" s="57" t="s">
        <v>25</v>
      </c>
      <c r="E6" s="60"/>
      <c r="F6" s="61"/>
      <c r="G6" s="60">
        <f>SUM(E6*C6)</f>
        <v>0</v>
      </c>
      <c r="H6" s="61">
        <f>SUM(F6*C6)</f>
        <v>0</v>
      </c>
      <c r="I6" s="62">
        <f>SUM(H6+G6)</f>
        <v>0</v>
      </c>
    </row>
    <row r="7" spans="1:9" ht="13.5" customHeight="1">
      <c r="A7" s="54">
        <v>1.4</v>
      </c>
      <c r="B7" s="55" t="s">
        <v>26</v>
      </c>
      <c r="C7" s="56">
        <v>1</v>
      </c>
      <c r="D7" s="57" t="s">
        <v>22</v>
      </c>
      <c r="E7" s="60"/>
      <c r="F7" s="61"/>
      <c r="G7" s="60">
        <f>SUM(E7*C7)</f>
        <v>0</v>
      </c>
      <c r="H7" s="61">
        <f>SUM(F7*C7)</f>
        <v>0</v>
      </c>
      <c r="I7" s="62">
        <f>SUM(H7+G7)</f>
        <v>0</v>
      </c>
    </row>
    <row r="8" spans="1:9" ht="13.5" customHeight="1">
      <c r="A8" s="63"/>
      <c r="B8" s="64"/>
      <c r="C8" s="65"/>
      <c r="D8" s="66"/>
      <c r="E8" s="67"/>
      <c r="F8" s="68"/>
      <c r="G8" s="67"/>
      <c r="H8" s="68"/>
      <c r="I8" s="69"/>
    </row>
    <row r="9" spans="1:9" ht="13.5" customHeight="1">
      <c r="A9" s="70">
        <v>2</v>
      </c>
      <c r="B9" s="71" t="s">
        <v>27</v>
      </c>
      <c r="C9" s="72"/>
      <c r="D9" s="73"/>
      <c r="E9" s="74"/>
      <c r="F9" s="75"/>
      <c r="G9" s="74">
        <f>SUM(G10:G17)</f>
        <v>0</v>
      </c>
      <c r="H9" s="75">
        <f>SUM(H10:H17)</f>
        <v>0</v>
      </c>
      <c r="I9" s="76">
        <f>SUM(I10:I17)</f>
        <v>0</v>
      </c>
    </row>
    <row r="10" spans="1:9" ht="13.5" customHeight="1">
      <c r="A10" s="54">
        <v>2.1</v>
      </c>
      <c r="B10" s="77" t="s">
        <v>28</v>
      </c>
      <c r="C10" s="78"/>
      <c r="D10" s="79"/>
      <c r="E10" s="60"/>
      <c r="F10" s="61"/>
      <c r="G10" s="60"/>
      <c r="H10" s="61"/>
      <c r="I10" s="62"/>
    </row>
    <row r="11" spans="1:9" ht="33.200000000000003" customHeight="1">
      <c r="A11" s="80"/>
      <c r="B11" s="81" t="s">
        <v>29</v>
      </c>
      <c r="C11" s="82">
        <f>'Variables - CALCULATIONS'!H11</f>
        <v>5263.65</v>
      </c>
      <c r="D11" s="57" t="s">
        <v>30</v>
      </c>
      <c r="E11" s="60"/>
      <c r="F11" s="61"/>
      <c r="G11" s="60">
        <f>SUM(E11*C11)</f>
        <v>0</v>
      </c>
      <c r="H11" s="61">
        <f>SUM(F11*C11)</f>
        <v>0</v>
      </c>
      <c r="I11" s="62">
        <f>SUM(H11+G11)</f>
        <v>0</v>
      </c>
    </row>
    <row r="12" spans="1:9" ht="13.5" customHeight="1">
      <c r="A12" s="54">
        <v>2.2000000000000002</v>
      </c>
      <c r="B12" s="77" t="s">
        <v>31</v>
      </c>
      <c r="C12" s="206" t="b">
        <v>1</v>
      </c>
      <c r="D12" s="79"/>
      <c r="E12" s="60"/>
      <c r="F12" s="61"/>
      <c r="G12" s="60"/>
      <c r="H12" s="61"/>
      <c r="I12" s="62"/>
    </row>
    <row r="13" spans="1:9" ht="33.200000000000003" customHeight="1">
      <c r="A13" s="80"/>
      <c r="B13" s="81" t="s">
        <v>32</v>
      </c>
      <c r="C13" s="82">
        <f>'Variables - CALCULATIONS'!H15*C12</f>
        <v>111.36000000000001</v>
      </c>
      <c r="D13" s="57" t="s">
        <v>30</v>
      </c>
      <c r="E13" s="60"/>
      <c r="F13" s="61"/>
      <c r="G13" s="60">
        <f>SUM(E13*C13)</f>
        <v>0</v>
      </c>
      <c r="H13" s="61">
        <f>SUM(F13*C13)</f>
        <v>0</v>
      </c>
      <c r="I13" s="62">
        <f>SUM(H13+G13)</f>
        <v>0</v>
      </c>
    </row>
    <row r="14" spans="1:9" ht="13.5" customHeight="1">
      <c r="A14" s="54">
        <v>2.2999999999999998</v>
      </c>
      <c r="B14" s="77" t="s">
        <v>33</v>
      </c>
      <c r="C14" s="206" t="b">
        <v>1</v>
      </c>
      <c r="D14" s="79"/>
      <c r="E14" s="60"/>
      <c r="F14" s="61"/>
      <c r="G14" s="60"/>
      <c r="H14" s="61"/>
      <c r="I14" s="62"/>
    </row>
    <row r="15" spans="1:9" ht="33.200000000000003" customHeight="1">
      <c r="A15" s="80"/>
      <c r="B15" s="81" t="s">
        <v>34</v>
      </c>
      <c r="C15" s="82">
        <f>'Variables - CALCULATIONS'!H16*C14</f>
        <v>100.22400000000002</v>
      </c>
      <c r="D15" s="57" t="s">
        <v>30</v>
      </c>
      <c r="E15" s="60"/>
      <c r="F15" s="61"/>
      <c r="G15" s="60">
        <f>SUM(E15*C15)</f>
        <v>0</v>
      </c>
      <c r="H15" s="61">
        <f>SUM(F15*C15)</f>
        <v>0</v>
      </c>
      <c r="I15" s="62">
        <f>SUM(H15+G15)</f>
        <v>0</v>
      </c>
    </row>
    <row r="16" spans="1:9" ht="13.35" customHeight="1">
      <c r="A16" s="54">
        <v>2.4</v>
      </c>
      <c r="B16" s="77" t="s">
        <v>35</v>
      </c>
      <c r="C16" s="206" t="b">
        <v>1</v>
      </c>
      <c r="D16" s="79"/>
      <c r="E16" s="60"/>
      <c r="F16" s="61"/>
      <c r="G16" s="60"/>
      <c r="H16" s="61"/>
      <c r="I16" s="62"/>
    </row>
    <row r="17" spans="1:9" ht="33" customHeight="1">
      <c r="A17" s="80"/>
      <c r="B17" s="81" t="s">
        <v>34</v>
      </c>
      <c r="C17" s="83">
        <f>'Variables - CALCULATIONS'!G16*C16</f>
        <v>66.816000000000017</v>
      </c>
      <c r="D17" s="57" t="s">
        <v>30</v>
      </c>
      <c r="E17" s="60"/>
      <c r="F17" s="61"/>
      <c r="G17" s="60">
        <f>SUM(E17*C17)</f>
        <v>0</v>
      </c>
      <c r="H17" s="61">
        <f>SUM(F17*C17)</f>
        <v>0</v>
      </c>
      <c r="I17" s="62">
        <f>SUM(H17+G17)</f>
        <v>0</v>
      </c>
    </row>
    <row r="18" spans="1:9" ht="12.95" customHeight="1">
      <c r="A18" s="80"/>
      <c r="B18" s="84"/>
      <c r="C18" s="83"/>
      <c r="D18" s="79"/>
      <c r="E18" s="60"/>
      <c r="F18" s="61"/>
      <c r="G18" s="60"/>
      <c r="H18" s="61"/>
      <c r="I18" s="62"/>
    </row>
    <row r="19" spans="1:9" ht="13.5" customHeight="1">
      <c r="A19" s="85">
        <v>3</v>
      </c>
      <c r="B19" s="86" t="s">
        <v>36</v>
      </c>
      <c r="C19" s="87"/>
      <c r="D19" s="88"/>
      <c r="E19" s="89"/>
      <c r="F19" s="90"/>
      <c r="G19" s="91">
        <f>SUM(G20:G24)</f>
        <v>0</v>
      </c>
      <c r="H19" s="92">
        <f>SUM(H20:H24)</f>
        <v>0</v>
      </c>
      <c r="I19" s="93">
        <f>SUM(I20:I24)</f>
        <v>0</v>
      </c>
    </row>
    <row r="20" spans="1:9" ht="13.5" customHeight="1">
      <c r="A20" s="94">
        <v>3.1</v>
      </c>
      <c r="B20" s="95" t="s">
        <v>37</v>
      </c>
      <c r="C20" s="96"/>
      <c r="D20" s="97"/>
      <c r="E20" s="98"/>
      <c r="F20" s="99"/>
      <c r="G20" s="60"/>
      <c r="H20" s="61"/>
      <c r="I20" s="62"/>
    </row>
    <row r="21" spans="1:9" ht="49.5" customHeight="1">
      <c r="A21" s="80"/>
      <c r="B21" s="81" t="s">
        <v>38</v>
      </c>
      <c r="C21" s="100">
        <f>'Variables - CALCULATIONS'!H12</f>
        <v>4511.7</v>
      </c>
      <c r="D21" s="57" t="s">
        <v>25</v>
      </c>
      <c r="E21" s="60"/>
      <c r="F21" s="61"/>
      <c r="G21" s="60">
        <f>SUM(E21*C21)</f>
        <v>0</v>
      </c>
      <c r="H21" s="61">
        <f>SUM(F21*C21)</f>
        <v>0</v>
      </c>
      <c r="I21" s="62">
        <f>SUM(H21+G21)</f>
        <v>0</v>
      </c>
    </row>
    <row r="22" spans="1:9" ht="13.35" customHeight="1">
      <c r="A22" s="54">
        <v>3.2</v>
      </c>
      <c r="B22" s="77" t="s">
        <v>39</v>
      </c>
      <c r="C22" s="206" t="b">
        <v>1</v>
      </c>
      <c r="D22" s="79"/>
      <c r="E22" s="60"/>
      <c r="F22" s="61"/>
      <c r="G22" s="60"/>
      <c r="H22" s="61"/>
      <c r="I22" s="62"/>
    </row>
    <row r="23" spans="1:9" ht="33" customHeight="1">
      <c r="A23" s="80"/>
      <c r="B23" s="81" t="s">
        <v>40</v>
      </c>
      <c r="C23" s="56">
        <f>'Variables - CALCULATIONS'!G16*C22</f>
        <v>66.816000000000017</v>
      </c>
      <c r="D23" s="57" t="s">
        <v>25</v>
      </c>
      <c r="E23" s="60"/>
      <c r="F23" s="61"/>
      <c r="G23" s="60">
        <f>SUM(E23*C23)</f>
        <v>0</v>
      </c>
      <c r="H23" s="61">
        <f>SUM(F23*C23)</f>
        <v>0</v>
      </c>
      <c r="I23" s="62">
        <f>SUM(H23+G23)</f>
        <v>0</v>
      </c>
    </row>
    <row r="24" spans="1:9" ht="13.5" customHeight="1">
      <c r="A24" s="101"/>
      <c r="B24" s="102"/>
      <c r="C24" s="100"/>
      <c r="D24" s="103"/>
      <c r="E24" s="104"/>
      <c r="F24" s="105"/>
      <c r="G24" s="104"/>
      <c r="H24" s="105"/>
      <c r="I24" s="106"/>
    </row>
    <row r="25" spans="1:9" ht="13.5" customHeight="1">
      <c r="A25" s="107">
        <v>4</v>
      </c>
      <c r="B25" s="108" t="s">
        <v>41</v>
      </c>
      <c r="C25" s="109"/>
      <c r="D25" s="110"/>
      <c r="E25" s="111"/>
      <c r="F25" s="112"/>
      <c r="G25" s="111">
        <f>SUM(G26:G31)</f>
        <v>0</v>
      </c>
      <c r="H25" s="112">
        <f>SUM(H26:H31)</f>
        <v>0</v>
      </c>
      <c r="I25" s="113">
        <f>SUM(I26:I31)</f>
        <v>0</v>
      </c>
    </row>
    <row r="26" spans="1:9" ht="13.5" customHeight="1">
      <c r="A26" s="54">
        <v>4.0999999999999996</v>
      </c>
      <c r="B26" s="77" t="s">
        <v>42</v>
      </c>
      <c r="C26" s="56"/>
      <c r="D26" s="79"/>
      <c r="E26" s="60"/>
      <c r="F26" s="61"/>
      <c r="G26" s="60"/>
      <c r="H26" s="61"/>
      <c r="I26" s="62"/>
    </row>
    <row r="27" spans="1:9" ht="33.200000000000003" customHeight="1">
      <c r="A27" s="80"/>
      <c r="B27" s="81" t="s">
        <v>43</v>
      </c>
      <c r="C27" s="82">
        <f>'Variables - CALCULATIONS'!G10</f>
        <v>15039</v>
      </c>
      <c r="D27" s="57" t="s">
        <v>25</v>
      </c>
      <c r="E27" s="60"/>
      <c r="F27" s="61"/>
      <c r="G27" s="60">
        <f>SUM(E27*C27)</f>
        <v>0</v>
      </c>
      <c r="H27" s="61">
        <f>SUM(F27*C27)</f>
        <v>0</v>
      </c>
      <c r="I27" s="62">
        <f>SUM(H27+G27)</f>
        <v>0</v>
      </c>
    </row>
    <row r="28" spans="1:9" ht="13.5" customHeight="1">
      <c r="A28" s="54">
        <v>4.2</v>
      </c>
      <c r="B28" s="77" t="s">
        <v>44</v>
      </c>
      <c r="C28" s="206" t="b">
        <v>1</v>
      </c>
      <c r="D28" s="114"/>
      <c r="E28" s="60"/>
      <c r="F28" s="61"/>
      <c r="G28" s="60"/>
      <c r="H28" s="61"/>
      <c r="I28" s="62"/>
    </row>
    <row r="29" spans="1:9" ht="33.200000000000003" customHeight="1">
      <c r="A29" s="80"/>
      <c r="B29" s="81" t="s">
        <v>45</v>
      </c>
      <c r="C29" s="82">
        <f>'Variables - CALCULATIONS'!G15*C28</f>
        <v>185.60000000000002</v>
      </c>
      <c r="D29" s="57" t="s">
        <v>25</v>
      </c>
      <c r="E29" s="60"/>
      <c r="F29" s="61"/>
      <c r="G29" s="60">
        <f>SUM(E29*C29)</f>
        <v>0</v>
      </c>
      <c r="H29" s="61">
        <f>SUM(F29*C29)</f>
        <v>0</v>
      </c>
      <c r="I29" s="62">
        <f>SUM(H29+G29)</f>
        <v>0</v>
      </c>
    </row>
    <row r="30" spans="1:9" ht="13.5" customHeight="1">
      <c r="A30" s="54">
        <v>4.3</v>
      </c>
      <c r="B30" s="77" t="s">
        <v>46</v>
      </c>
      <c r="C30" s="206" t="b">
        <v>1</v>
      </c>
      <c r="D30" s="114"/>
      <c r="E30" s="60"/>
      <c r="F30" s="61"/>
      <c r="G30" s="60"/>
      <c r="H30" s="61"/>
      <c r="I30" s="62"/>
    </row>
    <row r="31" spans="1:9" ht="33" customHeight="1">
      <c r="A31" s="115"/>
      <c r="B31" s="81" t="s">
        <v>47</v>
      </c>
      <c r="C31" s="83">
        <f>'Variables - CALCULATIONS'!G20*C30</f>
        <v>35.635200000000012</v>
      </c>
      <c r="D31" s="57" t="s">
        <v>25</v>
      </c>
      <c r="E31" s="60"/>
      <c r="F31" s="61"/>
      <c r="G31" s="60">
        <f>SUM(E31*C31)</f>
        <v>0</v>
      </c>
      <c r="H31" s="61">
        <f>SUM(F31*C31)</f>
        <v>0</v>
      </c>
      <c r="I31" s="62">
        <f>SUM(H31+G31)</f>
        <v>0</v>
      </c>
    </row>
    <row r="32" spans="1:9" ht="15.75" customHeight="1">
      <c r="A32" s="116"/>
      <c r="B32" s="102"/>
      <c r="C32" s="82"/>
      <c r="D32" s="103"/>
      <c r="E32" s="104"/>
      <c r="F32" s="105"/>
      <c r="G32" s="104"/>
      <c r="H32" s="105"/>
      <c r="I32" s="106"/>
    </row>
    <row r="33" spans="1:9" ht="15.75" customHeight="1">
      <c r="A33" s="107">
        <v>5</v>
      </c>
      <c r="B33" s="108" t="s">
        <v>48</v>
      </c>
      <c r="C33" s="207" t="b">
        <v>1</v>
      </c>
      <c r="D33" s="117"/>
      <c r="E33" s="111"/>
      <c r="F33" s="112"/>
      <c r="G33" s="111">
        <f>SUM(G34:G66)*C33</f>
        <v>0</v>
      </c>
      <c r="H33" s="112">
        <f>SUM(H34:H66)*C33</f>
        <v>0</v>
      </c>
      <c r="I33" s="113">
        <f>SUM(I34:I66)*C33</f>
        <v>0</v>
      </c>
    </row>
    <row r="34" spans="1:9" ht="12.95" customHeight="1">
      <c r="A34" s="54">
        <v>5.0999999999999996</v>
      </c>
      <c r="B34" s="118" t="s">
        <v>49</v>
      </c>
      <c r="C34" s="119">
        <f>'Variables - CALCULATIONS'!F21</f>
        <v>350.19999999999982</v>
      </c>
      <c r="D34" s="120" t="s">
        <v>50</v>
      </c>
      <c r="E34" s="60"/>
      <c r="F34" s="61"/>
      <c r="G34" s="121"/>
      <c r="H34" s="122"/>
      <c r="I34" s="123"/>
    </row>
    <row r="35" spans="1:9" ht="15.75" customHeight="1">
      <c r="A35" s="124"/>
      <c r="B35" s="55" t="s">
        <v>51</v>
      </c>
      <c r="C35" s="83">
        <f>'Variables - CALCULATIONS'!I29*C34</f>
        <v>7.0039999999999978</v>
      </c>
      <c r="D35" s="57" t="s">
        <v>30</v>
      </c>
      <c r="E35" s="60"/>
      <c r="F35" s="61"/>
      <c r="G35" s="60"/>
      <c r="H35" s="61">
        <f>SUM(F35*C35)</f>
        <v>0</v>
      </c>
      <c r="I35" s="62">
        <f t="shared" ref="I35:I51" si="0">SUM(H35+G35)</f>
        <v>0</v>
      </c>
    </row>
    <row r="36" spans="1:9" ht="12.95" customHeight="1">
      <c r="A36" s="125"/>
      <c r="B36" s="126" t="s">
        <v>52</v>
      </c>
      <c r="C36" s="127">
        <f>12*C35</f>
        <v>84.047999999999973</v>
      </c>
      <c r="D36" s="128" t="s">
        <v>53</v>
      </c>
      <c r="E36" s="129"/>
      <c r="F36" s="130"/>
      <c r="G36" s="129">
        <f>SUM(E36*C36)</f>
        <v>0</v>
      </c>
      <c r="H36" s="130"/>
      <c r="I36" s="131">
        <f t="shared" si="0"/>
        <v>0</v>
      </c>
    </row>
    <row r="37" spans="1:9" ht="12.95" customHeight="1">
      <c r="A37" s="125"/>
      <c r="B37" s="126" t="s">
        <v>54</v>
      </c>
      <c r="C37" s="127">
        <f>C36*2</f>
        <v>168.09599999999995</v>
      </c>
      <c r="D37" s="128" t="s">
        <v>53</v>
      </c>
      <c r="E37" s="129"/>
      <c r="F37" s="130"/>
      <c r="G37" s="129">
        <f>SUM(E37*C37)</f>
        <v>0</v>
      </c>
      <c r="H37" s="130"/>
      <c r="I37" s="131">
        <f t="shared" si="0"/>
        <v>0</v>
      </c>
    </row>
    <row r="38" spans="1:9" ht="12.95" customHeight="1">
      <c r="A38" s="125"/>
      <c r="B38" s="126" t="s">
        <v>55</v>
      </c>
      <c r="C38" s="127">
        <f>C36*6</f>
        <v>504.28799999999984</v>
      </c>
      <c r="D38" s="128" t="s">
        <v>53</v>
      </c>
      <c r="E38" s="129"/>
      <c r="F38" s="130"/>
      <c r="G38" s="129">
        <f>SUM(E38*C38)</f>
        <v>0</v>
      </c>
      <c r="H38" s="130"/>
      <c r="I38" s="131">
        <f t="shared" si="0"/>
        <v>0</v>
      </c>
    </row>
    <row r="39" spans="1:9" ht="15.75" customHeight="1">
      <c r="A39" s="124"/>
      <c r="B39" s="55" t="s">
        <v>56</v>
      </c>
      <c r="C39" s="132">
        <f>'Variables - CALCULATIONS'!I30*C34</f>
        <v>29.416799999999991</v>
      </c>
      <c r="D39" s="57" t="s">
        <v>30</v>
      </c>
      <c r="E39" s="60"/>
      <c r="F39" s="61"/>
      <c r="G39" s="60"/>
      <c r="H39" s="61">
        <f>SUM(F39*C39)</f>
        <v>0</v>
      </c>
      <c r="I39" s="62">
        <f t="shared" si="0"/>
        <v>0</v>
      </c>
    </row>
    <row r="40" spans="1:9" ht="15.75" customHeight="1">
      <c r="A40" s="125"/>
      <c r="B40" s="126" t="s">
        <v>52</v>
      </c>
      <c r="C40" s="127">
        <f>12*C39</f>
        <v>353.00159999999988</v>
      </c>
      <c r="D40" s="128" t="s">
        <v>53</v>
      </c>
      <c r="E40" s="129"/>
      <c r="F40" s="130"/>
      <c r="G40" s="129">
        <f t="shared" ref="G40:G51" si="1">SUM(E40*C40)</f>
        <v>0</v>
      </c>
      <c r="H40" s="130"/>
      <c r="I40" s="131">
        <f t="shared" si="0"/>
        <v>0</v>
      </c>
    </row>
    <row r="41" spans="1:9" ht="15.75" customHeight="1">
      <c r="A41" s="125"/>
      <c r="B41" s="126" t="s">
        <v>54</v>
      </c>
      <c r="C41" s="127">
        <f>C40*2</f>
        <v>706.00319999999977</v>
      </c>
      <c r="D41" s="128" t="s">
        <v>53</v>
      </c>
      <c r="E41" s="129"/>
      <c r="F41" s="130"/>
      <c r="G41" s="129">
        <f t="shared" si="1"/>
        <v>0</v>
      </c>
      <c r="H41" s="130"/>
      <c r="I41" s="131">
        <f t="shared" si="0"/>
        <v>0</v>
      </c>
    </row>
    <row r="42" spans="1:9" ht="15.75" customHeight="1">
      <c r="A42" s="125"/>
      <c r="B42" s="126" t="s">
        <v>55</v>
      </c>
      <c r="C42" s="127">
        <f>C40*3</f>
        <v>1059.0047999999997</v>
      </c>
      <c r="D42" s="128" t="s">
        <v>53</v>
      </c>
      <c r="E42" s="129"/>
      <c r="F42" s="130"/>
      <c r="G42" s="129">
        <f t="shared" si="1"/>
        <v>0</v>
      </c>
      <c r="H42" s="130"/>
      <c r="I42" s="131">
        <f t="shared" si="0"/>
        <v>0</v>
      </c>
    </row>
    <row r="43" spans="1:9" ht="12.95" customHeight="1">
      <c r="A43" s="124"/>
      <c r="B43" s="55" t="s">
        <v>57</v>
      </c>
      <c r="C43" s="133"/>
      <c r="D43" s="79"/>
      <c r="E43" s="60"/>
      <c r="F43" s="61"/>
      <c r="G43" s="60">
        <f t="shared" si="1"/>
        <v>0</v>
      </c>
      <c r="H43" s="61"/>
      <c r="I43" s="62">
        <f t="shared" si="0"/>
        <v>0</v>
      </c>
    </row>
    <row r="44" spans="1:9" ht="12.95" customHeight="1">
      <c r="A44" s="125"/>
      <c r="B44" s="126" t="s">
        <v>58</v>
      </c>
      <c r="C44" s="127">
        <f>'Variables - CALCULATIONS'!F32*C34</f>
        <v>933.86666666666611</v>
      </c>
      <c r="D44" s="128" t="s">
        <v>59</v>
      </c>
      <c r="E44" s="129"/>
      <c r="F44" s="130"/>
      <c r="G44" s="129">
        <f t="shared" si="1"/>
        <v>0</v>
      </c>
      <c r="H44" s="130"/>
      <c r="I44" s="131">
        <f t="shared" si="0"/>
        <v>0</v>
      </c>
    </row>
    <row r="45" spans="1:9" ht="12.95" customHeight="1">
      <c r="A45" s="124"/>
      <c r="B45" s="55" t="s">
        <v>60</v>
      </c>
      <c r="C45" s="133">
        <f>'Variables - CALCULATIONS'!J31*C34</f>
        <v>1007.1751999999996</v>
      </c>
      <c r="D45" s="57" t="s">
        <v>25</v>
      </c>
      <c r="E45" s="60"/>
      <c r="F45" s="61"/>
      <c r="G45" s="60">
        <f t="shared" si="1"/>
        <v>0</v>
      </c>
      <c r="H45" s="61">
        <f>SUM(F45*C45)</f>
        <v>0</v>
      </c>
      <c r="I45" s="62">
        <f t="shared" si="0"/>
        <v>0</v>
      </c>
    </row>
    <row r="46" spans="1:9" ht="12.95" customHeight="1">
      <c r="A46" s="125"/>
      <c r="B46" s="126" t="s">
        <v>61</v>
      </c>
      <c r="C46" s="127">
        <f>C45/2.4</f>
        <v>419.65633333333318</v>
      </c>
      <c r="D46" s="128" t="s">
        <v>62</v>
      </c>
      <c r="E46" s="129"/>
      <c r="F46" s="130"/>
      <c r="G46" s="129">
        <f t="shared" si="1"/>
        <v>0</v>
      </c>
      <c r="H46" s="130"/>
      <c r="I46" s="131">
        <f t="shared" si="0"/>
        <v>0</v>
      </c>
    </row>
    <row r="47" spans="1:9" ht="15.75" customHeight="1">
      <c r="A47" s="125"/>
      <c r="B47" s="126" t="s">
        <v>63</v>
      </c>
      <c r="C47" s="134">
        <f>C46*19.82</f>
        <v>8317.5885266666646</v>
      </c>
      <c r="D47" s="57" t="s">
        <v>64</v>
      </c>
      <c r="E47" s="129"/>
      <c r="F47" s="130"/>
      <c r="G47" s="129">
        <f t="shared" si="1"/>
        <v>0</v>
      </c>
      <c r="H47" s="130"/>
      <c r="I47" s="131">
        <f t="shared" si="0"/>
        <v>0</v>
      </c>
    </row>
    <row r="48" spans="1:9" ht="12.95" customHeight="1">
      <c r="A48" s="125"/>
      <c r="B48" s="126" t="s">
        <v>65</v>
      </c>
      <c r="C48" s="134">
        <f>C45*0.22</f>
        <v>221.57854399999991</v>
      </c>
      <c r="D48" s="128" t="s">
        <v>66</v>
      </c>
      <c r="E48" s="129"/>
      <c r="F48" s="130"/>
      <c r="G48" s="129">
        <f t="shared" si="1"/>
        <v>0</v>
      </c>
      <c r="H48" s="130"/>
      <c r="I48" s="131">
        <f t="shared" si="0"/>
        <v>0</v>
      </c>
    </row>
    <row r="49" spans="1:9" ht="12.95" customHeight="1">
      <c r="A49" s="125"/>
      <c r="B49" s="126" t="s">
        <v>67</v>
      </c>
      <c r="C49" s="134">
        <f>C44*0.02</f>
        <v>18.677333333333323</v>
      </c>
      <c r="D49" s="128" t="s">
        <v>66</v>
      </c>
      <c r="E49" s="129"/>
      <c r="F49" s="130"/>
      <c r="G49" s="129">
        <f t="shared" si="1"/>
        <v>0</v>
      </c>
      <c r="H49" s="130"/>
      <c r="I49" s="131">
        <f t="shared" si="0"/>
        <v>0</v>
      </c>
    </row>
    <row r="50" spans="1:9" ht="12.95" customHeight="1">
      <c r="A50" s="124"/>
      <c r="B50" s="126" t="s">
        <v>68</v>
      </c>
      <c r="C50" s="127">
        <f>C46*0.065</f>
        <v>27.277661666666656</v>
      </c>
      <c r="D50" s="128" t="s">
        <v>69</v>
      </c>
      <c r="E50" s="129"/>
      <c r="F50" s="130"/>
      <c r="G50" s="129">
        <f t="shared" si="1"/>
        <v>0</v>
      </c>
      <c r="H50" s="130"/>
      <c r="I50" s="131">
        <f t="shared" si="0"/>
        <v>0</v>
      </c>
    </row>
    <row r="51" spans="1:9" ht="12.95" customHeight="1">
      <c r="A51" s="124"/>
      <c r="B51" s="55" t="s">
        <v>70</v>
      </c>
      <c r="C51" s="83">
        <v>6</v>
      </c>
      <c r="D51" s="57" t="s">
        <v>22</v>
      </c>
      <c r="E51" s="60"/>
      <c r="F51" s="61"/>
      <c r="G51" s="60">
        <f t="shared" si="1"/>
        <v>0</v>
      </c>
      <c r="H51" s="61">
        <f>SUM(F51*C51)</f>
        <v>0</v>
      </c>
      <c r="I51" s="62">
        <f t="shared" si="0"/>
        <v>0</v>
      </c>
    </row>
    <row r="52" spans="1:9" ht="12.95" customHeight="1">
      <c r="A52" s="124"/>
      <c r="B52" s="135"/>
      <c r="C52" s="133"/>
      <c r="D52" s="79"/>
      <c r="E52" s="60"/>
      <c r="F52" s="61"/>
      <c r="G52" s="60"/>
      <c r="H52" s="61"/>
      <c r="I52" s="62"/>
    </row>
    <row r="53" spans="1:9" ht="12.95" customHeight="1">
      <c r="A53" s="54">
        <v>5.3</v>
      </c>
      <c r="B53" s="118" t="s">
        <v>71</v>
      </c>
      <c r="C53" s="119">
        <f>'Variables - CALCULATIONS'!F22</f>
        <v>29.696000000000005</v>
      </c>
      <c r="D53" s="120" t="s">
        <v>50</v>
      </c>
      <c r="E53" s="60"/>
      <c r="F53" s="61"/>
      <c r="G53" s="121"/>
      <c r="H53" s="122"/>
      <c r="I53" s="123"/>
    </row>
    <row r="54" spans="1:9" ht="15.75" customHeight="1">
      <c r="A54" s="124"/>
      <c r="B54" s="136" t="s">
        <v>72</v>
      </c>
      <c r="C54" s="83">
        <f>'Variables - CALCULATIONS'!I33*C53</f>
        <v>17.960140800000005</v>
      </c>
      <c r="D54" s="57" t="s">
        <v>30</v>
      </c>
      <c r="E54" s="60"/>
      <c r="F54" s="61"/>
      <c r="G54" s="60"/>
      <c r="H54" s="61">
        <f>SUM(F54*C54)</f>
        <v>0</v>
      </c>
      <c r="I54" s="62">
        <f t="shared" ref="I54:I66" si="2">SUM(H54+G54)</f>
        <v>0</v>
      </c>
    </row>
    <row r="55" spans="1:9" ht="12.95" customHeight="1">
      <c r="A55" s="124"/>
      <c r="B55" s="136" t="s">
        <v>52</v>
      </c>
      <c r="C55" s="133">
        <f>12*C54</f>
        <v>215.52168960000006</v>
      </c>
      <c r="D55" s="57" t="s">
        <v>53</v>
      </c>
      <c r="E55" s="129"/>
      <c r="F55" s="61"/>
      <c r="G55" s="60">
        <f t="shared" ref="G55:G66" si="3">SUM(E55*C55)</f>
        <v>0</v>
      </c>
      <c r="H55" s="61"/>
      <c r="I55" s="62">
        <f t="shared" si="2"/>
        <v>0</v>
      </c>
    </row>
    <row r="56" spans="1:9" ht="12.95" customHeight="1">
      <c r="A56" s="124"/>
      <c r="B56" s="136" t="s">
        <v>54</v>
      </c>
      <c r="C56" s="133">
        <f>C55*2</f>
        <v>431.04337920000012</v>
      </c>
      <c r="D56" s="57" t="s">
        <v>53</v>
      </c>
      <c r="E56" s="129"/>
      <c r="F56" s="61"/>
      <c r="G56" s="60">
        <f t="shared" si="3"/>
        <v>0</v>
      </c>
      <c r="H56" s="61"/>
      <c r="I56" s="62">
        <f t="shared" si="2"/>
        <v>0</v>
      </c>
    </row>
    <row r="57" spans="1:9" ht="12.95" customHeight="1">
      <c r="A57" s="124"/>
      <c r="B57" s="136" t="s">
        <v>55</v>
      </c>
      <c r="C57" s="133">
        <f>C55*6</f>
        <v>1293.1301376000004</v>
      </c>
      <c r="D57" s="57" t="s">
        <v>53</v>
      </c>
      <c r="E57" s="129"/>
      <c r="F57" s="61"/>
      <c r="G57" s="60">
        <f t="shared" si="3"/>
        <v>0</v>
      </c>
      <c r="H57" s="61"/>
      <c r="I57" s="62">
        <f t="shared" si="2"/>
        <v>0</v>
      </c>
    </row>
    <row r="58" spans="1:9" ht="12.95" customHeight="1">
      <c r="A58" s="124"/>
      <c r="B58" s="55" t="s">
        <v>57</v>
      </c>
      <c r="C58" s="133"/>
      <c r="D58" s="79"/>
      <c r="E58" s="60"/>
      <c r="F58" s="61"/>
      <c r="G58" s="60">
        <f t="shared" si="3"/>
        <v>0</v>
      </c>
      <c r="H58" s="61"/>
      <c r="I58" s="62">
        <f t="shared" si="2"/>
        <v>0</v>
      </c>
    </row>
    <row r="59" spans="1:9" ht="12.95" customHeight="1">
      <c r="A59" s="124"/>
      <c r="B59" s="136" t="s">
        <v>58</v>
      </c>
      <c r="C59" s="133">
        <f>'Variables - CALCULATIONS'!F35*C53</f>
        <v>237.56800000000001</v>
      </c>
      <c r="D59" s="57" t="s">
        <v>59</v>
      </c>
      <c r="E59" s="129"/>
      <c r="F59" s="61"/>
      <c r="G59" s="60">
        <f t="shared" si="3"/>
        <v>0</v>
      </c>
      <c r="H59" s="61"/>
      <c r="I59" s="62">
        <f t="shared" si="2"/>
        <v>0</v>
      </c>
    </row>
    <row r="60" spans="1:9" ht="12.95" customHeight="1">
      <c r="A60" s="124"/>
      <c r="B60" s="55" t="s">
        <v>60</v>
      </c>
      <c r="C60" s="133">
        <f>'Variables - CALCULATIONS'!J34*C53</f>
        <v>427.62240000000003</v>
      </c>
      <c r="D60" s="57" t="s">
        <v>25</v>
      </c>
      <c r="E60" s="60"/>
      <c r="F60" s="61"/>
      <c r="G60" s="60">
        <f t="shared" si="3"/>
        <v>0</v>
      </c>
      <c r="H60" s="61">
        <f>SUM(F60*C60)</f>
        <v>0</v>
      </c>
      <c r="I60" s="62">
        <f t="shared" si="2"/>
        <v>0</v>
      </c>
    </row>
    <row r="61" spans="1:9" ht="12.95" customHeight="1">
      <c r="A61" s="125"/>
      <c r="B61" s="126" t="s">
        <v>61</v>
      </c>
      <c r="C61" s="127">
        <f>C60/2.4</f>
        <v>178.17600000000002</v>
      </c>
      <c r="D61" s="128" t="s">
        <v>62</v>
      </c>
      <c r="E61" s="129"/>
      <c r="F61" s="130"/>
      <c r="G61" s="129">
        <f t="shared" si="3"/>
        <v>0</v>
      </c>
      <c r="H61" s="130"/>
      <c r="I61" s="131">
        <f t="shared" si="2"/>
        <v>0</v>
      </c>
    </row>
    <row r="62" spans="1:9" ht="15.75" customHeight="1">
      <c r="A62" s="125"/>
      <c r="B62" s="126" t="s">
        <v>63</v>
      </c>
      <c r="C62" s="134">
        <f>C61*19.82</f>
        <v>3531.4483200000004</v>
      </c>
      <c r="D62" s="57" t="s">
        <v>64</v>
      </c>
      <c r="E62" s="129"/>
      <c r="F62" s="130"/>
      <c r="G62" s="129">
        <f t="shared" si="3"/>
        <v>0</v>
      </c>
      <c r="H62" s="130"/>
      <c r="I62" s="131">
        <f t="shared" si="2"/>
        <v>0</v>
      </c>
    </row>
    <row r="63" spans="1:9" ht="12.95" customHeight="1">
      <c r="A63" s="125"/>
      <c r="B63" s="126" t="s">
        <v>65</v>
      </c>
      <c r="C63" s="134">
        <f>C60*0.22</f>
        <v>94.076928000000009</v>
      </c>
      <c r="D63" s="128" t="s">
        <v>66</v>
      </c>
      <c r="E63" s="129"/>
      <c r="F63" s="130"/>
      <c r="G63" s="129">
        <f t="shared" si="3"/>
        <v>0</v>
      </c>
      <c r="H63" s="130"/>
      <c r="I63" s="131">
        <f t="shared" si="2"/>
        <v>0</v>
      </c>
    </row>
    <row r="64" spans="1:9" ht="12.95" customHeight="1">
      <c r="A64" s="125"/>
      <c r="B64" s="126" t="s">
        <v>67</v>
      </c>
      <c r="C64" s="134">
        <f>C59*0.02</f>
        <v>4.75136</v>
      </c>
      <c r="D64" s="128" t="s">
        <v>66</v>
      </c>
      <c r="E64" s="129"/>
      <c r="F64" s="130"/>
      <c r="G64" s="129">
        <f t="shared" si="3"/>
        <v>0</v>
      </c>
      <c r="H64" s="130"/>
      <c r="I64" s="131">
        <f t="shared" si="2"/>
        <v>0</v>
      </c>
    </row>
    <row r="65" spans="1:9" ht="12.95" customHeight="1">
      <c r="A65" s="124"/>
      <c r="B65" s="126" t="s">
        <v>68</v>
      </c>
      <c r="C65" s="127">
        <f>C61*0.065</f>
        <v>11.581440000000001</v>
      </c>
      <c r="D65" s="128" t="s">
        <v>69</v>
      </c>
      <c r="E65" s="129"/>
      <c r="F65" s="130"/>
      <c r="G65" s="129">
        <f t="shared" si="3"/>
        <v>0</v>
      </c>
      <c r="H65" s="130"/>
      <c r="I65" s="131">
        <f t="shared" si="2"/>
        <v>0</v>
      </c>
    </row>
    <row r="66" spans="1:9" ht="12.95" customHeight="1">
      <c r="A66" s="124"/>
      <c r="B66" s="55" t="s">
        <v>70</v>
      </c>
      <c r="C66" s="83">
        <v>1</v>
      </c>
      <c r="D66" s="57" t="s">
        <v>22</v>
      </c>
      <c r="E66" s="60"/>
      <c r="F66" s="61"/>
      <c r="G66" s="60">
        <f t="shared" si="3"/>
        <v>0</v>
      </c>
      <c r="H66" s="61"/>
      <c r="I66" s="62">
        <f t="shared" si="2"/>
        <v>0</v>
      </c>
    </row>
    <row r="67" spans="1:9" ht="13.35" customHeight="1">
      <c r="A67" s="137"/>
      <c r="B67" s="138"/>
      <c r="C67" s="139"/>
      <c r="D67" s="103"/>
      <c r="E67" s="104"/>
      <c r="F67" s="105"/>
      <c r="G67" s="104"/>
      <c r="H67" s="105"/>
      <c r="I67" s="106"/>
    </row>
    <row r="68" spans="1:9" ht="14.25" customHeight="1">
      <c r="A68" s="107">
        <v>6</v>
      </c>
      <c r="B68" s="108" t="s">
        <v>73</v>
      </c>
      <c r="C68" s="140"/>
      <c r="D68" s="117"/>
      <c r="E68" s="111"/>
      <c r="F68" s="112"/>
      <c r="G68" s="111">
        <f>SUM(G69:G77)</f>
        <v>0</v>
      </c>
      <c r="H68" s="112">
        <f>SUM(H69:H77)</f>
        <v>0</v>
      </c>
      <c r="I68" s="113">
        <f>SUM(I69:I77)</f>
        <v>0</v>
      </c>
    </row>
    <row r="69" spans="1:9" ht="12.95" customHeight="1">
      <c r="A69" s="54">
        <v>6.1</v>
      </c>
      <c r="B69" s="118" t="s">
        <v>74</v>
      </c>
      <c r="C69" s="119">
        <f>'Variables - CALCULATIONS'!F23</f>
        <v>750.40000000000009</v>
      </c>
      <c r="D69" s="120" t="s">
        <v>50</v>
      </c>
      <c r="E69" s="60"/>
      <c r="F69" s="61"/>
      <c r="G69" s="60"/>
      <c r="H69" s="61"/>
      <c r="I69" s="62"/>
    </row>
    <row r="70" spans="1:9" ht="15.75" customHeight="1">
      <c r="A70" s="124"/>
      <c r="B70" s="136" t="s">
        <v>72</v>
      </c>
      <c r="C70" s="83">
        <f>(0.12*0.18*1)*C69</f>
        <v>16.208639999999999</v>
      </c>
      <c r="D70" s="57" t="s">
        <v>30</v>
      </c>
      <c r="E70" s="60"/>
      <c r="F70" s="61"/>
      <c r="G70" s="60"/>
      <c r="H70" s="61">
        <f>SUM(F70*C70)</f>
        <v>0</v>
      </c>
      <c r="I70" s="62">
        <f>SUM(H70+G70)</f>
        <v>0</v>
      </c>
    </row>
    <row r="71" spans="1:9" ht="12.95" customHeight="1">
      <c r="A71" s="124"/>
      <c r="B71" s="126" t="s">
        <v>52</v>
      </c>
      <c r="C71" s="127">
        <v>34</v>
      </c>
      <c r="D71" s="128" t="s">
        <v>53</v>
      </c>
      <c r="E71" s="129"/>
      <c r="F71" s="130"/>
      <c r="G71" s="129">
        <f>SUM(E71*C71)</f>
        <v>0</v>
      </c>
      <c r="H71" s="130"/>
      <c r="I71" s="131">
        <f>SUM(H71+G71)</f>
        <v>0</v>
      </c>
    </row>
    <row r="72" spans="1:9" ht="12.95" customHeight="1">
      <c r="A72" s="124"/>
      <c r="B72" s="126" t="s">
        <v>54</v>
      </c>
      <c r="C72" s="127">
        <v>68</v>
      </c>
      <c r="D72" s="128" t="s">
        <v>53</v>
      </c>
      <c r="E72" s="129"/>
      <c r="F72" s="130"/>
      <c r="G72" s="129">
        <f>SUM(E72*C72)</f>
        <v>0</v>
      </c>
      <c r="H72" s="130"/>
      <c r="I72" s="131">
        <f>SUM(H72+G72)</f>
        <v>0</v>
      </c>
    </row>
    <row r="73" spans="1:9" ht="12.95" customHeight="1">
      <c r="A73" s="124"/>
      <c r="B73" s="126" t="s">
        <v>55</v>
      </c>
      <c r="C73" s="127">
        <v>102</v>
      </c>
      <c r="D73" s="128" t="s">
        <v>53</v>
      </c>
      <c r="E73" s="129"/>
      <c r="F73" s="130"/>
      <c r="G73" s="129">
        <f>SUM(E73*C73)</f>
        <v>0</v>
      </c>
      <c r="H73" s="130"/>
      <c r="I73" s="131">
        <f>SUM(H73+G73)</f>
        <v>0</v>
      </c>
    </row>
    <row r="74" spans="1:9" ht="12.95" customHeight="1">
      <c r="A74" s="124"/>
      <c r="B74" s="135"/>
      <c r="C74" s="133"/>
      <c r="D74" s="79"/>
      <c r="E74" s="60"/>
      <c r="F74" s="61"/>
      <c r="G74" s="60"/>
      <c r="H74" s="61"/>
      <c r="I74" s="62"/>
    </row>
    <row r="75" spans="1:9" ht="12.95" customHeight="1">
      <c r="A75" s="54">
        <v>6.2</v>
      </c>
      <c r="B75" s="118" t="s">
        <v>75</v>
      </c>
      <c r="C75" s="141">
        <v>15</v>
      </c>
      <c r="D75" s="79"/>
      <c r="E75" s="60"/>
      <c r="F75" s="61"/>
      <c r="G75" s="60"/>
      <c r="H75" s="61"/>
      <c r="I75" s="62"/>
    </row>
    <row r="76" spans="1:9" ht="24" customHeight="1">
      <c r="A76" s="124"/>
      <c r="B76" s="55" t="s">
        <v>76</v>
      </c>
      <c r="C76" s="83">
        <f>'Variables - CALCULATIONS'!G26</f>
        <v>460.28800000000012</v>
      </c>
      <c r="D76" s="57" t="s">
        <v>25</v>
      </c>
      <c r="E76" s="60"/>
      <c r="F76" s="61"/>
      <c r="G76" s="60"/>
      <c r="H76" s="61">
        <f>SUM(F76*C76)</f>
        <v>0</v>
      </c>
      <c r="I76" s="62">
        <f>SUM(H76+G76)</f>
        <v>0</v>
      </c>
    </row>
    <row r="77" spans="1:9" ht="15.75" customHeight="1">
      <c r="A77" s="124"/>
      <c r="B77" s="126" t="s">
        <v>77</v>
      </c>
      <c r="C77" s="127">
        <f>'Variables - CALCULATIONS'!F27</f>
        <v>23014.400000000001</v>
      </c>
      <c r="D77" s="128" t="s">
        <v>62</v>
      </c>
      <c r="E77" s="129"/>
      <c r="F77" s="130"/>
      <c r="G77" s="129">
        <f>SUM(E77*C77)</f>
        <v>0</v>
      </c>
      <c r="H77" s="130"/>
      <c r="I77" s="131">
        <f>SUM(H77+G77)</f>
        <v>0</v>
      </c>
    </row>
    <row r="78" spans="1:9" ht="13.35" customHeight="1">
      <c r="A78" s="137"/>
      <c r="B78" s="138"/>
      <c r="C78" s="139"/>
      <c r="D78" s="103"/>
      <c r="E78" s="104"/>
      <c r="F78" s="105"/>
      <c r="G78" s="104"/>
      <c r="H78" s="105"/>
      <c r="I78" s="106"/>
    </row>
    <row r="79" spans="1:9" ht="14.25" customHeight="1">
      <c r="A79" s="107">
        <v>7</v>
      </c>
      <c r="B79" s="108" t="s">
        <v>78</v>
      </c>
      <c r="C79" s="140">
        <f>C53</f>
        <v>29.696000000000005</v>
      </c>
      <c r="D79" s="117"/>
      <c r="E79" s="111"/>
      <c r="F79" s="112"/>
      <c r="G79" s="111">
        <f>SUM(G80:G81)</f>
        <v>0</v>
      </c>
      <c r="H79" s="112">
        <f>SUM(H80:H81)</f>
        <v>0</v>
      </c>
      <c r="I79" s="113">
        <f>SUM(I80:I81)</f>
        <v>0</v>
      </c>
    </row>
    <row r="80" spans="1:9" ht="13.5" customHeight="1">
      <c r="A80" s="54">
        <v>7.1</v>
      </c>
      <c r="B80" s="55" t="s">
        <v>79</v>
      </c>
      <c r="C80" s="119">
        <f>C53</f>
        <v>29.696000000000005</v>
      </c>
      <c r="D80" s="57" t="s">
        <v>50</v>
      </c>
      <c r="E80" s="60"/>
      <c r="F80" s="61"/>
      <c r="G80" s="60"/>
      <c r="H80" s="61">
        <f>SUM(F80*C80)</f>
        <v>0</v>
      </c>
      <c r="I80" s="62">
        <f>SUM(H80+G80)</f>
        <v>0</v>
      </c>
    </row>
    <row r="81" spans="1:9" ht="13.5" customHeight="1">
      <c r="A81" s="124"/>
      <c r="B81" s="126" t="s">
        <v>80</v>
      </c>
      <c r="C81" s="127">
        <f>1.2*C53</f>
        <v>35.635200000000005</v>
      </c>
      <c r="D81" s="128" t="s">
        <v>64</v>
      </c>
      <c r="E81" s="129"/>
      <c r="F81" s="130"/>
      <c r="G81" s="129">
        <f>E81*C81</f>
        <v>0</v>
      </c>
      <c r="H81" s="130"/>
      <c r="I81" s="131">
        <f>SUM(G81:H81)</f>
        <v>0</v>
      </c>
    </row>
    <row r="82" spans="1:9" ht="13.5" customHeight="1">
      <c r="A82" s="137"/>
      <c r="B82" s="142"/>
      <c r="C82" s="139"/>
      <c r="D82" s="103"/>
      <c r="E82" s="104"/>
      <c r="F82" s="105"/>
      <c r="G82" s="104"/>
      <c r="H82" s="105"/>
      <c r="I82" s="106"/>
    </row>
    <row r="83" spans="1:9" ht="13.5" customHeight="1">
      <c r="A83" s="107">
        <v>8</v>
      </c>
      <c r="B83" s="143" t="s">
        <v>142</v>
      </c>
      <c r="C83" s="207" t="b">
        <v>0</v>
      </c>
      <c r="D83" s="117"/>
      <c r="E83" s="111"/>
      <c r="F83" s="112"/>
      <c r="G83" s="111">
        <f>SUM(G84:G103)*C83</f>
        <v>0</v>
      </c>
      <c r="H83" s="112">
        <f>SUM(H84:H103)*C83</f>
        <v>0</v>
      </c>
      <c r="I83" s="113">
        <f>SUM(I84:I103)*C83</f>
        <v>0</v>
      </c>
    </row>
    <row r="84" spans="1:9" ht="63.95" customHeight="1">
      <c r="A84" s="144"/>
      <c r="B84" s="145" t="s">
        <v>141</v>
      </c>
      <c r="C84" s="146"/>
      <c r="D84" s="79"/>
      <c r="E84" s="60"/>
      <c r="F84" s="61"/>
      <c r="G84" s="60"/>
      <c r="H84" s="61"/>
      <c r="I84" s="62"/>
    </row>
    <row r="85" spans="1:9" ht="13.5" customHeight="1">
      <c r="A85" s="54">
        <v>8.1</v>
      </c>
      <c r="B85" s="147" t="s">
        <v>35</v>
      </c>
      <c r="C85" s="56"/>
      <c r="D85" s="79"/>
      <c r="E85" s="60"/>
      <c r="F85" s="61"/>
      <c r="G85" s="60"/>
      <c r="H85" s="61"/>
      <c r="I85" s="62"/>
    </row>
    <row r="86" spans="1:9" ht="40.5" customHeight="1">
      <c r="A86" s="80"/>
      <c r="B86" s="81" t="s">
        <v>34</v>
      </c>
      <c r="C86" s="83">
        <f>'Variables - CALCULATIONS'!H18</f>
        <v>835.2</v>
      </c>
      <c r="D86" s="57" t="s">
        <v>30</v>
      </c>
      <c r="E86" s="60"/>
      <c r="F86" s="61"/>
      <c r="G86" s="60">
        <f>SUM(E86*C86)</f>
        <v>0</v>
      </c>
      <c r="H86" s="61">
        <f>SUM(F86*C86)</f>
        <v>0</v>
      </c>
      <c r="I86" s="62">
        <f>SUM(H86+G86)</f>
        <v>0</v>
      </c>
    </row>
    <row r="87" spans="1:9" ht="13.5" customHeight="1">
      <c r="A87" s="54">
        <v>8.1999999999999993</v>
      </c>
      <c r="B87" s="77" t="s">
        <v>39</v>
      </c>
      <c r="C87" s="56"/>
      <c r="D87" s="79"/>
      <c r="E87" s="60"/>
      <c r="F87" s="61"/>
      <c r="G87" s="60"/>
      <c r="H87" s="61"/>
      <c r="I87" s="62"/>
    </row>
    <row r="88" spans="1:9" ht="21" customHeight="1">
      <c r="A88" s="80"/>
      <c r="B88" s="81" t="s">
        <v>40</v>
      </c>
      <c r="C88" s="56">
        <f>'Variables - CALCULATIONS'!H19</f>
        <v>334.08000000000004</v>
      </c>
      <c r="D88" s="57" t="s">
        <v>25</v>
      </c>
      <c r="E88" s="60"/>
      <c r="F88" s="61"/>
      <c r="G88" s="60">
        <f>SUM(E88*C88)</f>
        <v>0</v>
      </c>
      <c r="H88" s="61">
        <f>SUM(F88*C88)</f>
        <v>0</v>
      </c>
      <c r="I88" s="62">
        <f>SUM(H88+G88)</f>
        <v>0</v>
      </c>
    </row>
    <row r="89" spans="1:9" ht="13.5" customHeight="1">
      <c r="A89" s="54">
        <v>8.3000000000000007</v>
      </c>
      <c r="B89" s="118" t="s">
        <v>49</v>
      </c>
      <c r="C89" s="119">
        <f>'Variables - CALCULATIONS'!F21</f>
        <v>350.19999999999982</v>
      </c>
      <c r="D89" s="120" t="s">
        <v>50</v>
      </c>
      <c r="E89" s="60"/>
      <c r="F89" s="61"/>
      <c r="G89" s="121"/>
      <c r="H89" s="122"/>
      <c r="I89" s="123"/>
    </row>
    <row r="90" spans="1:9" ht="13.5" customHeight="1">
      <c r="A90" s="124"/>
      <c r="B90" s="55" t="s">
        <v>56</v>
      </c>
      <c r="C90" s="132">
        <f>'Variables - CALCULATIONS'!I30*C89</f>
        <v>29.416799999999991</v>
      </c>
      <c r="D90" s="57" t="s">
        <v>30</v>
      </c>
      <c r="E90" s="60"/>
      <c r="F90" s="61"/>
      <c r="G90" s="60"/>
      <c r="H90" s="61">
        <f>SUM(F90*C90)</f>
        <v>0</v>
      </c>
      <c r="I90" s="62">
        <f t="shared" ref="I90:I102" si="4">SUM(H90+G90)</f>
        <v>0</v>
      </c>
    </row>
    <row r="91" spans="1:9" ht="13.5" customHeight="1">
      <c r="A91" s="125"/>
      <c r="B91" s="126" t="s">
        <v>52</v>
      </c>
      <c r="C91" s="127">
        <f>12*C90</f>
        <v>353.00159999999988</v>
      </c>
      <c r="D91" s="128" t="s">
        <v>53</v>
      </c>
      <c r="E91" s="129"/>
      <c r="F91" s="130"/>
      <c r="G91" s="129">
        <f t="shared" ref="G91:G102" si="5">SUM(E91*C91)</f>
        <v>0</v>
      </c>
      <c r="H91" s="130"/>
      <c r="I91" s="131">
        <f t="shared" si="4"/>
        <v>0</v>
      </c>
    </row>
    <row r="92" spans="1:9" ht="13.5" customHeight="1">
      <c r="A92" s="125"/>
      <c r="B92" s="126" t="s">
        <v>54</v>
      </c>
      <c r="C92" s="127">
        <f>C91*2</f>
        <v>706.00319999999977</v>
      </c>
      <c r="D92" s="128" t="s">
        <v>53</v>
      </c>
      <c r="E92" s="129"/>
      <c r="F92" s="130"/>
      <c r="G92" s="129">
        <f t="shared" si="5"/>
        <v>0</v>
      </c>
      <c r="H92" s="130"/>
      <c r="I92" s="131">
        <f t="shared" si="4"/>
        <v>0</v>
      </c>
    </row>
    <row r="93" spans="1:9" ht="13.5" customHeight="1">
      <c r="A93" s="125"/>
      <c r="B93" s="126" t="s">
        <v>55</v>
      </c>
      <c r="C93" s="127">
        <f>C91*3</f>
        <v>1059.0047999999997</v>
      </c>
      <c r="D93" s="128" t="s">
        <v>53</v>
      </c>
      <c r="E93" s="129"/>
      <c r="F93" s="130"/>
      <c r="G93" s="129">
        <f t="shared" si="5"/>
        <v>0</v>
      </c>
      <c r="H93" s="130"/>
      <c r="I93" s="131">
        <f t="shared" si="4"/>
        <v>0</v>
      </c>
    </row>
    <row r="94" spans="1:9" ht="13.5" customHeight="1">
      <c r="A94" s="124"/>
      <c r="B94" s="55" t="s">
        <v>57</v>
      </c>
      <c r="C94" s="133"/>
      <c r="D94" s="79"/>
      <c r="E94" s="60"/>
      <c r="F94" s="61"/>
      <c r="G94" s="60">
        <f t="shared" si="5"/>
        <v>0</v>
      </c>
      <c r="H94" s="61"/>
      <c r="I94" s="62">
        <f t="shared" si="4"/>
        <v>0</v>
      </c>
    </row>
    <row r="95" spans="1:9" ht="13.5" customHeight="1">
      <c r="A95" s="125"/>
      <c r="B95" s="126" t="s">
        <v>58</v>
      </c>
      <c r="C95" s="127">
        <f>'Variables - CALCULATIONS'!F32*C89</f>
        <v>933.86666666666611</v>
      </c>
      <c r="D95" s="128" t="s">
        <v>59</v>
      </c>
      <c r="E95" s="129"/>
      <c r="F95" s="130"/>
      <c r="G95" s="129">
        <f t="shared" si="5"/>
        <v>0</v>
      </c>
      <c r="H95" s="130"/>
      <c r="I95" s="131">
        <f t="shared" si="4"/>
        <v>0</v>
      </c>
    </row>
    <row r="96" spans="1:9" ht="13.5" customHeight="1">
      <c r="A96" s="124"/>
      <c r="B96" s="55" t="s">
        <v>60</v>
      </c>
      <c r="C96" s="133">
        <f>'Variables - CALCULATIONS'!J31*C89</f>
        <v>1007.1751999999996</v>
      </c>
      <c r="D96" s="57" t="s">
        <v>25</v>
      </c>
      <c r="E96" s="60"/>
      <c r="F96" s="61"/>
      <c r="G96" s="60">
        <f t="shared" si="5"/>
        <v>0</v>
      </c>
      <c r="H96" s="61">
        <f>SUM(F96*C96)</f>
        <v>0</v>
      </c>
      <c r="I96" s="62">
        <f t="shared" si="4"/>
        <v>0</v>
      </c>
    </row>
    <row r="97" spans="1:9" ht="13.5" customHeight="1">
      <c r="A97" s="125"/>
      <c r="B97" s="126" t="s">
        <v>61</v>
      </c>
      <c r="C97" s="127">
        <f>C96/2.4</f>
        <v>419.65633333333318</v>
      </c>
      <c r="D97" s="128" t="s">
        <v>62</v>
      </c>
      <c r="E97" s="129"/>
      <c r="F97" s="130"/>
      <c r="G97" s="129">
        <f t="shared" si="5"/>
        <v>0</v>
      </c>
      <c r="H97" s="130"/>
      <c r="I97" s="131">
        <f t="shared" si="4"/>
        <v>0</v>
      </c>
    </row>
    <row r="98" spans="1:9" ht="13.5" customHeight="1">
      <c r="A98" s="125"/>
      <c r="B98" s="126" t="s">
        <v>63</v>
      </c>
      <c r="C98" s="134">
        <f>C97*19.82</f>
        <v>8317.5885266666646</v>
      </c>
      <c r="D98" s="57" t="s">
        <v>64</v>
      </c>
      <c r="E98" s="129"/>
      <c r="F98" s="130"/>
      <c r="G98" s="129">
        <f t="shared" si="5"/>
        <v>0</v>
      </c>
      <c r="H98" s="130"/>
      <c r="I98" s="131">
        <f t="shared" si="4"/>
        <v>0</v>
      </c>
    </row>
    <row r="99" spans="1:9" ht="13.5" customHeight="1">
      <c r="A99" s="125"/>
      <c r="B99" s="126" t="s">
        <v>65</v>
      </c>
      <c r="C99" s="134">
        <f>C96*0.22</f>
        <v>221.57854399999991</v>
      </c>
      <c r="D99" s="128" t="s">
        <v>66</v>
      </c>
      <c r="E99" s="129"/>
      <c r="F99" s="130"/>
      <c r="G99" s="129">
        <f t="shared" si="5"/>
        <v>0</v>
      </c>
      <c r="H99" s="130"/>
      <c r="I99" s="131">
        <f t="shared" si="4"/>
        <v>0</v>
      </c>
    </row>
    <row r="100" spans="1:9" ht="13.5" customHeight="1">
      <c r="A100" s="125"/>
      <c r="B100" s="126" t="s">
        <v>67</v>
      </c>
      <c r="C100" s="134">
        <f>C95*0.02</f>
        <v>18.677333333333323</v>
      </c>
      <c r="D100" s="128" t="s">
        <v>66</v>
      </c>
      <c r="E100" s="129"/>
      <c r="F100" s="130"/>
      <c r="G100" s="129">
        <f t="shared" si="5"/>
        <v>0</v>
      </c>
      <c r="H100" s="130"/>
      <c r="I100" s="131">
        <f t="shared" si="4"/>
        <v>0</v>
      </c>
    </row>
    <row r="101" spans="1:9" ht="13.5" customHeight="1">
      <c r="A101" s="124"/>
      <c r="B101" s="126" t="s">
        <v>68</v>
      </c>
      <c r="C101" s="127">
        <f>C97*0.065</f>
        <v>27.277661666666656</v>
      </c>
      <c r="D101" s="128" t="s">
        <v>69</v>
      </c>
      <c r="E101" s="129"/>
      <c r="F101" s="130"/>
      <c r="G101" s="129">
        <f t="shared" si="5"/>
        <v>0</v>
      </c>
      <c r="H101" s="130"/>
      <c r="I101" s="131">
        <f t="shared" si="4"/>
        <v>0</v>
      </c>
    </row>
    <row r="102" spans="1:9" ht="13.5" customHeight="1">
      <c r="A102" s="124"/>
      <c r="B102" s="55" t="s">
        <v>70</v>
      </c>
      <c r="C102" s="83">
        <v>6</v>
      </c>
      <c r="D102" s="57" t="s">
        <v>22</v>
      </c>
      <c r="E102" s="60"/>
      <c r="F102" s="61"/>
      <c r="G102" s="60">
        <f t="shared" si="5"/>
        <v>0</v>
      </c>
      <c r="H102" s="61">
        <f>SUM(F102*C102)</f>
        <v>0</v>
      </c>
      <c r="I102" s="62">
        <f t="shared" si="4"/>
        <v>0</v>
      </c>
    </row>
    <row r="103" spans="1:9" ht="13.5" customHeight="1">
      <c r="A103" s="124"/>
      <c r="B103" s="135"/>
      <c r="C103" s="133"/>
      <c r="D103" s="79"/>
      <c r="E103" s="60"/>
      <c r="F103" s="61"/>
      <c r="G103" s="60"/>
      <c r="H103" s="61"/>
      <c r="I103" s="62"/>
    </row>
    <row r="104" spans="1:9" ht="13.5" customHeight="1">
      <c r="A104" s="137"/>
      <c r="B104" s="142"/>
      <c r="C104" s="139"/>
      <c r="D104" s="103"/>
      <c r="E104" s="104"/>
      <c r="F104" s="105"/>
      <c r="G104" s="104"/>
      <c r="H104" s="105"/>
      <c r="I104" s="106"/>
    </row>
    <row r="105" spans="1:9" ht="13.5" customHeight="1">
      <c r="A105" s="107">
        <v>9</v>
      </c>
      <c r="B105" s="108" t="s">
        <v>81</v>
      </c>
      <c r="C105" s="140">
        <f>C57</f>
        <v>1293.1301376000004</v>
      </c>
      <c r="D105" s="117"/>
      <c r="E105" s="111"/>
      <c r="F105" s="112"/>
      <c r="G105" s="111">
        <f>SUM(G106:G112)</f>
        <v>0</v>
      </c>
      <c r="H105" s="112">
        <f>SUM(H106:H112)</f>
        <v>0</v>
      </c>
      <c r="I105" s="113">
        <f>SUM(I106:I112)</f>
        <v>0</v>
      </c>
    </row>
    <row r="106" spans="1:9" ht="13.5" customHeight="1">
      <c r="A106" s="54">
        <v>10.1</v>
      </c>
      <c r="B106" s="148"/>
      <c r="C106" s="133"/>
      <c r="D106" s="79"/>
      <c r="E106" s="60"/>
      <c r="F106" s="61"/>
      <c r="G106" s="60"/>
      <c r="H106" s="61"/>
      <c r="I106" s="62"/>
    </row>
    <row r="107" spans="1:9" ht="13.5" customHeight="1">
      <c r="A107" s="124"/>
      <c r="B107" s="148"/>
      <c r="C107" s="133"/>
      <c r="D107" s="79"/>
      <c r="E107" s="60"/>
      <c r="F107" s="61"/>
      <c r="G107" s="60"/>
      <c r="H107" s="61"/>
      <c r="I107" s="62"/>
    </row>
    <row r="108" spans="1:9" ht="13.5" customHeight="1">
      <c r="A108" s="124"/>
      <c r="B108" s="148"/>
      <c r="C108" s="133"/>
      <c r="D108" s="79"/>
      <c r="E108" s="60"/>
      <c r="F108" s="61"/>
      <c r="G108" s="60"/>
      <c r="H108" s="61"/>
      <c r="I108" s="62"/>
    </row>
    <row r="109" spans="1:9" ht="13.5" customHeight="1">
      <c r="A109" s="124"/>
      <c r="B109" s="148"/>
      <c r="C109" s="133"/>
      <c r="D109" s="79"/>
      <c r="E109" s="60"/>
      <c r="F109" s="61"/>
      <c r="G109" s="60"/>
      <c r="H109" s="61"/>
      <c r="I109" s="62"/>
    </row>
    <row r="110" spans="1:9" ht="13.5" customHeight="1">
      <c r="A110" s="124"/>
      <c r="B110" s="148"/>
      <c r="C110" s="133"/>
      <c r="D110" s="79"/>
      <c r="E110" s="60"/>
      <c r="F110" s="61"/>
      <c r="G110" s="60"/>
      <c r="H110" s="61"/>
      <c r="I110" s="62"/>
    </row>
    <row r="111" spans="1:9" ht="13.5" customHeight="1">
      <c r="A111" s="124"/>
      <c r="B111" s="148"/>
      <c r="C111" s="133"/>
      <c r="D111" s="79"/>
      <c r="E111" s="60"/>
      <c r="F111" s="61"/>
      <c r="G111" s="60"/>
      <c r="H111" s="61"/>
      <c r="I111" s="62"/>
    </row>
    <row r="112" spans="1:9" ht="13.5" customHeight="1">
      <c r="A112" s="137"/>
      <c r="B112" s="142"/>
      <c r="C112" s="139"/>
      <c r="D112" s="103"/>
      <c r="E112" s="104"/>
      <c r="F112" s="105"/>
      <c r="G112" s="104"/>
      <c r="H112" s="105"/>
      <c r="I112" s="106"/>
    </row>
    <row r="113" spans="1:9" ht="13.5" customHeight="1">
      <c r="A113" s="107">
        <v>10</v>
      </c>
      <c r="B113" s="108" t="s">
        <v>82</v>
      </c>
      <c r="C113" s="140"/>
      <c r="D113" s="117"/>
      <c r="E113" s="111"/>
      <c r="F113" s="112"/>
      <c r="G113" s="111">
        <f>SUM(G114:G122)</f>
        <v>0</v>
      </c>
      <c r="H113" s="112">
        <f>SUM(H114:H122)</f>
        <v>0</v>
      </c>
      <c r="I113" s="113">
        <f>SUM(I114:I115)</f>
        <v>0</v>
      </c>
    </row>
    <row r="114" spans="1:9" ht="13.5" customHeight="1">
      <c r="A114" s="54">
        <v>11.2</v>
      </c>
      <c r="B114" s="148"/>
      <c r="C114" s="133"/>
      <c r="D114" s="79"/>
      <c r="E114" s="60"/>
      <c r="F114" s="61"/>
      <c r="G114" s="60"/>
      <c r="H114" s="61"/>
      <c r="I114" s="62"/>
    </row>
    <row r="115" spans="1:9" ht="13.5" customHeight="1">
      <c r="A115" s="124"/>
      <c r="B115" s="148"/>
      <c r="C115" s="133"/>
      <c r="D115" s="79"/>
      <c r="E115" s="60"/>
      <c r="F115" s="61"/>
      <c r="G115" s="60"/>
      <c r="H115" s="61"/>
      <c r="I115" s="62"/>
    </row>
    <row r="116" spans="1:9" ht="13.5" customHeight="1">
      <c r="A116" s="124"/>
      <c r="B116" s="148"/>
      <c r="C116" s="133"/>
      <c r="D116" s="79"/>
      <c r="E116" s="60"/>
      <c r="F116" s="61"/>
      <c r="G116" s="60"/>
      <c r="H116" s="61"/>
      <c r="I116" s="62"/>
    </row>
    <row r="117" spans="1:9" ht="13.5" customHeight="1">
      <c r="A117" s="124"/>
      <c r="B117" s="148"/>
      <c r="C117" s="133"/>
      <c r="D117" s="79"/>
      <c r="E117" s="60"/>
      <c r="F117" s="61"/>
      <c r="G117" s="60"/>
      <c r="H117" s="61"/>
      <c r="I117" s="62"/>
    </row>
    <row r="118" spans="1:9" ht="13.5" customHeight="1">
      <c r="A118" s="124"/>
      <c r="B118" s="148"/>
      <c r="C118" s="133"/>
      <c r="D118" s="79"/>
      <c r="E118" s="60"/>
      <c r="F118" s="61"/>
      <c r="G118" s="60"/>
      <c r="H118" s="61"/>
      <c r="I118" s="62"/>
    </row>
    <row r="119" spans="1:9" ht="13.5" customHeight="1">
      <c r="A119" s="124"/>
      <c r="B119" s="148"/>
      <c r="C119" s="133"/>
      <c r="D119" s="79"/>
      <c r="E119" s="60"/>
      <c r="F119" s="61"/>
      <c r="G119" s="60"/>
      <c r="H119" s="61"/>
      <c r="I119" s="62"/>
    </row>
    <row r="120" spans="1:9" ht="13.5" customHeight="1">
      <c r="A120" s="124"/>
      <c r="B120" s="148"/>
      <c r="C120" s="133"/>
      <c r="D120" s="79"/>
      <c r="E120" s="60"/>
      <c r="F120" s="61"/>
      <c r="G120" s="60"/>
      <c r="H120" s="61"/>
      <c r="I120" s="62"/>
    </row>
    <row r="121" spans="1:9" ht="13.5" customHeight="1">
      <c r="A121" s="124"/>
      <c r="B121" s="148"/>
      <c r="C121" s="133"/>
      <c r="D121" s="79"/>
      <c r="E121" s="60"/>
      <c r="F121" s="61"/>
      <c r="G121" s="60"/>
      <c r="H121" s="61"/>
      <c r="I121" s="62"/>
    </row>
    <row r="122" spans="1:9" ht="13.5" customHeight="1">
      <c r="A122" s="124"/>
      <c r="B122" s="148"/>
      <c r="C122" s="133"/>
      <c r="D122" s="79"/>
      <c r="E122" s="60"/>
      <c r="F122" s="61"/>
      <c r="G122" s="60"/>
      <c r="H122" s="61"/>
      <c r="I122" s="62"/>
    </row>
    <row r="123" spans="1:9" ht="13.5" customHeight="1">
      <c r="A123" s="149"/>
      <c r="B123" s="150"/>
      <c r="C123" s="151"/>
      <c r="D123" s="152"/>
      <c r="E123" s="67"/>
      <c r="F123" s="68"/>
      <c r="G123" s="67"/>
      <c r="H123" s="68"/>
      <c r="I123" s="69"/>
    </row>
  </sheetData>
  <pageMargins left="0.748031" right="0.5" top="0.27559099999999997" bottom="0.748031" header="0.55118100000000003" footer="0.51181100000000002"/>
  <pageSetup scale="90" orientation="portrait"/>
  <headerFooter>
    <oddHeader>&amp;R&amp;"Helvetica,Regular"&amp;10&amp;KA7A7A7BOQ : AT Full Pitch</oddHeader>
    <oddFooter>&amp;L&amp;"Helvetica,Regular"&amp;9&amp;KA7A7A7Ministry of Youth and Sports&amp;R&amp;"Arial,Regular"&amp;10&amp;KA7A7A7Page&amp;K000000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5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G28" sqref="G28"/>
    </sheetView>
  </sheetViews>
  <sheetFormatPr defaultColWidth="16.28515625" defaultRowHeight="13.5" customHeight="1"/>
  <cols>
    <col min="1" max="1" width="26.7109375" style="153" customWidth="1"/>
    <col min="2" max="2" width="5.85546875" style="153" customWidth="1"/>
    <col min="3" max="3" width="5.42578125" style="153" customWidth="1"/>
    <col min="4" max="4" width="5" style="153" customWidth="1"/>
    <col min="5" max="256" width="16.28515625" style="153" customWidth="1"/>
  </cols>
  <sheetData>
    <row r="1" spans="1:4" ht="14.45" customHeight="1">
      <c r="A1" s="214" t="s">
        <v>83</v>
      </c>
      <c r="B1" s="214"/>
      <c r="C1" s="214"/>
      <c r="D1" s="214"/>
    </row>
    <row r="2" spans="1:4" ht="13.35" customHeight="1">
      <c r="A2" s="154"/>
      <c r="B2" s="155" t="s">
        <v>84</v>
      </c>
      <c r="C2" s="155" t="s">
        <v>85</v>
      </c>
      <c r="D2" s="155" t="s">
        <v>86</v>
      </c>
    </row>
    <row r="3" spans="1:4" ht="13.35" customHeight="1">
      <c r="A3" s="156" t="s">
        <v>87</v>
      </c>
      <c r="B3" s="157">
        <v>105</v>
      </c>
      <c r="C3" s="158">
        <v>68</v>
      </c>
      <c r="D3" s="159"/>
    </row>
    <row r="4" spans="1:4" ht="12.95" customHeight="1">
      <c r="A4" s="160" t="s">
        <v>88</v>
      </c>
      <c r="B4" s="161">
        <v>2.5</v>
      </c>
      <c r="C4" s="162"/>
      <c r="D4" s="163"/>
    </row>
    <row r="5" spans="1:4" ht="12.95" customHeight="1">
      <c r="A5" s="160" t="s">
        <v>89</v>
      </c>
      <c r="B5" s="161">
        <v>3</v>
      </c>
      <c r="C5" s="164"/>
      <c r="D5" s="165"/>
    </row>
    <row r="6" spans="1:4" ht="12.95" customHeight="1">
      <c r="A6" s="160" t="s">
        <v>90</v>
      </c>
      <c r="B6" s="161">
        <v>0.35</v>
      </c>
      <c r="C6" s="164"/>
      <c r="D6" s="165"/>
    </row>
    <row r="7" spans="1:4" ht="12.95" customHeight="1">
      <c r="A7" s="160" t="s">
        <v>91</v>
      </c>
      <c r="B7" s="161">
        <v>0.3</v>
      </c>
      <c r="C7" s="164"/>
      <c r="D7" s="165"/>
    </row>
    <row r="8" spans="1:4" ht="12.95" customHeight="1">
      <c r="A8" s="160" t="s">
        <v>92</v>
      </c>
      <c r="B8" s="166">
        <v>1</v>
      </c>
      <c r="C8" s="167">
        <v>0.4</v>
      </c>
      <c r="D8" s="167">
        <v>0.5</v>
      </c>
    </row>
    <row r="9" spans="1:4" ht="12.95" customHeight="1">
      <c r="A9" s="160" t="s">
        <v>93</v>
      </c>
      <c r="B9" s="161">
        <v>12.5</v>
      </c>
      <c r="C9" s="168"/>
      <c r="D9" s="169"/>
    </row>
    <row r="10" spans="1:4" ht="12.95" customHeight="1">
      <c r="A10" s="160" t="s">
        <v>94</v>
      </c>
      <c r="B10" s="166">
        <v>1.2</v>
      </c>
      <c r="C10" s="170">
        <v>1.2</v>
      </c>
      <c r="D10" s="170">
        <v>1.2</v>
      </c>
    </row>
    <row r="11" spans="1:4" ht="12.95" customHeight="1">
      <c r="A11" s="160" t="s">
        <v>95</v>
      </c>
      <c r="B11" s="171"/>
      <c r="C11" s="167">
        <v>0.7</v>
      </c>
      <c r="D11" s="172"/>
    </row>
    <row r="12" spans="1:4" ht="12.95" customHeight="1">
      <c r="A12" s="173" t="s">
        <v>96</v>
      </c>
      <c r="B12" s="174"/>
      <c r="C12" s="175">
        <v>1</v>
      </c>
      <c r="D12" s="172"/>
    </row>
    <row r="13" spans="1:4" ht="12.95" customHeight="1">
      <c r="A13" s="160" t="s">
        <v>97</v>
      </c>
      <c r="B13" s="176">
        <v>0.2</v>
      </c>
      <c r="C13" s="167">
        <v>0.1</v>
      </c>
      <c r="D13" s="172"/>
    </row>
    <row r="14" spans="1:4" ht="12.95" customHeight="1">
      <c r="A14" s="160" t="s">
        <v>98</v>
      </c>
      <c r="B14" s="166">
        <v>1.5</v>
      </c>
      <c r="C14" s="167">
        <v>1.5</v>
      </c>
      <c r="D14" s="167">
        <v>0.6</v>
      </c>
    </row>
    <row r="15" spans="1:4" ht="12.95" customHeight="1">
      <c r="A15" s="160" t="s">
        <v>99</v>
      </c>
      <c r="B15" s="177"/>
      <c r="C15" s="167">
        <v>1.5</v>
      </c>
      <c r="D15" s="167">
        <v>1.5</v>
      </c>
    </row>
  </sheetData>
  <mergeCells count="1">
    <mergeCell ref="A1:D1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35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K43" sqref="K43"/>
    </sheetView>
  </sheetViews>
  <sheetFormatPr defaultColWidth="16.28515625" defaultRowHeight="13.5" customHeight="1"/>
  <cols>
    <col min="1" max="1" width="39" style="178" customWidth="1"/>
    <col min="2" max="5" width="6.7109375" style="178" customWidth="1"/>
    <col min="6" max="6" width="8.7109375" style="178" customWidth="1"/>
    <col min="7" max="10" width="10.7109375" style="178" customWidth="1"/>
    <col min="11" max="256" width="16.28515625" style="178" customWidth="1"/>
  </cols>
  <sheetData>
    <row r="1" spans="1:10" ht="15" customHeight="1">
      <c r="A1" s="214" t="s">
        <v>100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ht="15" customHeight="1">
      <c r="A2" s="154"/>
      <c r="B2" s="155" t="s">
        <v>84</v>
      </c>
      <c r="C2" s="155" t="s">
        <v>85</v>
      </c>
      <c r="D2" s="155" t="s">
        <v>86</v>
      </c>
      <c r="E2" s="155" t="s">
        <v>101</v>
      </c>
      <c r="F2" s="155" t="s">
        <v>102</v>
      </c>
      <c r="G2" s="155" t="s">
        <v>103</v>
      </c>
      <c r="H2" s="155" t="s">
        <v>104</v>
      </c>
      <c r="I2" s="155" t="s">
        <v>105</v>
      </c>
      <c r="J2" s="155" t="s">
        <v>106</v>
      </c>
    </row>
    <row r="3" spans="1:10" ht="15" customHeight="1">
      <c r="A3" s="156" t="s">
        <v>87</v>
      </c>
      <c r="B3" s="179">
        <f>'Variables - VARIABLES (m)'!B3</f>
        <v>105</v>
      </c>
      <c r="C3" s="180">
        <f>'Variables - VARIABLES (m)'!C3</f>
        <v>68</v>
      </c>
      <c r="D3" s="181"/>
      <c r="E3" s="181"/>
      <c r="F3" s="181"/>
      <c r="G3" s="180">
        <f>B3*C3</f>
        <v>7140</v>
      </c>
      <c r="H3" s="181"/>
      <c r="I3" s="181"/>
      <c r="J3" s="181"/>
    </row>
    <row r="4" spans="1:10" ht="15" customHeight="1">
      <c r="A4" s="160" t="s">
        <v>107</v>
      </c>
      <c r="B4" s="182"/>
      <c r="C4" s="183"/>
      <c r="D4" s="184"/>
      <c r="E4" s="184"/>
      <c r="F4" s="184"/>
      <c r="G4" s="183"/>
      <c r="H4" s="184"/>
      <c r="I4" s="184"/>
      <c r="J4" s="184"/>
    </row>
    <row r="5" spans="1:10" ht="15" customHeight="1">
      <c r="A5" s="160" t="s">
        <v>108</v>
      </c>
      <c r="B5" s="185">
        <f>B3</f>
        <v>105</v>
      </c>
      <c r="C5" s="186">
        <f>'Variables - VARIABLES (m)'!B4</f>
        <v>2.5</v>
      </c>
      <c r="D5" s="184"/>
      <c r="E5" s="184"/>
      <c r="F5" s="184"/>
      <c r="G5" s="186">
        <f>B5*C5</f>
        <v>262.5</v>
      </c>
      <c r="H5" s="184"/>
      <c r="I5" s="184"/>
      <c r="J5" s="184"/>
    </row>
    <row r="6" spans="1:10" ht="15" customHeight="1">
      <c r="A6" s="160" t="s">
        <v>109</v>
      </c>
      <c r="B6" s="185">
        <f>B3</f>
        <v>105</v>
      </c>
      <c r="C6" s="186">
        <f>'Variables - VARIABLES (m)'!B4</f>
        <v>2.5</v>
      </c>
      <c r="D6" s="184"/>
      <c r="E6" s="184"/>
      <c r="F6" s="184"/>
      <c r="G6" s="186">
        <f>B6*C6</f>
        <v>262.5</v>
      </c>
      <c r="H6" s="184"/>
      <c r="I6" s="184"/>
      <c r="J6" s="184"/>
    </row>
    <row r="7" spans="1:10" ht="15" customHeight="1">
      <c r="A7" s="160" t="s">
        <v>110</v>
      </c>
      <c r="B7" s="185">
        <f>C3</f>
        <v>68</v>
      </c>
      <c r="C7" s="186">
        <f>'Variables - VARIABLES (m)'!B5</f>
        <v>3</v>
      </c>
      <c r="D7" s="184"/>
      <c r="E7" s="184"/>
      <c r="F7" s="184"/>
      <c r="G7" s="186">
        <f>B7*C7</f>
        <v>204</v>
      </c>
      <c r="H7" s="184"/>
      <c r="I7" s="184"/>
      <c r="J7" s="184"/>
    </row>
    <row r="8" spans="1:10" ht="15" customHeight="1">
      <c r="A8" s="160" t="s">
        <v>86</v>
      </c>
      <c r="B8" s="185">
        <f>C3</f>
        <v>68</v>
      </c>
      <c r="C8" s="186">
        <f>'Variables - VARIABLES (m)'!B5</f>
        <v>3</v>
      </c>
      <c r="D8" s="184"/>
      <c r="E8" s="184"/>
      <c r="F8" s="184"/>
      <c r="G8" s="186">
        <v>7140</v>
      </c>
      <c r="H8" s="184"/>
      <c r="I8" s="184"/>
      <c r="J8" s="184"/>
    </row>
    <row r="9" spans="1:10" ht="15" customHeight="1">
      <c r="A9" s="160" t="s">
        <v>111</v>
      </c>
      <c r="B9" s="185">
        <f>'Variables - VARIABLES (m)'!B4</f>
        <v>2.5</v>
      </c>
      <c r="C9" s="186">
        <f>'Variables - VARIABLES (m)'!B5</f>
        <v>3</v>
      </c>
      <c r="D9" s="184"/>
      <c r="E9" s="184"/>
      <c r="F9" s="187">
        <v>4</v>
      </c>
      <c r="G9" s="186">
        <f>(B9*C9)*F9</f>
        <v>30</v>
      </c>
      <c r="H9" s="184"/>
      <c r="I9" s="184"/>
      <c r="J9" s="184"/>
    </row>
    <row r="10" spans="1:10" ht="15" customHeight="1">
      <c r="A10" s="160" t="s">
        <v>112</v>
      </c>
      <c r="B10" s="188"/>
      <c r="C10" s="184"/>
      <c r="D10" s="184"/>
      <c r="E10" s="184"/>
      <c r="F10" s="184"/>
      <c r="G10" s="189">
        <f>SUM(G3:G9)</f>
        <v>15039</v>
      </c>
      <c r="H10" s="184"/>
      <c r="I10" s="184"/>
      <c r="J10" s="184"/>
    </row>
    <row r="11" spans="1:10" ht="15" customHeight="1">
      <c r="A11" s="160" t="s">
        <v>113</v>
      </c>
      <c r="B11" s="188"/>
      <c r="C11" s="184"/>
      <c r="D11" s="186">
        <f>'Variables - VARIABLES (m)'!B6</f>
        <v>0.35</v>
      </c>
      <c r="E11" s="184"/>
      <c r="F11" s="184"/>
      <c r="G11" s="184"/>
      <c r="H11" s="189">
        <f>G10*D11</f>
        <v>5263.65</v>
      </c>
      <c r="I11" s="190"/>
      <c r="J11" s="190"/>
    </row>
    <row r="12" spans="1:10" ht="15" customHeight="1">
      <c r="A12" s="160" t="s">
        <v>114</v>
      </c>
      <c r="B12" s="188"/>
      <c r="C12" s="184"/>
      <c r="D12" s="186">
        <f>'Variables - VARIABLES (m)'!B7</f>
        <v>0.3</v>
      </c>
      <c r="E12" s="184"/>
      <c r="F12" s="184"/>
      <c r="G12" s="184"/>
      <c r="H12" s="189">
        <f>G10*D12</f>
        <v>4511.7</v>
      </c>
      <c r="I12" s="190"/>
      <c r="J12" s="190"/>
    </row>
    <row r="13" spans="1:10" ht="15" customHeight="1">
      <c r="A13" s="160" t="s">
        <v>115</v>
      </c>
      <c r="B13" s="185">
        <f>('Variables - VARIABLES (m)'!B3+'Variables - VARIABLES (m)'!B5+'Variables - VARIABLES (m)'!B5+'Variables - VARIABLES (m)'!C8+'Variables - VARIABLES (m)'!C8)*2</f>
        <v>223.60000000000002</v>
      </c>
      <c r="C13" s="186">
        <f>'Variables - VARIABLES (m)'!C8+0.1</f>
        <v>0.5</v>
      </c>
      <c r="D13" s="186">
        <f>'Variables - VARIABLES (m)'!D8+0.1</f>
        <v>0.6</v>
      </c>
      <c r="E13" s="184"/>
      <c r="F13" s="184"/>
      <c r="G13" s="191">
        <f>B13*C13</f>
        <v>111.80000000000001</v>
      </c>
      <c r="H13" s="186">
        <f>B13*C13*D13</f>
        <v>67.08</v>
      </c>
      <c r="I13" s="184"/>
      <c r="J13" s="184"/>
    </row>
    <row r="14" spans="1:10" ht="15" customHeight="1">
      <c r="A14" s="160" t="s">
        <v>116</v>
      </c>
      <c r="B14" s="185">
        <f>('Variables - VARIABLES (m)'!C3+'Variables - VARIABLES (m)'!B4+'Variables - VARIABLES (m)'!B4+'Variables - VARIABLES (m)'!C8+'Variables - VARIABLES (m)'!C8)*2</f>
        <v>147.60000000000002</v>
      </c>
      <c r="C14" s="186">
        <f>'Variables - VARIABLES (m)'!C8+0.1</f>
        <v>0.5</v>
      </c>
      <c r="D14" s="186">
        <f>'Variables - VARIABLES (m)'!D8+0.1</f>
        <v>0.6</v>
      </c>
      <c r="E14" s="184"/>
      <c r="F14" s="184"/>
      <c r="G14" s="191">
        <f>B14*C14</f>
        <v>73.800000000000011</v>
      </c>
      <c r="H14" s="186">
        <f>B14*C14*D14</f>
        <v>44.280000000000008</v>
      </c>
      <c r="I14" s="184"/>
      <c r="J14" s="184"/>
    </row>
    <row r="15" spans="1:10" ht="15" customHeight="1">
      <c r="A15" s="160" t="s">
        <v>117</v>
      </c>
      <c r="B15" s="182"/>
      <c r="C15" s="183"/>
      <c r="D15" s="183"/>
      <c r="E15" s="184"/>
      <c r="F15" s="184"/>
      <c r="G15" s="192">
        <f>SUM(G13:G14)</f>
        <v>185.60000000000002</v>
      </c>
      <c r="H15" s="187">
        <f>SUM(H13:H14)</f>
        <v>111.36000000000001</v>
      </c>
      <c r="I15" s="190"/>
      <c r="J15" s="190"/>
    </row>
    <row r="16" spans="1:10" ht="15" customHeight="1">
      <c r="A16" s="160" t="s">
        <v>118</v>
      </c>
      <c r="B16" s="185">
        <f>'Variables - VARIABLES (m)'!B10+0.3</f>
        <v>1.5</v>
      </c>
      <c r="C16" s="186">
        <f>'Variables - VARIABLES (m)'!C10+0.3</f>
        <v>1.5</v>
      </c>
      <c r="D16" s="186">
        <f>'Variables - VARIABLES (m)'!D10+0.3</f>
        <v>1.5</v>
      </c>
      <c r="E16" s="183"/>
      <c r="F16" s="186">
        <f>F22</f>
        <v>29.696000000000005</v>
      </c>
      <c r="G16" s="192">
        <f>(B16*C16)*F16</f>
        <v>66.816000000000017</v>
      </c>
      <c r="H16" s="189">
        <f>(D16*C16*B16)*F16</f>
        <v>100.22400000000002</v>
      </c>
      <c r="I16" s="190"/>
      <c r="J16" s="190"/>
    </row>
    <row r="17" spans="1:10" ht="15" customHeight="1">
      <c r="A17" s="160" t="s">
        <v>119</v>
      </c>
      <c r="B17" s="185">
        <f>'Variables - VARIABLES (m)'!B14</f>
        <v>1.5</v>
      </c>
      <c r="C17" s="186">
        <f>'Variables - VARIABLES (m)'!C14</f>
        <v>1.5</v>
      </c>
      <c r="D17" s="186">
        <f>'Variables - VARIABLES (m)'!D14</f>
        <v>0.6</v>
      </c>
      <c r="E17" s="183"/>
      <c r="F17" s="183"/>
      <c r="G17" s="193"/>
      <c r="H17" s="189">
        <f>(B17*C17*D17)*F16</f>
        <v>40.089600000000004</v>
      </c>
      <c r="I17" s="190"/>
      <c r="J17" s="190"/>
    </row>
    <row r="18" spans="1:10" ht="30.75" customHeight="1">
      <c r="A18" s="194" t="s">
        <v>120</v>
      </c>
      <c r="B18" s="185">
        <f>B13+B14</f>
        <v>371.20000000000005</v>
      </c>
      <c r="C18" s="186">
        <f>'Variables - VARIABLES (m)'!C15</f>
        <v>1.5</v>
      </c>
      <c r="D18" s="186">
        <f>'Variables - VARIABLES (m)'!D15</f>
        <v>1.5</v>
      </c>
      <c r="E18" s="183"/>
      <c r="F18" s="183"/>
      <c r="G18" s="193"/>
      <c r="H18" s="189">
        <f>B18*C18*D18</f>
        <v>835.2</v>
      </c>
      <c r="I18" s="190"/>
      <c r="J18" s="190"/>
    </row>
    <row r="19" spans="1:10" ht="15" customHeight="1">
      <c r="A19" s="194" t="s">
        <v>121</v>
      </c>
      <c r="B19" s="185">
        <f>B18</f>
        <v>371.20000000000005</v>
      </c>
      <c r="C19" s="186">
        <v>1.2</v>
      </c>
      <c r="D19" s="186">
        <f>D18/2</f>
        <v>0.75</v>
      </c>
      <c r="E19" s="183"/>
      <c r="F19" s="183"/>
      <c r="G19" s="193"/>
      <c r="H19" s="189">
        <f>B19*C19*D19</f>
        <v>334.08000000000004</v>
      </c>
      <c r="I19" s="190"/>
      <c r="J19" s="190"/>
    </row>
    <row r="20" spans="1:10" ht="15" customHeight="1">
      <c r="A20" s="160" t="s">
        <v>122</v>
      </c>
      <c r="B20" s="185">
        <f>B16</f>
        <v>1.5</v>
      </c>
      <c r="C20" s="186">
        <v>0.2</v>
      </c>
      <c r="D20" s="184"/>
      <c r="E20" s="184"/>
      <c r="F20" s="184"/>
      <c r="G20" s="192">
        <f>((1.5*0.2)*4)*F16</f>
        <v>35.635200000000012</v>
      </c>
      <c r="H20" s="190"/>
      <c r="I20" s="190"/>
      <c r="J20" s="190"/>
    </row>
    <row r="21" spans="1:10" ht="15" customHeight="1">
      <c r="A21" s="160" t="s">
        <v>123</v>
      </c>
      <c r="B21" s="188"/>
      <c r="C21" s="184"/>
      <c r="D21" s="184"/>
      <c r="E21" s="184"/>
      <c r="F21" s="195">
        <f>((B3+C3+B3+C3+'Variables - VARIABLES (m)'!C8+'Variables - VARIABLES (m)'!C8+'Variables - VARIABLES (m)'!C8+'Variables - VARIABLES (m)'!C8+'Variables - VARIABLES (m)'!C8+'Variables - VARIABLES (m)'!C8+'Variables - VARIABLES (m)'!C8+'Variables - VARIABLES (m)'!C8+1)/1)</f>
        <v>350.19999999999982</v>
      </c>
      <c r="G21" s="184"/>
      <c r="H21" s="184"/>
      <c r="I21" s="184"/>
      <c r="J21" s="184"/>
    </row>
    <row r="22" spans="1:10" ht="15" customHeight="1">
      <c r="A22" s="160" t="s">
        <v>124</v>
      </c>
      <c r="B22" s="188"/>
      <c r="C22" s="184"/>
      <c r="D22" s="184"/>
      <c r="E22" s="184"/>
      <c r="F22" s="195">
        <f>(B13+B14)/'Variables - VARIABLES (m)'!B9</f>
        <v>29.696000000000005</v>
      </c>
      <c r="G22" s="184"/>
      <c r="H22" s="184"/>
      <c r="I22" s="184"/>
      <c r="J22" s="184"/>
    </row>
    <row r="23" spans="1:10" ht="15" customHeight="1">
      <c r="A23" s="160" t="s">
        <v>125</v>
      </c>
      <c r="B23" s="188"/>
      <c r="C23" s="184"/>
      <c r="D23" s="184"/>
      <c r="E23" s="184"/>
      <c r="F23" s="195">
        <f>F24+F25</f>
        <v>750.40000000000009</v>
      </c>
      <c r="G23" s="184"/>
      <c r="H23" s="184"/>
      <c r="I23" s="184"/>
      <c r="J23" s="184"/>
    </row>
    <row r="24" spans="1:10" ht="15" customHeight="1">
      <c r="A24" s="160" t="s">
        <v>126</v>
      </c>
      <c r="B24" s="188"/>
      <c r="C24" s="184"/>
      <c r="D24" s="184"/>
      <c r="E24" s="184"/>
      <c r="F24" s="186">
        <f>(B13+B14)/1</f>
        <v>371.20000000000005</v>
      </c>
      <c r="G24" s="184"/>
      <c r="H24" s="184"/>
      <c r="I24" s="184"/>
      <c r="J24" s="184"/>
    </row>
    <row r="25" spans="1:10" ht="15" customHeight="1">
      <c r="A25" s="160" t="s">
        <v>127</v>
      </c>
      <c r="B25" s="188"/>
      <c r="C25" s="184"/>
      <c r="D25" s="184"/>
      <c r="E25" s="184"/>
      <c r="F25" s="186">
        <f>(B13+B14+8)/1</f>
        <v>379.20000000000005</v>
      </c>
      <c r="G25" s="184"/>
      <c r="H25" s="184"/>
      <c r="I25" s="184"/>
      <c r="J25" s="184"/>
    </row>
    <row r="26" spans="1:10" ht="15" customHeight="1">
      <c r="A26" s="160" t="s">
        <v>128</v>
      </c>
      <c r="B26" s="185">
        <f>B13+B14</f>
        <v>371.20000000000005</v>
      </c>
      <c r="C26" s="186">
        <f>'Variables - VARIABLES (m)'!C12+0.12+0.12</f>
        <v>1.2400000000000002</v>
      </c>
      <c r="D26" s="184"/>
      <c r="E26" s="184"/>
      <c r="F26" s="184"/>
      <c r="G26" s="189">
        <f>B26*C26</f>
        <v>460.28800000000012</v>
      </c>
      <c r="H26" s="184"/>
      <c r="I26" s="184"/>
      <c r="J26" s="184"/>
    </row>
    <row r="27" spans="1:10" ht="15" customHeight="1">
      <c r="A27" s="160" t="s">
        <v>129</v>
      </c>
      <c r="B27" s="185">
        <f>'Variables - VARIABLES (m)'!B13</f>
        <v>0.2</v>
      </c>
      <c r="C27" s="186">
        <f>'Variables - VARIABLES (m)'!C13</f>
        <v>0.1</v>
      </c>
      <c r="D27" s="184"/>
      <c r="E27" s="184"/>
      <c r="F27" s="196">
        <f>G26/(B27*C27)</f>
        <v>23014.400000000001</v>
      </c>
      <c r="G27" s="197"/>
      <c r="H27" s="184"/>
      <c r="I27" s="184"/>
      <c r="J27" s="184"/>
    </row>
    <row r="28" spans="1:10" ht="15" customHeight="1">
      <c r="A28" s="160" t="s">
        <v>130</v>
      </c>
      <c r="B28" s="188"/>
      <c r="C28" s="184"/>
      <c r="D28" s="184"/>
      <c r="E28" s="184"/>
      <c r="F28" s="184"/>
      <c r="G28" s="189">
        <f>G10+G26</f>
        <v>15499.288</v>
      </c>
      <c r="H28" s="184"/>
      <c r="I28" s="184"/>
      <c r="J28" s="184"/>
    </row>
    <row r="29" spans="1:10" ht="15" customHeight="1">
      <c r="A29" s="160" t="s">
        <v>131</v>
      </c>
      <c r="B29" s="185">
        <f>'Variables - VARIABLES (m)'!B8</f>
        <v>1</v>
      </c>
      <c r="C29" s="186">
        <f>'Variables - VARIABLES (m)'!C8</f>
        <v>0.4</v>
      </c>
      <c r="D29" s="183"/>
      <c r="E29" s="186">
        <v>0.05</v>
      </c>
      <c r="F29" s="184"/>
      <c r="G29" s="184"/>
      <c r="H29" s="184"/>
      <c r="I29" s="187">
        <f>B29*C29*E29</f>
        <v>2.0000000000000004E-2</v>
      </c>
      <c r="J29" s="184"/>
    </row>
    <row r="30" spans="1:10" ht="15" customHeight="1">
      <c r="A30" s="160" t="s">
        <v>132</v>
      </c>
      <c r="B30" s="185">
        <f>'Variables - VARIABLES (m)'!B8</f>
        <v>1</v>
      </c>
      <c r="C30" s="186">
        <f>'Variables - VARIABLES (m)'!C8</f>
        <v>0.4</v>
      </c>
      <c r="D30" s="186">
        <f>'Variables - VARIABLES (m)'!D8</f>
        <v>0.5</v>
      </c>
      <c r="E30" s="186">
        <v>7.0000000000000007E-2</v>
      </c>
      <c r="F30" s="184"/>
      <c r="G30" s="184"/>
      <c r="H30" s="184"/>
      <c r="I30" s="187">
        <f>(B30*C30*E30*F31+(C30*D30*E30*F31))</f>
        <v>8.4000000000000019E-2</v>
      </c>
      <c r="J30" s="184"/>
    </row>
    <row r="31" spans="1:10" ht="15" customHeight="1">
      <c r="A31" s="160" t="s">
        <v>133</v>
      </c>
      <c r="B31" s="185">
        <f>'Variables - VARIABLES (m)'!B8</f>
        <v>1</v>
      </c>
      <c r="C31" s="186">
        <f>'Variables - VARIABLES (m)'!C8</f>
        <v>0.4</v>
      </c>
      <c r="D31" s="186">
        <v>7.0000000000000007E-2</v>
      </c>
      <c r="E31" s="183"/>
      <c r="F31" s="186">
        <v>2</v>
      </c>
      <c r="G31" s="198" t="s">
        <v>134</v>
      </c>
      <c r="H31" s="184"/>
      <c r="I31" s="184"/>
      <c r="J31" s="187">
        <f>(B31*D30*4)+(C31+D31*4)+(B31+B31+C31+C31)*D31</f>
        <v>2.8760000000000003</v>
      </c>
    </row>
    <row r="32" spans="1:10" ht="15" customHeight="1">
      <c r="A32" s="160" t="s">
        <v>135</v>
      </c>
      <c r="B32" s="185">
        <f>(7*'Variables - VARIABLES (m)'!B8)+(('Variables - VARIABLES (m)'!C8+'Variables - VARIABLES (m)'!C8+'Variables - VARIABLES (m)'!D8+'Variables - VARIABLES (m)'!D8)*5)</f>
        <v>16</v>
      </c>
      <c r="C32" s="183"/>
      <c r="D32" s="183"/>
      <c r="E32" s="183"/>
      <c r="F32" s="199">
        <f>B32/6</f>
        <v>2.6666666666666665</v>
      </c>
      <c r="G32" s="200" t="s">
        <v>136</v>
      </c>
      <c r="H32" s="201"/>
      <c r="I32" s="183"/>
      <c r="J32" s="202"/>
    </row>
    <row r="33" spans="1:10" ht="15" customHeight="1">
      <c r="A33" s="160" t="s">
        <v>137</v>
      </c>
      <c r="B33" s="185">
        <f>'Variables - VARIABLES (m)'!B10</f>
        <v>1.2</v>
      </c>
      <c r="C33" s="186">
        <f>'Variables - VARIABLES (m)'!C10</f>
        <v>1.2</v>
      </c>
      <c r="D33" s="186">
        <f>'Variables - VARIABLES (m)'!D10</f>
        <v>1.2</v>
      </c>
      <c r="E33" s="186">
        <v>7.0000000000000007E-2</v>
      </c>
      <c r="F33" s="184"/>
      <c r="G33" s="203"/>
      <c r="H33" s="184"/>
      <c r="I33" s="187">
        <f>(B33*C33*E33)*6</f>
        <v>0.6048</v>
      </c>
      <c r="J33" s="183"/>
    </row>
    <row r="34" spans="1:10" ht="15" customHeight="1">
      <c r="A34" s="160" t="s">
        <v>138</v>
      </c>
      <c r="B34" s="185">
        <f>'Variables - VARIABLES (m)'!B10</f>
        <v>1.2</v>
      </c>
      <c r="C34" s="186">
        <f>'Variables - VARIABLES (m)'!C10</f>
        <v>1.2</v>
      </c>
      <c r="D34" s="186">
        <f>'Variables - VARIABLES (m)'!D10</f>
        <v>1.2</v>
      </c>
      <c r="E34" s="183"/>
      <c r="F34" s="204">
        <v>10</v>
      </c>
      <c r="G34" s="200" t="s">
        <v>139</v>
      </c>
      <c r="H34" s="205"/>
      <c r="I34" s="184"/>
      <c r="J34" s="187">
        <f>(B34*C34)*F34</f>
        <v>14.399999999999999</v>
      </c>
    </row>
    <row r="35" spans="1:10" ht="15" customHeight="1">
      <c r="A35" s="160" t="s">
        <v>140</v>
      </c>
      <c r="B35" s="185">
        <f>((('Variables - VARIABLES (m)'!B10+'Variables - VARIABLES (m)'!C10+'Variables - VARIABLES (m)'!D10)*6)*2)+('Variables - VARIABLES (m)'!B10+'Variables - VARIABLES (m)'!C10)*2</f>
        <v>47.999999999999993</v>
      </c>
      <c r="C35" s="183"/>
      <c r="D35" s="183"/>
      <c r="E35" s="183"/>
      <c r="F35" s="199">
        <f>B35/6</f>
        <v>7.9999999999999991</v>
      </c>
      <c r="G35" s="200" t="s">
        <v>136</v>
      </c>
      <c r="H35" s="205"/>
      <c r="I35" s="184"/>
      <c r="J35" s="202"/>
    </row>
  </sheetData>
  <mergeCells count="1">
    <mergeCell ref="A1:J1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Main Summary</vt:lpstr>
      <vt:lpstr>BOQ </vt:lpstr>
      <vt:lpstr>Variables - VARIABLES (m)</vt:lpstr>
      <vt:lpstr>Variables - CALCULATIONS</vt:lpstr>
    </vt:vector>
  </TitlesOfParts>
  <Manager/>
  <Company>Wood Studio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 full Pitch</dc:title>
  <dc:subject/>
  <dc:creator>Sinan</dc:creator>
  <cp:keywords/>
  <dc:description/>
  <cp:lastModifiedBy>Mux</cp:lastModifiedBy>
  <dcterms:created xsi:type="dcterms:W3CDTF">2019-12-10T08:59:38Z</dcterms:created>
  <dcterms:modified xsi:type="dcterms:W3CDTF">2021-05-17T11:06:36Z</dcterms:modified>
  <cp:category/>
</cp:coreProperties>
</file>