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Waste Management\Common\Projects\ZONE 4&amp;5\Z4n5 - PSIP 2017\TH Vandhoo\Drawing and BOQ (500sqm - pop less than 500)\"/>
    </mc:Choice>
  </mc:AlternateContent>
  <bookViews>
    <workbookView xWindow="0" yWindow="0" windowWidth="26115" windowHeight="11535"/>
  </bookViews>
  <sheets>
    <sheet name="Sheet1" sheetId="1" r:id="rId1"/>
    <sheet name="Sheet2" sheetId="2" r:id="rId2"/>
    <sheet name="Sheet3" sheetId="3" r:id="rId3"/>
  </sheets>
  <definedNames>
    <definedName name="_xlnm.Print_Titles" localSheetId="0">Sheet1!$17:$17</definedName>
  </definedNames>
  <calcPr calcId="152511"/>
</workbook>
</file>

<file path=xl/calcChain.xml><?xml version="1.0" encoding="utf-8"?>
<calcChain xmlns="http://schemas.openxmlformats.org/spreadsheetml/2006/main">
  <c r="D111" i="1" l="1"/>
  <c r="D156" i="1" l="1"/>
  <c r="C11" i="1"/>
  <c r="C10" i="1"/>
  <c r="D117" i="1" l="1"/>
  <c r="D116" i="1"/>
  <c r="D115" i="1"/>
  <c r="D77" i="1"/>
  <c r="D109" i="1" l="1"/>
  <c r="D34" i="1"/>
  <c r="D155" i="1" l="1"/>
  <c r="D113" i="1"/>
  <c r="D112" i="1"/>
  <c r="D110" i="1"/>
  <c r="D73" i="1" l="1"/>
  <c r="D62" i="1" l="1"/>
  <c r="D51" i="1"/>
  <c r="D50" i="1"/>
  <c r="D49" i="1"/>
  <c r="D48" i="1"/>
  <c r="D47" i="1"/>
  <c r="D39" i="1"/>
  <c r="D33" i="1"/>
  <c r="C6" i="1"/>
  <c r="C9" i="1"/>
  <c r="D45" i="1"/>
  <c r="D44" i="1"/>
  <c r="D98" i="1" l="1"/>
  <c r="D153" i="1"/>
  <c r="D91" i="1"/>
  <c r="D82" i="1"/>
  <c r="D81" i="1"/>
  <c r="D90" i="1"/>
  <c r="D65" i="1"/>
  <c r="D84" i="1"/>
  <c r="D31" i="1"/>
  <c r="D75" i="1"/>
  <c r="D30" i="1"/>
  <c r="D72" i="1"/>
  <c r="D67" i="1"/>
  <c r="D54" i="1"/>
  <c r="D42" i="1"/>
  <c r="D55" i="1"/>
  <c r="D41" i="1"/>
  <c r="D43" i="1"/>
  <c r="D40" i="1"/>
  <c r="C8" i="1"/>
  <c r="D151" i="1"/>
  <c r="D57" i="1"/>
  <c r="D32" i="1"/>
</calcChain>
</file>

<file path=xl/sharedStrings.xml><?xml version="1.0" encoding="utf-8"?>
<sst xmlns="http://schemas.openxmlformats.org/spreadsheetml/2006/main" count="260" uniqueCount="146">
  <si>
    <t>No</t>
  </si>
  <si>
    <t>Item</t>
  </si>
  <si>
    <t>Unit</t>
  </si>
  <si>
    <t>Quantity</t>
  </si>
  <si>
    <t>Rate</t>
  </si>
  <si>
    <t>Amount</t>
  </si>
  <si>
    <t>Site Clearance</t>
  </si>
  <si>
    <t>Earth works</t>
  </si>
  <si>
    <t>LS</t>
  </si>
  <si>
    <t>Allow for all excavation work for foundations as follows</t>
  </si>
  <si>
    <t>m3</t>
  </si>
  <si>
    <t>Flood light pole</t>
  </si>
  <si>
    <t>Allow for all site clean up work including relocation of existing waste to a temporary location identified by island council</t>
  </si>
  <si>
    <t>Ground levelling works for ground slab works</t>
  </si>
  <si>
    <t>m2</t>
  </si>
  <si>
    <t>Concrete works</t>
  </si>
  <si>
    <t>Compost slab panels cast according to the slopes shown on drawing. Reinforcement shall be as shown on drawings.</t>
  </si>
  <si>
    <t>B1 beams of compost slab cast according to drawing. Reinforcement shall be as shown on drawing.</t>
  </si>
  <si>
    <t>B2 beams of compost slab cast according to drawing. Reinforcement shall be as shown on drawing.</t>
  </si>
  <si>
    <t>Setting up a ground water well in the location shown</t>
  </si>
  <si>
    <t>Ground water well casting work</t>
  </si>
  <si>
    <t>Masonary works</t>
  </si>
  <si>
    <t>m</t>
  </si>
  <si>
    <t>Plastering works</t>
  </si>
  <si>
    <t>Others</t>
  </si>
  <si>
    <t>Painting works</t>
  </si>
  <si>
    <t>Apply emulsion paint coating on G.I columns of collection bay</t>
  </si>
  <si>
    <t>Apply emulsion paint coating on G.I members of perimeter fence</t>
  </si>
  <si>
    <t>Roofing works</t>
  </si>
  <si>
    <t>Roof flashing. Rate shall include fastening and sealing of joints</t>
  </si>
  <si>
    <t>Nos</t>
  </si>
  <si>
    <t>Lysaght roofing sheet for collection bay area. Rate shall include all necessary laps, fastening, fixtures and sealing of joints</t>
  </si>
  <si>
    <t>Timber rafters - 100 x 50mm. Rate shall include for all fixing and joints</t>
  </si>
  <si>
    <t>Timber battens - 50 x 38mm. Rate shall include for all fixing and joints.</t>
  </si>
  <si>
    <t>Perimeter fence using 50mm G.I pipe as shown on drawing. Rate shall include all cuttings, weldings, applying of protective coating for welded joints, and, setting up the fence.</t>
  </si>
  <si>
    <t>50 x 50 PVC coated mesh. Rate shall include properly securing the mesh to G.I steel frame</t>
  </si>
  <si>
    <t>Provide connection from pump to ground water well. Rate shall include all necessary pipes, bends, fittings and footvalve and others as maybe required.</t>
  </si>
  <si>
    <t>Provide outlet pipes as shown on drawing. Rate shall include connection to pump, bends, fittings and others as maybe necessary.</t>
  </si>
  <si>
    <t>Provide PVC taps at ends of outlet pipes.</t>
  </si>
  <si>
    <t>Preliminaries</t>
  </si>
  <si>
    <t>Site management cost including set up of tempory services for contractor's services as maybe ncessary</t>
  </si>
  <si>
    <t>Mobilization to site</t>
  </si>
  <si>
    <t>Clean up site upon completion of works</t>
  </si>
  <si>
    <t>Demobilization</t>
  </si>
  <si>
    <t>CONSTRUCTION OF WASTE COLLECTION CENTRE - BAA EYDHAFUSHI</t>
  </si>
  <si>
    <t>Bill of Quantities</t>
  </si>
  <si>
    <t>TOTAL</t>
  </si>
  <si>
    <t>Bill No</t>
  </si>
  <si>
    <t>Site clearance</t>
  </si>
  <si>
    <t>Sub Total</t>
  </si>
  <si>
    <t>GST 6%</t>
  </si>
  <si>
    <t>GRAND TOTAL</t>
  </si>
  <si>
    <t>SUMMARY SHEET</t>
  </si>
  <si>
    <t>Doors and windows</t>
  </si>
  <si>
    <t>Structural steel works</t>
  </si>
  <si>
    <t>Electrical works</t>
  </si>
  <si>
    <t>Plumbing works</t>
  </si>
  <si>
    <t xml:space="preserve">Provide 75mm G.I pipe as flood light fixing poles. Rate shall include installation charges as shown on drawing. </t>
  </si>
  <si>
    <t>Timber beams - 150 x 75mm. Rate shall include for all fixing and joints.</t>
  </si>
  <si>
    <t>Provide 75mm G.I pipe as structural columns for collection bay area. Rate shall include all fixings at both ends of the pipe for necessary connections as shown on drawing</t>
  </si>
  <si>
    <t>Leachate collection tank</t>
  </si>
  <si>
    <t>Masonry works</t>
  </si>
  <si>
    <t>Foundation for flood light pole</t>
  </si>
  <si>
    <t>Apply paint coating on flood light pole</t>
  </si>
  <si>
    <t>1500mm high walls for Collection Bay section separation</t>
  </si>
  <si>
    <t>B3 beams of compost slab with a mortar layer at an adequate slope, cast according to drawing. Reinforcement shall be as shown on drawing. Rate shall include reinforcement work, formwork, casting and mortar works.</t>
  </si>
  <si>
    <t>25mm plastering on 1500mm high walls for Collection Bay section separation</t>
  </si>
  <si>
    <t>Apply emulsion paint coating on 1500mm high walls for Collection Bay section separation</t>
  </si>
  <si>
    <t>Supply 25mm diameter flexible hose</t>
  </si>
  <si>
    <t>25mm plastering on 3500mm high walls for Collection Bay Outer Walls</t>
  </si>
  <si>
    <t>Apply emulsion paint coating on 3500mm high walls for Collection Bay Outer Walls</t>
  </si>
  <si>
    <t>Leachate collection tank with primary and secondary tanks as shown on drawing. Rate shall include all formwork, casting and placing of the tank</t>
  </si>
  <si>
    <t>Provide 200 W flood light for illuminating the waste yard. Rate shall include connecting each light to a switch near circuit breaker inside the equipment roomand providing power to the switch</t>
  </si>
  <si>
    <t>Provide lockable metal gates for entrance to waste yard as specified in the drawing. Rate shall include all cuts, welds, applying protective coating to welded joints, painting the frame and properly fixing the door to the fence.</t>
  </si>
  <si>
    <t>Apply emulsion paint coating on the roof trusses</t>
  </si>
  <si>
    <t>Apply emulsion paint coating on the removable timber covers of the leachate collection tanks</t>
  </si>
  <si>
    <t>Metal Doors</t>
  </si>
  <si>
    <t>Provide and mount a Ceiling fan inside the Equipment Room as indicated. Rate shall include provision of switch near the circuit breaker inside the equipment room, connection to circuit breaker and all necessary accessories</t>
  </si>
  <si>
    <t>Provide a 5" vinyl roof gutter with 2" x 3" downspout. Rates shall include all materials and fastenings.</t>
  </si>
  <si>
    <t>Provide expansion joint in slab and fill the joint with polyethylene joint filler form and silicone as shown on drawing</t>
  </si>
  <si>
    <t>Setup sign boards on site as specified</t>
  </si>
  <si>
    <t>Provide 100mm concrete floor screed for composting area. Reinforcement for the slab shall be R6@150 BW single layer</t>
  </si>
  <si>
    <t>Apply emulsion paint coating on G.I members and MS Sheets of gates</t>
  </si>
  <si>
    <t>Provide and mount a exhaust fan inside the Equipment Room and Hazardous Waste Storage Room. Rate shall include provision of switch near the circuit breaker inside the equipment room, connection to circuit breaker and all necessary accessories</t>
  </si>
  <si>
    <t>Provide 100W ceiling mount energy saving light in equipment room, provide the switches near circuit breaker inside the equipment room. Rate shall include connection to circuit breaker</t>
  </si>
  <si>
    <t>Provide  100W ceiling mount energy saving light in hazardous waste storage room, provide the switches near circuit breaker inside the equipment room. Rate shall include connection to circuit breaker</t>
  </si>
  <si>
    <t>Apply paint coating on the two metal folding doors of the equipment room</t>
  </si>
  <si>
    <t>Apply paint coating on the metal sliding door of the Hazardous waste storage room</t>
  </si>
  <si>
    <t>Provide lockable metal sliding gates for entrance to hazardous waste storage room. Rate shall include all cuts, welds, applying protective coating to welded joints, painting the door and proper fixing of the door. Rate shall include fabrication and fixing of guide rails and wheels as well.</t>
  </si>
  <si>
    <t>Provide lockable metal folding gates for entrance to Equipment room. Rate shall include all cuts, welds, applying protective coating to welded joints, painting the door and proper fixing of the door. Rate shall include fabrication and fixing of guide rails and wheels as well.</t>
  </si>
  <si>
    <t>Provide 150mm thick reinforced concrete slab for sorting area platform cast according to drawing. Reinforcements shall be as shown on drawing.</t>
  </si>
  <si>
    <t>Provide 12" x 12" ceramic tiles for the top and the sides of the concrete slab for sorting area platform</t>
  </si>
  <si>
    <t>Provide 100mm concrete floor screed for collection bay area according to the slope shown in drawing with a drain at the Sorting Area. Reinforcement for the slab shall be R6@150 BW single layer</t>
  </si>
  <si>
    <t xml:space="preserve">CONSTRUCTION OF WASTE MANAGEMENT CENTRE </t>
  </si>
  <si>
    <t>Provide truss as shown on the drawing. Rate shall include all cuttings, weldings, applying of protective coating for welded joints, and setting up the truss</t>
  </si>
  <si>
    <t>Compost Slab</t>
  </si>
  <si>
    <t>Collection Bay Area</t>
  </si>
  <si>
    <t>Perimeter Wall</t>
  </si>
  <si>
    <t>Perimeter wall column</t>
  </si>
  <si>
    <t>Perimeter wall beam</t>
  </si>
  <si>
    <t>Other</t>
  </si>
  <si>
    <t>Collection Bay Area Walls</t>
  </si>
  <si>
    <t>Collection Bay Area Steel Members</t>
  </si>
  <si>
    <t>Perimeter Wall Steel members</t>
  </si>
  <si>
    <t>Other Works</t>
  </si>
  <si>
    <t>Collection bay foundation</t>
  </si>
  <si>
    <t>Total length of Collection Bay Area 3.5m high walls</t>
  </si>
  <si>
    <t>Total length of Collection Bay Area 1.5m high walls</t>
  </si>
  <si>
    <t>Total length of Perimeter Wall</t>
  </si>
  <si>
    <t>Number of G.I Pipe Columns in Collection Bay Area</t>
  </si>
  <si>
    <t>Number of Columns in Perimeter Wall</t>
  </si>
  <si>
    <t>Number of RC Columns in Collection Bay Area</t>
  </si>
  <si>
    <t>Perimeter wall</t>
  </si>
  <si>
    <t>Width of Collection Bay Area</t>
  </si>
  <si>
    <t>Length of Collection Bay Area</t>
  </si>
  <si>
    <t>Length of Compost Slab</t>
  </si>
  <si>
    <t>Width of Compost Slab</t>
  </si>
  <si>
    <t>Length of Concrete Screed</t>
  </si>
  <si>
    <t>Width of Concrete Screed</t>
  </si>
  <si>
    <t>Middle Beams of Collection Bay Area walls cast according to drawing. Reinforcement shall be as shown on drawing.</t>
  </si>
  <si>
    <t>Lintel for Collection Bay Area walls cast according to drawing. Reinforcement shall be as shown on drawing.</t>
  </si>
  <si>
    <t>Columns for Collection Bay Area walls cast according to drawing. Reinforcement shall be as shown on drawing.</t>
  </si>
  <si>
    <t>Concrete column for sorting area platform cast according to drawing.</t>
  </si>
  <si>
    <t>Wall Footing of Collection Bay Area walls  cast according to drawing. Reinforcement shall be as shown on drawing</t>
  </si>
  <si>
    <t>Collection Bay Area walls of thickness 150mm</t>
  </si>
  <si>
    <t>3500mm high walls for Collection Bay Walls</t>
  </si>
  <si>
    <t>1000mm high wall for perimeter wall</t>
  </si>
  <si>
    <t>Perimeter walls of thickness 150mm</t>
  </si>
  <si>
    <t>Supply and fix electric meter, 4 pole MCCB, Single Phase distribution board and 3 Phase distribution board as shown on drawing. Earth link and connection to earth rod with proper earth pit should be provided as well</t>
  </si>
  <si>
    <t>Provide weather proof switch for all lights</t>
  </si>
  <si>
    <t>Provide 25 sqmm 4 core power supply cable from nearest distribution box to waste yard distribution board</t>
  </si>
  <si>
    <t xml:space="preserve">25mm plastering on 1000mm wall for perimeter wall </t>
  </si>
  <si>
    <t>Apply emulsion paint coating on 1000mm high wall for perimeter fence</t>
  </si>
  <si>
    <t>Provide HDPE membrane below compost slab, Concrete screed and collection bay floor slab</t>
  </si>
  <si>
    <t>Provide two timber removable covers for the leachate collection tank of size 1000x2000mm. Rates shall include all materials, fastenings and handles.</t>
  </si>
  <si>
    <t>Connection of compost slab drain to primary tank of the leachate tank including ball valve</t>
  </si>
  <si>
    <t>Provide 13 A power socket for well water pump inside the Pump House, provide the switch for the pump near circuit breaker inside the equipment room. Rate shall include connection to circuit breaker.</t>
  </si>
  <si>
    <t>Provide well water pump. Rate shall include its fixing inside the Pump House</t>
  </si>
  <si>
    <t>2000mm high walls of thickness 150mm for Pump House (1700mm high wall above ground level with 300mm below ground level)</t>
  </si>
  <si>
    <t>Apply emulsion paint coating on 2000mm high walls of thickness 150mm for Pump House (1700mm high wall above ground level with 300mm below ground level)</t>
  </si>
  <si>
    <t>Lysaght roofing sheet for Pump House. Rate shall include all necessary laps, fastening, fixtures and sealing of joints</t>
  </si>
  <si>
    <t>Pump House Timber rafters - 100 x 50mm. Rate shall include for all fixing and joints</t>
  </si>
  <si>
    <t>Pump House Timber battens - 50 x 38mm. Rate shall include for all fixing and joints.</t>
  </si>
  <si>
    <t>Timber Doors</t>
  </si>
  <si>
    <t>Provide a lockable timber door of dimensions 1000mm x 1000mm with double door frames and fixed timber louvers for the ground water pump room hut. Rates shall include all materials, hinges and fixings.</t>
  </si>
  <si>
    <t>Provide 3 phase 13 A power sockets in equipment room. Rate shall include connection to circuit breaker using 4sqmm power supply cable and all necessary accessories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</si>
</sst>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sz val="11"/>
      <color rgb="FFFF0000"/>
      <name val="Calibri"/>
      <family val="2"/>
      <scheme val="minor"/>
    </font>
    <font>
      <sz val="10"/>
      <color theme="1"/>
      <name val="Calibri"/>
      <family val="2"/>
      <scheme val="minor"/>
    </font>
    <font>
      <sz val="10"/>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diagonal/>
    </border>
    <border>
      <left/>
      <right/>
      <top/>
      <bottom style="double">
        <color indexed="64"/>
      </bottom>
      <diagonal/>
    </border>
  </borders>
  <cellStyleXfs count="2">
    <xf numFmtId="0" fontId="0" fillId="0" borderId="0"/>
    <xf numFmtId="43" fontId="1" fillId="0" borderId="0" applyFont="0" applyFill="0" applyBorder="0" applyAlignment="0" applyProtection="0"/>
  </cellStyleXfs>
  <cellXfs count="102">
    <xf numFmtId="0" fontId="0" fillId="0" borderId="0" xfId="0"/>
    <xf numFmtId="0" fontId="0" fillId="0" borderId="0" xfId="0" applyAlignment="1">
      <alignment vertical="center"/>
    </xf>
    <xf numFmtId="0" fontId="2" fillId="0" borderId="1" xfId="0" applyFont="1" applyBorder="1" applyAlignment="1">
      <alignment horizontal="center"/>
    </xf>
    <xf numFmtId="0" fontId="2" fillId="0" borderId="0" xfId="0" applyFont="1" applyBorder="1" applyAlignment="1">
      <alignment horizontal="center"/>
    </xf>
    <xf numFmtId="0" fontId="0" fillId="0" borderId="0" xfId="0" applyBorder="1"/>
    <xf numFmtId="0" fontId="0"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left" vertical="center"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indent="1"/>
    </xf>
    <xf numFmtId="0" fontId="2" fillId="0" borderId="3" xfId="0" applyFont="1" applyFill="1" applyBorder="1" applyAlignment="1">
      <alignment horizontal="left" vertical="center" indent="1"/>
    </xf>
    <xf numFmtId="0" fontId="2" fillId="0" borderId="3" xfId="0" applyFont="1" applyBorder="1" applyAlignment="1">
      <alignment vertical="center"/>
    </xf>
    <xf numFmtId="0" fontId="2" fillId="0" borderId="3" xfId="0" applyFont="1" applyBorder="1" applyAlignment="1">
      <alignment horizontal="left" vertical="center" indent="1"/>
    </xf>
    <xf numFmtId="0" fontId="0" fillId="0" borderId="7" xfId="0" applyBorder="1"/>
    <xf numFmtId="0" fontId="0" fillId="0" borderId="1" xfId="0" applyBorder="1"/>
    <xf numFmtId="0" fontId="0" fillId="0" borderId="8" xfId="0" applyBorder="1"/>
    <xf numFmtId="0" fontId="2" fillId="0" borderId="8" xfId="0" applyFont="1" applyFill="1" applyBorder="1" applyAlignment="1">
      <alignment horizontal="right" vertical="center" indent="1"/>
    </xf>
    <xf numFmtId="0" fontId="2" fillId="0" borderId="1" xfId="0" applyFont="1" applyFill="1" applyBorder="1" applyAlignment="1">
      <alignment horizontal="right" vertical="center" indent="1"/>
    </xf>
    <xf numFmtId="0" fontId="0" fillId="0" borderId="0" xfId="0" applyAlignment="1">
      <alignment horizontal="right"/>
    </xf>
    <xf numFmtId="0" fontId="2" fillId="0" borderId="7" xfId="0" applyFont="1" applyFill="1" applyBorder="1" applyAlignment="1">
      <alignment horizontal="right" vertical="center" indent="1"/>
    </xf>
    <xf numFmtId="0" fontId="4" fillId="0" borderId="0" xfId="0" applyFont="1"/>
    <xf numFmtId="0" fontId="5" fillId="0" borderId="0" xfId="0" applyFont="1" applyAlignment="1"/>
    <xf numFmtId="0" fontId="5" fillId="0" borderId="0" xfId="0" applyFont="1" applyBorder="1" applyAlignment="1">
      <alignment horizontal="center"/>
    </xf>
    <xf numFmtId="0" fontId="0" fillId="0" borderId="6" xfId="0" applyFont="1" applyBorder="1" applyAlignment="1">
      <alignment horizontal="center" vertical="center" wrapText="1"/>
    </xf>
    <xf numFmtId="0" fontId="0" fillId="0" borderId="6" xfId="0" applyBorder="1" applyAlignment="1">
      <alignment horizontal="center" vertical="center" wrapText="1"/>
    </xf>
    <xf numFmtId="0" fontId="2" fillId="0" borderId="6" xfId="0" applyFont="1" applyBorder="1" applyAlignment="1">
      <alignment horizontal="center" vertical="center" wrapText="1"/>
    </xf>
    <xf numFmtId="0" fontId="0"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0" borderId="6" xfId="0" applyFill="1" applyBorder="1" applyAlignment="1">
      <alignment horizontal="center" vertical="center" wrapText="1"/>
    </xf>
    <xf numFmtId="0" fontId="0" fillId="0" borderId="9" xfId="0" applyBorder="1" applyAlignment="1">
      <alignment horizontal="center" vertical="center" wrapText="1"/>
    </xf>
    <xf numFmtId="2" fontId="0" fillId="2" borderId="6" xfId="0" applyNumberFormat="1" applyFont="1" applyFill="1" applyBorder="1" applyAlignment="1">
      <alignment horizontal="center" vertical="center" wrapText="1"/>
    </xf>
    <xf numFmtId="0" fontId="0" fillId="0" borderId="10" xfId="0"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horizontal="left" vertical="center" wrapText="1"/>
    </xf>
    <xf numFmtId="0" fontId="0" fillId="0" borderId="6" xfId="0" applyFont="1" applyBorder="1" applyAlignment="1">
      <alignment horizontal="left" vertical="center" wrapText="1" indent="1"/>
    </xf>
    <xf numFmtId="0" fontId="0" fillId="0" borderId="6" xfId="0" applyBorder="1" applyAlignment="1">
      <alignment horizontal="left" vertical="center" wrapText="1" indent="1"/>
    </xf>
    <xf numFmtId="0" fontId="0" fillId="0" borderId="6" xfId="0" applyBorder="1" applyAlignment="1">
      <alignment horizontal="left" vertical="center" indent="1"/>
    </xf>
    <xf numFmtId="0" fontId="0" fillId="2" borderId="6" xfId="0" applyFill="1" applyBorder="1" applyAlignment="1">
      <alignment horizontal="left" vertical="center" wrapText="1" indent="1"/>
    </xf>
    <xf numFmtId="0" fontId="0" fillId="0" borderId="6" xfId="0" applyFill="1" applyBorder="1" applyAlignment="1">
      <alignment horizontal="left" vertical="center" wrapText="1" indent="1"/>
    </xf>
    <xf numFmtId="0" fontId="0" fillId="0" borderId="9" xfId="0" applyBorder="1" applyAlignment="1">
      <alignment horizontal="left" vertical="center" wrapText="1" indent="1"/>
    </xf>
    <xf numFmtId="0" fontId="2" fillId="0" borderId="6" xfId="0" applyFont="1" applyBorder="1" applyAlignment="1">
      <alignment horizontal="center" vertical="center"/>
    </xf>
    <xf numFmtId="0" fontId="0" fillId="0" borderId="6" xfId="0" applyBorder="1" applyAlignment="1">
      <alignment horizontal="center" vertical="center"/>
    </xf>
    <xf numFmtId="0" fontId="6" fillId="0" borderId="6" xfId="0" applyFont="1" applyBorder="1" applyAlignment="1">
      <alignment horizontal="left" vertical="center" wrapText="1" indent="1"/>
    </xf>
    <xf numFmtId="0" fontId="0" fillId="0" borderId="10" xfId="0" applyBorder="1" applyAlignment="1">
      <alignment horizontal="left" vertical="center" wrapText="1" indent="1"/>
    </xf>
    <xf numFmtId="2" fontId="7" fillId="0" borderId="6" xfId="0" applyNumberFormat="1" applyFont="1" applyBorder="1" applyAlignment="1">
      <alignment horizontal="center" vertical="center" wrapText="1"/>
    </xf>
    <xf numFmtId="2" fontId="0" fillId="0" borderId="6" xfId="0" applyNumberFormat="1" applyBorder="1" applyAlignment="1">
      <alignment horizontal="center" vertical="center" wrapText="1"/>
    </xf>
    <xf numFmtId="1" fontId="0" fillId="0" borderId="6" xfId="0" applyNumberFormat="1" applyBorder="1" applyAlignment="1">
      <alignment horizontal="center" vertical="center" wrapText="1"/>
    </xf>
    <xf numFmtId="1" fontId="0" fillId="0" borderId="10" xfId="0" applyNumberFormat="1" applyBorder="1" applyAlignment="1">
      <alignment horizontal="center" vertical="center" wrapText="1"/>
    </xf>
    <xf numFmtId="0" fontId="6" fillId="0" borderId="10" xfId="0" applyFont="1" applyBorder="1" applyAlignment="1">
      <alignment horizontal="left" vertical="center" wrapText="1" indent="1"/>
    </xf>
    <xf numFmtId="0" fontId="0" fillId="0" borderId="0" xfId="0"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0" fillId="0" borderId="6" xfId="0" applyBorder="1" applyAlignment="1">
      <alignment vertical="center" wrapText="1"/>
    </xf>
    <xf numFmtId="0" fontId="3" fillId="0" borderId="6" xfId="0" applyFont="1" applyBorder="1" applyAlignment="1">
      <alignment vertical="center"/>
    </xf>
    <xf numFmtId="0" fontId="3" fillId="0" borderId="6" xfId="0" applyFont="1" applyBorder="1" applyAlignment="1">
      <alignment vertical="center" wrapText="1"/>
    </xf>
    <xf numFmtId="0" fontId="2" fillId="0" borderId="9" xfId="0" applyFont="1" applyBorder="1" applyAlignment="1">
      <alignment vertical="center" wrapText="1"/>
    </xf>
    <xf numFmtId="0" fontId="2" fillId="2" borderId="6" xfId="0" applyFont="1" applyFill="1" applyBorder="1" applyAlignment="1">
      <alignment vertical="center" wrapText="1"/>
    </xf>
    <xf numFmtId="0" fontId="0" fillId="0" borderId="0" xfId="0" applyAlignment="1">
      <alignment vertical="center" wrapText="1"/>
    </xf>
    <xf numFmtId="43" fontId="0" fillId="0" borderId="6" xfId="0" applyNumberFormat="1" applyBorder="1" applyAlignment="1">
      <alignment horizontal="center" vertical="center" wrapText="1"/>
    </xf>
    <xf numFmtId="43" fontId="0" fillId="0" borderId="9" xfId="0" applyNumberFormat="1" applyBorder="1" applyAlignment="1">
      <alignment horizontal="center" vertical="center" wrapText="1"/>
    </xf>
    <xf numFmtId="0" fontId="2" fillId="0" borderId="11" xfId="0" applyFont="1" applyBorder="1" applyAlignment="1">
      <alignment horizontal="center" vertical="center" wrapText="1"/>
    </xf>
    <xf numFmtId="43" fontId="0" fillId="0" borderId="11" xfId="1" applyFont="1" applyBorder="1" applyAlignment="1">
      <alignment horizontal="center" vertical="center" wrapText="1"/>
    </xf>
    <xf numFmtId="2" fontId="7" fillId="0" borderId="6" xfId="0" applyNumberFormat="1" applyFont="1" applyBorder="1" applyAlignment="1">
      <alignment horizontal="center" vertical="center"/>
    </xf>
    <xf numFmtId="2" fontId="6" fillId="0" borderId="6" xfId="0" applyNumberFormat="1" applyFont="1" applyBorder="1" applyAlignment="1">
      <alignment horizontal="center" vertical="center"/>
    </xf>
    <xf numFmtId="2" fontId="6" fillId="0" borderId="6" xfId="0" applyNumberFormat="1" applyFont="1" applyBorder="1" applyAlignment="1">
      <alignment horizontal="center" vertical="center" wrapText="1"/>
    </xf>
    <xf numFmtId="0" fontId="6" fillId="0" borderId="6" xfId="0" applyFont="1" applyBorder="1" applyAlignment="1">
      <alignment horizontal="center" vertical="center"/>
    </xf>
    <xf numFmtId="164" fontId="0" fillId="0" borderId="6" xfId="0" applyNumberForma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Border="1" applyAlignment="1">
      <alignment vertical="center" wrapText="1"/>
    </xf>
    <xf numFmtId="0" fontId="9" fillId="0" borderId="0" xfId="0" applyFont="1" applyAlignment="1">
      <alignment horizontal="center" vertical="center" wrapText="1"/>
    </xf>
    <xf numFmtId="0" fontId="2" fillId="0" borderId="0" xfId="0" applyFont="1" applyBorder="1" applyAlignment="1">
      <alignment horizontal="left" vertical="center" wrapText="1"/>
    </xf>
    <xf numFmtId="0" fontId="0" fillId="0" borderId="0" xfId="0" applyBorder="1" applyAlignment="1">
      <alignment horizontal="left" vertical="center"/>
    </xf>
    <xf numFmtId="1" fontId="9" fillId="0" borderId="0" xfId="0" applyNumberFormat="1" applyFont="1" applyAlignment="1">
      <alignment horizontal="center" vertical="center" wrapText="1"/>
    </xf>
    <xf numFmtId="1" fontId="9" fillId="0" borderId="0" xfId="0" applyNumberFormat="1" applyFont="1" applyBorder="1" applyAlignment="1">
      <alignment horizontal="center" vertical="center" wrapText="1"/>
    </xf>
    <xf numFmtId="2" fontId="9" fillId="0" borderId="0" xfId="0" applyNumberFormat="1" applyFont="1" applyBorder="1" applyAlignment="1">
      <alignment horizontal="center" vertical="center" wrapText="1"/>
    </xf>
    <xf numFmtId="2" fontId="0" fillId="0" borderId="6" xfId="0" applyNumberFormat="1" applyFill="1" applyBorder="1" applyAlignment="1">
      <alignment horizontal="center" vertical="center" wrapText="1"/>
    </xf>
    <xf numFmtId="0" fontId="0" fillId="0" borderId="0" xfId="0" applyFill="1" applyAlignment="1">
      <alignment horizontal="left" vertical="center"/>
    </xf>
    <xf numFmtId="0" fontId="2" fillId="0" borderId="6" xfId="0" applyFont="1" applyFill="1" applyBorder="1" applyAlignment="1">
      <alignment horizontal="center" vertical="center" wrapText="1"/>
    </xf>
    <xf numFmtId="2" fontId="6" fillId="0" borderId="6" xfId="0" applyNumberFormat="1" applyFont="1" applyFill="1" applyBorder="1" applyAlignment="1">
      <alignment horizontal="center" vertical="center" wrapText="1"/>
    </xf>
    <xf numFmtId="1" fontId="6" fillId="0" borderId="6" xfId="0" applyNumberFormat="1" applyFont="1" applyBorder="1" applyAlignment="1">
      <alignment horizontal="center" vertical="center" wrapText="1"/>
    </xf>
    <xf numFmtId="2" fontId="6" fillId="0" borderId="6" xfId="0" applyNumberFormat="1" applyFont="1" applyFill="1" applyBorder="1" applyAlignment="1">
      <alignment horizontal="center" vertical="center"/>
    </xf>
    <xf numFmtId="0" fontId="2" fillId="0" borderId="6" xfId="0" applyFont="1" applyFill="1" applyBorder="1" applyAlignment="1">
      <alignment vertical="center" wrapText="1"/>
    </xf>
    <xf numFmtId="0" fontId="0" fillId="0" borderId="6" xfId="0" applyFill="1" applyBorder="1" applyAlignment="1">
      <alignment horizontal="center" vertical="center"/>
    </xf>
    <xf numFmtId="0" fontId="3" fillId="0" borderId="6" xfId="0" applyFont="1" applyFill="1" applyBorder="1" applyAlignment="1">
      <alignment vertical="center" wrapText="1"/>
    </xf>
    <xf numFmtId="0" fontId="0" fillId="3" borderId="6" xfId="0" applyFill="1" applyBorder="1" applyAlignment="1">
      <alignment horizontal="center" vertical="center" wrapText="1"/>
    </xf>
    <xf numFmtId="0" fontId="0" fillId="3" borderId="6" xfId="0" applyFont="1" applyFill="1" applyBorder="1" applyAlignment="1">
      <alignment horizontal="left" vertical="center" wrapText="1" indent="1"/>
    </xf>
    <xf numFmtId="0" fontId="7" fillId="3" borderId="6" xfId="0" applyFont="1" applyFill="1" applyBorder="1" applyAlignment="1">
      <alignment horizontal="center" vertical="center" wrapText="1"/>
    </xf>
    <xf numFmtId="0" fontId="2" fillId="0" borderId="0" xfId="0" applyFont="1" applyAlignment="1">
      <alignment horizontal="center" vertical="center" wrapText="1"/>
    </xf>
    <xf numFmtId="0" fontId="5" fillId="0" borderId="0" xfId="0" applyFont="1" applyBorder="1" applyAlignment="1">
      <alignment horizontal="center"/>
    </xf>
    <xf numFmtId="0" fontId="5"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5"/>
  <sheetViews>
    <sheetView tabSelected="1" zoomScale="115" zoomScaleNormal="115" zoomScaleSheetLayoutView="115" workbookViewId="0">
      <selection activeCell="I128" sqref="I128"/>
    </sheetView>
  </sheetViews>
  <sheetFormatPr defaultColWidth="9.140625" defaultRowHeight="15" x14ac:dyDescent="0.25"/>
  <cols>
    <col min="1" max="1" width="9.140625" style="38"/>
    <col min="2" max="2" width="49.7109375" style="1" bestFit="1" customWidth="1"/>
    <col min="3" max="3" width="9.140625" style="38" customWidth="1"/>
    <col min="4" max="4" width="9.140625" style="38"/>
    <col min="5" max="5" width="9.140625" style="39"/>
    <col min="6" max="6" width="15" style="39" customWidth="1"/>
    <col min="7" max="16384" width="9.140625" style="39"/>
  </cols>
  <sheetData>
    <row r="1" spans="1:10" x14ac:dyDescent="0.25">
      <c r="A1" s="99" t="s">
        <v>93</v>
      </c>
      <c r="B1" s="99"/>
      <c r="C1" s="99"/>
      <c r="D1" s="99"/>
      <c r="E1" s="99"/>
      <c r="F1" s="99"/>
    </row>
    <row r="2" spans="1:10" x14ac:dyDescent="0.25">
      <c r="A2" s="99" t="s">
        <v>45</v>
      </c>
      <c r="B2" s="99"/>
      <c r="C2" s="99"/>
      <c r="D2" s="99"/>
      <c r="E2" s="99"/>
      <c r="F2" s="99"/>
    </row>
    <row r="3" spans="1:10" x14ac:dyDescent="0.25">
      <c r="A3" s="76"/>
      <c r="B3" s="78"/>
      <c r="C3" s="76"/>
      <c r="D3" s="76"/>
      <c r="E3" s="76"/>
      <c r="F3" s="76"/>
    </row>
    <row r="4" spans="1:10" x14ac:dyDescent="0.25">
      <c r="A4" s="76"/>
      <c r="B4" s="79" t="s">
        <v>114</v>
      </c>
      <c r="C4" s="81">
        <v>27.35</v>
      </c>
      <c r="D4" s="76"/>
      <c r="E4" s="76"/>
      <c r="F4" s="76"/>
    </row>
    <row r="5" spans="1:10" x14ac:dyDescent="0.25">
      <c r="A5" s="76"/>
      <c r="B5" s="79" t="s">
        <v>113</v>
      </c>
      <c r="C5" s="81">
        <v>4.3</v>
      </c>
      <c r="D5" s="76"/>
      <c r="E5" s="76"/>
      <c r="F5" s="76"/>
    </row>
    <row r="6" spans="1:10" x14ac:dyDescent="0.25">
      <c r="A6" s="76"/>
      <c r="B6" s="79" t="s">
        <v>106</v>
      </c>
      <c r="C6" s="81">
        <f>27.35+4.3+4.3+4.3+4.3+1.5</f>
        <v>46.05</v>
      </c>
      <c r="D6" s="76"/>
      <c r="E6" s="76"/>
      <c r="F6" s="76"/>
    </row>
    <row r="7" spans="1:10" x14ac:dyDescent="0.25">
      <c r="A7" s="76"/>
      <c r="B7" s="79" t="s">
        <v>109</v>
      </c>
      <c r="C7" s="81">
        <v>8</v>
      </c>
      <c r="D7" s="76"/>
      <c r="E7" s="76"/>
      <c r="F7" s="76"/>
    </row>
    <row r="8" spans="1:10" x14ac:dyDescent="0.25">
      <c r="A8" s="76"/>
      <c r="B8" s="79" t="s">
        <v>111</v>
      </c>
      <c r="C8" s="84">
        <f>C6/3</f>
        <v>15.35</v>
      </c>
      <c r="D8" s="76"/>
      <c r="E8" s="76"/>
      <c r="F8" s="76"/>
    </row>
    <row r="9" spans="1:10" x14ac:dyDescent="0.25">
      <c r="A9" s="76"/>
      <c r="B9" s="80" t="s">
        <v>107</v>
      </c>
      <c r="C9" s="81">
        <f>4*4</f>
        <v>16</v>
      </c>
      <c r="D9" s="76"/>
      <c r="E9" s="76"/>
      <c r="F9" s="76"/>
    </row>
    <row r="10" spans="1:10" x14ac:dyDescent="0.25">
      <c r="A10" s="78"/>
      <c r="B10" s="80" t="s">
        <v>108</v>
      </c>
      <c r="C10" s="86">
        <f>1.85+8.85+1.85+8.85+27.35</f>
        <v>48.75</v>
      </c>
      <c r="D10" s="78"/>
      <c r="E10" s="82"/>
      <c r="F10" s="82"/>
      <c r="G10" s="83"/>
      <c r="H10" s="83"/>
      <c r="I10" s="83"/>
      <c r="J10" s="83"/>
    </row>
    <row r="11" spans="1:10" x14ac:dyDescent="0.25">
      <c r="A11" s="78"/>
      <c r="B11" s="80" t="s">
        <v>110</v>
      </c>
      <c r="C11" s="85">
        <f>C10/2</f>
        <v>24.375</v>
      </c>
      <c r="D11" s="78"/>
      <c r="E11" s="82"/>
      <c r="F11" s="82"/>
      <c r="G11" s="83"/>
      <c r="H11" s="83"/>
      <c r="I11" s="83"/>
      <c r="J11" s="83"/>
    </row>
    <row r="12" spans="1:10" x14ac:dyDescent="0.25">
      <c r="A12" s="78"/>
      <c r="B12" s="79" t="s">
        <v>115</v>
      </c>
      <c r="C12" s="85">
        <v>12</v>
      </c>
      <c r="D12" s="78"/>
      <c r="E12" s="82"/>
      <c r="F12" s="82"/>
      <c r="G12" s="83"/>
      <c r="H12" s="83"/>
      <c r="I12" s="83"/>
      <c r="J12" s="83"/>
    </row>
    <row r="13" spans="1:10" x14ac:dyDescent="0.25">
      <c r="A13" s="78"/>
      <c r="B13" s="79" t="s">
        <v>116</v>
      </c>
      <c r="C13" s="85">
        <v>3</v>
      </c>
      <c r="D13" s="78"/>
      <c r="E13" s="82"/>
      <c r="F13" s="82"/>
      <c r="G13" s="83"/>
      <c r="H13" s="83"/>
      <c r="I13" s="83"/>
      <c r="J13" s="83"/>
    </row>
    <row r="14" spans="1:10" x14ac:dyDescent="0.25">
      <c r="A14" s="78"/>
      <c r="B14" s="79" t="s">
        <v>117</v>
      </c>
      <c r="C14" s="85">
        <v>12</v>
      </c>
      <c r="D14" s="78"/>
      <c r="E14" s="82"/>
      <c r="F14" s="82"/>
      <c r="G14" s="83"/>
      <c r="H14" s="83"/>
      <c r="I14" s="83"/>
      <c r="J14" s="83"/>
    </row>
    <row r="15" spans="1:10" x14ac:dyDescent="0.25">
      <c r="A15" s="78"/>
      <c r="B15" s="79" t="s">
        <v>118</v>
      </c>
      <c r="C15" s="85">
        <v>3</v>
      </c>
      <c r="D15" s="78"/>
      <c r="E15" s="82"/>
      <c r="F15" s="82"/>
      <c r="G15" s="83"/>
      <c r="H15" s="83"/>
      <c r="I15" s="83"/>
      <c r="J15" s="83"/>
    </row>
    <row r="16" spans="1:10" x14ac:dyDescent="0.25">
      <c r="A16" s="76"/>
      <c r="B16" s="78"/>
      <c r="C16" s="76"/>
      <c r="D16" s="76"/>
      <c r="E16" s="76"/>
      <c r="F16" s="76"/>
    </row>
    <row r="17" spans="1:6" s="40" customFormat="1" x14ac:dyDescent="0.25">
      <c r="A17" s="35" t="s">
        <v>0</v>
      </c>
      <c r="B17" s="58" t="s">
        <v>1</v>
      </c>
      <c r="C17" s="35" t="s">
        <v>2</v>
      </c>
      <c r="D17" s="35" t="s">
        <v>3</v>
      </c>
      <c r="E17" s="35" t="s">
        <v>4</v>
      </c>
      <c r="F17" s="35" t="s">
        <v>5</v>
      </c>
    </row>
    <row r="18" spans="1:6" s="40" customFormat="1" x14ac:dyDescent="0.25">
      <c r="A18" s="36">
        <v>1</v>
      </c>
      <c r="B18" s="59" t="s">
        <v>39</v>
      </c>
      <c r="C18" s="36"/>
      <c r="D18" s="36"/>
      <c r="E18" s="36"/>
      <c r="F18" s="36"/>
    </row>
    <row r="19" spans="1:6" s="40" customFormat="1" x14ac:dyDescent="0.25">
      <c r="A19" s="25">
        <v>1.1000000000000001</v>
      </c>
      <c r="B19" s="42" t="s">
        <v>41</v>
      </c>
      <c r="C19" s="25" t="s">
        <v>8</v>
      </c>
      <c r="D19" s="25">
        <v>1</v>
      </c>
      <c r="E19" s="25"/>
      <c r="F19" s="25"/>
    </row>
    <row r="20" spans="1:6" s="40" customFormat="1" ht="30" x14ac:dyDescent="0.25">
      <c r="A20" s="25">
        <v>1.2</v>
      </c>
      <c r="B20" s="42" t="s">
        <v>40</v>
      </c>
      <c r="C20" s="25" t="s">
        <v>8</v>
      </c>
      <c r="D20" s="25">
        <v>1</v>
      </c>
      <c r="E20" s="25"/>
      <c r="F20" s="25"/>
    </row>
    <row r="21" spans="1:6" s="40" customFormat="1" x14ac:dyDescent="0.25">
      <c r="A21" s="25">
        <v>1.3</v>
      </c>
      <c r="B21" s="42" t="s">
        <v>80</v>
      </c>
      <c r="C21" s="25" t="s">
        <v>8</v>
      </c>
      <c r="D21" s="25">
        <v>1</v>
      </c>
      <c r="E21" s="25"/>
      <c r="F21" s="25"/>
    </row>
    <row r="22" spans="1:6" s="40" customFormat="1" ht="17.25" customHeight="1" x14ac:dyDescent="0.25">
      <c r="A22" s="25">
        <v>1.4</v>
      </c>
      <c r="B22" s="42" t="s">
        <v>42</v>
      </c>
      <c r="C22" s="25" t="s">
        <v>8</v>
      </c>
      <c r="D22" s="25">
        <v>1</v>
      </c>
      <c r="E22" s="25"/>
      <c r="F22" s="25"/>
    </row>
    <row r="23" spans="1:6" s="40" customFormat="1" x14ac:dyDescent="0.25">
      <c r="A23" s="25">
        <v>1.5</v>
      </c>
      <c r="B23" s="42" t="s">
        <v>43</v>
      </c>
      <c r="C23" s="25" t="s">
        <v>8</v>
      </c>
      <c r="D23" s="25">
        <v>1</v>
      </c>
      <c r="E23" s="25"/>
      <c r="F23" s="25"/>
    </row>
    <row r="24" spans="1:6" s="40" customFormat="1" x14ac:dyDescent="0.25">
      <c r="A24" s="27"/>
      <c r="B24" s="60"/>
      <c r="C24" s="27"/>
      <c r="D24" s="27"/>
      <c r="E24" s="27"/>
      <c r="F24" s="27"/>
    </row>
    <row r="25" spans="1:6" x14ac:dyDescent="0.25">
      <c r="A25" s="27">
        <v>2</v>
      </c>
      <c r="B25" s="60" t="s">
        <v>6</v>
      </c>
      <c r="C25" s="26"/>
      <c r="D25" s="26"/>
      <c r="E25" s="26"/>
      <c r="F25" s="26"/>
    </row>
    <row r="26" spans="1:6" ht="30" x14ac:dyDescent="0.25">
      <c r="A26" s="25">
        <v>2.1</v>
      </c>
      <c r="B26" s="43" t="s">
        <v>12</v>
      </c>
      <c r="C26" s="26" t="s">
        <v>8</v>
      </c>
      <c r="D26" s="26">
        <v>1</v>
      </c>
      <c r="E26" s="26"/>
      <c r="F26" s="26"/>
    </row>
    <row r="27" spans="1:6" x14ac:dyDescent="0.25">
      <c r="A27" s="26"/>
      <c r="B27" s="61"/>
      <c r="C27" s="26"/>
      <c r="D27" s="26"/>
      <c r="E27" s="26"/>
      <c r="F27" s="26"/>
    </row>
    <row r="28" spans="1:6" x14ac:dyDescent="0.25">
      <c r="A28" s="27">
        <v>3</v>
      </c>
      <c r="B28" s="60" t="s">
        <v>7</v>
      </c>
      <c r="C28" s="26"/>
      <c r="D28" s="26"/>
      <c r="E28" s="26"/>
      <c r="F28" s="26"/>
    </row>
    <row r="29" spans="1:6" x14ac:dyDescent="0.25">
      <c r="A29" s="25"/>
      <c r="B29" s="62" t="s">
        <v>9</v>
      </c>
      <c r="C29" s="26"/>
      <c r="D29" s="26"/>
      <c r="E29" s="26"/>
      <c r="F29" s="26"/>
    </row>
    <row r="30" spans="1:6" x14ac:dyDescent="0.25">
      <c r="A30" s="25">
        <v>3.1</v>
      </c>
      <c r="B30" s="43" t="s">
        <v>105</v>
      </c>
      <c r="C30" s="26" t="s">
        <v>10</v>
      </c>
      <c r="D30" s="72">
        <f>(((0.3*0.15)+(0.4*0.15))*C6)+(C7*0.55*0.3*0.3)</f>
        <v>5.2312499999999993</v>
      </c>
      <c r="E30" s="26"/>
      <c r="F30" s="67"/>
    </row>
    <row r="31" spans="1:6" x14ac:dyDescent="0.25">
      <c r="A31" s="25">
        <v>3.2</v>
      </c>
      <c r="B31" s="43" t="s">
        <v>112</v>
      </c>
      <c r="C31" s="26" t="s">
        <v>10</v>
      </c>
      <c r="D31" s="72">
        <f>((0.15*0.3)+(0.4*0.15))*C10</f>
        <v>5.1187499999999995</v>
      </c>
      <c r="E31" s="26"/>
      <c r="F31" s="26"/>
    </row>
    <row r="32" spans="1:6" x14ac:dyDescent="0.25">
      <c r="A32" s="25">
        <v>3.4</v>
      </c>
      <c r="B32" s="43" t="s">
        <v>11</v>
      </c>
      <c r="C32" s="26" t="s">
        <v>10</v>
      </c>
      <c r="D32" s="72">
        <f>0.4*0.4*0.4*2</f>
        <v>0.12800000000000003</v>
      </c>
      <c r="E32" s="26"/>
      <c r="F32" s="67"/>
    </row>
    <row r="33" spans="1:6" x14ac:dyDescent="0.25">
      <c r="A33" s="25">
        <v>3.5</v>
      </c>
      <c r="B33" s="43" t="s">
        <v>13</v>
      </c>
      <c r="C33" s="26" t="s">
        <v>14</v>
      </c>
      <c r="D33" s="72">
        <f>(C4*C5)+(C12*C13)+(C14*C15)</f>
        <v>189.60500000000002</v>
      </c>
      <c r="E33" s="26"/>
      <c r="F33" s="26"/>
    </row>
    <row r="34" spans="1:6" x14ac:dyDescent="0.25">
      <c r="A34" s="25">
        <v>3.6</v>
      </c>
      <c r="B34" s="43" t="s">
        <v>60</v>
      </c>
      <c r="C34" s="26" t="s">
        <v>10</v>
      </c>
      <c r="D34" s="52">
        <f>1*2*3</f>
        <v>6</v>
      </c>
      <c r="E34" s="26"/>
      <c r="F34" s="26"/>
    </row>
    <row r="35" spans="1:6" x14ac:dyDescent="0.25">
      <c r="A35" s="25">
        <v>3.7</v>
      </c>
      <c r="B35" s="44" t="s">
        <v>19</v>
      </c>
      <c r="C35" s="26" t="s">
        <v>8</v>
      </c>
      <c r="D35" s="26">
        <v>1</v>
      </c>
      <c r="E35" s="26"/>
      <c r="F35" s="26"/>
    </row>
    <row r="36" spans="1:6" x14ac:dyDescent="0.25">
      <c r="A36" s="26"/>
      <c r="B36" s="61"/>
      <c r="C36" s="26"/>
      <c r="D36" s="26"/>
      <c r="E36" s="26"/>
      <c r="F36" s="26"/>
    </row>
    <row r="37" spans="1:6" x14ac:dyDescent="0.25">
      <c r="A37" s="27">
        <v>4</v>
      </c>
      <c r="B37" s="60" t="s">
        <v>15</v>
      </c>
      <c r="C37" s="26"/>
      <c r="D37" s="26"/>
      <c r="E37" s="26"/>
      <c r="F37" s="26"/>
    </row>
    <row r="38" spans="1:6" x14ac:dyDescent="0.25">
      <c r="A38" s="27"/>
      <c r="B38" s="62" t="s">
        <v>96</v>
      </c>
      <c r="C38" s="26"/>
      <c r="D38" s="26"/>
      <c r="E38" s="26"/>
      <c r="F38" s="26"/>
    </row>
    <row r="39" spans="1:6" ht="60" x14ac:dyDescent="0.25">
      <c r="A39" s="28">
        <v>4.0999999999999996</v>
      </c>
      <c r="B39" s="45" t="s">
        <v>92</v>
      </c>
      <c r="C39" s="29" t="s">
        <v>10</v>
      </c>
      <c r="D39" s="72">
        <f>0.1*C4*C5</f>
        <v>11.7605</v>
      </c>
      <c r="E39" s="26"/>
      <c r="F39" s="67"/>
    </row>
    <row r="40" spans="1:6" ht="30" x14ac:dyDescent="0.25">
      <c r="A40" s="28">
        <v>4.2</v>
      </c>
      <c r="B40" s="46" t="s">
        <v>123</v>
      </c>
      <c r="C40" s="30" t="s">
        <v>10</v>
      </c>
      <c r="D40" s="92">
        <f>(C6*0.15*0.3)+(C6*0.2*0.15)-((C6/3)*((0.15*0.3)+(0.2*0.15))*0.15)</f>
        <v>3.2810624999999995</v>
      </c>
      <c r="E40" s="26"/>
      <c r="F40" s="67"/>
    </row>
    <row r="41" spans="1:6" ht="30" x14ac:dyDescent="0.25">
      <c r="A41" s="28">
        <v>4.3</v>
      </c>
      <c r="B41" s="46" t="s">
        <v>119</v>
      </c>
      <c r="C41" s="30" t="s">
        <v>10</v>
      </c>
      <c r="D41" s="92">
        <f>(C6*0.15*0.15)-((C6/3)*0.15*0.15*0.15)</f>
        <v>0.98431875000000002</v>
      </c>
      <c r="E41" s="26"/>
      <c r="F41" s="67"/>
    </row>
    <row r="42" spans="1:6" ht="30" x14ac:dyDescent="0.25">
      <c r="A42" s="28">
        <v>4.4000000000000004</v>
      </c>
      <c r="B42" s="46" t="s">
        <v>120</v>
      </c>
      <c r="C42" s="30" t="s">
        <v>10</v>
      </c>
      <c r="D42" s="92">
        <f>(C6*0.15*0.15)-((C6/3)*0.15*0.15*0.15)</f>
        <v>0.98431875000000002</v>
      </c>
      <c r="E42" s="26"/>
      <c r="F42" s="67"/>
    </row>
    <row r="43" spans="1:6" ht="30" x14ac:dyDescent="0.25">
      <c r="A43" s="28">
        <v>4.5</v>
      </c>
      <c r="B43" s="46" t="s">
        <v>121</v>
      </c>
      <c r="C43" s="30" t="s">
        <v>10</v>
      </c>
      <c r="D43" s="92">
        <f>((0.15*0.3)+(3.9*0.15))*0.15*(C6/3)</f>
        <v>1.4505749999999999</v>
      </c>
      <c r="E43" s="26"/>
      <c r="F43" s="67"/>
    </row>
    <row r="44" spans="1:6" ht="30" x14ac:dyDescent="0.25">
      <c r="A44" s="28">
        <v>4.5999999999999996</v>
      </c>
      <c r="B44" s="46" t="s">
        <v>122</v>
      </c>
      <c r="C44" s="30" t="s">
        <v>10</v>
      </c>
      <c r="D44" s="30">
        <f>2*0.3*1.2*0.85</f>
        <v>0.61199999999999999</v>
      </c>
      <c r="E44" s="26"/>
      <c r="F44" s="67"/>
    </row>
    <row r="45" spans="1:6" ht="45" x14ac:dyDescent="0.25">
      <c r="A45" s="28">
        <v>4.7</v>
      </c>
      <c r="B45" s="43" t="s">
        <v>90</v>
      </c>
      <c r="C45" s="26" t="s">
        <v>10</v>
      </c>
      <c r="D45" s="26">
        <f>0.15*2*4</f>
        <v>1.2</v>
      </c>
      <c r="E45" s="26"/>
      <c r="F45" s="67"/>
    </row>
    <row r="46" spans="1:6" x14ac:dyDescent="0.25">
      <c r="A46" s="28"/>
      <c r="B46" s="62" t="s">
        <v>95</v>
      </c>
      <c r="C46" s="29"/>
      <c r="D46" s="71"/>
      <c r="E46" s="26"/>
      <c r="F46" s="67"/>
    </row>
    <row r="47" spans="1:6" ht="30" x14ac:dyDescent="0.25">
      <c r="A47" s="28">
        <v>4.8</v>
      </c>
      <c r="B47" s="45" t="s">
        <v>16</v>
      </c>
      <c r="C47" s="29" t="s">
        <v>10</v>
      </c>
      <c r="D47" s="72">
        <f>0.1*C12*C13</f>
        <v>3.6000000000000005</v>
      </c>
      <c r="E47" s="26"/>
      <c r="F47" s="26"/>
    </row>
    <row r="48" spans="1:6" ht="30" x14ac:dyDescent="0.25">
      <c r="A48" s="28">
        <v>4.9000000000000004</v>
      </c>
      <c r="B48" s="46" t="s">
        <v>17</v>
      </c>
      <c r="C48" s="30" t="s">
        <v>10</v>
      </c>
      <c r="D48" s="72">
        <f>(0.3*0.3*C12)+(0.3*0.3*(C13-0.6-0.3))</f>
        <v>1.2690000000000001</v>
      </c>
      <c r="E48" s="26"/>
      <c r="F48" s="26"/>
    </row>
    <row r="49" spans="1:6" ht="30" x14ac:dyDescent="0.25">
      <c r="A49" s="32">
        <v>4.0999999999999996</v>
      </c>
      <c r="B49" s="46" t="s">
        <v>18</v>
      </c>
      <c r="C49" s="30" t="s">
        <v>10</v>
      </c>
      <c r="D49" s="72">
        <f>(C13-0.6-0.3)*0.3*0.3</f>
        <v>0.189</v>
      </c>
      <c r="E49" s="26"/>
      <c r="F49" s="26"/>
    </row>
    <row r="50" spans="1:6" ht="60" x14ac:dyDescent="0.25">
      <c r="A50" s="28">
        <v>4.1100000000000003</v>
      </c>
      <c r="B50" s="46" t="s">
        <v>65</v>
      </c>
      <c r="C50" s="30" t="s">
        <v>10</v>
      </c>
      <c r="D50" s="72">
        <f>0.3*0.3*C12</f>
        <v>1.08</v>
      </c>
      <c r="E50" s="26"/>
      <c r="F50" s="26"/>
    </row>
    <row r="51" spans="1:6" ht="30" x14ac:dyDescent="0.25">
      <c r="A51" s="32">
        <v>4.12</v>
      </c>
      <c r="B51" s="45" t="s">
        <v>81</v>
      </c>
      <c r="C51" s="29" t="s">
        <v>10</v>
      </c>
      <c r="D51" s="72">
        <f>0.1*C14*C15</f>
        <v>3.6000000000000005</v>
      </c>
      <c r="E51" s="26"/>
      <c r="F51" s="67"/>
    </row>
    <row r="52" spans="1:6" ht="45" x14ac:dyDescent="0.25">
      <c r="A52" s="28">
        <v>4.13</v>
      </c>
      <c r="B52" s="43" t="s">
        <v>71</v>
      </c>
      <c r="C52" s="26" t="s">
        <v>30</v>
      </c>
      <c r="D52" s="26">
        <v>1</v>
      </c>
      <c r="E52" s="26"/>
      <c r="F52" s="26"/>
    </row>
    <row r="53" spans="1:6" x14ac:dyDescent="0.25">
      <c r="A53" s="28"/>
      <c r="B53" s="62" t="s">
        <v>97</v>
      </c>
      <c r="C53" s="29"/>
      <c r="D53" s="71"/>
      <c r="E53" s="26"/>
      <c r="F53" s="67"/>
    </row>
    <row r="54" spans="1:6" x14ac:dyDescent="0.25">
      <c r="A54" s="28">
        <v>4.1399999999999997</v>
      </c>
      <c r="B54" s="47" t="s">
        <v>98</v>
      </c>
      <c r="C54" s="29" t="s">
        <v>10</v>
      </c>
      <c r="D54" s="72">
        <f>((0.3*0.15)+(1*0.15))*0.3*(C10/2)</f>
        <v>1.4259374999999999</v>
      </c>
      <c r="E54" s="31"/>
      <c r="F54" s="68"/>
    </row>
    <row r="55" spans="1:6" x14ac:dyDescent="0.25">
      <c r="A55" s="28">
        <v>4.1500000000000004</v>
      </c>
      <c r="B55" s="47" t="s">
        <v>99</v>
      </c>
      <c r="C55" s="31" t="s">
        <v>10</v>
      </c>
      <c r="D55" s="72">
        <f>(0.15*0.3*C10)-((C10/2)*0.15*0.3*0.3)</f>
        <v>1.8646875000000001</v>
      </c>
      <c r="E55" s="31"/>
      <c r="F55" s="68"/>
    </row>
    <row r="56" spans="1:6" x14ac:dyDescent="0.25">
      <c r="A56" s="28"/>
      <c r="B56" s="62" t="s">
        <v>100</v>
      </c>
      <c r="C56" s="31"/>
      <c r="D56" s="71"/>
      <c r="E56" s="31"/>
      <c r="F56" s="68"/>
    </row>
    <row r="57" spans="1:6" x14ac:dyDescent="0.25">
      <c r="A57" s="28">
        <v>4.16</v>
      </c>
      <c r="B57" s="43" t="s">
        <v>62</v>
      </c>
      <c r="C57" s="26" t="s">
        <v>10</v>
      </c>
      <c r="D57" s="72">
        <f>0.9*0.4*0.4*2</f>
        <v>0.28800000000000003</v>
      </c>
      <c r="E57" s="26"/>
      <c r="F57" s="67"/>
    </row>
    <row r="58" spans="1:6" x14ac:dyDescent="0.25">
      <c r="A58" s="32">
        <v>4.17</v>
      </c>
      <c r="B58" s="43" t="s">
        <v>20</v>
      </c>
      <c r="C58" s="26" t="s">
        <v>8</v>
      </c>
      <c r="D58" s="26">
        <v>1</v>
      </c>
      <c r="E58" s="26"/>
      <c r="F58" s="26"/>
    </row>
    <row r="59" spans="1:6" x14ac:dyDescent="0.25">
      <c r="A59" s="26"/>
      <c r="B59" s="61"/>
      <c r="C59" s="26"/>
      <c r="D59" s="26"/>
      <c r="E59" s="26"/>
      <c r="F59" s="26"/>
    </row>
    <row r="60" spans="1:6" x14ac:dyDescent="0.25">
      <c r="A60" s="27">
        <v>5</v>
      </c>
      <c r="B60" s="65" t="s">
        <v>54</v>
      </c>
      <c r="C60" s="26"/>
      <c r="D60" s="26"/>
      <c r="E60" s="26"/>
      <c r="F60" s="26"/>
    </row>
    <row r="61" spans="1:6" x14ac:dyDescent="0.25">
      <c r="A61" s="27"/>
      <c r="B61" s="62" t="s">
        <v>96</v>
      </c>
      <c r="C61" s="26"/>
      <c r="D61" s="26"/>
      <c r="E61" s="26"/>
      <c r="F61" s="26"/>
    </row>
    <row r="62" spans="1:6" ht="45" x14ac:dyDescent="0.25">
      <c r="A62" s="26">
        <v>5.0999999999999996</v>
      </c>
      <c r="B62" s="43" t="s">
        <v>59</v>
      </c>
      <c r="C62" s="26" t="s">
        <v>30</v>
      </c>
      <c r="D62" s="73">
        <f>C7</f>
        <v>8</v>
      </c>
      <c r="E62" s="26"/>
      <c r="F62" s="26"/>
    </row>
    <row r="63" spans="1:6" ht="45" x14ac:dyDescent="0.25">
      <c r="A63" s="26">
        <v>5.2</v>
      </c>
      <c r="B63" s="43" t="s">
        <v>94</v>
      </c>
      <c r="C63" s="26" t="s">
        <v>22</v>
      </c>
      <c r="D63" s="53">
        <v>6.15</v>
      </c>
      <c r="E63" s="26"/>
      <c r="F63" s="26"/>
    </row>
    <row r="64" spans="1:6" x14ac:dyDescent="0.25">
      <c r="A64" s="27"/>
      <c r="B64" s="62" t="s">
        <v>97</v>
      </c>
      <c r="C64" s="26"/>
      <c r="D64" s="26"/>
      <c r="E64" s="26"/>
      <c r="F64" s="26"/>
    </row>
    <row r="65" spans="1:6" ht="45" x14ac:dyDescent="0.25">
      <c r="A65" s="26">
        <v>5.3</v>
      </c>
      <c r="B65" s="43" t="s">
        <v>34</v>
      </c>
      <c r="C65" s="26" t="s">
        <v>22</v>
      </c>
      <c r="D65" s="90">
        <f>C10</f>
        <v>48.75</v>
      </c>
      <c r="E65" s="26"/>
      <c r="F65" s="26"/>
    </row>
    <row r="66" spans="1:6" x14ac:dyDescent="0.25">
      <c r="A66" s="27"/>
      <c r="B66" s="62" t="s">
        <v>100</v>
      </c>
      <c r="C66" s="26"/>
      <c r="D66" s="26"/>
      <c r="E66" s="26"/>
      <c r="F66" s="26"/>
    </row>
    <row r="67" spans="1:6" ht="45" x14ac:dyDescent="0.25">
      <c r="A67" s="26">
        <v>5.4</v>
      </c>
      <c r="B67" s="43" t="s">
        <v>34</v>
      </c>
      <c r="C67" s="26" t="s">
        <v>22</v>
      </c>
      <c r="D67" s="73">
        <f>C10</f>
        <v>48.75</v>
      </c>
      <c r="E67" s="26"/>
      <c r="F67" s="26"/>
    </row>
    <row r="68" spans="1:6" ht="30" x14ac:dyDescent="0.25">
      <c r="A68" s="26">
        <v>5.5</v>
      </c>
      <c r="B68" s="43" t="s">
        <v>57</v>
      </c>
      <c r="C68" s="26" t="s">
        <v>30</v>
      </c>
      <c r="D68" s="26">
        <v>2</v>
      </c>
      <c r="E68" s="26"/>
      <c r="F68" s="26"/>
    </row>
    <row r="69" spans="1:6" s="88" customFormat="1" x14ac:dyDescent="0.25">
      <c r="A69" s="30"/>
      <c r="B69" s="46"/>
      <c r="C69" s="30"/>
      <c r="D69" s="87"/>
      <c r="E69" s="30"/>
      <c r="F69" s="30"/>
    </row>
    <row r="70" spans="1:6" customFormat="1" x14ac:dyDescent="0.25">
      <c r="A70" s="48">
        <v>6</v>
      </c>
      <c r="B70" s="93" t="s">
        <v>61</v>
      </c>
      <c r="C70" s="94"/>
      <c r="D70" s="94"/>
      <c r="E70" s="49"/>
      <c r="F70" s="49"/>
    </row>
    <row r="71" spans="1:6" customFormat="1" x14ac:dyDescent="0.25">
      <c r="A71" s="49"/>
      <c r="B71" s="95" t="s">
        <v>124</v>
      </c>
      <c r="C71" s="94"/>
      <c r="D71" s="94"/>
      <c r="E71" s="49"/>
      <c r="F71" s="49"/>
    </row>
    <row r="72" spans="1:6" customFormat="1" x14ac:dyDescent="0.25">
      <c r="A72" s="49">
        <v>6.1</v>
      </c>
      <c r="B72" s="46" t="s">
        <v>125</v>
      </c>
      <c r="C72" s="94" t="s">
        <v>10</v>
      </c>
      <c r="D72" s="92">
        <f>(3.7*0.15*C6)-(0.15*0.15*C6*2)-((C6/3)*3.7*0.15*0.15)</f>
        <v>22.207612500000003</v>
      </c>
      <c r="E72" s="49"/>
      <c r="F72" s="49"/>
    </row>
    <row r="73" spans="1:6" customFormat="1" x14ac:dyDescent="0.25">
      <c r="A73" s="49">
        <v>6.2</v>
      </c>
      <c r="B73" s="46" t="s">
        <v>64</v>
      </c>
      <c r="C73" s="94" t="s">
        <v>10</v>
      </c>
      <c r="D73" s="92">
        <f>4*4*0.15</f>
        <v>2.4</v>
      </c>
      <c r="E73" s="49"/>
      <c r="F73" s="49"/>
    </row>
    <row r="74" spans="1:6" customFormat="1" x14ac:dyDescent="0.25">
      <c r="A74" s="49"/>
      <c r="B74" s="95" t="s">
        <v>127</v>
      </c>
      <c r="C74" s="94"/>
      <c r="D74" s="94"/>
      <c r="E74" s="49"/>
      <c r="F74" s="49"/>
    </row>
    <row r="75" spans="1:6" customFormat="1" x14ac:dyDescent="0.25">
      <c r="A75" s="49">
        <v>6.3</v>
      </c>
      <c r="B75" s="46" t="s">
        <v>126</v>
      </c>
      <c r="C75" s="94" t="s">
        <v>10</v>
      </c>
      <c r="D75" s="92">
        <f>(C10*1*0.15)-((C10/2)*0.15*1*0.3)</f>
        <v>6.2156250000000002</v>
      </c>
      <c r="E75" s="49"/>
      <c r="F75" s="49"/>
    </row>
    <row r="76" spans="1:6" customFormat="1" x14ac:dyDescent="0.25">
      <c r="A76" s="49"/>
      <c r="B76" s="95" t="s">
        <v>100</v>
      </c>
      <c r="C76" s="94"/>
      <c r="D76" s="92"/>
      <c r="E76" s="49"/>
      <c r="F76" s="49"/>
    </row>
    <row r="77" spans="1:6" customFormat="1" ht="45" x14ac:dyDescent="0.25">
      <c r="A77" s="49">
        <v>6.4</v>
      </c>
      <c r="B77" s="46" t="s">
        <v>138</v>
      </c>
      <c r="C77" s="94" t="s">
        <v>10</v>
      </c>
      <c r="D77" s="92">
        <f>((1.75*3)+(0.3*2))*2*0.15</f>
        <v>1.7549999999999999</v>
      </c>
      <c r="E77" s="49"/>
      <c r="F77" s="49"/>
    </row>
    <row r="78" spans="1:6" ht="15.75" customHeight="1" x14ac:dyDescent="0.25">
      <c r="A78" s="26"/>
      <c r="B78" s="61"/>
      <c r="C78" s="26"/>
      <c r="D78" s="26"/>
      <c r="E78" s="26"/>
      <c r="F78" s="26"/>
    </row>
    <row r="79" spans="1:6" x14ac:dyDescent="0.25">
      <c r="A79" s="27">
        <v>7</v>
      </c>
      <c r="B79" s="60" t="s">
        <v>23</v>
      </c>
      <c r="C79" s="26"/>
      <c r="D79" s="26"/>
      <c r="E79" s="26"/>
      <c r="F79" s="26"/>
    </row>
    <row r="80" spans="1:6" customFormat="1" x14ac:dyDescent="0.25">
      <c r="A80" s="49"/>
      <c r="B80" s="63" t="s">
        <v>96</v>
      </c>
      <c r="C80" s="49"/>
      <c r="D80" s="49"/>
      <c r="E80" s="49"/>
      <c r="F80" s="49"/>
    </row>
    <row r="81" spans="1:6" customFormat="1" ht="30" x14ac:dyDescent="0.25">
      <c r="A81" s="49">
        <v>7.1</v>
      </c>
      <c r="B81" s="43" t="s">
        <v>69</v>
      </c>
      <c r="C81" s="49" t="s">
        <v>14</v>
      </c>
      <c r="D81" s="73">
        <f>(C6*3.7*2)+(C6*0.15)+(5*0.15*3.7)</f>
        <v>350.45249999999999</v>
      </c>
      <c r="E81" s="49"/>
      <c r="F81" s="49"/>
    </row>
    <row r="82" spans="1:6" customFormat="1" ht="30" x14ac:dyDescent="0.25">
      <c r="A82" s="49">
        <v>7.2</v>
      </c>
      <c r="B82" s="43" t="s">
        <v>66</v>
      </c>
      <c r="C82" s="49" t="s">
        <v>14</v>
      </c>
      <c r="D82" s="73">
        <f>(C9*1.5*2)+(C9*0.15)+(4*0.15*1.5)</f>
        <v>51.3</v>
      </c>
      <c r="E82" s="49"/>
      <c r="F82" s="49"/>
    </row>
    <row r="83" spans="1:6" customFormat="1" x14ac:dyDescent="0.25">
      <c r="A83" s="49"/>
      <c r="B83" s="63" t="s">
        <v>97</v>
      </c>
      <c r="C83" s="49"/>
      <c r="D83" s="74"/>
      <c r="E83" s="49"/>
      <c r="F83" s="49"/>
    </row>
    <row r="84" spans="1:6" customFormat="1" x14ac:dyDescent="0.25">
      <c r="A84" s="49">
        <v>7.3</v>
      </c>
      <c r="B84" s="43" t="s">
        <v>131</v>
      </c>
      <c r="C84" s="49" t="s">
        <v>14</v>
      </c>
      <c r="D84" s="73">
        <f>(C10*1*2)+(C10*0.15)+(6*1*0.15)</f>
        <v>105.71250000000001</v>
      </c>
      <c r="E84" s="49"/>
      <c r="F84" s="49"/>
    </row>
    <row r="85" spans="1:6" customFormat="1" x14ac:dyDescent="0.25">
      <c r="A85" s="49"/>
      <c r="B85" s="95" t="s">
        <v>100</v>
      </c>
      <c r="C85" s="94"/>
      <c r="D85" s="92"/>
      <c r="E85" s="49"/>
      <c r="F85" s="49"/>
    </row>
    <row r="86" spans="1:6" customFormat="1" ht="45" x14ac:dyDescent="0.25">
      <c r="A86" s="49">
        <v>7.4</v>
      </c>
      <c r="B86" s="46" t="s">
        <v>138</v>
      </c>
      <c r="C86" s="94" t="s">
        <v>14</v>
      </c>
      <c r="D86" s="92">
        <v>12.58</v>
      </c>
      <c r="E86" s="49"/>
      <c r="F86" s="49"/>
    </row>
    <row r="87" spans="1:6" x14ac:dyDescent="0.25">
      <c r="A87" s="26"/>
      <c r="B87" s="61"/>
      <c r="C87" s="26"/>
      <c r="D87" s="26"/>
      <c r="E87" s="26"/>
      <c r="F87" s="26"/>
    </row>
    <row r="88" spans="1:6" x14ac:dyDescent="0.25">
      <c r="A88" s="27">
        <v>8</v>
      </c>
      <c r="B88" s="60" t="s">
        <v>25</v>
      </c>
      <c r="C88" s="26"/>
      <c r="D88" s="26"/>
      <c r="E88" s="26"/>
      <c r="F88" s="26"/>
    </row>
    <row r="89" spans="1:6" customFormat="1" x14ac:dyDescent="0.25">
      <c r="A89" s="49"/>
      <c r="B89" s="63" t="s">
        <v>101</v>
      </c>
      <c r="C89" s="49"/>
      <c r="D89" s="49"/>
      <c r="E89" s="49"/>
      <c r="F89" s="49"/>
    </row>
    <row r="90" spans="1:6" customFormat="1" ht="30" x14ac:dyDescent="0.25">
      <c r="A90" s="49">
        <v>8.1</v>
      </c>
      <c r="B90" s="43" t="s">
        <v>70</v>
      </c>
      <c r="C90" s="49" t="s">
        <v>14</v>
      </c>
      <c r="D90" s="73">
        <f>(C6*3.7*2)+(C6*0.15)+(5*0.15*3.7)</f>
        <v>350.45249999999999</v>
      </c>
      <c r="E90" s="49"/>
      <c r="F90" s="49"/>
    </row>
    <row r="91" spans="1:6" customFormat="1" ht="30" x14ac:dyDescent="0.25">
      <c r="A91" s="49">
        <v>8.1999999999999993</v>
      </c>
      <c r="B91" s="43" t="s">
        <v>67</v>
      </c>
      <c r="C91" s="49" t="s">
        <v>14</v>
      </c>
      <c r="D91" s="73">
        <f>(C9*1.5*2)+(C9*0.15)+(4*0.15*1.5)</f>
        <v>51.3</v>
      </c>
      <c r="E91" s="49"/>
      <c r="F91" s="49"/>
    </row>
    <row r="92" spans="1:6" customFormat="1" x14ac:dyDescent="0.25">
      <c r="A92" s="49"/>
      <c r="B92" s="63" t="s">
        <v>102</v>
      </c>
      <c r="C92" s="49"/>
      <c r="D92" s="49"/>
      <c r="E92" s="49"/>
      <c r="F92" s="49"/>
    </row>
    <row r="93" spans="1:6" x14ac:dyDescent="0.25">
      <c r="A93" s="26">
        <v>8.3000000000000007</v>
      </c>
      <c r="B93" s="50" t="s">
        <v>26</v>
      </c>
      <c r="C93" s="26" t="s">
        <v>8</v>
      </c>
      <c r="D93" s="54">
        <v>1</v>
      </c>
      <c r="E93" s="26"/>
      <c r="F93" s="26"/>
    </row>
    <row r="94" spans="1:6" x14ac:dyDescent="0.25">
      <c r="A94" s="26">
        <v>8.4</v>
      </c>
      <c r="B94" s="56" t="s">
        <v>74</v>
      </c>
      <c r="C94" s="26" t="s">
        <v>8</v>
      </c>
      <c r="D94" s="54">
        <v>1</v>
      </c>
      <c r="E94" s="33"/>
      <c r="F94" s="33"/>
    </row>
    <row r="95" spans="1:6" ht="30" x14ac:dyDescent="0.25">
      <c r="A95" s="26">
        <v>8.5</v>
      </c>
      <c r="B95" s="56" t="s">
        <v>87</v>
      </c>
      <c r="C95" s="33" t="s">
        <v>8</v>
      </c>
      <c r="D95" s="55">
        <v>1</v>
      </c>
      <c r="E95" s="33"/>
      <c r="F95" s="33"/>
    </row>
    <row r="96" spans="1:6" ht="30" x14ac:dyDescent="0.25">
      <c r="A96" s="26">
        <v>8.6</v>
      </c>
      <c r="B96" s="56" t="s">
        <v>86</v>
      </c>
      <c r="C96" s="33" t="s">
        <v>8</v>
      </c>
      <c r="D96" s="55">
        <v>2</v>
      </c>
      <c r="E96" s="33"/>
      <c r="F96" s="33"/>
    </row>
    <row r="97" spans="1:6" customFormat="1" x14ac:dyDescent="0.25">
      <c r="A97" s="49"/>
      <c r="B97" s="63" t="s">
        <v>97</v>
      </c>
      <c r="C97" s="49"/>
      <c r="D97" s="74"/>
      <c r="E97" s="49"/>
      <c r="F97" s="49"/>
    </row>
    <row r="98" spans="1:6" customFormat="1" ht="30" x14ac:dyDescent="0.25">
      <c r="A98" s="49">
        <v>8.6999999999999993</v>
      </c>
      <c r="B98" s="43" t="s">
        <v>132</v>
      </c>
      <c r="C98" s="49" t="s">
        <v>14</v>
      </c>
      <c r="D98" s="73">
        <f>(C10*1*2)+(C10*0.15)+(6*1*0.15)</f>
        <v>105.71250000000001</v>
      </c>
      <c r="E98" s="49"/>
      <c r="F98" s="49"/>
    </row>
    <row r="99" spans="1:6" x14ac:dyDescent="0.25">
      <c r="A99" s="26"/>
      <c r="B99" s="63" t="s">
        <v>103</v>
      </c>
      <c r="C99" s="26"/>
      <c r="D99" s="26"/>
      <c r="E99" s="26"/>
      <c r="F99" s="26"/>
    </row>
    <row r="100" spans="1:6" ht="30" x14ac:dyDescent="0.25">
      <c r="A100" s="75">
        <v>8.6999999999999993</v>
      </c>
      <c r="B100" s="50" t="s">
        <v>27</v>
      </c>
      <c r="C100" s="26" t="s">
        <v>8</v>
      </c>
      <c r="D100" s="54">
        <v>1</v>
      </c>
      <c r="E100" s="26"/>
      <c r="F100" s="26"/>
    </row>
    <row r="101" spans="1:6" ht="30" x14ac:dyDescent="0.25">
      <c r="A101" s="75">
        <v>8.9</v>
      </c>
      <c r="B101" s="56" t="s">
        <v>82</v>
      </c>
      <c r="C101" s="33" t="s">
        <v>8</v>
      </c>
      <c r="D101" s="55">
        <v>1</v>
      </c>
      <c r="E101" s="33"/>
      <c r="F101" s="33"/>
    </row>
    <row r="102" spans="1:6" customFormat="1" x14ac:dyDescent="0.25">
      <c r="A102" s="49"/>
      <c r="B102" s="63" t="s">
        <v>100</v>
      </c>
      <c r="C102" s="49"/>
      <c r="D102" s="74"/>
      <c r="E102" s="49"/>
      <c r="F102" s="49"/>
    </row>
    <row r="103" spans="1:6" x14ac:dyDescent="0.25">
      <c r="A103" s="53">
        <v>8.1</v>
      </c>
      <c r="B103" s="56" t="s">
        <v>63</v>
      </c>
      <c r="C103" s="33" t="s">
        <v>8</v>
      </c>
      <c r="D103" s="55">
        <v>2</v>
      </c>
      <c r="E103" s="33"/>
      <c r="F103" s="33"/>
    </row>
    <row r="104" spans="1:6" ht="30" x14ac:dyDescent="0.25">
      <c r="A104" s="53">
        <v>8.11</v>
      </c>
      <c r="B104" s="56" t="s">
        <v>75</v>
      </c>
      <c r="C104" s="26" t="s">
        <v>8</v>
      </c>
      <c r="D104" s="54">
        <v>2</v>
      </c>
      <c r="E104" s="33"/>
      <c r="F104" s="33"/>
    </row>
    <row r="105" spans="1:6" customFormat="1" ht="45" x14ac:dyDescent="0.25">
      <c r="A105" s="53">
        <v>8.1199999999999992</v>
      </c>
      <c r="B105" s="46" t="s">
        <v>139</v>
      </c>
      <c r="C105" s="94" t="s">
        <v>14</v>
      </c>
      <c r="D105" s="92">
        <v>12.58</v>
      </c>
      <c r="E105" s="49"/>
      <c r="F105" s="49"/>
    </row>
    <row r="106" spans="1:6" x14ac:dyDescent="0.25">
      <c r="A106" s="27"/>
      <c r="B106" s="60"/>
      <c r="C106" s="27"/>
      <c r="D106" s="27"/>
      <c r="E106" s="27"/>
      <c r="F106" s="27"/>
    </row>
    <row r="107" spans="1:6" x14ac:dyDescent="0.25">
      <c r="A107" s="34">
        <v>9</v>
      </c>
      <c r="B107" s="64" t="s">
        <v>28</v>
      </c>
      <c r="C107" s="31"/>
      <c r="D107" s="31"/>
      <c r="E107" s="31"/>
      <c r="F107" s="31"/>
    </row>
    <row r="108" spans="1:6" x14ac:dyDescent="0.25">
      <c r="A108" s="34"/>
      <c r="B108" s="63" t="s">
        <v>96</v>
      </c>
      <c r="C108" s="31"/>
      <c r="D108" s="31"/>
      <c r="E108" s="31"/>
      <c r="F108" s="31"/>
    </row>
    <row r="109" spans="1:6" ht="45" x14ac:dyDescent="0.25">
      <c r="A109" s="26">
        <v>9.1</v>
      </c>
      <c r="B109" s="43" t="s">
        <v>31</v>
      </c>
      <c r="C109" s="26" t="s">
        <v>14</v>
      </c>
      <c r="D109" s="52">
        <f>C4*4.8</f>
        <v>131.28</v>
      </c>
      <c r="E109" s="26"/>
      <c r="F109" s="26"/>
    </row>
    <row r="110" spans="1:6" x14ac:dyDescent="0.25">
      <c r="A110" s="26">
        <v>9.1999999999999993</v>
      </c>
      <c r="B110" s="43" t="s">
        <v>29</v>
      </c>
      <c r="C110" s="26" t="s">
        <v>22</v>
      </c>
      <c r="D110" s="73">
        <f>C4+C5+C5</f>
        <v>35.950000000000003</v>
      </c>
      <c r="E110" s="26"/>
      <c r="F110" s="26"/>
    </row>
    <row r="111" spans="1:6" ht="30" x14ac:dyDescent="0.25">
      <c r="A111" s="26">
        <v>9.3000000000000007</v>
      </c>
      <c r="B111" s="43" t="s">
        <v>58</v>
      </c>
      <c r="C111" s="26" t="s">
        <v>22</v>
      </c>
      <c r="D111" s="52">
        <f>C4*3</f>
        <v>82.050000000000011</v>
      </c>
      <c r="E111" s="26"/>
      <c r="F111" s="26"/>
    </row>
    <row r="112" spans="1:6" ht="30" x14ac:dyDescent="0.25">
      <c r="A112" s="26">
        <v>9.4</v>
      </c>
      <c r="B112" s="43" t="s">
        <v>32</v>
      </c>
      <c r="C112" s="26" t="s">
        <v>22</v>
      </c>
      <c r="D112" s="73">
        <f>C4/0.9</f>
        <v>30.388888888888889</v>
      </c>
      <c r="E112" s="26"/>
      <c r="F112" s="26"/>
    </row>
    <row r="113" spans="1:6" ht="30" x14ac:dyDescent="0.25">
      <c r="A113" s="26">
        <v>9.5</v>
      </c>
      <c r="B113" s="43" t="s">
        <v>33</v>
      </c>
      <c r="C113" s="26" t="s">
        <v>22</v>
      </c>
      <c r="D113" s="73">
        <f>C4/0.6</f>
        <v>45.583333333333336</v>
      </c>
      <c r="E113" s="26"/>
      <c r="F113" s="26"/>
    </row>
    <row r="114" spans="1:6" x14ac:dyDescent="0.25">
      <c r="A114" s="34"/>
      <c r="B114" s="63" t="s">
        <v>100</v>
      </c>
      <c r="C114" s="31"/>
      <c r="D114" s="31"/>
      <c r="E114" s="31"/>
      <c r="F114" s="31"/>
    </row>
    <row r="115" spans="1:6" ht="30" x14ac:dyDescent="0.25">
      <c r="A115" s="26">
        <v>9.6</v>
      </c>
      <c r="B115" s="43" t="s">
        <v>140</v>
      </c>
      <c r="C115" s="26" t="s">
        <v>14</v>
      </c>
      <c r="D115" s="53">
        <f>2*2</f>
        <v>4</v>
      </c>
      <c r="E115" s="26"/>
      <c r="F115" s="26"/>
    </row>
    <row r="116" spans="1:6" ht="30" x14ac:dyDescent="0.25">
      <c r="A116" s="26">
        <v>9.6999999999999993</v>
      </c>
      <c r="B116" s="43" t="s">
        <v>141</v>
      </c>
      <c r="C116" s="26" t="s">
        <v>22</v>
      </c>
      <c r="D116" s="53">
        <f>(2/1)*2</f>
        <v>4</v>
      </c>
      <c r="E116" s="26"/>
      <c r="F116" s="26"/>
    </row>
    <row r="117" spans="1:6" ht="30" x14ac:dyDescent="0.25">
      <c r="A117" s="26">
        <v>9.8000000000000007</v>
      </c>
      <c r="B117" s="43" t="s">
        <v>142</v>
      </c>
      <c r="C117" s="26" t="s">
        <v>22</v>
      </c>
      <c r="D117" s="53">
        <f>(2/0.6)*2</f>
        <v>6.666666666666667</v>
      </c>
      <c r="E117" s="26"/>
      <c r="F117" s="26"/>
    </row>
    <row r="118" spans="1:6" x14ac:dyDescent="0.25">
      <c r="A118" s="26"/>
      <c r="B118" s="61"/>
      <c r="C118" s="26"/>
      <c r="D118" s="26"/>
      <c r="E118" s="26"/>
      <c r="F118" s="26"/>
    </row>
    <row r="119" spans="1:6" x14ac:dyDescent="0.25">
      <c r="A119" s="27">
        <v>10</v>
      </c>
      <c r="B119" s="60" t="s">
        <v>55</v>
      </c>
      <c r="C119" s="26"/>
      <c r="D119" s="26"/>
      <c r="E119" s="26"/>
      <c r="F119" s="26"/>
    </row>
    <row r="120" spans="1:6" x14ac:dyDescent="0.25">
      <c r="A120" s="27"/>
      <c r="B120" s="63" t="s">
        <v>96</v>
      </c>
      <c r="C120" s="26"/>
      <c r="D120" s="26"/>
      <c r="E120" s="26"/>
      <c r="F120" s="26"/>
    </row>
    <row r="121" spans="1:6" ht="48.75" customHeight="1" x14ac:dyDescent="0.25">
      <c r="A121" s="30">
        <v>10.1</v>
      </c>
      <c r="B121" s="43" t="s">
        <v>145</v>
      </c>
      <c r="C121" s="26" t="s">
        <v>30</v>
      </c>
      <c r="D121" s="26">
        <v>4</v>
      </c>
      <c r="E121" s="26"/>
      <c r="F121" s="26"/>
    </row>
    <row r="122" spans="1:6" ht="60" x14ac:dyDescent="0.25">
      <c r="A122" s="30">
        <v>10.199999999999999</v>
      </c>
      <c r="B122" s="43" t="s">
        <v>84</v>
      </c>
      <c r="C122" s="26" t="s">
        <v>30</v>
      </c>
      <c r="D122" s="26">
        <v>1</v>
      </c>
      <c r="E122" s="26"/>
      <c r="F122" s="26"/>
    </row>
    <row r="123" spans="1:6" ht="75" x14ac:dyDescent="0.25">
      <c r="A123" s="30">
        <v>10.3</v>
      </c>
      <c r="B123" s="43" t="s">
        <v>85</v>
      </c>
      <c r="C123" s="26" t="s">
        <v>30</v>
      </c>
      <c r="D123" s="26">
        <v>1</v>
      </c>
      <c r="E123" s="26"/>
      <c r="F123" s="26"/>
    </row>
    <row r="124" spans="1:6" ht="75" x14ac:dyDescent="0.25">
      <c r="A124" s="30">
        <v>10.4</v>
      </c>
      <c r="B124" s="42" t="s">
        <v>77</v>
      </c>
      <c r="C124" s="31" t="s">
        <v>30</v>
      </c>
      <c r="D124" s="31">
        <v>1</v>
      </c>
      <c r="E124" s="26"/>
      <c r="F124" s="26"/>
    </row>
    <row r="125" spans="1:6" ht="75" x14ac:dyDescent="0.25">
      <c r="A125" s="30">
        <v>10.5</v>
      </c>
      <c r="B125" s="42" t="s">
        <v>128</v>
      </c>
      <c r="C125" s="26" t="s">
        <v>8</v>
      </c>
      <c r="D125" s="26">
        <v>1</v>
      </c>
      <c r="E125" s="26"/>
      <c r="F125" s="26"/>
    </row>
    <row r="126" spans="1:6" ht="90" x14ac:dyDescent="0.25">
      <c r="A126" s="30">
        <v>10.6</v>
      </c>
      <c r="B126" s="42" t="s">
        <v>83</v>
      </c>
      <c r="C126" s="26" t="s">
        <v>8</v>
      </c>
      <c r="D126" s="26">
        <v>2</v>
      </c>
      <c r="E126" s="26"/>
      <c r="F126" s="26"/>
    </row>
    <row r="127" spans="1:6" x14ac:dyDescent="0.25">
      <c r="A127" s="30">
        <v>10.7</v>
      </c>
      <c r="B127" s="42" t="s">
        <v>129</v>
      </c>
      <c r="C127" s="26" t="s">
        <v>8</v>
      </c>
      <c r="D127" s="26">
        <v>1</v>
      </c>
      <c r="E127" s="26"/>
      <c r="F127" s="26"/>
    </row>
    <row r="128" spans="1:6" ht="45" x14ac:dyDescent="0.25">
      <c r="A128" s="96">
        <v>10.8</v>
      </c>
      <c r="B128" s="97" t="s">
        <v>130</v>
      </c>
      <c r="C128" s="96" t="s">
        <v>22</v>
      </c>
      <c r="D128" s="98">
        <v>250</v>
      </c>
      <c r="E128" s="26"/>
      <c r="F128" s="26"/>
    </row>
    <row r="129" spans="1:6" x14ac:dyDescent="0.25">
      <c r="A129" s="89"/>
      <c r="B129" s="63" t="s">
        <v>100</v>
      </c>
      <c r="C129" s="26"/>
      <c r="D129" s="26"/>
      <c r="E129" s="26"/>
      <c r="F129" s="26"/>
    </row>
    <row r="130" spans="1:6" ht="75" x14ac:dyDescent="0.25">
      <c r="A130" s="30">
        <v>10.9</v>
      </c>
      <c r="B130" s="47" t="s">
        <v>136</v>
      </c>
      <c r="C130" s="31" t="s">
        <v>30</v>
      </c>
      <c r="D130" s="31">
        <v>1</v>
      </c>
      <c r="E130" s="31"/>
      <c r="F130" s="31"/>
    </row>
    <row r="131" spans="1:6" ht="60" x14ac:dyDescent="0.25">
      <c r="A131" s="87">
        <v>10.1</v>
      </c>
      <c r="B131" s="43" t="s">
        <v>72</v>
      </c>
      <c r="C131" s="26" t="s">
        <v>30</v>
      </c>
      <c r="D131" s="26">
        <v>2</v>
      </c>
      <c r="E131" s="26"/>
      <c r="F131" s="26"/>
    </row>
    <row r="132" spans="1:6" ht="48.75" customHeight="1" x14ac:dyDescent="0.25">
      <c r="A132" s="30">
        <v>10.11</v>
      </c>
      <c r="B132" s="42" t="s">
        <v>137</v>
      </c>
      <c r="C132" s="26" t="s">
        <v>30</v>
      </c>
      <c r="D132" s="26">
        <v>1</v>
      </c>
      <c r="E132" s="26"/>
      <c r="F132" s="26"/>
    </row>
    <row r="133" spans="1:6" x14ac:dyDescent="0.25">
      <c r="A133" s="26"/>
      <c r="B133" s="61"/>
      <c r="C133" s="26"/>
      <c r="D133" s="26"/>
      <c r="E133" s="26"/>
      <c r="F133" s="26"/>
    </row>
    <row r="134" spans="1:6" x14ac:dyDescent="0.25">
      <c r="A134" s="27">
        <v>11</v>
      </c>
      <c r="B134" s="60" t="s">
        <v>56</v>
      </c>
      <c r="C134" s="26"/>
      <c r="D134" s="26"/>
      <c r="E134" s="26"/>
      <c r="F134" s="26"/>
    </row>
    <row r="135" spans="1:6" ht="45" x14ac:dyDescent="0.25">
      <c r="A135" s="26">
        <v>11.1</v>
      </c>
      <c r="B135" s="43" t="s">
        <v>36</v>
      </c>
      <c r="C135" s="26" t="s">
        <v>8</v>
      </c>
      <c r="D135" s="26">
        <v>1</v>
      </c>
      <c r="E135" s="26"/>
      <c r="F135" s="26"/>
    </row>
    <row r="136" spans="1:6" ht="45" x14ac:dyDescent="0.25">
      <c r="A136" s="26">
        <v>11.2</v>
      </c>
      <c r="B136" s="43" t="s">
        <v>37</v>
      </c>
      <c r="C136" s="26" t="s">
        <v>8</v>
      </c>
      <c r="D136" s="91">
        <v>1</v>
      </c>
      <c r="E136" s="26"/>
      <c r="F136" s="26"/>
    </row>
    <row r="137" spans="1:6" ht="18" customHeight="1" x14ac:dyDescent="0.25">
      <c r="A137" s="26">
        <v>11.3</v>
      </c>
      <c r="B137" s="43" t="s">
        <v>38</v>
      </c>
      <c r="C137" s="26" t="s">
        <v>30</v>
      </c>
      <c r="D137" s="54">
        <v>2</v>
      </c>
      <c r="E137" s="26"/>
      <c r="F137" s="26"/>
    </row>
    <row r="138" spans="1:6" ht="18" customHeight="1" x14ac:dyDescent="0.25">
      <c r="A138" s="26">
        <v>11.4</v>
      </c>
      <c r="B138" s="43" t="s">
        <v>68</v>
      </c>
      <c r="C138" s="26" t="s">
        <v>22</v>
      </c>
      <c r="D138" s="75">
        <v>25</v>
      </c>
      <c r="E138" s="26"/>
      <c r="F138" s="26"/>
    </row>
    <row r="139" spans="1:6" x14ac:dyDescent="0.25">
      <c r="A139" s="26"/>
      <c r="B139" s="61"/>
      <c r="C139" s="26"/>
      <c r="D139" s="75"/>
      <c r="E139" s="26"/>
      <c r="F139" s="26"/>
    </row>
    <row r="140" spans="1:6" x14ac:dyDescent="0.25">
      <c r="A140" s="27">
        <v>12</v>
      </c>
      <c r="B140" s="60" t="s">
        <v>53</v>
      </c>
      <c r="C140" s="26"/>
      <c r="D140" s="26"/>
      <c r="E140" s="26"/>
      <c r="F140" s="26"/>
    </row>
    <row r="141" spans="1:6" x14ac:dyDescent="0.25">
      <c r="A141" s="27"/>
      <c r="B141" s="63" t="s">
        <v>76</v>
      </c>
      <c r="C141" s="26"/>
      <c r="D141" s="26"/>
      <c r="E141" s="26"/>
      <c r="F141" s="26"/>
    </row>
    <row r="142" spans="1:6" ht="90" x14ac:dyDescent="0.25">
      <c r="A142" s="26">
        <v>12.1</v>
      </c>
      <c r="B142" s="43" t="s">
        <v>88</v>
      </c>
      <c r="C142" s="26" t="s">
        <v>30</v>
      </c>
      <c r="D142" s="26">
        <v>1</v>
      </c>
      <c r="E142" s="26"/>
      <c r="F142" s="26"/>
    </row>
    <row r="143" spans="1:6" ht="90" x14ac:dyDescent="0.25">
      <c r="A143" s="26">
        <v>12.2</v>
      </c>
      <c r="B143" s="43" t="s">
        <v>89</v>
      </c>
      <c r="C143" s="26" t="s">
        <v>30</v>
      </c>
      <c r="D143" s="26">
        <v>2</v>
      </c>
      <c r="E143" s="26"/>
      <c r="F143" s="26"/>
    </row>
    <row r="144" spans="1:6" ht="75" x14ac:dyDescent="0.25">
      <c r="A144" s="26">
        <v>12.3</v>
      </c>
      <c r="B144" s="43" t="s">
        <v>73</v>
      </c>
      <c r="C144" s="26" t="s">
        <v>30</v>
      </c>
      <c r="D144" s="26">
        <v>2</v>
      </c>
      <c r="E144" s="26"/>
      <c r="F144" s="26"/>
    </row>
    <row r="145" spans="1:6" x14ac:dyDescent="0.25">
      <c r="A145" s="26"/>
      <c r="B145" s="63" t="s">
        <v>143</v>
      </c>
      <c r="C145" s="26"/>
      <c r="D145" s="26"/>
      <c r="E145" s="26"/>
      <c r="F145" s="26"/>
    </row>
    <row r="146" spans="1:6" ht="75" x14ac:dyDescent="0.25">
      <c r="A146" s="26">
        <v>12.4</v>
      </c>
      <c r="B146" s="43" t="s">
        <v>144</v>
      </c>
      <c r="C146" s="26" t="s">
        <v>30</v>
      </c>
      <c r="D146" s="26">
        <v>1</v>
      </c>
      <c r="E146" s="26"/>
      <c r="F146" s="26"/>
    </row>
    <row r="147" spans="1:6" x14ac:dyDescent="0.25">
      <c r="A147" s="26"/>
      <c r="B147" s="61"/>
      <c r="C147" s="26"/>
      <c r="D147" s="26"/>
      <c r="E147" s="26"/>
      <c r="F147" s="26"/>
    </row>
    <row r="148" spans="1:6" x14ac:dyDescent="0.25">
      <c r="A148" s="27">
        <v>13</v>
      </c>
      <c r="B148" s="60" t="s">
        <v>104</v>
      </c>
      <c r="C148" s="26"/>
      <c r="D148" s="26"/>
      <c r="E148" s="26"/>
      <c r="F148" s="26"/>
    </row>
    <row r="149" spans="1:6" x14ac:dyDescent="0.25">
      <c r="A149" s="77"/>
      <c r="B149" s="63" t="s">
        <v>96</v>
      </c>
      <c r="C149" s="33"/>
      <c r="D149" s="26"/>
      <c r="E149" s="33"/>
      <c r="F149" s="33"/>
    </row>
    <row r="150" spans="1:6" ht="45" x14ac:dyDescent="0.25">
      <c r="A150" s="26">
        <v>13.1</v>
      </c>
      <c r="B150" s="43" t="s">
        <v>78</v>
      </c>
      <c r="C150" s="26" t="s">
        <v>8</v>
      </c>
      <c r="D150" s="26">
        <v>1</v>
      </c>
      <c r="E150" s="26"/>
      <c r="F150" s="26"/>
    </row>
    <row r="151" spans="1:6" customFormat="1" ht="30" x14ac:dyDescent="0.25">
      <c r="A151" s="33">
        <v>13.2</v>
      </c>
      <c r="B151" s="43" t="s">
        <v>91</v>
      </c>
      <c r="C151" s="26" t="s">
        <v>14</v>
      </c>
      <c r="D151" s="52">
        <f>(2*4)+2*((0.15*4)+(0.15*2))</f>
        <v>9.8000000000000007</v>
      </c>
      <c r="E151" s="25"/>
      <c r="F151" s="25"/>
    </row>
    <row r="152" spans="1:6" x14ac:dyDescent="0.25">
      <c r="A152" s="77"/>
      <c r="B152" s="63" t="s">
        <v>97</v>
      </c>
      <c r="C152" s="33"/>
      <c r="D152" s="26"/>
      <c r="E152" s="33"/>
      <c r="F152" s="33"/>
    </row>
    <row r="153" spans="1:6" ht="30" x14ac:dyDescent="0.25">
      <c r="A153" s="26">
        <v>13.3</v>
      </c>
      <c r="B153" s="43" t="s">
        <v>35</v>
      </c>
      <c r="C153" s="26" t="s">
        <v>14</v>
      </c>
      <c r="D153" s="73">
        <f>C10*2.1</f>
        <v>102.375</v>
      </c>
      <c r="E153" s="26"/>
      <c r="F153" s="26"/>
    </row>
    <row r="154" spans="1:6" x14ac:dyDescent="0.25">
      <c r="A154" s="77"/>
      <c r="B154" s="63" t="s">
        <v>95</v>
      </c>
      <c r="C154" s="33"/>
      <c r="D154" s="26"/>
      <c r="E154" s="33"/>
      <c r="F154" s="33"/>
    </row>
    <row r="155" spans="1:6" ht="30" x14ac:dyDescent="0.25">
      <c r="A155" s="33">
        <v>13.4</v>
      </c>
      <c r="B155" s="51" t="s">
        <v>133</v>
      </c>
      <c r="C155" s="33" t="s">
        <v>14</v>
      </c>
      <c r="D155" s="73">
        <f>(C4*C5)+(C12*C13)+(C14*C15)</f>
        <v>189.60500000000002</v>
      </c>
      <c r="E155" s="33"/>
      <c r="F155" s="33"/>
    </row>
    <row r="156" spans="1:6" ht="45" x14ac:dyDescent="0.25">
      <c r="A156" s="33">
        <v>13.5</v>
      </c>
      <c r="B156" s="43" t="s">
        <v>79</v>
      </c>
      <c r="C156" s="26" t="s">
        <v>22</v>
      </c>
      <c r="D156" s="52">
        <f>4*3</f>
        <v>12</v>
      </c>
      <c r="E156" s="25"/>
      <c r="F156" s="25"/>
    </row>
    <row r="157" spans="1:6" ht="45" x14ac:dyDescent="0.25">
      <c r="A157" s="33">
        <v>13.6</v>
      </c>
      <c r="B157" s="43" t="s">
        <v>134</v>
      </c>
      <c r="C157" s="26" t="s">
        <v>8</v>
      </c>
      <c r="D157" s="26">
        <v>2</v>
      </c>
      <c r="E157" s="26"/>
      <c r="F157" s="26"/>
    </row>
    <row r="158" spans="1:6" customFormat="1" ht="30" x14ac:dyDescent="0.25">
      <c r="A158" s="33">
        <v>13.7</v>
      </c>
      <c r="B158" s="43" t="s">
        <v>135</v>
      </c>
      <c r="C158" s="26" t="s">
        <v>8</v>
      </c>
      <c r="D158" s="26">
        <v>1</v>
      </c>
      <c r="E158" s="26"/>
      <c r="F158" s="26"/>
    </row>
    <row r="159" spans="1:6" ht="15.75" thickBot="1" x14ac:dyDescent="0.3">
      <c r="A159" s="37"/>
      <c r="B159" s="66"/>
      <c r="C159" s="57"/>
      <c r="D159" s="57"/>
      <c r="E159" s="69" t="s">
        <v>46</v>
      </c>
      <c r="F159" s="70"/>
    </row>
    <row r="160" spans="1:6" ht="15.75" thickTop="1" x14ac:dyDescent="0.25">
      <c r="A160" s="37"/>
      <c r="B160" s="66"/>
      <c r="C160" s="37"/>
      <c r="D160" s="37"/>
      <c r="E160" s="41"/>
      <c r="F160" s="41"/>
    </row>
    <row r="161" spans="1:6" x14ac:dyDescent="0.25">
      <c r="A161" s="37"/>
      <c r="B161" s="66"/>
      <c r="C161" s="37"/>
      <c r="D161" s="37"/>
      <c r="E161" s="41"/>
      <c r="F161" s="41"/>
    </row>
    <row r="162" spans="1:6" x14ac:dyDescent="0.25">
      <c r="A162" s="37"/>
      <c r="B162" s="66"/>
      <c r="C162" s="37"/>
      <c r="D162" s="37"/>
      <c r="E162" s="41"/>
      <c r="F162" s="41"/>
    </row>
    <row r="163" spans="1:6" x14ac:dyDescent="0.25">
      <c r="A163" s="37"/>
      <c r="B163" s="66"/>
      <c r="C163" s="37"/>
      <c r="D163" s="37"/>
      <c r="E163" s="41"/>
      <c r="F163" s="41"/>
    </row>
    <row r="164" spans="1:6" x14ac:dyDescent="0.25">
      <c r="A164" s="37"/>
      <c r="B164" s="66"/>
      <c r="C164" s="37"/>
      <c r="D164" s="37"/>
      <c r="E164" s="41"/>
      <c r="F164" s="41"/>
    </row>
    <row r="165" spans="1:6" x14ac:dyDescent="0.25">
      <c r="A165" s="37"/>
      <c r="B165" s="66"/>
      <c r="C165" s="37"/>
      <c r="D165" s="37"/>
      <c r="E165" s="41"/>
      <c r="F165" s="41"/>
    </row>
  </sheetData>
  <mergeCells count="2">
    <mergeCell ref="A1:F1"/>
    <mergeCell ref="A2:F2"/>
  </mergeCells>
  <pageMargins left="0.70866141732283472" right="0.70866141732283472" top="0.74803149606299213" bottom="0.74803149606299213" header="0.31496062992125984" footer="0.31496062992125984"/>
  <pageSetup paperSize="9" scale="85" orientation="portrait" horizontalDpi="1200" verticalDpi="1200" r:id="rId1"/>
  <headerFooter>
    <oddHeader>&amp;R&amp;9&amp;KFF0000GA. MAAMENDHOO
&amp;K01+000 Waste Management Centre BOQ</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2"/>
  <sheetViews>
    <sheetView zoomScale="115" zoomScaleNormal="115" workbookViewId="0">
      <selection activeCell="D18" sqref="D18"/>
    </sheetView>
  </sheetViews>
  <sheetFormatPr defaultRowHeight="15" x14ac:dyDescent="0.25"/>
  <cols>
    <col min="1" max="1" width="2.42578125" customWidth="1"/>
    <col min="2" max="2" width="13.42578125" customWidth="1"/>
    <col min="3" max="3" width="31.140625" customWidth="1"/>
    <col min="4" max="4" width="22.42578125" customWidth="1"/>
  </cols>
  <sheetData>
    <row r="1" spans="2:8" s="22" customFormat="1" ht="15.75" x14ac:dyDescent="0.25">
      <c r="B1" s="101" t="s">
        <v>44</v>
      </c>
      <c r="C1" s="101"/>
      <c r="D1" s="101"/>
      <c r="E1" s="23"/>
      <c r="F1" s="23"/>
      <c r="G1" s="23"/>
    </row>
    <row r="2" spans="2:8" s="22" customFormat="1" ht="15.75" x14ac:dyDescent="0.25">
      <c r="B2" s="101" t="s">
        <v>45</v>
      </c>
      <c r="C2" s="101"/>
      <c r="D2" s="101"/>
      <c r="E2" s="23"/>
      <c r="F2" s="23"/>
      <c r="G2" s="23"/>
    </row>
    <row r="3" spans="2:8" s="22" customFormat="1" ht="15.75" x14ac:dyDescent="0.25">
      <c r="B3" s="100" t="s">
        <v>52</v>
      </c>
      <c r="C3" s="100"/>
      <c r="D3" s="100"/>
      <c r="E3" s="24"/>
      <c r="F3" s="24"/>
      <c r="G3" s="24"/>
    </row>
    <row r="4" spans="2:8" x14ac:dyDescent="0.25">
      <c r="B4" s="2"/>
      <c r="C4" s="2"/>
      <c r="D4" s="2"/>
      <c r="E4" s="3"/>
      <c r="F4" s="3"/>
      <c r="G4" s="3"/>
      <c r="H4" s="4"/>
    </row>
    <row r="5" spans="2:8" s="1" customFormat="1" ht="23.25" customHeight="1" x14ac:dyDescent="0.25">
      <c r="B5" s="9" t="s">
        <v>47</v>
      </c>
      <c r="C5" s="9" t="s">
        <v>1</v>
      </c>
      <c r="D5" s="9" t="s">
        <v>5</v>
      </c>
      <c r="E5" s="6"/>
      <c r="F5" s="6"/>
      <c r="G5" s="6"/>
      <c r="H5" s="7"/>
    </row>
    <row r="6" spans="2:8" s="1" customFormat="1" ht="23.25" customHeight="1" x14ac:dyDescent="0.25">
      <c r="B6" s="6">
        <v>1</v>
      </c>
      <c r="C6" s="8" t="s">
        <v>39</v>
      </c>
      <c r="D6" s="6"/>
      <c r="E6" s="5"/>
      <c r="F6" s="6"/>
      <c r="G6" s="6"/>
      <c r="H6" s="7"/>
    </row>
    <row r="7" spans="2:8" s="1" customFormat="1" ht="23.25" customHeight="1" x14ac:dyDescent="0.25">
      <c r="B7" s="10">
        <v>2</v>
      </c>
      <c r="C7" s="11" t="s">
        <v>48</v>
      </c>
      <c r="D7" s="10"/>
      <c r="E7" s="5"/>
      <c r="F7" s="6"/>
      <c r="G7" s="6"/>
      <c r="H7" s="7"/>
    </row>
    <row r="8" spans="2:8" s="1" customFormat="1" ht="23.25" customHeight="1" x14ac:dyDescent="0.25">
      <c r="B8" s="10">
        <v>3</v>
      </c>
      <c r="C8" s="12" t="s">
        <v>7</v>
      </c>
      <c r="D8" s="13"/>
      <c r="E8" s="7"/>
      <c r="F8" s="7"/>
      <c r="G8" s="7"/>
      <c r="H8" s="7"/>
    </row>
    <row r="9" spans="2:8" s="1" customFormat="1" ht="23.25" customHeight="1" x14ac:dyDescent="0.25">
      <c r="B9" s="10">
        <v>4</v>
      </c>
      <c r="C9" s="14" t="s">
        <v>15</v>
      </c>
      <c r="D9" s="13"/>
    </row>
    <row r="10" spans="2:8" s="1" customFormat="1" ht="23.25" customHeight="1" x14ac:dyDescent="0.25">
      <c r="B10" s="10">
        <v>5</v>
      </c>
      <c r="C10" s="14" t="s">
        <v>21</v>
      </c>
      <c r="D10" s="13"/>
    </row>
    <row r="11" spans="2:8" s="1" customFormat="1" ht="23.25" customHeight="1" x14ac:dyDescent="0.25">
      <c r="B11" s="10">
        <v>6</v>
      </c>
      <c r="C11" s="14" t="s">
        <v>23</v>
      </c>
      <c r="D11" s="13"/>
    </row>
    <row r="12" spans="2:8" s="1" customFormat="1" ht="23.25" customHeight="1" x14ac:dyDescent="0.25">
      <c r="B12" s="10">
        <v>7</v>
      </c>
      <c r="C12" s="14" t="s">
        <v>25</v>
      </c>
      <c r="D12" s="13"/>
    </row>
    <row r="13" spans="2:8" s="1" customFormat="1" ht="23.25" customHeight="1" x14ac:dyDescent="0.25">
      <c r="B13" s="10">
        <v>8</v>
      </c>
      <c r="C13" s="14" t="s">
        <v>28</v>
      </c>
      <c r="D13" s="13"/>
    </row>
    <row r="14" spans="2:8" s="1" customFormat="1" ht="23.25" customHeight="1" x14ac:dyDescent="0.25">
      <c r="B14" s="10">
        <v>9</v>
      </c>
      <c r="C14" s="14" t="s">
        <v>54</v>
      </c>
      <c r="D14" s="13"/>
    </row>
    <row r="15" spans="2:8" s="1" customFormat="1" ht="23.25" customHeight="1" x14ac:dyDescent="0.25">
      <c r="B15" s="10">
        <v>10</v>
      </c>
      <c r="C15" s="14" t="s">
        <v>55</v>
      </c>
      <c r="D15" s="13"/>
    </row>
    <row r="16" spans="2:8" s="1" customFormat="1" ht="23.25" customHeight="1" x14ac:dyDescent="0.25">
      <c r="B16" s="10">
        <v>11</v>
      </c>
      <c r="C16" s="14" t="s">
        <v>56</v>
      </c>
      <c r="D16" s="13"/>
    </row>
    <row r="17" spans="2:4" s="1" customFormat="1" ht="23.25" customHeight="1" x14ac:dyDescent="0.25">
      <c r="B17" s="10">
        <v>12</v>
      </c>
      <c r="C17" s="14" t="s">
        <v>53</v>
      </c>
      <c r="D17" s="13"/>
    </row>
    <row r="18" spans="2:4" s="1" customFormat="1" ht="23.25" customHeight="1" x14ac:dyDescent="0.25">
      <c r="B18" s="10">
        <v>13</v>
      </c>
      <c r="C18" s="14" t="s">
        <v>24</v>
      </c>
      <c r="D18" s="13"/>
    </row>
    <row r="19" spans="2:4" ht="22.5" customHeight="1" x14ac:dyDescent="0.25">
      <c r="B19" s="17"/>
      <c r="C19" s="18" t="s">
        <v>49</v>
      </c>
      <c r="D19" s="17"/>
    </row>
    <row r="20" spans="2:4" ht="21.75" customHeight="1" x14ac:dyDescent="0.25">
      <c r="B20" s="16"/>
      <c r="C20" s="19" t="s">
        <v>50</v>
      </c>
      <c r="D20" s="16"/>
    </row>
    <row r="21" spans="2:4" ht="9" customHeight="1" x14ac:dyDescent="0.25">
      <c r="C21" s="20"/>
    </row>
    <row r="22" spans="2:4" ht="25.5" customHeight="1" thickBot="1" x14ac:dyDescent="0.3">
      <c r="B22" s="15"/>
      <c r="C22" s="21" t="s">
        <v>51</v>
      </c>
      <c r="D22" s="15"/>
    </row>
  </sheetData>
  <mergeCells count="3">
    <mergeCell ref="B3:D3"/>
    <mergeCell ref="B1:D1"/>
    <mergeCell ref="B2:D2"/>
  </mergeCells>
  <pageMargins left="0.70866141732283472" right="0.70866141732283472" top="0.74803149606299213" bottom="0.74803149606299213" header="0.31496062992125984" footer="0.31496062992125984"/>
  <pageSetup paperSize="9" scale="115"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maumoon.khalid</dc:creator>
  <cp:lastModifiedBy>Easa Hmadhan Rasheed</cp:lastModifiedBy>
  <cp:lastPrinted>2015-02-19T11:27:46Z</cp:lastPrinted>
  <dcterms:created xsi:type="dcterms:W3CDTF">2013-06-30T08:40:01Z</dcterms:created>
  <dcterms:modified xsi:type="dcterms:W3CDTF">2017-07-14T13:03:24Z</dcterms:modified>
</cp:coreProperties>
</file>