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k\Documents\"/>
    </mc:Choice>
  </mc:AlternateContent>
  <bookViews>
    <workbookView xWindow="0" yWindow="0" windowWidth="28800" windowHeight="12135"/>
  </bookViews>
  <sheets>
    <sheet name="customexport-25" sheetId="1" r:id="rId1"/>
  </sheets>
  <calcPr calcId="152511"/>
</workbook>
</file>

<file path=xl/calcChain.xml><?xml version="1.0" encoding="utf-8"?>
<calcChain xmlns="http://schemas.openxmlformats.org/spreadsheetml/2006/main">
  <c r="R316" i="1" l="1"/>
  <c r="Y316" i="1"/>
  <c r="R294" i="1"/>
  <c r="Y294" i="1"/>
  <c r="R278" i="1"/>
  <c r="Y278" i="1"/>
  <c r="R268" i="1"/>
  <c r="Y268" i="1"/>
  <c r="R255" i="1"/>
  <c r="Y255" i="1"/>
  <c r="R247" i="1"/>
  <c r="Y247" i="1"/>
  <c r="R233" i="1"/>
  <c r="Y233" i="1"/>
  <c r="R208" i="1"/>
  <c r="Y208" i="1"/>
  <c r="R180" i="1"/>
  <c r="Y180" i="1"/>
  <c r="R112" i="1"/>
  <c r="Y112" i="1"/>
  <c r="R100" i="1"/>
  <c r="Y100" i="1"/>
  <c r="R75" i="1"/>
  <c r="Y75" i="1"/>
  <c r="R49" i="1"/>
  <c r="Y49" i="1"/>
  <c r="R23" i="1"/>
  <c r="Y23" i="1"/>
  <c r="X304" i="1"/>
  <c r="X314" i="1"/>
  <c r="X301" i="1"/>
  <c r="X306" i="1"/>
  <c r="X300" i="1"/>
  <c r="X305" i="1"/>
  <c r="X311" i="1"/>
  <c r="X312" i="1"/>
  <c r="X303" i="1"/>
  <c r="X299" i="1"/>
  <c r="X313" i="1"/>
  <c r="X307" i="1"/>
  <c r="X310" i="1"/>
  <c r="X302" i="1"/>
  <c r="X308" i="1"/>
  <c r="X309" i="1"/>
  <c r="X298" i="1"/>
  <c r="X288" i="1"/>
  <c r="X282" i="1"/>
  <c r="X283" i="1"/>
  <c r="X291" i="1"/>
  <c r="X284" i="1"/>
  <c r="X290" i="1"/>
  <c r="X286" i="1"/>
  <c r="X289" i="1"/>
  <c r="X292" i="1"/>
  <c r="X285" i="1"/>
  <c r="X287" i="1"/>
  <c r="X294" i="1" s="1"/>
  <c r="X275" i="1"/>
  <c r="X273" i="1"/>
  <c r="X276" i="1"/>
  <c r="X274" i="1"/>
  <c r="X272" i="1"/>
  <c r="X264" i="1"/>
  <c r="X265" i="1"/>
  <c r="X259" i="1"/>
  <c r="X263" i="1"/>
  <c r="X261" i="1"/>
  <c r="X260" i="1"/>
  <c r="X262" i="1"/>
  <c r="X266" i="1"/>
  <c r="X252" i="1"/>
  <c r="X251" i="1"/>
  <c r="X253" i="1"/>
  <c r="X255" i="1" s="1"/>
  <c r="X242" i="1"/>
  <c r="X239" i="1"/>
  <c r="X240" i="1"/>
  <c r="X238" i="1"/>
  <c r="X245" i="1"/>
  <c r="X237" i="1"/>
  <c r="X243" i="1"/>
  <c r="X241" i="1"/>
  <c r="X244" i="1"/>
  <c r="X228" i="1"/>
  <c r="X229" i="1"/>
  <c r="X231" i="1"/>
  <c r="X230" i="1"/>
  <c r="X214" i="1"/>
  <c r="X216" i="1"/>
  <c r="X219" i="1"/>
  <c r="X212" i="1"/>
  <c r="X217" i="1"/>
  <c r="X215" i="1"/>
  <c r="X221" i="1"/>
  <c r="X213" i="1"/>
  <c r="X218" i="1"/>
  <c r="X220" i="1"/>
  <c r="X186" i="1"/>
  <c r="X197" i="1"/>
  <c r="X193" i="1"/>
  <c r="X192" i="1"/>
  <c r="X195" i="1"/>
  <c r="X205" i="1"/>
  <c r="X201" i="1"/>
  <c r="X187" i="1"/>
  <c r="X188" i="1"/>
  <c r="X206" i="1"/>
  <c r="X200" i="1"/>
  <c r="X185" i="1"/>
  <c r="X196" i="1"/>
  <c r="X189" i="1"/>
  <c r="X204" i="1"/>
  <c r="X202" i="1"/>
  <c r="X203" i="1"/>
  <c r="X191" i="1"/>
  <c r="X194" i="1"/>
  <c r="X184" i="1"/>
  <c r="X190" i="1"/>
  <c r="X199" i="1"/>
  <c r="X198" i="1"/>
  <c r="X154" i="1"/>
  <c r="X141" i="1"/>
  <c r="X124" i="1"/>
  <c r="X143" i="1"/>
  <c r="X121" i="1"/>
  <c r="X167" i="1"/>
  <c r="X174" i="1"/>
  <c r="X149" i="1"/>
  <c r="X163" i="1"/>
  <c r="X128" i="1"/>
  <c r="X134" i="1"/>
  <c r="X161" i="1"/>
  <c r="X170" i="1"/>
  <c r="X166" i="1"/>
  <c r="X138" i="1"/>
  <c r="X158" i="1"/>
  <c r="X156" i="1"/>
  <c r="X120" i="1"/>
  <c r="X152" i="1"/>
  <c r="X165" i="1"/>
  <c r="X125" i="1"/>
  <c r="X171" i="1"/>
  <c r="X119" i="1"/>
  <c r="X144" i="1"/>
  <c r="X122" i="1"/>
  <c r="X133" i="1"/>
  <c r="X126" i="1"/>
  <c r="X157" i="1"/>
  <c r="X172" i="1"/>
  <c r="X132" i="1"/>
  <c r="X150" i="1"/>
  <c r="X169" i="1"/>
  <c r="X129" i="1"/>
  <c r="X175" i="1"/>
  <c r="X145" i="1"/>
  <c r="X123" i="1"/>
  <c r="X127" i="1"/>
  <c r="X137" i="1"/>
  <c r="X173" i="1"/>
  <c r="X153" i="1"/>
  <c r="X118" i="1"/>
  <c r="X151" i="1"/>
  <c r="X135" i="1"/>
  <c r="X164" i="1"/>
  <c r="X139" i="1"/>
  <c r="X177" i="1"/>
  <c r="X147" i="1"/>
  <c r="X178" i="1"/>
  <c r="X142" i="1"/>
  <c r="X140" i="1"/>
  <c r="X117" i="1"/>
  <c r="X155" i="1"/>
  <c r="X176" i="1"/>
  <c r="X146" i="1"/>
  <c r="X130" i="1"/>
  <c r="X136" i="1"/>
  <c r="X162" i="1"/>
  <c r="X168" i="1"/>
  <c r="X148" i="1"/>
  <c r="X160" i="1"/>
  <c r="X116" i="1"/>
  <c r="X131" i="1"/>
  <c r="X159" i="1"/>
  <c r="X110" i="1"/>
  <c r="X106" i="1"/>
  <c r="X107" i="1"/>
  <c r="X105" i="1"/>
  <c r="X108" i="1"/>
  <c r="X104" i="1"/>
  <c r="X109" i="1"/>
  <c r="X112" i="1" s="1"/>
  <c r="X89" i="1"/>
  <c r="X96" i="1"/>
  <c r="X88" i="1"/>
  <c r="X86" i="1"/>
  <c r="X91" i="1"/>
  <c r="X92" i="1"/>
  <c r="X84" i="1"/>
  <c r="X82" i="1"/>
  <c r="X87" i="1"/>
  <c r="X80" i="1"/>
  <c r="X85" i="1"/>
  <c r="X81" i="1"/>
  <c r="X94" i="1"/>
  <c r="X95" i="1"/>
  <c r="X98" i="1"/>
  <c r="X79" i="1"/>
  <c r="X93" i="1"/>
  <c r="X97" i="1"/>
  <c r="X90" i="1"/>
  <c r="X83" i="1"/>
  <c r="X70" i="1"/>
  <c r="X54" i="1"/>
  <c r="X72" i="1"/>
  <c r="X63" i="1"/>
  <c r="X64" i="1"/>
  <c r="X62" i="1"/>
  <c r="X59" i="1"/>
  <c r="X66" i="1"/>
  <c r="X73" i="1"/>
  <c r="X69" i="1"/>
  <c r="X53" i="1"/>
  <c r="X60" i="1"/>
  <c r="X68" i="1"/>
  <c r="X67" i="1"/>
  <c r="X65" i="1"/>
  <c r="X58" i="1"/>
  <c r="X56" i="1"/>
  <c r="X57" i="1"/>
  <c r="X55" i="1"/>
  <c r="X61" i="1"/>
  <c r="X71" i="1"/>
  <c r="X29" i="1"/>
  <c r="X39" i="1"/>
  <c r="X27" i="1"/>
  <c r="X42" i="1"/>
  <c r="X45" i="1"/>
  <c r="X38" i="1"/>
  <c r="X34" i="1"/>
  <c r="X31" i="1"/>
  <c r="X33" i="1"/>
  <c r="X35" i="1"/>
  <c r="X40" i="1"/>
  <c r="X41" i="1"/>
  <c r="X37" i="1"/>
  <c r="X32" i="1"/>
  <c r="X28" i="1"/>
  <c r="X30" i="1"/>
  <c r="X36" i="1"/>
  <c r="X46" i="1"/>
  <c r="X47" i="1"/>
  <c r="X44" i="1"/>
  <c r="X43" i="1"/>
  <c r="X12" i="1"/>
  <c r="X13" i="1"/>
  <c r="X15" i="1"/>
  <c r="X10" i="1"/>
  <c r="X11" i="1"/>
  <c r="X19" i="1"/>
  <c r="X16" i="1"/>
  <c r="X21" i="1"/>
  <c r="X20" i="1"/>
  <c r="X17" i="1"/>
  <c r="X14" i="1"/>
  <c r="X18" i="1"/>
  <c r="X23" i="1" l="1"/>
  <c r="X49" i="1"/>
  <c r="X100" i="1"/>
  <c r="X208" i="1"/>
  <c r="X233" i="1"/>
  <c r="X278" i="1"/>
  <c r="X75" i="1"/>
  <c r="X180" i="1"/>
  <c r="X247" i="1"/>
  <c r="X268" i="1"/>
  <c r="X316" i="1"/>
</calcChain>
</file>

<file path=xl/sharedStrings.xml><?xml version="1.0" encoding="utf-8"?>
<sst xmlns="http://schemas.openxmlformats.org/spreadsheetml/2006/main" count="1077" uniqueCount="250">
  <si>
    <t>Sub/Loc</t>
  </si>
  <si>
    <t>Street #</t>
  </si>
  <si>
    <t>Garage</t>
  </si>
  <si>
    <t>Lot SqFt</t>
  </si>
  <si>
    <t>Red Mountain</t>
  </si>
  <si>
    <t>RedMtnRan</t>
  </si>
  <si>
    <t>E</t>
  </si>
  <si>
    <t>Reds</t>
  </si>
  <si>
    <t>No</t>
  </si>
  <si>
    <t>2Car</t>
  </si>
  <si>
    <t>WhHoSpr</t>
  </si>
  <si>
    <t>Mclain Flats</t>
  </si>
  <si>
    <t>Partial</t>
  </si>
  <si>
    <t>3Car</t>
  </si>
  <si>
    <t>Starwood</t>
  </si>
  <si>
    <t>S</t>
  </si>
  <si>
    <t>Smuggler</t>
  </si>
  <si>
    <t>None</t>
  </si>
  <si>
    <t>Gibson</t>
  </si>
  <si>
    <t>RedMt</t>
  </si>
  <si>
    <t>MarCrkCb</t>
  </si>
  <si>
    <t>N</t>
  </si>
  <si>
    <t>Willow</t>
  </si>
  <si>
    <t>Yes</t>
  </si>
  <si>
    <t>PitGreen</t>
  </si>
  <si>
    <t>Willoughby Way</t>
  </si>
  <si>
    <t>TwnSteAs</t>
  </si>
  <si>
    <t>W</t>
  </si>
  <si>
    <t>Hallam</t>
  </si>
  <si>
    <t>Meadowood</t>
  </si>
  <si>
    <t>Johnson</t>
  </si>
  <si>
    <t>Castle Creek</t>
  </si>
  <si>
    <t>Midnight Mine</t>
  </si>
  <si>
    <t>Knollwood</t>
  </si>
  <si>
    <t>Hwy 82</t>
  </si>
  <si>
    <t>Popish Ranch Road</t>
  </si>
  <si>
    <t>Fall Creek Road</t>
  </si>
  <si>
    <t>Aspen West End Condo</t>
  </si>
  <si>
    <t>Main</t>
  </si>
  <si>
    <t>1Car</t>
  </si>
  <si>
    <t>Buchanan</t>
  </si>
  <si>
    <t>Larson</t>
  </si>
  <si>
    <t>Bleeker</t>
  </si>
  <si>
    <t>WhStrRan</t>
  </si>
  <si>
    <t>White Star</t>
  </si>
  <si>
    <t>Mclain Flats Road</t>
  </si>
  <si>
    <t>Starwood Dr</t>
  </si>
  <si>
    <t>Herron Hollow</t>
  </si>
  <si>
    <t>Starwood Drive</t>
  </si>
  <si>
    <t>EaglePines</t>
  </si>
  <si>
    <t>Eagle Park Dr.</t>
  </si>
  <si>
    <t>Fivetrees</t>
  </si>
  <si>
    <t>Moore Drive</t>
  </si>
  <si>
    <t>Morningstar</t>
  </si>
  <si>
    <t>Popcorn Lane</t>
  </si>
  <si>
    <t>4+ Car</t>
  </si>
  <si>
    <t>Aspen Highlands</t>
  </si>
  <si>
    <t>Glen Eagles</t>
  </si>
  <si>
    <t>ROfRedM</t>
  </si>
  <si>
    <t>Draw</t>
  </si>
  <si>
    <t>Francis</t>
  </si>
  <si>
    <t>Callahan</t>
  </si>
  <si>
    <t>Crystal Lake</t>
  </si>
  <si>
    <t>Red Mountain Rd</t>
  </si>
  <si>
    <t>Highway 82</t>
  </si>
  <si>
    <t>WestAspen</t>
  </si>
  <si>
    <t>Chatfield</t>
  </si>
  <si>
    <t>WMdw</t>
  </si>
  <si>
    <t>Mountain View</t>
  </si>
  <si>
    <t>Stewart</t>
  </si>
  <si>
    <t>WBMild</t>
  </si>
  <si>
    <t>Buttermilk Road</t>
  </si>
  <si>
    <t>Hopkins</t>
  </si>
  <si>
    <t>Bennett</t>
  </si>
  <si>
    <t>Conundrum</t>
  </si>
  <si>
    <t>Clasen Pecjack</t>
  </si>
  <si>
    <t>Maroon</t>
  </si>
  <si>
    <t>Smuggler Grv</t>
  </si>
  <si>
    <t>26 &amp; 28</t>
  </si>
  <si>
    <t>Eastwood</t>
  </si>
  <si>
    <t>Roaring Fork</t>
  </si>
  <si>
    <t>MtValley</t>
  </si>
  <si>
    <t>Mountain Laurel Court</t>
  </si>
  <si>
    <t>Aspen Meadows</t>
  </si>
  <si>
    <t>Meadows</t>
  </si>
  <si>
    <t>AspenTennis Club</t>
  </si>
  <si>
    <t>Black Birch Estates</t>
  </si>
  <si>
    <t>Black Birch</t>
  </si>
  <si>
    <t>Rooney</t>
  </si>
  <si>
    <t>SunnyPark</t>
  </si>
  <si>
    <t>Park</t>
  </si>
  <si>
    <t>Mountain Laurel</t>
  </si>
  <si>
    <t>Woerndle</t>
  </si>
  <si>
    <t>Mayflower</t>
  </si>
  <si>
    <t>Hayden</t>
  </si>
  <si>
    <t>Kessler</t>
  </si>
  <si>
    <t>Larkspur</t>
  </si>
  <si>
    <t>Buttermilk</t>
  </si>
  <si>
    <t>Nighthawk Dr</t>
  </si>
  <si>
    <t>RedButte</t>
  </si>
  <si>
    <t>Red Butte</t>
  </si>
  <si>
    <t>Gillespie Street</t>
  </si>
  <si>
    <t>Gillespie</t>
  </si>
  <si>
    <t>Glen Garry</t>
  </si>
  <si>
    <t>Cascade Lane</t>
  </si>
  <si>
    <t>W/J Ranch</t>
  </si>
  <si>
    <t>Byers Court</t>
  </si>
  <si>
    <t>Foxcro</t>
  </si>
  <si>
    <t>Walnut Street</t>
  </si>
  <si>
    <t>Pfister</t>
  </si>
  <si>
    <t>OwlCrk</t>
  </si>
  <si>
    <t>Owl Creek Ranch</t>
  </si>
  <si>
    <t>Carroll</t>
  </si>
  <si>
    <t>Overlook Drive</t>
  </si>
  <si>
    <t>294/296</t>
  </si>
  <si>
    <t>Wrights</t>
  </si>
  <si>
    <t>Eagle Park</t>
  </si>
  <si>
    <t>46 &amp; 88</t>
  </si>
  <si>
    <t>Lower Hurricane</t>
  </si>
  <si>
    <t>Aspen Grove</t>
  </si>
  <si>
    <t>Mcskimming</t>
  </si>
  <si>
    <t>McSkimming</t>
  </si>
  <si>
    <t>Eagle Park Drive</t>
  </si>
  <si>
    <t>Calderwood</t>
  </si>
  <si>
    <t>Waters</t>
  </si>
  <si>
    <t>Meadows Road</t>
  </si>
  <si>
    <t>Nighthawk</t>
  </si>
  <si>
    <t>Lake</t>
  </si>
  <si>
    <t>Exhibition</t>
  </si>
  <si>
    <t>Walnut</t>
  </si>
  <si>
    <t>Pearl</t>
  </si>
  <si>
    <t>Alpine Cottages</t>
  </si>
  <si>
    <t>Robinson</t>
  </si>
  <si>
    <t>Seventh</t>
  </si>
  <si>
    <t>Hunter Creek</t>
  </si>
  <si>
    <t>Williams</t>
  </si>
  <si>
    <t>EricksonR</t>
  </si>
  <si>
    <t>Nell Erickson</t>
  </si>
  <si>
    <t>Red Mountain Road</t>
  </si>
  <si>
    <t>Riverside</t>
  </si>
  <si>
    <t>Bluebonnet</t>
  </si>
  <si>
    <t>Hideaway</t>
  </si>
  <si>
    <t>Thunderbowl</t>
  </si>
  <si>
    <t>Glen Dee</t>
  </si>
  <si>
    <t>PineHollo</t>
  </si>
  <si>
    <t>NorthStar</t>
  </si>
  <si>
    <t>Silver King</t>
  </si>
  <si>
    <t>Lupine</t>
  </si>
  <si>
    <t>Cooper</t>
  </si>
  <si>
    <t>Main Street</t>
  </si>
  <si>
    <t>Pioneer Springs</t>
  </si>
  <si>
    <t>Willoughby</t>
  </si>
  <si>
    <t>Falcon</t>
  </si>
  <si>
    <t>North</t>
  </si>
  <si>
    <t>Tiehack</t>
  </si>
  <si>
    <t>Heather</t>
  </si>
  <si>
    <t>TopOfMill</t>
  </si>
  <si>
    <t>Mill</t>
  </si>
  <si>
    <t>Mocklin</t>
  </si>
  <si>
    <t>Miners Trail</t>
  </si>
  <si>
    <t>Park Dale Townhomes</t>
  </si>
  <si>
    <t>Danielson</t>
  </si>
  <si>
    <t>SnowBunny</t>
  </si>
  <si>
    <t>Snowbunny</t>
  </si>
  <si>
    <t>Ute</t>
  </si>
  <si>
    <t>Midland</t>
  </si>
  <si>
    <t>Moore</t>
  </si>
  <si>
    <t>Sunnyside</t>
  </si>
  <si>
    <t>Fourth</t>
  </si>
  <si>
    <t>Meadowlark</t>
  </si>
  <si>
    <t>King</t>
  </si>
  <si>
    <t>Skyview</t>
  </si>
  <si>
    <t>Tiehack Road</t>
  </si>
  <si>
    <t>223 E. Hallam Street</t>
  </si>
  <si>
    <t>Cemetery</t>
  </si>
  <si>
    <t>SmugPark</t>
  </si>
  <si>
    <t>Oak</t>
  </si>
  <si>
    <t>Wrights Road</t>
  </si>
  <si>
    <t>Eagle Pines</t>
  </si>
  <si>
    <t>Fifth</t>
  </si>
  <si>
    <t>Golf</t>
  </si>
  <si>
    <t>Eighth</t>
  </si>
  <si>
    <t>Westview</t>
  </si>
  <si>
    <t>Shavano</t>
  </si>
  <si>
    <t>Hunter Creek Road</t>
  </si>
  <si>
    <t>Aspen Oak</t>
  </si>
  <si>
    <t>Queen</t>
  </si>
  <si>
    <t>Dean</t>
  </si>
  <si>
    <t>Race</t>
  </si>
  <si>
    <t>White Horse Springs Lane</t>
  </si>
  <si>
    <t>EMdws</t>
  </si>
  <si>
    <t>Smuggler Grove</t>
  </si>
  <si>
    <t>First</t>
  </si>
  <si>
    <t>Independence Gate Townhomes Condo</t>
  </si>
  <si>
    <t>North40</t>
  </si>
  <si>
    <t>Totterdown</t>
  </si>
  <si>
    <t>Riverdown</t>
  </si>
  <si>
    <t>4th</t>
  </si>
  <si>
    <t>Spruce</t>
  </si>
  <si>
    <t>Aspen Single Family Home Closed Transactions Between 01/19/16 and 01/19/17</t>
  </si>
  <si>
    <t>Aspen Single Family Home Pending Transactions Between 01/19/16 and 01/19/17</t>
  </si>
  <si>
    <t>Aspen Single Family Home Active Listings as of  01/19/17</t>
  </si>
  <si>
    <t>Aspen Central Core Active Listings as of 01/19/17</t>
  </si>
  <si>
    <t>Aspen East Aspen Active Listings as of 01/19/17</t>
  </si>
  <si>
    <t>Aspen McLain Flats Active Listings as of 01/19/17</t>
  </si>
  <si>
    <t>Aspen Red Mountain Active Listings as of 01/19/17</t>
  </si>
  <si>
    <t>Aspen Smuggler Active Listings as of 01/19/17</t>
  </si>
  <si>
    <t>Aspen West Aspen Active Listings as of 01/19/17</t>
  </si>
  <si>
    <t>Aspen West End Active Listings as of 01/19/17</t>
  </si>
  <si>
    <t>Aspen Central Core Closed Transactions Between 01/19/16 and 01/19/17</t>
  </si>
  <si>
    <t>Aspen East Aspen Closed Transactions Between 01/19/16 and 01/19/17</t>
  </si>
  <si>
    <t>Aspen McLain Flats Closed Transactions Between 01/19/16 and 01/19/17</t>
  </si>
  <si>
    <t>Aspen Red Mountain Closed Transactions Between 01/19/16 and 01/19/17</t>
  </si>
  <si>
    <t>Aspen Smuggler Closed Transactions Between 01/19/16 and 01/19/17</t>
  </si>
  <si>
    <t>Aspen West Aspen Closed Transactions Between 01/19/16 and 01/19/17</t>
  </si>
  <si>
    <t>Aspen West End Closed Transactions Between 01/19/16 and 01/19/17</t>
  </si>
  <si>
    <t xml:space="preserve">Listing </t>
  </si>
  <si>
    <t>Number</t>
  </si>
  <si>
    <t xml:space="preserve">Street </t>
  </si>
  <si>
    <t>Dir</t>
  </si>
  <si>
    <t>Name</t>
  </si>
  <si>
    <t xml:space="preserve">Year </t>
  </si>
  <si>
    <t>Built</t>
  </si>
  <si>
    <t>Rmdld</t>
  </si>
  <si>
    <t>Ski-in</t>
  </si>
  <si>
    <t>Access</t>
  </si>
  <si>
    <t>Frnshd</t>
  </si>
  <si>
    <t xml:space="preserve">Lv Ht </t>
  </si>
  <si>
    <t>SqFt</t>
  </si>
  <si>
    <t>Bdrms</t>
  </si>
  <si>
    <t>Full</t>
  </si>
  <si>
    <t>Baths</t>
  </si>
  <si>
    <t>Half</t>
  </si>
  <si>
    <t>Acres</t>
  </si>
  <si>
    <t xml:space="preserve">Days On </t>
  </si>
  <si>
    <t>Market</t>
  </si>
  <si>
    <t xml:space="preserve">Contract </t>
  </si>
  <si>
    <t>Date</t>
  </si>
  <si>
    <t xml:space="preserve">Sold </t>
  </si>
  <si>
    <t xml:space="preserve">Original </t>
  </si>
  <si>
    <t>Price</t>
  </si>
  <si>
    <t xml:space="preserve">Asking </t>
  </si>
  <si>
    <t xml:space="preserve">Price/LvH </t>
  </si>
  <si>
    <t>Discount</t>
  </si>
  <si>
    <t>Off Original</t>
  </si>
  <si>
    <t xml:space="preserve">Discount </t>
  </si>
  <si>
    <t>Off Asking</t>
  </si>
  <si>
    <t>Averages</t>
  </si>
  <si>
    <t>Ski-out</t>
  </si>
  <si>
    <t>Roaring Fork Realty - Jack Gausnell - 970 309 3620 - Jgausnell@RoaringForkRealty.com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</si>
</sst>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/>
    <xf numFmtId="10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8"/>
  <sheetViews>
    <sheetView tabSelected="1" workbookViewId="0">
      <selection activeCell="O8" sqref="O8"/>
    </sheetView>
  </sheetViews>
  <sheetFormatPr defaultRowHeight="15" x14ac:dyDescent="0.25"/>
  <cols>
    <col min="1" max="1" width="9.140625" style="2"/>
    <col min="3" max="3" width="7.85546875" style="1" customWidth="1"/>
    <col min="4" max="4" width="6" customWidth="1"/>
    <col min="5" max="5" width="13" customWidth="1"/>
    <col min="6" max="6" width="5.85546875" customWidth="1"/>
    <col min="7" max="7" width="6.28515625" customWidth="1"/>
    <col min="8" max="9" width="6.5703125" customWidth="1"/>
    <col min="10" max="11" width="6.85546875" customWidth="1"/>
    <col min="12" max="12" width="6.42578125" customWidth="1"/>
    <col min="13" max="13" width="6.140625" customWidth="1"/>
    <col min="14" max="14" width="5.85546875" customWidth="1"/>
    <col min="15" max="15" width="7.42578125" customWidth="1"/>
    <col min="16" max="16" width="7.7109375" customWidth="1"/>
    <col min="17" max="17" width="6.28515625" customWidth="1"/>
    <col min="18" max="18" width="7.7109375" customWidth="1"/>
    <col min="21" max="23" width="13.85546875" bestFit="1" customWidth="1"/>
    <col min="24" max="24" width="10.85546875" customWidth="1"/>
  </cols>
  <sheetData>
    <row r="1" spans="1:25" ht="28.5" x14ac:dyDescent="0.45">
      <c r="D1" s="10" t="s">
        <v>249</v>
      </c>
    </row>
    <row r="3" spans="1:25" x14ac:dyDescent="0.25">
      <c r="A3" s="12" t="s">
        <v>216</v>
      </c>
      <c r="B3" s="12" t="s">
        <v>0</v>
      </c>
      <c r="C3" s="12" t="s">
        <v>1</v>
      </c>
      <c r="D3" s="12" t="s">
        <v>218</v>
      </c>
      <c r="E3" s="12" t="s">
        <v>218</v>
      </c>
      <c r="F3" s="12" t="s">
        <v>221</v>
      </c>
      <c r="G3" s="12" t="s">
        <v>221</v>
      </c>
      <c r="H3" s="12" t="s">
        <v>224</v>
      </c>
      <c r="I3" s="12" t="s">
        <v>248</v>
      </c>
      <c r="J3" s="12" t="s">
        <v>226</v>
      </c>
      <c r="K3" s="12" t="s">
        <v>227</v>
      </c>
      <c r="L3" s="12" t="s">
        <v>229</v>
      </c>
      <c r="M3" s="12" t="s">
        <v>230</v>
      </c>
      <c r="N3" s="12" t="s">
        <v>232</v>
      </c>
      <c r="O3" s="12" t="s">
        <v>2</v>
      </c>
      <c r="P3" s="12" t="s">
        <v>3</v>
      </c>
      <c r="Q3" s="12" t="s">
        <v>233</v>
      </c>
      <c r="R3" s="12" t="s">
        <v>234</v>
      </c>
      <c r="S3" s="12" t="s">
        <v>236</v>
      </c>
      <c r="T3" s="12" t="s">
        <v>238</v>
      </c>
      <c r="U3" s="12" t="s">
        <v>239</v>
      </c>
      <c r="V3" s="12" t="s">
        <v>241</v>
      </c>
      <c r="W3" s="12" t="s">
        <v>238</v>
      </c>
      <c r="X3" s="12" t="s">
        <v>243</v>
      </c>
      <c r="Y3" s="12" t="s">
        <v>242</v>
      </c>
    </row>
    <row r="4" spans="1:25" x14ac:dyDescent="0.25">
      <c r="A4" s="12" t="s">
        <v>217</v>
      </c>
      <c r="B4" s="12"/>
      <c r="C4" s="12"/>
      <c r="D4" s="12" t="s">
        <v>219</v>
      </c>
      <c r="E4" s="12" t="s">
        <v>220</v>
      </c>
      <c r="F4" s="12" t="s">
        <v>222</v>
      </c>
      <c r="G4" s="12" t="s">
        <v>223</v>
      </c>
      <c r="H4" s="12" t="s">
        <v>225</v>
      </c>
      <c r="I4" s="12" t="s">
        <v>225</v>
      </c>
      <c r="J4" s="12"/>
      <c r="K4" s="12" t="s">
        <v>228</v>
      </c>
      <c r="L4" s="12"/>
      <c r="M4" s="12" t="s">
        <v>231</v>
      </c>
      <c r="N4" s="12" t="s">
        <v>231</v>
      </c>
      <c r="O4" s="12"/>
      <c r="P4" s="12"/>
      <c r="Q4" s="12"/>
      <c r="R4" s="12" t="s">
        <v>235</v>
      </c>
      <c r="S4" s="12" t="s">
        <v>237</v>
      </c>
      <c r="T4" s="12" t="s">
        <v>237</v>
      </c>
      <c r="U4" s="12" t="s">
        <v>240</v>
      </c>
      <c r="V4" s="12" t="s">
        <v>240</v>
      </c>
      <c r="W4" s="12" t="s">
        <v>240</v>
      </c>
      <c r="X4" s="12" t="s">
        <v>244</v>
      </c>
      <c r="Y4" s="12" t="s">
        <v>228</v>
      </c>
    </row>
    <row r="6" spans="1:25" x14ac:dyDescent="0.25">
      <c r="A6" s="3" t="s">
        <v>201</v>
      </c>
    </row>
    <row r="8" spans="1:25" x14ac:dyDescent="0.25">
      <c r="A8" s="1" t="s">
        <v>202</v>
      </c>
    </row>
    <row r="10" spans="1:25" x14ac:dyDescent="0.25">
      <c r="A10" s="2">
        <v>143270</v>
      </c>
      <c r="B10" t="s">
        <v>17</v>
      </c>
      <c r="C10" s="1">
        <v>320</v>
      </c>
      <c r="D10" t="s">
        <v>27</v>
      </c>
      <c r="E10" t="s">
        <v>38</v>
      </c>
      <c r="F10" s="2">
        <v>0</v>
      </c>
      <c r="G10" s="2">
        <v>2000</v>
      </c>
      <c r="H10" s="2"/>
      <c r="I10" s="2"/>
      <c r="J10" s="2" t="s">
        <v>8</v>
      </c>
      <c r="K10" s="2">
        <v>3681</v>
      </c>
      <c r="L10" s="2">
        <v>5</v>
      </c>
      <c r="M10" s="2">
        <v>2</v>
      </c>
      <c r="N10" s="2">
        <v>1</v>
      </c>
      <c r="O10" s="2" t="s">
        <v>17</v>
      </c>
      <c r="P10" s="2">
        <v>4500</v>
      </c>
      <c r="Q10" s="2">
        <v>0.1</v>
      </c>
      <c r="R10" s="2">
        <v>304</v>
      </c>
      <c r="S10" s="2"/>
      <c r="T10" s="2"/>
      <c r="U10" s="5">
        <v>4800000</v>
      </c>
      <c r="V10" s="5">
        <v>3900000</v>
      </c>
      <c r="W10" s="5"/>
      <c r="X10" s="11">
        <f>(U10-V10)/U10</f>
        <v>0.1875</v>
      </c>
      <c r="Y10" s="4">
        <v>1059.49</v>
      </c>
    </row>
    <row r="11" spans="1:25" x14ac:dyDescent="0.25">
      <c r="A11" s="2">
        <v>144934</v>
      </c>
      <c r="B11" t="s">
        <v>123</v>
      </c>
      <c r="C11" s="1">
        <v>1112</v>
      </c>
      <c r="E11" t="s">
        <v>124</v>
      </c>
      <c r="F11" s="2">
        <v>1962</v>
      </c>
      <c r="G11" s="2"/>
      <c r="H11" s="2"/>
      <c r="I11" s="2"/>
      <c r="J11" s="2"/>
      <c r="K11" s="2">
        <v>1825</v>
      </c>
      <c r="L11" s="2">
        <v>4</v>
      </c>
      <c r="M11" s="2">
        <v>2</v>
      </c>
      <c r="N11" s="2">
        <v>0</v>
      </c>
      <c r="O11" s="2" t="s">
        <v>17</v>
      </c>
      <c r="P11" s="2">
        <v>8051</v>
      </c>
      <c r="Q11" s="2">
        <v>0.18</v>
      </c>
      <c r="R11" s="2">
        <v>241</v>
      </c>
      <c r="S11" s="2"/>
      <c r="T11" s="2"/>
      <c r="U11" s="5">
        <v>4995000</v>
      </c>
      <c r="V11" s="5">
        <v>4995000</v>
      </c>
      <c r="W11" s="5"/>
      <c r="X11" s="11">
        <f>(U11-V11)/U11</f>
        <v>0</v>
      </c>
      <c r="Y11" s="4">
        <v>2736.99</v>
      </c>
    </row>
    <row r="12" spans="1:25" x14ac:dyDescent="0.25">
      <c r="A12" s="2">
        <v>142448</v>
      </c>
      <c r="B12" t="s">
        <v>17</v>
      </c>
      <c r="C12" s="1">
        <v>28</v>
      </c>
      <c r="E12" t="s">
        <v>77</v>
      </c>
      <c r="F12" s="2">
        <v>2017</v>
      </c>
      <c r="G12" s="2"/>
      <c r="H12" s="2"/>
      <c r="I12" s="2"/>
      <c r="J12" s="2" t="s">
        <v>8</v>
      </c>
      <c r="K12" s="2">
        <v>3255</v>
      </c>
      <c r="L12" s="2">
        <v>4</v>
      </c>
      <c r="M12" s="2">
        <v>4</v>
      </c>
      <c r="N12" s="2">
        <v>1</v>
      </c>
      <c r="O12" s="2" t="s">
        <v>17</v>
      </c>
      <c r="P12" s="2">
        <v>3688</v>
      </c>
      <c r="Q12" s="2">
        <v>0.08</v>
      </c>
      <c r="R12" s="2">
        <v>363</v>
      </c>
      <c r="S12" s="2"/>
      <c r="T12" s="2"/>
      <c r="U12" s="5">
        <v>4995000</v>
      </c>
      <c r="V12" s="5">
        <v>5250000</v>
      </c>
      <c r="W12" s="5"/>
      <c r="X12" s="11">
        <f>(U12-V12)/U12</f>
        <v>-5.1051051051051052E-2</v>
      </c>
      <c r="Y12" s="4">
        <v>1612.9</v>
      </c>
    </row>
    <row r="13" spans="1:25" x14ac:dyDescent="0.25">
      <c r="A13" s="2">
        <v>142450</v>
      </c>
      <c r="B13" t="s">
        <v>17</v>
      </c>
      <c r="C13" s="1">
        <v>26</v>
      </c>
      <c r="E13" t="s">
        <v>77</v>
      </c>
      <c r="F13" s="2">
        <v>2017</v>
      </c>
      <c r="G13" s="2"/>
      <c r="H13" s="2"/>
      <c r="I13" s="2"/>
      <c r="J13" s="2" t="s">
        <v>8</v>
      </c>
      <c r="K13" s="2">
        <v>3424</v>
      </c>
      <c r="L13" s="2">
        <v>4</v>
      </c>
      <c r="M13" s="2">
        <v>4</v>
      </c>
      <c r="N13" s="2">
        <v>2</v>
      </c>
      <c r="O13" s="2" t="s">
        <v>39</v>
      </c>
      <c r="P13" s="2">
        <v>3688</v>
      </c>
      <c r="Q13" s="2">
        <v>0.08</v>
      </c>
      <c r="R13" s="2">
        <v>363</v>
      </c>
      <c r="S13" s="2"/>
      <c r="T13" s="2"/>
      <c r="U13" s="5">
        <v>6490000</v>
      </c>
      <c r="V13" s="5">
        <v>6490000</v>
      </c>
      <c r="W13" s="5"/>
      <c r="X13" s="11">
        <f>(U13-V13)/U13</f>
        <v>0</v>
      </c>
      <c r="Y13" s="4">
        <v>1895.44</v>
      </c>
    </row>
    <row r="14" spans="1:25" x14ac:dyDescent="0.25">
      <c r="A14" s="2">
        <v>147156</v>
      </c>
      <c r="B14" t="s">
        <v>26</v>
      </c>
      <c r="C14" s="1">
        <v>971</v>
      </c>
      <c r="E14" t="s">
        <v>164</v>
      </c>
      <c r="F14" s="2">
        <v>1996</v>
      </c>
      <c r="G14" s="2">
        <v>2002</v>
      </c>
      <c r="H14" s="2" t="s">
        <v>23</v>
      </c>
      <c r="I14" s="2"/>
      <c r="J14" s="2" t="s">
        <v>23</v>
      </c>
      <c r="K14" s="2">
        <v>4662</v>
      </c>
      <c r="L14" s="2">
        <v>4</v>
      </c>
      <c r="M14" s="2">
        <v>4</v>
      </c>
      <c r="N14" s="2">
        <v>1</v>
      </c>
      <c r="O14" s="2" t="s">
        <v>9</v>
      </c>
      <c r="P14" s="2">
        <v>4588</v>
      </c>
      <c r="Q14" s="2">
        <v>0.11</v>
      </c>
      <c r="R14" s="2">
        <v>30</v>
      </c>
      <c r="S14" s="2"/>
      <c r="T14" s="2"/>
      <c r="U14" s="5">
        <v>9900000</v>
      </c>
      <c r="V14" s="5">
        <v>9900000</v>
      </c>
      <c r="W14" s="5"/>
      <c r="X14" s="11">
        <f>(U14-V14)/U14</f>
        <v>0</v>
      </c>
      <c r="Y14" s="4">
        <v>2123.5500000000002</v>
      </c>
    </row>
    <row r="15" spans="1:25" x14ac:dyDescent="0.25">
      <c r="A15" s="2">
        <v>142451</v>
      </c>
      <c r="B15" t="s">
        <v>17</v>
      </c>
      <c r="C15" s="1" t="s">
        <v>78</v>
      </c>
      <c r="E15" t="s">
        <v>77</v>
      </c>
      <c r="F15" s="2">
        <v>2017</v>
      </c>
      <c r="G15" s="2"/>
      <c r="H15" s="2"/>
      <c r="I15" s="2"/>
      <c r="J15" s="2" t="s">
        <v>8</v>
      </c>
      <c r="K15" s="2">
        <v>6679</v>
      </c>
      <c r="L15" s="2">
        <v>8</v>
      </c>
      <c r="M15" s="2">
        <v>8</v>
      </c>
      <c r="N15" s="2">
        <v>3</v>
      </c>
      <c r="O15" s="2" t="s">
        <v>39</v>
      </c>
      <c r="P15" s="2">
        <v>7377</v>
      </c>
      <c r="Q15" s="2">
        <v>0.17</v>
      </c>
      <c r="R15" s="2">
        <v>362</v>
      </c>
      <c r="S15" s="2"/>
      <c r="T15" s="2"/>
      <c r="U15" s="5">
        <v>11485000</v>
      </c>
      <c r="V15" s="5">
        <v>11740000</v>
      </c>
      <c r="W15" s="5"/>
      <c r="X15" s="11">
        <f>(U15-V15)/U15</f>
        <v>-2.2202873313016978E-2</v>
      </c>
      <c r="Y15" s="4">
        <v>1757.75</v>
      </c>
    </row>
    <row r="16" spans="1:25" x14ac:dyDescent="0.25">
      <c r="A16" s="2">
        <v>146626</v>
      </c>
      <c r="B16" t="s">
        <v>26</v>
      </c>
      <c r="C16" s="1">
        <v>118</v>
      </c>
      <c r="D16" t="s">
        <v>6</v>
      </c>
      <c r="E16" t="s">
        <v>148</v>
      </c>
      <c r="F16" s="2">
        <v>1888</v>
      </c>
      <c r="G16" s="2">
        <v>2014</v>
      </c>
      <c r="H16" s="2"/>
      <c r="I16" s="2"/>
      <c r="J16" s="2" t="s">
        <v>23</v>
      </c>
      <c r="K16" s="2">
        <v>6677</v>
      </c>
      <c r="L16" s="2">
        <v>14</v>
      </c>
      <c r="M16" s="2">
        <v>13</v>
      </c>
      <c r="N16" s="2">
        <v>1</v>
      </c>
      <c r="O16" s="2" t="s">
        <v>17</v>
      </c>
      <c r="P16" s="2">
        <v>4500</v>
      </c>
      <c r="Q16" s="2">
        <v>0.1</v>
      </c>
      <c r="R16" s="2">
        <v>73</v>
      </c>
      <c r="S16" s="2"/>
      <c r="T16" s="2"/>
      <c r="U16" s="5">
        <v>11800000</v>
      </c>
      <c r="V16" s="5">
        <v>11800000</v>
      </c>
      <c r="W16" s="5"/>
      <c r="X16" s="11">
        <f>(U16-V16)/U16</f>
        <v>0</v>
      </c>
      <c r="Y16" s="4">
        <v>1767.26</v>
      </c>
    </row>
    <row r="17" spans="1:25" x14ac:dyDescent="0.25">
      <c r="A17" s="2">
        <v>147073</v>
      </c>
      <c r="B17" t="s">
        <v>17</v>
      </c>
      <c r="C17" s="1">
        <v>203</v>
      </c>
      <c r="D17" t="s">
        <v>6</v>
      </c>
      <c r="E17" t="s">
        <v>28</v>
      </c>
      <c r="F17" s="2">
        <v>2016</v>
      </c>
      <c r="G17" s="2"/>
      <c r="H17" s="2"/>
      <c r="I17" s="2"/>
      <c r="J17" s="2" t="s">
        <v>8</v>
      </c>
      <c r="K17" s="2">
        <v>5500</v>
      </c>
      <c r="L17" s="2">
        <v>6</v>
      </c>
      <c r="M17" s="2">
        <v>5</v>
      </c>
      <c r="N17" s="2">
        <v>1</v>
      </c>
      <c r="O17" s="2" t="s">
        <v>9</v>
      </c>
      <c r="P17" s="2">
        <v>6000</v>
      </c>
      <c r="Q17" s="2">
        <v>0.14000000000000001</v>
      </c>
      <c r="R17" s="2">
        <v>29</v>
      </c>
      <c r="S17" s="2"/>
      <c r="T17" s="2"/>
      <c r="U17" s="5">
        <v>14500000</v>
      </c>
      <c r="V17" s="5">
        <v>14500000</v>
      </c>
      <c r="W17" s="5"/>
      <c r="X17" s="11">
        <f>(U17-V17)/U17</f>
        <v>0</v>
      </c>
      <c r="Y17" s="4">
        <v>2636.36</v>
      </c>
    </row>
    <row r="18" spans="1:25" x14ac:dyDescent="0.25">
      <c r="A18" s="2">
        <v>139848</v>
      </c>
      <c r="B18" t="s">
        <v>17</v>
      </c>
      <c r="C18" s="1">
        <v>905</v>
      </c>
      <c r="D18" t="s">
        <v>6</v>
      </c>
      <c r="E18" t="s">
        <v>72</v>
      </c>
      <c r="F18" s="2">
        <v>2017</v>
      </c>
      <c r="G18" s="2"/>
      <c r="H18" s="2"/>
      <c r="I18" s="2"/>
      <c r="J18" s="2" t="s">
        <v>23</v>
      </c>
      <c r="K18" s="2">
        <v>4234</v>
      </c>
      <c r="L18" s="2">
        <v>4</v>
      </c>
      <c r="M18" s="2">
        <v>4</v>
      </c>
      <c r="N18" s="2">
        <v>1</v>
      </c>
      <c r="O18" s="2" t="s">
        <v>9</v>
      </c>
      <c r="P18" s="2">
        <v>6000</v>
      </c>
      <c r="Q18" s="2">
        <v>0.14000000000000001</v>
      </c>
      <c r="R18" s="2">
        <v>568</v>
      </c>
      <c r="S18" s="2"/>
      <c r="T18" s="2"/>
      <c r="U18" s="5">
        <v>14950000</v>
      </c>
      <c r="V18" s="5">
        <v>14950000</v>
      </c>
      <c r="W18" s="5"/>
      <c r="X18" s="11">
        <f>(U18-V18)/U18</f>
        <v>0</v>
      </c>
      <c r="Y18" s="4">
        <v>3530.94</v>
      </c>
    </row>
    <row r="19" spans="1:25" x14ac:dyDescent="0.25">
      <c r="A19" s="2">
        <v>145594</v>
      </c>
      <c r="B19" t="s">
        <v>139</v>
      </c>
      <c r="C19" s="1">
        <v>440</v>
      </c>
      <c r="D19" t="s">
        <v>15</v>
      </c>
      <c r="E19" t="s">
        <v>139</v>
      </c>
      <c r="F19" s="2">
        <v>2016</v>
      </c>
      <c r="G19" s="2"/>
      <c r="H19" s="2"/>
      <c r="I19" s="2"/>
      <c r="J19" s="2"/>
      <c r="K19" s="2">
        <v>5622</v>
      </c>
      <c r="L19" s="2">
        <v>5</v>
      </c>
      <c r="M19" s="2">
        <v>7</v>
      </c>
      <c r="N19" s="2">
        <v>0</v>
      </c>
      <c r="O19" s="2" t="s">
        <v>9</v>
      </c>
      <c r="P19" s="2">
        <v>6092</v>
      </c>
      <c r="Q19" s="2">
        <v>0.14000000000000001</v>
      </c>
      <c r="R19" s="2">
        <v>161</v>
      </c>
      <c r="S19" s="2"/>
      <c r="T19" s="2"/>
      <c r="U19" s="5">
        <v>13995000</v>
      </c>
      <c r="V19" s="5">
        <v>14995000</v>
      </c>
      <c r="W19" s="5"/>
      <c r="X19" s="11">
        <f>(U19-V19)/U19</f>
        <v>-7.1454090746695245E-2</v>
      </c>
      <c r="Y19" s="4">
        <v>2667.2</v>
      </c>
    </row>
    <row r="20" spans="1:25" x14ac:dyDescent="0.25">
      <c r="A20" s="2">
        <v>147036</v>
      </c>
      <c r="B20" t="s">
        <v>17</v>
      </c>
      <c r="C20" s="1">
        <v>135</v>
      </c>
      <c r="D20" t="s">
        <v>6</v>
      </c>
      <c r="E20" t="s">
        <v>148</v>
      </c>
      <c r="F20" s="2">
        <v>1890</v>
      </c>
      <c r="G20" s="2">
        <v>2005</v>
      </c>
      <c r="H20" s="2"/>
      <c r="I20" s="2"/>
      <c r="J20" s="2" t="s">
        <v>23</v>
      </c>
      <c r="K20" s="2">
        <v>6462</v>
      </c>
      <c r="L20" s="2">
        <v>7</v>
      </c>
      <c r="M20" s="2">
        <v>7</v>
      </c>
      <c r="N20" s="2">
        <v>1</v>
      </c>
      <c r="O20" s="2" t="s">
        <v>39</v>
      </c>
      <c r="P20" s="2">
        <v>6500</v>
      </c>
      <c r="Q20" s="2">
        <v>0.15</v>
      </c>
      <c r="R20" s="2">
        <v>31</v>
      </c>
      <c r="S20" s="2"/>
      <c r="T20" s="2"/>
      <c r="U20" s="5">
        <v>25750000</v>
      </c>
      <c r="V20" s="5">
        <v>25750000</v>
      </c>
      <c r="W20" s="5"/>
      <c r="X20" s="11">
        <f>(U20-V20)/U20</f>
        <v>0</v>
      </c>
      <c r="Y20" s="4">
        <v>3984.83</v>
      </c>
    </row>
    <row r="21" spans="1:25" x14ac:dyDescent="0.25">
      <c r="A21" s="2">
        <v>146955</v>
      </c>
      <c r="B21" t="s">
        <v>156</v>
      </c>
      <c r="C21" s="1">
        <v>934</v>
      </c>
      <c r="D21" t="s">
        <v>15</v>
      </c>
      <c r="E21" t="s">
        <v>157</v>
      </c>
      <c r="F21" s="2">
        <v>2012</v>
      </c>
      <c r="G21" s="2"/>
      <c r="H21" s="2" t="s">
        <v>23</v>
      </c>
      <c r="I21" s="2" t="s">
        <v>23</v>
      </c>
      <c r="J21" s="2" t="s">
        <v>23</v>
      </c>
      <c r="K21" s="2">
        <v>9162</v>
      </c>
      <c r="L21" s="2">
        <v>7</v>
      </c>
      <c r="M21" s="2">
        <v>8</v>
      </c>
      <c r="N21" s="2">
        <v>2</v>
      </c>
      <c r="O21" s="2" t="s">
        <v>9</v>
      </c>
      <c r="P21" s="2">
        <v>10806</v>
      </c>
      <c r="Q21" s="2">
        <v>0.25</v>
      </c>
      <c r="R21" s="2">
        <v>38</v>
      </c>
      <c r="S21" s="2"/>
      <c r="T21" s="2"/>
      <c r="U21" s="5">
        <v>30950000</v>
      </c>
      <c r="V21" s="5">
        <v>30950000</v>
      </c>
      <c r="W21" s="5"/>
      <c r="X21" s="11">
        <f>(U21-V21)/U21</f>
        <v>0</v>
      </c>
      <c r="Y21" s="4">
        <v>3378.08</v>
      </c>
    </row>
    <row r="22" spans="1:25" x14ac:dyDescent="0.2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"/>
      <c r="V22" s="5"/>
      <c r="W22" s="5"/>
      <c r="X22" s="11"/>
      <c r="Y22" s="4"/>
    </row>
    <row r="23" spans="1:25" x14ac:dyDescent="0.25">
      <c r="A23" s="2" t="s">
        <v>247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9">
        <f>SUM(R10:R22)/12</f>
        <v>213.58333333333334</v>
      </c>
      <c r="S23" s="2"/>
      <c r="T23" s="2"/>
      <c r="U23" s="5"/>
      <c r="V23" s="5"/>
      <c r="W23" s="5"/>
      <c r="X23" s="11">
        <f>SUM(X10:X22)/12</f>
        <v>3.5659987407697254E-3</v>
      </c>
      <c r="Y23" s="4">
        <f>SUM(Y10:Y22)/12</f>
        <v>2429.2325000000001</v>
      </c>
    </row>
    <row r="24" spans="1:25" x14ac:dyDescent="0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5"/>
      <c r="V24" s="5"/>
      <c r="W24" s="5"/>
      <c r="X24" s="8"/>
      <c r="Y24" s="4"/>
    </row>
    <row r="25" spans="1:25" x14ac:dyDescent="0.25">
      <c r="A25" s="1" t="s">
        <v>203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"/>
      <c r="V25" s="5"/>
      <c r="W25" s="5"/>
      <c r="X25" s="8"/>
      <c r="Y25" s="4"/>
    </row>
    <row r="26" spans="1:2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"/>
      <c r="V26" s="5"/>
      <c r="W26" s="5"/>
      <c r="X26" s="8"/>
      <c r="Y26" s="4"/>
    </row>
    <row r="27" spans="1:25" x14ac:dyDescent="0.25">
      <c r="A27" s="2">
        <v>146899</v>
      </c>
      <c r="B27" t="s">
        <v>81</v>
      </c>
      <c r="C27" s="1">
        <v>42705</v>
      </c>
      <c r="E27" t="s">
        <v>34</v>
      </c>
      <c r="F27" s="2">
        <v>1972</v>
      </c>
      <c r="G27" s="2"/>
      <c r="H27" s="2"/>
      <c r="I27" s="2"/>
      <c r="J27" s="2" t="s">
        <v>12</v>
      </c>
      <c r="K27" s="2">
        <v>1949</v>
      </c>
      <c r="L27" s="2">
        <v>4</v>
      </c>
      <c r="M27" s="2">
        <v>4</v>
      </c>
      <c r="N27" s="2">
        <v>0</v>
      </c>
      <c r="O27" s="2" t="s">
        <v>17</v>
      </c>
      <c r="P27" s="2">
        <v>18631</v>
      </c>
      <c r="Q27" s="2">
        <v>0.43</v>
      </c>
      <c r="R27" s="2">
        <v>45</v>
      </c>
      <c r="S27" s="2"/>
      <c r="T27" s="2"/>
      <c r="U27" s="5">
        <v>2300000</v>
      </c>
      <c r="V27" s="5">
        <v>2300000</v>
      </c>
      <c r="W27" s="5"/>
      <c r="X27" s="11">
        <f>(U27-V27)/U27</f>
        <v>0</v>
      </c>
      <c r="Y27" s="4">
        <v>1180.0899999999999</v>
      </c>
    </row>
    <row r="28" spans="1:25" x14ac:dyDescent="0.25">
      <c r="A28" s="2">
        <v>142846</v>
      </c>
      <c r="B28" t="s">
        <v>81</v>
      </c>
      <c r="C28" s="1">
        <v>100</v>
      </c>
      <c r="E28" t="s">
        <v>82</v>
      </c>
      <c r="F28" s="2">
        <v>1967</v>
      </c>
      <c r="G28" s="2">
        <v>2014</v>
      </c>
      <c r="H28" s="2"/>
      <c r="I28" s="2"/>
      <c r="J28" s="2"/>
      <c r="K28" s="2">
        <v>2169</v>
      </c>
      <c r="L28" s="2">
        <v>4</v>
      </c>
      <c r="M28" s="2">
        <v>3</v>
      </c>
      <c r="N28" s="2">
        <v>0</v>
      </c>
      <c r="O28" s="2" t="s">
        <v>39</v>
      </c>
      <c r="P28" s="2">
        <v>19301</v>
      </c>
      <c r="Q28" s="2">
        <v>0.44</v>
      </c>
      <c r="R28" s="2">
        <v>325</v>
      </c>
      <c r="S28" s="2"/>
      <c r="T28" s="2"/>
      <c r="U28" s="5">
        <v>2795000</v>
      </c>
      <c r="V28" s="5">
        <v>2495000</v>
      </c>
      <c r="W28" s="5"/>
      <c r="X28" s="11">
        <f>(U28-V28)/U28</f>
        <v>0.1073345259391771</v>
      </c>
      <c r="Y28" s="4">
        <v>1150.3</v>
      </c>
    </row>
    <row r="29" spans="1:25" x14ac:dyDescent="0.25">
      <c r="A29" s="2">
        <v>147251</v>
      </c>
      <c r="B29" t="s">
        <v>17</v>
      </c>
      <c r="C29" s="1">
        <v>311</v>
      </c>
      <c r="E29" t="s">
        <v>165</v>
      </c>
      <c r="F29" s="2">
        <v>1958</v>
      </c>
      <c r="G29" s="2"/>
      <c r="H29" s="2"/>
      <c r="I29" s="2"/>
      <c r="J29" s="2"/>
      <c r="K29" s="2">
        <v>1828</v>
      </c>
      <c r="L29" s="2">
        <v>3</v>
      </c>
      <c r="M29" s="2">
        <v>3</v>
      </c>
      <c r="N29" s="2">
        <v>0</v>
      </c>
      <c r="O29" s="2" t="s">
        <v>17</v>
      </c>
      <c r="P29" s="2">
        <v>5500</v>
      </c>
      <c r="Q29" s="2">
        <v>0.13</v>
      </c>
      <c r="R29" s="2">
        <v>13</v>
      </c>
      <c r="S29" s="2"/>
      <c r="T29" s="2"/>
      <c r="U29" s="5">
        <v>2495000</v>
      </c>
      <c r="V29" s="5">
        <v>2495000</v>
      </c>
      <c r="W29" s="5"/>
      <c r="X29" s="11">
        <f>(U29-V29)/U29</f>
        <v>0</v>
      </c>
      <c r="Y29" s="4">
        <v>1364.88</v>
      </c>
    </row>
    <row r="30" spans="1:25" x14ac:dyDescent="0.25">
      <c r="A30" s="2">
        <v>142816</v>
      </c>
      <c r="B30" t="s">
        <v>79</v>
      </c>
      <c r="C30" s="1">
        <v>150</v>
      </c>
      <c r="E30" t="s">
        <v>80</v>
      </c>
      <c r="F30" s="2">
        <v>1988</v>
      </c>
      <c r="G30" s="2">
        <v>2010</v>
      </c>
      <c r="H30" s="2"/>
      <c r="I30" s="2"/>
      <c r="J30" s="2" t="s">
        <v>12</v>
      </c>
      <c r="K30" s="2">
        <v>3750</v>
      </c>
      <c r="L30" s="2">
        <v>4</v>
      </c>
      <c r="M30" s="2">
        <v>3</v>
      </c>
      <c r="N30" s="2">
        <v>0</v>
      </c>
      <c r="O30" s="2" t="s">
        <v>9</v>
      </c>
      <c r="P30" s="2">
        <v>30334</v>
      </c>
      <c r="Q30" s="2">
        <v>0.69</v>
      </c>
      <c r="R30" s="2">
        <v>219</v>
      </c>
      <c r="S30" s="2"/>
      <c r="T30" s="2"/>
      <c r="U30" s="5">
        <v>3300000</v>
      </c>
      <c r="V30" s="5">
        <v>2890000</v>
      </c>
      <c r="W30" s="5"/>
      <c r="X30" s="11">
        <f>(U30-V30)/U30</f>
        <v>0.12424242424242424</v>
      </c>
      <c r="Y30" s="4">
        <v>770.67</v>
      </c>
    </row>
    <row r="31" spans="1:25" x14ac:dyDescent="0.25">
      <c r="A31" s="2">
        <v>144846</v>
      </c>
      <c r="B31" t="s">
        <v>119</v>
      </c>
      <c r="C31" s="1">
        <v>334</v>
      </c>
      <c r="E31" t="s">
        <v>121</v>
      </c>
      <c r="F31" s="2">
        <v>1964</v>
      </c>
      <c r="G31" s="2">
        <v>2003</v>
      </c>
      <c r="H31" s="2"/>
      <c r="I31" s="2"/>
      <c r="J31" s="2" t="s">
        <v>8</v>
      </c>
      <c r="K31" s="2">
        <v>1524</v>
      </c>
      <c r="L31" s="2">
        <v>2</v>
      </c>
      <c r="M31" s="2">
        <v>1</v>
      </c>
      <c r="N31" s="2">
        <v>0</v>
      </c>
      <c r="O31" s="2" t="s">
        <v>17</v>
      </c>
      <c r="P31" s="2">
        <v>15943</v>
      </c>
      <c r="Q31" s="2">
        <v>0.37</v>
      </c>
      <c r="R31" s="2">
        <v>206</v>
      </c>
      <c r="S31" s="2"/>
      <c r="T31" s="2"/>
      <c r="U31" s="5">
        <v>3100000</v>
      </c>
      <c r="V31" s="5">
        <v>2995000</v>
      </c>
      <c r="W31" s="5"/>
      <c r="X31" s="11">
        <f>(U31-V31)/U31</f>
        <v>3.3870967741935487E-2</v>
      </c>
      <c r="Y31" s="4">
        <v>1965.22</v>
      </c>
    </row>
    <row r="32" spans="1:25" x14ac:dyDescent="0.25">
      <c r="A32" s="2">
        <v>143606</v>
      </c>
      <c r="B32" t="s">
        <v>81</v>
      </c>
      <c r="C32" s="1">
        <v>234</v>
      </c>
      <c r="E32" t="s">
        <v>91</v>
      </c>
      <c r="F32" s="2">
        <v>1969</v>
      </c>
      <c r="G32" s="2">
        <v>2008</v>
      </c>
      <c r="H32" s="2"/>
      <c r="I32" s="2"/>
      <c r="J32" s="2" t="s">
        <v>8</v>
      </c>
      <c r="K32" s="2">
        <v>2555</v>
      </c>
      <c r="L32" s="2">
        <v>4</v>
      </c>
      <c r="M32" s="2">
        <v>3</v>
      </c>
      <c r="N32" s="2">
        <v>0</v>
      </c>
      <c r="O32" s="2" t="s">
        <v>9</v>
      </c>
      <c r="P32" s="2">
        <v>22356</v>
      </c>
      <c r="Q32" s="2">
        <v>0.51</v>
      </c>
      <c r="R32" s="2">
        <v>276</v>
      </c>
      <c r="S32" s="2"/>
      <c r="T32" s="2"/>
      <c r="U32" s="5">
        <v>3375000</v>
      </c>
      <c r="V32" s="5">
        <v>3200000</v>
      </c>
      <c r="W32" s="5"/>
      <c r="X32" s="11">
        <f>(U32-V32)/U32</f>
        <v>5.185185185185185E-2</v>
      </c>
      <c r="Y32" s="4">
        <v>1252.45</v>
      </c>
    </row>
    <row r="33" spans="1:25" x14ac:dyDescent="0.25">
      <c r="A33" s="2">
        <v>144823</v>
      </c>
      <c r="B33" t="s">
        <v>119</v>
      </c>
      <c r="C33" s="1">
        <v>782</v>
      </c>
      <c r="E33" t="s">
        <v>120</v>
      </c>
      <c r="F33" s="2">
        <v>1972</v>
      </c>
      <c r="G33" s="2">
        <v>1998</v>
      </c>
      <c r="H33" s="2"/>
      <c r="I33" s="2"/>
      <c r="J33" s="2" t="s">
        <v>12</v>
      </c>
      <c r="K33" s="2">
        <v>2102</v>
      </c>
      <c r="L33" s="2">
        <v>3</v>
      </c>
      <c r="M33" s="2">
        <v>3</v>
      </c>
      <c r="N33" s="2">
        <v>0</v>
      </c>
      <c r="O33" s="2" t="s">
        <v>17</v>
      </c>
      <c r="P33" s="2">
        <v>24550</v>
      </c>
      <c r="Q33" s="2">
        <v>0.5</v>
      </c>
      <c r="R33" s="2">
        <v>207</v>
      </c>
      <c r="S33" s="2"/>
      <c r="T33" s="2"/>
      <c r="U33" s="5">
        <v>3900000</v>
      </c>
      <c r="V33" s="5">
        <v>3900000</v>
      </c>
      <c r="W33" s="5"/>
      <c r="X33" s="11">
        <f>(U33-V33)/U33</f>
        <v>0</v>
      </c>
      <c r="Y33" s="4">
        <v>1855.38</v>
      </c>
    </row>
    <row r="34" spans="1:25" x14ac:dyDescent="0.25">
      <c r="A34" s="2">
        <v>145249</v>
      </c>
      <c r="B34" t="s">
        <v>131</v>
      </c>
      <c r="C34" s="1">
        <v>127</v>
      </c>
      <c r="E34" t="s">
        <v>132</v>
      </c>
      <c r="F34" s="2">
        <v>2002</v>
      </c>
      <c r="G34" s="2"/>
      <c r="H34" s="2"/>
      <c r="I34" s="2"/>
      <c r="J34" s="2" t="s">
        <v>23</v>
      </c>
      <c r="K34" s="2">
        <v>4138</v>
      </c>
      <c r="L34" s="2">
        <v>4</v>
      </c>
      <c r="M34" s="2">
        <v>4</v>
      </c>
      <c r="N34" s="2">
        <v>1</v>
      </c>
      <c r="O34" s="2" t="s">
        <v>39</v>
      </c>
      <c r="P34" s="2">
        <v>5619</v>
      </c>
      <c r="Q34" s="2">
        <v>0.13</v>
      </c>
      <c r="R34" s="2">
        <v>184</v>
      </c>
      <c r="S34" s="2"/>
      <c r="T34" s="2"/>
      <c r="U34" s="5">
        <v>4195000</v>
      </c>
      <c r="V34" s="5">
        <v>3995000</v>
      </c>
      <c r="W34" s="5"/>
      <c r="X34" s="11">
        <f>(U34-V34)/U34</f>
        <v>4.7675804529201428E-2</v>
      </c>
      <c r="Y34" s="4">
        <v>965.44</v>
      </c>
    </row>
    <row r="35" spans="1:25" x14ac:dyDescent="0.25">
      <c r="A35" s="2">
        <v>144765</v>
      </c>
      <c r="B35" t="s">
        <v>81</v>
      </c>
      <c r="C35" s="1">
        <v>780</v>
      </c>
      <c r="E35" t="s">
        <v>91</v>
      </c>
      <c r="F35" s="2">
        <v>1974</v>
      </c>
      <c r="G35" s="2"/>
      <c r="H35" s="2"/>
      <c r="I35" s="2"/>
      <c r="J35" s="2"/>
      <c r="K35" s="2">
        <v>5350</v>
      </c>
      <c r="L35" s="2">
        <v>7</v>
      </c>
      <c r="M35" s="2">
        <v>7</v>
      </c>
      <c r="N35" s="2">
        <v>0</v>
      </c>
      <c r="O35" s="2" t="s">
        <v>9</v>
      </c>
      <c r="P35" s="2">
        <v>17213</v>
      </c>
      <c r="Q35" s="2">
        <v>0.4</v>
      </c>
      <c r="R35" s="2">
        <v>211</v>
      </c>
      <c r="S35" s="2"/>
      <c r="T35" s="2"/>
      <c r="U35" s="5">
        <v>4400000</v>
      </c>
      <c r="V35" s="5">
        <v>4400000</v>
      </c>
      <c r="W35" s="5"/>
      <c r="X35" s="11">
        <f>(U35-V35)/U35</f>
        <v>0</v>
      </c>
      <c r="Y35" s="4">
        <v>822.43</v>
      </c>
    </row>
    <row r="36" spans="1:25" x14ac:dyDescent="0.25">
      <c r="A36" s="2">
        <v>141196</v>
      </c>
      <c r="B36" t="s">
        <v>33</v>
      </c>
      <c r="C36" s="1">
        <v>42489</v>
      </c>
      <c r="E36" t="s">
        <v>64</v>
      </c>
      <c r="F36" s="2">
        <v>2015</v>
      </c>
      <c r="G36" s="2"/>
      <c r="H36" s="2"/>
      <c r="I36" s="2"/>
      <c r="J36" s="2" t="s">
        <v>8</v>
      </c>
      <c r="K36" s="2">
        <v>5903</v>
      </c>
      <c r="L36" s="2">
        <v>5</v>
      </c>
      <c r="M36" s="2">
        <v>4</v>
      </c>
      <c r="N36" s="2">
        <v>1</v>
      </c>
      <c r="O36" s="2" t="s">
        <v>9</v>
      </c>
      <c r="P36" s="2">
        <v>18599</v>
      </c>
      <c r="Q36" s="2">
        <v>0.42</v>
      </c>
      <c r="R36" s="2">
        <v>472</v>
      </c>
      <c r="S36" s="2"/>
      <c r="T36" s="2"/>
      <c r="U36" s="5">
        <v>6399000</v>
      </c>
      <c r="V36" s="5">
        <v>4950000</v>
      </c>
      <c r="W36" s="5"/>
      <c r="X36" s="11">
        <f>(U36-V36)/U36</f>
        <v>0.22644163150492264</v>
      </c>
      <c r="Y36" s="4">
        <v>838.56</v>
      </c>
    </row>
    <row r="37" spans="1:25" x14ac:dyDescent="0.25">
      <c r="A37" s="2">
        <v>143698</v>
      </c>
      <c r="B37" t="s">
        <v>92</v>
      </c>
      <c r="C37" s="1">
        <v>1345</v>
      </c>
      <c r="E37" t="s">
        <v>93</v>
      </c>
      <c r="F37" s="2">
        <v>1978</v>
      </c>
      <c r="G37" s="2">
        <v>2015</v>
      </c>
      <c r="H37" s="2"/>
      <c r="I37" s="2"/>
      <c r="J37" s="2" t="s">
        <v>12</v>
      </c>
      <c r="K37" s="2">
        <v>3881</v>
      </c>
      <c r="L37" s="2">
        <v>6</v>
      </c>
      <c r="M37" s="2">
        <v>5</v>
      </c>
      <c r="N37" s="2">
        <v>1</v>
      </c>
      <c r="O37" s="2" t="s">
        <v>9</v>
      </c>
      <c r="P37" s="2">
        <v>8138</v>
      </c>
      <c r="Q37" s="2">
        <v>0.19</v>
      </c>
      <c r="R37" s="2">
        <v>269</v>
      </c>
      <c r="S37" s="2"/>
      <c r="T37" s="2"/>
      <c r="U37" s="5">
        <v>6950000</v>
      </c>
      <c r="V37" s="5">
        <v>5985000</v>
      </c>
      <c r="W37" s="5"/>
      <c r="X37" s="11">
        <f>(U37-V37)/U37</f>
        <v>0.13884892086330936</v>
      </c>
      <c r="Y37" s="4">
        <v>1542.13</v>
      </c>
    </row>
    <row r="38" spans="1:25" x14ac:dyDescent="0.25">
      <c r="A38" s="2">
        <v>145366</v>
      </c>
      <c r="B38" t="s">
        <v>81</v>
      </c>
      <c r="C38" s="1">
        <v>31</v>
      </c>
      <c r="E38" t="s">
        <v>91</v>
      </c>
      <c r="F38" s="2">
        <v>2012</v>
      </c>
      <c r="G38" s="2"/>
      <c r="H38" s="2"/>
      <c r="I38" s="2"/>
      <c r="J38" s="2" t="s">
        <v>8</v>
      </c>
      <c r="K38" s="2">
        <v>5220</v>
      </c>
      <c r="L38" s="2">
        <v>5</v>
      </c>
      <c r="M38" s="2">
        <v>4</v>
      </c>
      <c r="N38" s="2">
        <v>1</v>
      </c>
      <c r="O38" s="2" t="s">
        <v>13</v>
      </c>
      <c r="P38" s="2">
        <v>15294</v>
      </c>
      <c r="Q38" s="2">
        <v>0.35</v>
      </c>
      <c r="R38" s="2">
        <v>176</v>
      </c>
      <c r="S38" s="2"/>
      <c r="T38" s="2"/>
      <c r="U38" s="5">
        <v>6200000</v>
      </c>
      <c r="V38" s="5">
        <v>6200000</v>
      </c>
      <c r="W38" s="5"/>
      <c r="X38" s="11">
        <f>(U38-V38)/U38</f>
        <v>0</v>
      </c>
      <c r="Y38" s="4">
        <v>1187.74</v>
      </c>
    </row>
    <row r="39" spans="1:25" x14ac:dyDescent="0.25">
      <c r="A39" s="2">
        <v>147040</v>
      </c>
      <c r="B39" t="s">
        <v>160</v>
      </c>
      <c r="C39" s="1">
        <v>257</v>
      </c>
      <c r="E39" t="s">
        <v>90</v>
      </c>
      <c r="F39" s="2">
        <v>2005</v>
      </c>
      <c r="G39" s="2">
        <v>2013</v>
      </c>
      <c r="H39" s="2"/>
      <c r="I39" s="2"/>
      <c r="J39" s="2" t="s">
        <v>12</v>
      </c>
      <c r="K39" s="2">
        <v>3601</v>
      </c>
      <c r="L39" s="2">
        <v>4</v>
      </c>
      <c r="M39" s="2">
        <v>3</v>
      </c>
      <c r="N39" s="2">
        <v>1</v>
      </c>
      <c r="O39" s="2" t="s">
        <v>9</v>
      </c>
      <c r="P39" s="2">
        <v>5763</v>
      </c>
      <c r="Q39" s="2">
        <v>0.13</v>
      </c>
      <c r="R39" s="2">
        <v>79</v>
      </c>
      <c r="S39" s="2"/>
      <c r="T39" s="2"/>
      <c r="U39" s="5">
        <v>6299000</v>
      </c>
      <c r="V39" s="5">
        <v>6299000</v>
      </c>
      <c r="W39" s="5"/>
      <c r="X39" s="11">
        <f>(U39-V39)/U39</f>
        <v>0</v>
      </c>
      <c r="Y39" s="4">
        <v>1749.24</v>
      </c>
    </row>
    <row r="40" spans="1:25" x14ac:dyDescent="0.25">
      <c r="A40" s="2">
        <v>144142</v>
      </c>
      <c r="B40" t="s">
        <v>79</v>
      </c>
      <c r="C40" s="1">
        <v>82</v>
      </c>
      <c r="E40" t="s">
        <v>79</v>
      </c>
      <c r="F40" s="2">
        <v>2007</v>
      </c>
      <c r="G40" s="2"/>
      <c r="H40" s="2"/>
      <c r="I40" s="2"/>
      <c r="J40" s="2" t="s">
        <v>12</v>
      </c>
      <c r="K40" s="2">
        <v>5801</v>
      </c>
      <c r="L40" s="2">
        <v>5</v>
      </c>
      <c r="M40" s="2">
        <v>4</v>
      </c>
      <c r="N40" s="2">
        <v>2</v>
      </c>
      <c r="O40" s="2" t="s">
        <v>9</v>
      </c>
      <c r="P40" s="2">
        <v>15442</v>
      </c>
      <c r="Q40" s="2">
        <v>0.35</v>
      </c>
      <c r="R40" s="2">
        <v>248</v>
      </c>
      <c r="S40" s="2"/>
      <c r="T40" s="2"/>
      <c r="U40" s="5">
        <v>7300000</v>
      </c>
      <c r="V40" s="5">
        <v>6400000</v>
      </c>
      <c r="W40" s="5"/>
      <c r="X40" s="11">
        <f>(U40-V40)/U40</f>
        <v>0.12328767123287671</v>
      </c>
      <c r="Y40" s="4">
        <v>1103.26</v>
      </c>
    </row>
    <row r="41" spans="1:25" x14ac:dyDescent="0.25">
      <c r="A41" s="2">
        <v>143907</v>
      </c>
      <c r="B41" t="s">
        <v>81</v>
      </c>
      <c r="C41" s="1">
        <v>681</v>
      </c>
      <c r="E41" t="s">
        <v>91</v>
      </c>
      <c r="F41" s="2">
        <v>2008</v>
      </c>
      <c r="G41" s="2"/>
      <c r="H41" s="2"/>
      <c r="I41" s="2"/>
      <c r="J41" s="2" t="s">
        <v>8</v>
      </c>
      <c r="K41" s="2">
        <v>6815</v>
      </c>
      <c r="L41" s="2">
        <v>6</v>
      </c>
      <c r="M41" s="2">
        <v>6</v>
      </c>
      <c r="N41" s="2">
        <v>4</v>
      </c>
      <c r="O41" s="2" t="s">
        <v>9</v>
      </c>
      <c r="P41" s="2">
        <v>18480</v>
      </c>
      <c r="Q41" s="2">
        <v>0.42</v>
      </c>
      <c r="R41" s="2">
        <v>258</v>
      </c>
      <c r="S41" s="2"/>
      <c r="T41" s="2"/>
      <c r="U41" s="5">
        <v>7950000</v>
      </c>
      <c r="V41" s="5">
        <v>6995000</v>
      </c>
      <c r="W41" s="5"/>
      <c r="X41" s="11">
        <f>(U41-V41)/U41</f>
        <v>0.12012578616352201</v>
      </c>
      <c r="Y41" s="4">
        <v>1026.4100000000001</v>
      </c>
    </row>
    <row r="42" spans="1:25" x14ac:dyDescent="0.25">
      <c r="A42" s="2">
        <v>146584</v>
      </c>
      <c r="B42" t="s">
        <v>81</v>
      </c>
      <c r="C42" s="1">
        <v>91</v>
      </c>
      <c r="D42" t="s">
        <v>6</v>
      </c>
      <c r="E42" t="s">
        <v>147</v>
      </c>
      <c r="F42" s="2">
        <v>2008</v>
      </c>
      <c r="G42" s="2">
        <v>2015</v>
      </c>
      <c r="H42" s="2"/>
      <c r="I42" s="2"/>
      <c r="J42" s="2"/>
      <c r="K42" s="2">
        <v>5393</v>
      </c>
      <c r="L42" s="2">
        <v>5</v>
      </c>
      <c r="M42" s="2">
        <v>5</v>
      </c>
      <c r="N42" s="2">
        <v>2</v>
      </c>
      <c r="O42" s="2" t="s">
        <v>9</v>
      </c>
      <c r="P42" s="2">
        <v>15114</v>
      </c>
      <c r="Q42" s="2">
        <v>0.35</v>
      </c>
      <c r="R42" s="2">
        <v>111</v>
      </c>
      <c r="S42" s="2"/>
      <c r="T42" s="2"/>
      <c r="U42" s="5">
        <v>8950000</v>
      </c>
      <c r="V42" s="5">
        <v>8950000</v>
      </c>
      <c r="W42" s="5"/>
      <c r="X42" s="11">
        <f>(U42-V42)/U42</f>
        <v>0</v>
      </c>
      <c r="Y42" s="4">
        <v>1659.56</v>
      </c>
    </row>
    <row r="43" spans="1:25" x14ac:dyDescent="0.25">
      <c r="A43" s="2">
        <v>139716</v>
      </c>
      <c r="B43" t="s">
        <v>33</v>
      </c>
      <c r="C43" s="1">
        <v>42376</v>
      </c>
      <c r="E43" t="s">
        <v>34</v>
      </c>
      <c r="F43" s="2">
        <v>2016</v>
      </c>
      <c r="G43" s="2"/>
      <c r="H43" s="2"/>
      <c r="I43" s="2"/>
      <c r="J43" s="2"/>
      <c r="K43" s="2">
        <v>3964</v>
      </c>
      <c r="L43" s="2">
        <v>3</v>
      </c>
      <c r="M43" s="2">
        <v>3</v>
      </c>
      <c r="N43" s="2">
        <v>1</v>
      </c>
      <c r="O43" s="2" t="s">
        <v>9</v>
      </c>
      <c r="P43" s="2">
        <v>16780</v>
      </c>
      <c r="Q43" s="2">
        <v>0.39</v>
      </c>
      <c r="R43" s="2">
        <v>574</v>
      </c>
      <c r="S43" s="2"/>
      <c r="T43" s="2"/>
      <c r="U43" s="5">
        <v>8595000</v>
      </c>
      <c r="V43" s="5">
        <v>9995000</v>
      </c>
      <c r="W43" s="5"/>
      <c r="X43" s="11">
        <f>(U43-V43)/U43</f>
        <v>-0.16288539848749273</v>
      </c>
      <c r="Y43" s="4">
        <v>2521.44</v>
      </c>
    </row>
    <row r="44" spans="1:25" x14ac:dyDescent="0.25">
      <c r="A44" s="2">
        <v>140534</v>
      </c>
      <c r="B44" t="s">
        <v>33</v>
      </c>
      <c r="C44" s="1">
        <v>42328</v>
      </c>
      <c r="E44" t="s">
        <v>34</v>
      </c>
      <c r="F44" s="2">
        <v>2016</v>
      </c>
      <c r="G44" s="2"/>
      <c r="H44" s="2"/>
      <c r="I44" s="2"/>
      <c r="J44" s="2"/>
      <c r="K44" s="2">
        <v>4017</v>
      </c>
      <c r="L44" s="2">
        <v>3</v>
      </c>
      <c r="M44" s="2">
        <v>3</v>
      </c>
      <c r="N44" s="2">
        <v>2</v>
      </c>
      <c r="O44" s="2" t="s">
        <v>9</v>
      </c>
      <c r="P44" s="2">
        <v>17114</v>
      </c>
      <c r="Q44" s="2">
        <v>0.39</v>
      </c>
      <c r="R44" s="2">
        <v>526</v>
      </c>
      <c r="S44" s="2"/>
      <c r="T44" s="2"/>
      <c r="U44" s="5">
        <v>8775000</v>
      </c>
      <c r="V44" s="5">
        <v>9995000</v>
      </c>
      <c r="W44" s="5"/>
      <c r="X44" s="11">
        <f>(U44-V44)/U44</f>
        <v>-0.13903133903133902</v>
      </c>
      <c r="Y44" s="4">
        <v>2488.1799999999998</v>
      </c>
    </row>
    <row r="45" spans="1:25" x14ac:dyDescent="0.25">
      <c r="A45" s="2">
        <v>146330</v>
      </c>
      <c r="B45" t="s">
        <v>145</v>
      </c>
      <c r="C45" s="1">
        <v>43777</v>
      </c>
      <c r="E45" t="s">
        <v>34</v>
      </c>
      <c r="F45" s="2">
        <v>1993</v>
      </c>
      <c r="G45" s="2">
        <v>2015</v>
      </c>
      <c r="H45" s="2"/>
      <c r="I45" s="2"/>
      <c r="J45" s="2" t="s">
        <v>8</v>
      </c>
      <c r="K45" s="2">
        <v>8836</v>
      </c>
      <c r="L45" s="2">
        <v>7</v>
      </c>
      <c r="M45" s="2">
        <v>6</v>
      </c>
      <c r="N45" s="2">
        <v>1</v>
      </c>
      <c r="O45" s="2" t="s">
        <v>13</v>
      </c>
      <c r="P45" s="2">
        <v>336283</v>
      </c>
      <c r="Q45" s="2">
        <v>7.72</v>
      </c>
      <c r="R45" s="2">
        <v>104</v>
      </c>
      <c r="S45" s="2"/>
      <c r="T45" s="2"/>
      <c r="U45" s="5">
        <v>14950000</v>
      </c>
      <c r="V45" s="5">
        <v>14950000</v>
      </c>
      <c r="W45" s="5"/>
      <c r="X45" s="11">
        <f>(U45-V45)/U45</f>
        <v>0</v>
      </c>
      <c r="Y45" s="4">
        <v>1691.94</v>
      </c>
    </row>
    <row r="46" spans="1:25" x14ac:dyDescent="0.25">
      <c r="A46" s="2">
        <v>141626</v>
      </c>
      <c r="B46" t="s">
        <v>61</v>
      </c>
      <c r="C46" s="1">
        <v>1449</v>
      </c>
      <c r="E46" t="s">
        <v>62</v>
      </c>
      <c r="F46" s="2">
        <v>2003</v>
      </c>
      <c r="G46" s="2"/>
      <c r="H46" s="2"/>
      <c r="I46" s="2"/>
      <c r="J46" s="2" t="s">
        <v>23</v>
      </c>
      <c r="K46" s="2">
        <v>14268</v>
      </c>
      <c r="L46" s="2">
        <v>9</v>
      </c>
      <c r="M46" s="2">
        <v>10</v>
      </c>
      <c r="N46" s="2">
        <v>3</v>
      </c>
      <c r="O46" s="2" t="s">
        <v>9</v>
      </c>
      <c r="P46" s="2">
        <v>83200</v>
      </c>
      <c r="Q46" s="2">
        <v>1.91</v>
      </c>
      <c r="R46" s="2">
        <v>436</v>
      </c>
      <c r="S46" s="2"/>
      <c r="T46" s="2"/>
      <c r="U46" s="5">
        <v>25000000</v>
      </c>
      <c r="V46" s="5">
        <v>25000000</v>
      </c>
      <c r="W46" s="5"/>
      <c r="X46" s="11">
        <f>(U46-V46)/U46</f>
        <v>0</v>
      </c>
      <c r="Y46" s="4">
        <v>1752.17</v>
      </c>
    </row>
    <row r="47" spans="1:25" x14ac:dyDescent="0.25">
      <c r="A47" s="2">
        <v>140601</v>
      </c>
      <c r="B47" t="s">
        <v>53</v>
      </c>
      <c r="C47" s="1">
        <v>41</v>
      </c>
      <c r="E47" t="s">
        <v>54</v>
      </c>
      <c r="F47" s="2">
        <v>2014</v>
      </c>
      <c r="G47" s="2"/>
      <c r="H47" s="2"/>
      <c r="I47" s="2"/>
      <c r="J47" s="2" t="s">
        <v>23</v>
      </c>
      <c r="K47" s="2">
        <v>13000</v>
      </c>
      <c r="L47" s="2">
        <v>5</v>
      </c>
      <c r="M47" s="2">
        <v>6</v>
      </c>
      <c r="N47" s="2">
        <v>3</v>
      </c>
      <c r="O47" s="2" t="s">
        <v>55</v>
      </c>
      <c r="P47" s="2">
        <v>188353</v>
      </c>
      <c r="Q47" s="2">
        <v>4.32</v>
      </c>
      <c r="R47" s="2">
        <v>477</v>
      </c>
      <c r="S47" s="2"/>
      <c r="T47" s="2"/>
      <c r="U47" s="5">
        <v>50000000</v>
      </c>
      <c r="V47" s="5">
        <v>39500000</v>
      </c>
      <c r="W47" s="5"/>
      <c r="X47" s="11">
        <f>(U47-V47)/U47</f>
        <v>0.21</v>
      </c>
      <c r="Y47" s="4">
        <v>3038.46</v>
      </c>
    </row>
    <row r="48" spans="1:25" x14ac:dyDescent="0.2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5"/>
      <c r="V48" s="5"/>
      <c r="W48" s="5"/>
      <c r="X48" s="8"/>
      <c r="Y48" s="4"/>
    </row>
    <row r="49" spans="1:25" x14ac:dyDescent="0.25">
      <c r="A49" s="2" t="s">
        <v>247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9">
        <f>SUM(R27:R48)/21</f>
        <v>257.90476190476193</v>
      </c>
      <c r="S49" s="2"/>
      <c r="T49" s="2"/>
      <c r="U49" s="5"/>
      <c r="V49" s="5"/>
      <c r="W49" s="5"/>
      <c r="X49" s="11">
        <f>SUM(X27:X48)/21</f>
        <v>4.1988706978589953E-2</v>
      </c>
      <c r="Y49" s="4">
        <f>SUM(Y27:Y48)/21</f>
        <v>1520.2833333333333</v>
      </c>
    </row>
    <row r="50" spans="1:25" x14ac:dyDescent="0.25"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9"/>
      <c r="S50" s="2"/>
      <c r="T50" s="2"/>
      <c r="U50" s="5"/>
      <c r="V50" s="5"/>
      <c r="W50" s="5"/>
      <c r="X50" s="11"/>
      <c r="Y50" s="4"/>
    </row>
    <row r="51" spans="1:25" x14ac:dyDescent="0.25">
      <c r="A51" s="1" t="s">
        <v>204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5"/>
      <c r="V51" s="5"/>
      <c r="W51" s="5"/>
      <c r="X51" s="8"/>
      <c r="Y51" s="4"/>
    </row>
    <row r="52" spans="1:25" x14ac:dyDescent="0.2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5"/>
      <c r="V52" s="5"/>
      <c r="W52" s="5"/>
      <c r="X52" s="8"/>
      <c r="Y52" s="4"/>
    </row>
    <row r="53" spans="1:25" x14ac:dyDescent="0.25">
      <c r="A53" s="2">
        <v>141563</v>
      </c>
      <c r="B53" t="s">
        <v>14</v>
      </c>
      <c r="C53" s="1">
        <v>284</v>
      </c>
      <c r="E53" t="s">
        <v>69</v>
      </c>
      <c r="F53" s="2">
        <v>1986</v>
      </c>
      <c r="G53" s="2"/>
      <c r="H53" s="2"/>
      <c r="I53" s="2"/>
      <c r="J53" s="2" t="s">
        <v>8</v>
      </c>
      <c r="K53" s="2">
        <v>4532</v>
      </c>
      <c r="L53" s="2">
        <v>5</v>
      </c>
      <c r="M53" s="2">
        <v>5</v>
      </c>
      <c r="N53" s="2">
        <v>2</v>
      </c>
      <c r="O53" s="2" t="s">
        <v>13</v>
      </c>
      <c r="P53" s="2">
        <v>222156</v>
      </c>
      <c r="Q53" s="2">
        <v>5.0999999999999996</v>
      </c>
      <c r="R53" s="2">
        <v>441</v>
      </c>
      <c r="S53" s="2"/>
      <c r="T53" s="2"/>
      <c r="U53" s="5">
        <v>4500000</v>
      </c>
      <c r="V53" s="5">
        <v>3400000</v>
      </c>
      <c r="W53" s="5"/>
      <c r="X53" s="11">
        <f>(U53-V53)/U53</f>
        <v>0.24444444444444444</v>
      </c>
      <c r="Y53" s="4">
        <v>750.22</v>
      </c>
    </row>
    <row r="54" spans="1:25" x14ac:dyDescent="0.25">
      <c r="A54" s="2">
        <v>147082</v>
      </c>
      <c r="B54" t="s">
        <v>14</v>
      </c>
      <c r="C54" s="1">
        <v>81</v>
      </c>
      <c r="E54" t="s">
        <v>161</v>
      </c>
      <c r="F54" s="2">
        <v>1980</v>
      </c>
      <c r="G54" s="2">
        <v>1995</v>
      </c>
      <c r="H54" s="2"/>
      <c r="I54" s="2"/>
      <c r="J54" s="2"/>
      <c r="K54" s="2">
        <v>6858</v>
      </c>
      <c r="L54" s="2">
        <v>5</v>
      </c>
      <c r="M54" s="2">
        <v>5</v>
      </c>
      <c r="N54" s="2">
        <v>1</v>
      </c>
      <c r="O54" s="2" t="s">
        <v>13</v>
      </c>
      <c r="P54" s="2">
        <v>98446</v>
      </c>
      <c r="Q54" s="2">
        <v>2.2599999999999998</v>
      </c>
      <c r="R54" s="2">
        <v>27</v>
      </c>
      <c r="S54" s="2"/>
      <c r="T54" s="2"/>
      <c r="U54" s="5">
        <v>3800000</v>
      </c>
      <c r="V54" s="5">
        <v>3800000</v>
      </c>
      <c r="W54" s="5"/>
      <c r="X54" s="11">
        <f>(U54-V54)/U54</f>
        <v>0</v>
      </c>
      <c r="Y54" s="4">
        <v>554.1</v>
      </c>
    </row>
    <row r="55" spans="1:25" x14ac:dyDescent="0.25">
      <c r="A55" s="2">
        <v>135715</v>
      </c>
      <c r="B55" t="s">
        <v>14</v>
      </c>
      <c r="C55" s="1">
        <v>574</v>
      </c>
      <c r="E55" t="s">
        <v>30</v>
      </c>
      <c r="F55" s="2">
        <v>1984</v>
      </c>
      <c r="G55" s="2"/>
      <c r="H55" s="2"/>
      <c r="I55" s="2"/>
      <c r="J55" s="2" t="s">
        <v>8</v>
      </c>
      <c r="K55" s="2">
        <v>6350</v>
      </c>
      <c r="L55" s="2">
        <v>4</v>
      </c>
      <c r="M55" s="2">
        <v>4</v>
      </c>
      <c r="N55" s="2">
        <v>1</v>
      </c>
      <c r="O55" s="2" t="s">
        <v>13</v>
      </c>
      <c r="P55" s="2">
        <v>166835</v>
      </c>
      <c r="Q55" s="2">
        <v>3.83</v>
      </c>
      <c r="R55" s="2">
        <v>737</v>
      </c>
      <c r="S55" s="2"/>
      <c r="T55" s="2"/>
      <c r="U55" s="5">
        <v>4950000</v>
      </c>
      <c r="V55" s="5">
        <v>4195000</v>
      </c>
      <c r="W55" s="5"/>
      <c r="X55" s="11">
        <f>(U55-V55)/U55</f>
        <v>0.15252525252525254</v>
      </c>
      <c r="Y55" s="4">
        <v>660.63</v>
      </c>
    </row>
    <row r="56" spans="1:25" x14ac:dyDescent="0.25">
      <c r="A56" s="2">
        <v>138827</v>
      </c>
      <c r="B56" t="s">
        <v>14</v>
      </c>
      <c r="C56" s="1">
        <v>173</v>
      </c>
      <c r="E56" t="s">
        <v>40</v>
      </c>
      <c r="F56" s="2">
        <v>1995</v>
      </c>
      <c r="G56" s="2">
        <v>1999</v>
      </c>
      <c r="H56" s="2"/>
      <c r="I56" s="2"/>
      <c r="J56" s="2" t="s">
        <v>23</v>
      </c>
      <c r="K56" s="2">
        <v>6178</v>
      </c>
      <c r="L56" s="2">
        <v>6</v>
      </c>
      <c r="M56" s="2">
        <v>7</v>
      </c>
      <c r="N56" s="2">
        <v>1</v>
      </c>
      <c r="O56" s="2" t="s">
        <v>9</v>
      </c>
      <c r="P56" s="2">
        <v>118048</v>
      </c>
      <c r="Q56" s="2">
        <v>2.71</v>
      </c>
      <c r="R56" s="2">
        <v>640</v>
      </c>
      <c r="S56" s="2"/>
      <c r="T56" s="2"/>
      <c r="U56" s="5">
        <v>5995000</v>
      </c>
      <c r="V56" s="5">
        <v>5495000</v>
      </c>
      <c r="W56" s="5"/>
      <c r="X56" s="11">
        <f>(U56-V56)/U56</f>
        <v>8.3402835696413671E-2</v>
      </c>
      <c r="Y56" s="4">
        <v>889.45</v>
      </c>
    </row>
    <row r="57" spans="1:25" x14ac:dyDescent="0.25">
      <c r="A57" s="2">
        <v>136499</v>
      </c>
      <c r="B57" t="s">
        <v>14</v>
      </c>
      <c r="C57" s="1">
        <v>220</v>
      </c>
      <c r="D57" t="s">
        <v>21</v>
      </c>
      <c r="E57" t="s">
        <v>14</v>
      </c>
      <c r="F57" s="2">
        <v>2006</v>
      </c>
      <c r="G57" s="2"/>
      <c r="H57" s="2"/>
      <c r="I57" s="2"/>
      <c r="J57" s="2" t="s">
        <v>8</v>
      </c>
      <c r="K57" s="2">
        <v>5750</v>
      </c>
      <c r="L57" s="2">
        <v>4</v>
      </c>
      <c r="M57" s="2">
        <v>3</v>
      </c>
      <c r="N57" s="2">
        <v>1</v>
      </c>
      <c r="O57" s="2" t="s">
        <v>9</v>
      </c>
      <c r="P57" s="2">
        <v>167706</v>
      </c>
      <c r="Q57" s="2">
        <v>3.85</v>
      </c>
      <c r="R57" s="2">
        <v>824</v>
      </c>
      <c r="S57" s="2"/>
      <c r="T57" s="2"/>
      <c r="U57" s="5">
        <v>6950000</v>
      </c>
      <c r="V57" s="5">
        <v>5500000</v>
      </c>
      <c r="W57" s="5"/>
      <c r="X57" s="11">
        <f>(U57-V57)/U57</f>
        <v>0.20863309352517986</v>
      </c>
      <c r="Y57" s="4">
        <v>956.52</v>
      </c>
    </row>
    <row r="58" spans="1:25" x14ac:dyDescent="0.25">
      <c r="A58" s="2">
        <v>138895</v>
      </c>
      <c r="B58" t="s">
        <v>14</v>
      </c>
      <c r="C58" s="1">
        <v>47</v>
      </c>
      <c r="E58" t="s">
        <v>41</v>
      </c>
      <c r="F58" s="2">
        <v>1991</v>
      </c>
      <c r="G58" s="2"/>
      <c r="H58" s="2"/>
      <c r="I58" s="2"/>
      <c r="J58" s="2" t="s">
        <v>8</v>
      </c>
      <c r="K58" s="2">
        <v>5752</v>
      </c>
      <c r="L58" s="2">
        <v>4</v>
      </c>
      <c r="M58" s="2">
        <v>5</v>
      </c>
      <c r="N58" s="2">
        <v>1</v>
      </c>
      <c r="O58" s="2" t="s">
        <v>13</v>
      </c>
      <c r="P58" s="2">
        <v>87120</v>
      </c>
      <c r="Q58" s="2">
        <v>2</v>
      </c>
      <c r="R58" s="2">
        <v>629</v>
      </c>
      <c r="S58" s="2"/>
      <c r="T58" s="2"/>
      <c r="U58" s="5">
        <v>5750000</v>
      </c>
      <c r="V58" s="5">
        <v>5750000</v>
      </c>
      <c r="W58" s="5"/>
      <c r="X58" s="11">
        <f>(U58-V58)/U58</f>
        <v>0</v>
      </c>
      <c r="Y58" s="4">
        <v>999.65</v>
      </c>
    </row>
    <row r="59" spans="1:25" x14ac:dyDescent="0.25">
      <c r="A59" s="2">
        <v>144584</v>
      </c>
      <c r="B59" t="s">
        <v>14</v>
      </c>
      <c r="C59" s="1">
        <v>401</v>
      </c>
      <c r="E59" t="s">
        <v>112</v>
      </c>
      <c r="F59" s="2">
        <v>1987</v>
      </c>
      <c r="G59" s="2"/>
      <c r="H59" s="2"/>
      <c r="I59" s="2"/>
      <c r="J59" s="2"/>
      <c r="K59" s="2">
        <v>13383</v>
      </c>
      <c r="L59" s="2">
        <v>6</v>
      </c>
      <c r="M59" s="2">
        <v>6</v>
      </c>
      <c r="N59" s="2">
        <v>1</v>
      </c>
      <c r="O59" s="2" t="s">
        <v>13</v>
      </c>
      <c r="P59" s="2">
        <v>283576</v>
      </c>
      <c r="Q59" s="2">
        <v>6.51</v>
      </c>
      <c r="R59" s="2">
        <v>233</v>
      </c>
      <c r="S59" s="2"/>
      <c r="T59" s="2"/>
      <c r="U59" s="5">
        <v>8900000</v>
      </c>
      <c r="V59" s="5">
        <v>5900000</v>
      </c>
      <c r="W59" s="5"/>
      <c r="X59" s="11">
        <f>(U59-V59)/U59</f>
        <v>0.33707865168539325</v>
      </c>
      <c r="Y59" s="4">
        <v>440.86</v>
      </c>
    </row>
    <row r="60" spans="1:25" x14ac:dyDescent="0.25">
      <c r="A60" s="2">
        <v>139711</v>
      </c>
      <c r="B60" t="s">
        <v>14</v>
      </c>
      <c r="C60" s="1">
        <v>567</v>
      </c>
      <c r="D60" t="s">
        <v>21</v>
      </c>
      <c r="E60" t="s">
        <v>48</v>
      </c>
      <c r="F60" s="2">
        <v>1977</v>
      </c>
      <c r="G60" s="2">
        <v>2012</v>
      </c>
      <c r="H60" s="2"/>
      <c r="I60" s="2"/>
      <c r="J60" s="2" t="s">
        <v>23</v>
      </c>
      <c r="K60" s="2">
        <v>5178</v>
      </c>
      <c r="L60" s="2">
        <v>4</v>
      </c>
      <c r="M60" s="2">
        <v>4</v>
      </c>
      <c r="N60" s="2">
        <v>1</v>
      </c>
      <c r="O60" s="2" t="s">
        <v>9</v>
      </c>
      <c r="P60" s="2">
        <v>94525</v>
      </c>
      <c r="Q60" s="2">
        <v>2.17</v>
      </c>
      <c r="R60" s="2">
        <v>569</v>
      </c>
      <c r="S60" s="2"/>
      <c r="T60" s="2"/>
      <c r="U60" s="5">
        <v>5995000</v>
      </c>
      <c r="V60" s="5">
        <v>5995000</v>
      </c>
      <c r="W60" s="5"/>
      <c r="X60" s="11">
        <f>(U60-V60)/U60</f>
        <v>0</v>
      </c>
      <c r="Y60" s="4">
        <v>1157.78</v>
      </c>
    </row>
    <row r="61" spans="1:25" x14ac:dyDescent="0.25">
      <c r="A61" s="2">
        <v>136390</v>
      </c>
      <c r="B61" t="s">
        <v>14</v>
      </c>
      <c r="C61" s="1">
        <v>802</v>
      </c>
      <c r="D61" t="s">
        <v>15</v>
      </c>
      <c r="E61" t="s">
        <v>14</v>
      </c>
      <c r="F61" s="2">
        <v>1990</v>
      </c>
      <c r="G61" s="2"/>
      <c r="H61" s="2"/>
      <c r="I61" s="2"/>
      <c r="J61" s="2" t="s">
        <v>12</v>
      </c>
      <c r="K61" s="2">
        <v>8247</v>
      </c>
      <c r="L61" s="2">
        <v>6</v>
      </c>
      <c r="M61" s="2">
        <v>7</v>
      </c>
      <c r="N61" s="2">
        <v>1</v>
      </c>
      <c r="O61" s="2" t="s">
        <v>9</v>
      </c>
      <c r="P61" s="2">
        <v>88862</v>
      </c>
      <c r="Q61" s="2">
        <v>2.04</v>
      </c>
      <c r="R61" s="2">
        <v>871</v>
      </c>
      <c r="S61" s="2"/>
      <c r="T61" s="2"/>
      <c r="U61" s="5">
        <v>7950000</v>
      </c>
      <c r="V61" s="5">
        <v>6950000</v>
      </c>
      <c r="W61" s="5"/>
      <c r="X61" s="11">
        <f>(U61-V61)/U61</f>
        <v>0.12578616352201258</v>
      </c>
      <c r="Y61" s="4">
        <v>842.73</v>
      </c>
    </row>
    <row r="62" spans="1:25" x14ac:dyDescent="0.25">
      <c r="A62" s="2">
        <v>145316</v>
      </c>
      <c r="B62" t="s">
        <v>10</v>
      </c>
      <c r="C62" s="1">
        <v>2120</v>
      </c>
      <c r="E62" t="s">
        <v>11</v>
      </c>
      <c r="F62" s="2">
        <v>1967</v>
      </c>
      <c r="G62" s="2">
        <v>2003</v>
      </c>
      <c r="H62" s="2"/>
      <c r="I62" s="2"/>
      <c r="J62" s="2" t="s">
        <v>8</v>
      </c>
      <c r="K62" s="2">
        <v>5336</v>
      </c>
      <c r="L62" s="2">
        <v>6</v>
      </c>
      <c r="M62" s="2">
        <v>5</v>
      </c>
      <c r="N62" s="2">
        <v>1</v>
      </c>
      <c r="O62" s="2" t="s">
        <v>9</v>
      </c>
      <c r="P62" s="2">
        <v>296208</v>
      </c>
      <c r="Q62" s="2">
        <v>6.8</v>
      </c>
      <c r="R62" s="2">
        <v>182</v>
      </c>
      <c r="S62" s="2"/>
      <c r="T62" s="2"/>
      <c r="U62" s="5">
        <v>8800000</v>
      </c>
      <c r="V62" s="5">
        <v>7800000</v>
      </c>
      <c r="W62" s="5"/>
      <c r="X62" s="11">
        <f>(U62-V62)/U62</f>
        <v>0.11363636363636363</v>
      </c>
      <c r="Y62" s="4">
        <v>1461.77</v>
      </c>
    </row>
    <row r="63" spans="1:25" x14ac:dyDescent="0.25">
      <c r="A63" s="2">
        <v>145957</v>
      </c>
      <c r="B63" t="s">
        <v>10</v>
      </c>
      <c r="C63" s="1">
        <v>2016</v>
      </c>
      <c r="E63" t="s">
        <v>11</v>
      </c>
      <c r="F63" s="2">
        <v>2005</v>
      </c>
      <c r="G63" s="2"/>
      <c r="H63" s="2"/>
      <c r="I63" s="2"/>
      <c r="J63" s="2" t="s">
        <v>23</v>
      </c>
      <c r="K63" s="2">
        <v>7438</v>
      </c>
      <c r="L63" s="2">
        <v>6</v>
      </c>
      <c r="M63" s="2">
        <v>6</v>
      </c>
      <c r="N63" s="2">
        <v>2</v>
      </c>
      <c r="O63" s="2" t="s">
        <v>13</v>
      </c>
      <c r="P63" s="2">
        <v>364161.6</v>
      </c>
      <c r="Q63" s="2">
        <v>8.36</v>
      </c>
      <c r="R63" s="2">
        <v>148</v>
      </c>
      <c r="S63" s="2"/>
      <c r="T63" s="2"/>
      <c r="U63" s="5">
        <v>10500000</v>
      </c>
      <c r="V63" s="5">
        <v>10500000</v>
      </c>
      <c r="W63" s="5"/>
      <c r="X63" s="11">
        <f>(U63-V63)/U63</f>
        <v>0</v>
      </c>
      <c r="Y63" s="4">
        <v>1411.67</v>
      </c>
    </row>
    <row r="64" spans="1:25" x14ac:dyDescent="0.25">
      <c r="A64" s="2">
        <v>145588</v>
      </c>
      <c r="B64" t="s">
        <v>10</v>
      </c>
      <c r="C64" s="1">
        <v>2049</v>
      </c>
      <c r="E64" t="s">
        <v>11</v>
      </c>
      <c r="F64" s="2">
        <v>1994</v>
      </c>
      <c r="G64" s="2">
        <v>2016</v>
      </c>
      <c r="H64" s="2"/>
      <c r="I64" s="2"/>
      <c r="J64" s="2" t="s">
        <v>8</v>
      </c>
      <c r="K64" s="2">
        <v>6786</v>
      </c>
      <c r="L64" s="2">
        <v>4</v>
      </c>
      <c r="M64" s="2">
        <v>5</v>
      </c>
      <c r="N64" s="2">
        <v>1</v>
      </c>
      <c r="O64" s="2" t="s">
        <v>9</v>
      </c>
      <c r="P64" s="2">
        <v>285318</v>
      </c>
      <c r="Q64" s="2">
        <v>6.55</v>
      </c>
      <c r="R64" s="2">
        <v>162</v>
      </c>
      <c r="S64" s="2"/>
      <c r="T64" s="2"/>
      <c r="U64" s="5">
        <v>10950000</v>
      </c>
      <c r="V64" s="5">
        <v>10950000</v>
      </c>
      <c r="W64" s="5"/>
      <c r="X64" s="11">
        <f>(U64-V64)/U64</f>
        <v>0</v>
      </c>
      <c r="Y64" s="4">
        <v>1613.62</v>
      </c>
    </row>
    <row r="65" spans="1:25" x14ac:dyDescent="0.25">
      <c r="A65" s="2">
        <v>139438</v>
      </c>
      <c r="B65" t="s">
        <v>43</v>
      </c>
      <c r="C65" s="1">
        <v>910</v>
      </c>
      <c r="E65" t="s">
        <v>44</v>
      </c>
      <c r="F65" s="2">
        <v>1993</v>
      </c>
      <c r="G65" s="2"/>
      <c r="H65" s="2"/>
      <c r="I65" s="2"/>
      <c r="J65" s="2" t="s">
        <v>23</v>
      </c>
      <c r="K65" s="2">
        <v>8864</v>
      </c>
      <c r="L65" s="2">
        <v>8</v>
      </c>
      <c r="M65" s="2">
        <v>8</v>
      </c>
      <c r="N65" s="2">
        <v>2</v>
      </c>
      <c r="O65" s="2" t="s">
        <v>13</v>
      </c>
      <c r="P65" s="2">
        <v>439956</v>
      </c>
      <c r="Q65" s="2">
        <v>10.1</v>
      </c>
      <c r="R65" s="2">
        <v>591</v>
      </c>
      <c r="S65" s="2"/>
      <c r="T65" s="2"/>
      <c r="U65" s="5">
        <v>12500000</v>
      </c>
      <c r="V65" s="5">
        <v>10995000</v>
      </c>
      <c r="W65" s="5"/>
      <c r="X65" s="11">
        <f>(U65-V65)/U65</f>
        <v>0.12039999999999999</v>
      </c>
      <c r="Y65" s="4">
        <v>1240.4100000000001</v>
      </c>
    </row>
    <row r="66" spans="1:25" x14ac:dyDescent="0.25">
      <c r="A66" s="2">
        <v>144457</v>
      </c>
      <c r="B66" t="s">
        <v>105</v>
      </c>
      <c r="C66" s="1">
        <v>112</v>
      </c>
      <c r="E66" t="s">
        <v>106</v>
      </c>
      <c r="F66" s="2">
        <v>2016</v>
      </c>
      <c r="G66" s="2"/>
      <c r="H66" s="2"/>
      <c r="I66" s="2"/>
      <c r="J66" s="2" t="s">
        <v>23</v>
      </c>
      <c r="K66" s="2">
        <v>6771</v>
      </c>
      <c r="L66" s="2">
        <v>4</v>
      </c>
      <c r="M66" s="2">
        <v>4</v>
      </c>
      <c r="N66" s="2">
        <v>2</v>
      </c>
      <c r="O66" s="2" t="s">
        <v>9</v>
      </c>
      <c r="P66" s="2">
        <v>99491</v>
      </c>
      <c r="Q66" s="2">
        <v>2.2799999999999998</v>
      </c>
      <c r="R66" s="2">
        <v>225</v>
      </c>
      <c r="S66" s="2"/>
      <c r="T66" s="2"/>
      <c r="U66" s="5">
        <v>11500000</v>
      </c>
      <c r="V66" s="5">
        <v>11500000</v>
      </c>
      <c r="W66" s="5"/>
      <c r="X66" s="11">
        <f>(U66-V66)/U66</f>
        <v>0</v>
      </c>
      <c r="Y66" s="4">
        <v>1698.42</v>
      </c>
    </row>
    <row r="67" spans="1:25" x14ac:dyDescent="0.25">
      <c r="A67" s="2">
        <v>139640</v>
      </c>
      <c r="B67" t="s">
        <v>10</v>
      </c>
      <c r="C67" s="1">
        <v>1759</v>
      </c>
      <c r="E67" t="s">
        <v>45</v>
      </c>
      <c r="F67" s="2">
        <v>2015</v>
      </c>
      <c r="G67" s="2"/>
      <c r="H67" s="2"/>
      <c r="I67" s="2"/>
      <c r="J67" s="2" t="s">
        <v>23</v>
      </c>
      <c r="K67" s="2">
        <v>7587</v>
      </c>
      <c r="L67" s="2">
        <v>5</v>
      </c>
      <c r="M67" s="2">
        <v>5</v>
      </c>
      <c r="N67" s="2">
        <v>2</v>
      </c>
      <c r="O67" s="2" t="s">
        <v>9</v>
      </c>
      <c r="P67" s="2">
        <v>344560</v>
      </c>
      <c r="Q67" s="2">
        <v>7.91</v>
      </c>
      <c r="R67" s="2">
        <v>519</v>
      </c>
      <c r="S67" s="2"/>
      <c r="T67" s="2"/>
      <c r="U67" s="5">
        <v>11995000</v>
      </c>
      <c r="V67" s="5">
        <v>11995000</v>
      </c>
      <c r="W67" s="5"/>
      <c r="X67" s="11">
        <f>(U67-V67)/U67</f>
        <v>0</v>
      </c>
      <c r="Y67" s="4">
        <v>1580.99</v>
      </c>
    </row>
    <row r="68" spans="1:25" x14ac:dyDescent="0.25">
      <c r="A68" s="2">
        <v>139688</v>
      </c>
      <c r="B68" t="s">
        <v>14</v>
      </c>
      <c r="C68" s="1">
        <v>360</v>
      </c>
      <c r="D68" t="s">
        <v>15</v>
      </c>
      <c r="E68" t="s">
        <v>46</v>
      </c>
      <c r="F68" s="2">
        <v>1994</v>
      </c>
      <c r="G68" s="2"/>
      <c r="H68" s="2"/>
      <c r="I68" s="2"/>
      <c r="J68" s="2" t="s">
        <v>23</v>
      </c>
      <c r="K68" s="2">
        <v>13927</v>
      </c>
      <c r="L68" s="2">
        <v>5</v>
      </c>
      <c r="M68" s="2">
        <v>5</v>
      </c>
      <c r="N68" s="2">
        <v>3</v>
      </c>
      <c r="O68" s="2" t="s">
        <v>13</v>
      </c>
      <c r="P68" s="2">
        <v>172062</v>
      </c>
      <c r="Q68" s="2">
        <v>3.95</v>
      </c>
      <c r="R68" s="2">
        <v>577</v>
      </c>
      <c r="S68" s="2"/>
      <c r="T68" s="2"/>
      <c r="U68" s="5">
        <v>16750000</v>
      </c>
      <c r="V68" s="5">
        <v>11995000</v>
      </c>
      <c r="W68" s="5"/>
      <c r="X68" s="11">
        <f>(U68-V68)/U68</f>
        <v>0.28388059701492535</v>
      </c>
      <c r="Y68" s="4">
        <v>861.28</v>
      </c>
    </row>
    <row r="69" spans="1:25" x14ac:dyDescent="0.25">
      <c r="A69" s="2">
        <v>134995</v>
      </c>
      <c r="B69" t="s">
        <v>10</v>
      </c>
      <c r="C69" s="1">
        <v>2780</v>
      </c>
      <c r="E69" t="s">
        <v>11</v>
      </c>
      <c r="F69" s="2">
        <v>2003</v>
      </c>
      <c r="G69" s="2">
        <v>2014</v>
      </c>
      <c r="H69" s="2"/>
      <c r="I69" s="2"/>
      <c r="J69" s="2" t="s">
        <v>12</v>
      </c>
      <c r="K69" s="2">
        <v>9131</v>
      </c>
      <c r="L69" s="2">
        <v>7</v>
      </c>
      <c r="M69" s="2">
        <v>7</v>
      </c>
      <c r="N69" s="2">
        <v>1</v>
      </c>
      <c r="O69" s="2" t="s">
        <v>55</v>
      </c>
      <c r="P69" s="2">
        <v>184259</v>
      </c>
      <c r="Q69" s="2">
        <v>4.2300000000000004</v>
      </c>
      <c r="R69" s="2">
        <v>930</v>
      </c>
      <c r="S69" s="2"/>
      <c r="T69" s="2"/>
      <c r="U69" s="5">
        <v>15500000</v>
      </c>
      <c r="V69" s="5">
        <v>12750000</v>
      </c>
      <c r="W69" s="5"/>
      <c r="X69" s="11">
        <f>(U69-V69)/U69</f>
        <v>0.17741935483870969</v>
      </c>
      <c r="Y69" s="4">
        <v>1396.34</v>
      </c>
    </row>
    <row r="70" spans="1:25" x14ac:dyDescent="0.25">
      <c r="A70" s="2">
        <v>147194</v>
      </c>
      <c r="B70" t="s">
        <v>105</v>
      </c>
      <c r="C70" s="1">
        <v>51</v>
      </c>
      <c r="E70" t="s">
        <v>44</v>
      </c>
      <c r="F70" s="2">
        <v>2017</v>
      </c>
      <c r="G70" s="2"/>
      <c r="H70" s="2"/>
      <c r="I70" s="2"/>
      <c r="J70" s="2" t="s">
        <v>23</v>
      </c>
      <c r="K70" s="2">
        <v>6966</v>
      </c>
      <c r="L70" s="2">
        <v>4</v>
      </c>
      <c r="M70" s="2">
        <v>4</v>
      </c>
      <c r="N70" s="2">
        <v>2</v>
      </c>
      <c r="O70" s="2" t="s">
        <v>9</v>
      </c>
      <c r="P70" s="2">
        <v>339768</v>
      </c>
      <c r="Q70" s="2">
        <v>7.8</v>
      </c>
      <c r="R70" s="2">
        <v>10</v>
      </c>
      <c r="S70" s="2"/>
      <c r="T70" s="2"/>
      <c r="U70" s="5">
        <v>13500000</v>
      </c>
      <c r="V70" s="5">
        <v>13500000</v>
      </c>
      <c r="W70" s="5"/>
      <c r="X70" s="11">
        <f>(U70-V70)/U70</f>
        <v>0</v>
      </c>
      <c r="Y70" s="4">
        <v>1937.98</v>
      </c>
    </row>
    <row r="71" spans="1:25" x14ac:dyDescent="0.25">
      <c r="A71" s="2">
        <v>141962</v>
      </c>
      <c r="B71" t="s">
        <v>10</v>
      </c>
      <c r="C71" s="1">
        <v>2670</v>
      </c>
      <c r="E71" t="s">
        <v>11</v>
      </c>
      <c r="F71" s="2">
        <v>2000</v>
      </c>
      <c r="G71" s="2"/>
      <c r="H71" s="2"/>
      <c r="I71" s="2"/>
      <c r="J71" s="2" t="s">
        <v>12</v>
      </c>
      <c r="K71" s="2">
        <v>9956</v>
      </c>
      <c r="L71" s="2">
        <v>7</v>
      </c>
      <c r="M71" s="2">
        <v>6</v>
      </c>
      <c r="N71" s="2">
        <v>1</v>
      </c>
      <c r="O71" s="2" t="s">
        <v>13</v>
      </c>
      <c r="P71" s="2">
        <v>262231.2</v>
      </c>
      <c r="Q71" s="2">
        <v>6.02</v>
      </c>
      <c r="R71" s="2">
        <v>400</v>
      </c>
      <c r="S71" s="2"/>
      <c r="T71" s="2"/>
      <c r="U71" s="5">
        <v>17900000</v>
      </c>
      <c r="V71" s="5">
        <v>13750000</v>
      </c>
      <c r="W71" s="5"/>
      <c r="X71" s="11">
        <f>(U71-V71)/U71</f>
        <v>0.23184357541899442</v>
      </c>
      <c r="Y71" s="4">
        <v>1381.08</v>
      </c>
    </row>
    <row r="72" spans="1:25" x14ac:dyDescent="0.25">
      <c r="A72" s="2">
        <v>147058</v>
      </c>
      <c r="B72" t="s">
        <v>14</v>
      </c>
      <c r="C72" s="1">
        <v>876</v>
      </c>
      <c r="D72" t="s">
        <v>15</v>
      </c>
      <c r="E72" t="s">
        <v>14</v>
      </c>
      <c r="F72" s="2">
        <v>1987</v>
      </c>
      <c r="G72" s="2">
        <v>2010</v>
      </c>
      <c r="H72" s="2"/>
      <c r="I72" s="2"/>
      <c r="J72" s="2" t="s">
        <v>23</v>
      </c>
      <c r="K72" s="2">
        <v>13549</v>
      </c>
      <c r="L72" s="2">
        <v>7</v>
      </c>
      <c r="M72" s="2">
        <v>8</v>
      </c>
      <c r="N72" s="2">
        <v>2</v>
      </c>
      <c r="O72" s="2" t="s">
        <v>13</v>
      </c>
      <c r="P72" s="2">
        <v>98446</v>
      </c>
      <c r="Q72" s="2">
        <v>2.2599999999999998</v>
      </c>
      <c r="R72" s="2">
        <v>35</v>
      </c>
      <c r="S72" s="2"/>
      <c r="T72" s="2"/>
      <c r="U72" s="5">
        <v>14995000</v>
      </c>
      <c r="V72" s="5">
        <v>14995000</v>
      </c>
      <c r="W72" s="5"/>
      <c r="X72" s="11">
        <f>(U72-V72)/U72</f>
        <v>0</v>
      </c>
      <c r="Y72" s="4">
        <v>1106.72</v>
      </c>
    </row>
    <row r="73" spans="1:25" x14ac:dyDescent="0.25">
      <c r="A73" s="2">
        <v>143766</v>
      </c>
      <c r="B73" t="s">
        <v>14</v>
      </c>
      <c r="C73" s="1">
        <v>1200</v>
      </c>
      <c r="E73" t="s">
        <v>95</v>
      </c>
      <c r="F73" s="2">
        <v>1990</v>
      </c>
      <c r="G73" s="2">
        <v>1998</v>
      </c>
      <c r="H73" s="2"/>
      <c r="I73" s="2"/>
      <c r="J73" s="2" t="s">
        <v>8</v>
      </c>
      <c r="K73" s="2">
        <v>12167</v>
      </c>
      <c r="L73" s="2">
        <v>5</v>
      </c>
      <c r="M73" s="2">
        <v>7</v>
      </c>
      <c r="N73" s="2">
        <v>2</v>
      </c>
      <c r="O73" s="2" t="s">
        <v>13</v>
      </c>
      <c r="P73" s="2">
        <v>1311156</v>
      </c>
      <c r="Q73" s="2">
        <v>30.1</v>
      </c>
      <c r="R73" s="2">
        <v>281</v>
      </c>
      <c r="S73" s="2"/>
      <c r="T73" s="2"/>
      <c r="U73" s="5">
        <v>17950000</v>
      </c>
      <c r="V73" s="5">
        <v>17950000</v>
      </c>
      <c r="W73" s="5"/>
      <c r="X73" s="11">
        <f>(U73-V73)/U73</f>
        <v>0</v>
      </c>
      <c r="Y73" s="4">
        <v>1475.3</v>
      </c>
    </row>
    <row r="74" spans="1:25" x14ac:dyDescent="0.2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5"/>
      <c r="V74" s="5"/>
      <c r="W74" s="5"/>
      <c r="X74" s="8"/>
      <c r="Y74" s="4"/>
    </row>
    <row r="75" spans="1:25" x14ac:dyDescent="0.25">
      <c r="A75" s="2" t="s">
        <v>247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9">
        <f>SUM(R53:R74)/21</f>
        <v>430.04761904761904</v>
      </c>
      <c r="S75" s="2"/>
      <c r="T75" s="2"/>
      <c r="U75" s="5"/>
      <c r="V75" s="5"/>
      <c r="W75" s="5"/>
      <c r="X75" s="11">
        <f>SUM(X53:X74)/21</f>
        <v>9.9002396776556645E-2</v>
      </c>
      <c r="Y75" s="4">
        <f>SUM(Y53:Y74)/21</f>
        <v>1162.7390476190476</v>
      </c>
    </row>
    <row r="76" spans="1:25" x14ac:dyDescent="0.2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9"/>
      <c r="S76" s="2"/>
      <c r="T76" s="2"/>
      <c r="U76" s="5"/>
      <c r="V76" s="5"/>
      <c r="W76" s="5"/>
      <c r="X76" s="11"/>
      <c r="Y76" s="4"/>
    </row>
    <row r="77" spans="1:25" x14ac:dyDescent="0.25">
      <c r="A77" s="1" t="s">
        <v>205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"/>
      <c r="V77" s="5"/>
      <c r="W77" s="5"/>
      <c r="X77" s="8"/>
      <c r="Y77" s="4"/>
    </row>
    <row r="78" spans="1:25" x14ac:dyDescent="0.2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5"/>
      <c r="V78" s="5"/>
      <c r="W78" s="5"/>
      <c r="X78" s="8"/>
      <c r="Y78" s="4"/>
    </row>
    <row r="79" spans="1:25" x14ac:dyDescent="0.25">
      <c r="A79" s="2">
        <v>139689</v>
      </c>
      <c r="B79" t="s">
        <v>24</v>
      </c>
      <c r="C79" s="1">
        <v>123</v>
      </c>
      <c r="E79" t="s">
        <v>47</v>
      </c>
      <c r="F79" s="2">
        <v>1976</v>
      </c>
      <c r="G79" s="2">
        <v>1996</v>
      </c>
      <c r="H79" s="2"/>
      <c r="I79" s="2"/>
      <c r="J79" s="2" t="s">
        <v>8</v>
      </c>
      <c r="K79" s="2">
        <v>2119</v>
      </c>
      <c r="L79" s="2">
        <v>2</v>
      </c>
      <c r="M79" s="2">
        <v>2</v>
      </c>
      <c r="N79" s="2">
        <v>0</v>
      </c>
      <c r="O79" s="2" t="s">
        <v>17</v>
      </c>
      <c r="P79" s="2">
        <v>43996</v>
      </c>
      <c r="Q79" s="2">
        <v>1.01</v>
      </c>
      <c r="R79" s="2">
        <v>562</v>
      </c>
      <c r="S79" s="2"/>
      <c r="T79" s="2"/>
      <c r="U79" s="5">
        <v>3250000</v>
      </c>
      <c r="V79" s="5">
        <v>2800000</v>
      </c>
      <c r="W79" s="5"/>
      <c r="X79" s="11">
        <f>(U79-V79)/U79</f>
        <v>0.13846153846153847</v>
      </c>
      <c r="Y79" s="4">
        <v>1321.38</v>
      </c>
    </row>
    <row r="80" spans="1:25" x14ac:dyDescent="0.25">
      <c r="A80" s="2">
        <v>144256</v>
      </c>
      <c r="B80" t="s">
        <v>58</v>
      </c>
      <c r="C80" s="1">
        <v>25</v>
      </c>
      <c r="E80" t="s">
        <v>98</v>
      </c>
      <c r="F80" s="2">
        <v>1977</v>
      </c>
      <c r="G80" s="2">
        <v>2008</v>
      </c>
      <c r="H80" s="2"/>
      <c r="I80" s="2"/>
      <c r="J80" s="2" t="s">
        <v>8</v>
      </c>
      <c r="K80" s="2">
        <v>2635</v>
      </c>
      <c r="L80" s="2">
        <v>4</v>
      </c>
      <c r="M80" s="2">
        <v>3</v>
      </c>
      <c r="N80" s="2">
        <v>1</v>
      </c>
      <c r="O80" s="2" t="s">
        <v>9</v>
      </c>
      <c r="P80" s="2">
        <v>16657</v>
      </c>
      <c r="Q80" s="2">
        <v>0.38</v>
      </c>
      <c r="R80" s="2">
        <v>238</v>
      </c>
      <c r="S80" s="2"/>
      <c r="T80" s="2"/>
      <c r="U80" s="5">
        <v>5795000</v>
      </c>
      <c r="V80" s="5">
        <v>5795000</v>
      </c>
      <c r="W80" s="5"/>
      <c r="X80" s="11">
        <f>(U80-V80)/U80</f>
        <v>0</v>
      </c>
      <c r="Y80" s="4">
        <v>2199.2399999999998</v>
      </c>
    </row>
    <row r="81" spans="1:25" x14ac:dyDescent="0.25">
      <c r="A81" s="2">
        <v>142984</v>
      </c>
      <c r="B81" t="s">
        <v>24</v>
      </c>
      <c r="C81" s="1">
        <v>153</v>
      </c>
      <c r="E81" t="s">
        <v>47</v>
      </c>
      <c r="F81" s="2">
        <v>1990</v>
      </c>
      <c r="G81" s="2">
        <v>2014</v>
      </c>
      <c r="H81" s="2"/>
      <c r="I81" s="2"/>
      <c r="J81" s="2" t="s">
        <v>23</v>
      </c>
      <c r="K81" s="2">
        <v>4382</v>
      </c>
      <c r="L81" s="2">
        <v>5</v>
      </c>
      <c r="M81" s="2">
        <v>5</v>
      </c>
      <c r="N81" s="2">
        <v>1</v>
      </c>
      <c r="O81" s="2" t="s">
        <v>9</v>
      </c>
      <c r="P81" s="2">
        <v>41818</v>
      </c>
      <c r="Q81" s="2">
        <v>0.96</v>
      </c>
      <c r="R81" s="2">
        <v>318</v>
      </c>
      <c r="S81" s="2"/>
      <c r="T81" s="2"/>
      <c r="U81" s="5">
        <v>7995000</v>
      </c>
      <c r="V81" s="5">
        <v>7995000</v>
      </c>
      <c r="W81" s="5"/>
      <c r="X81" s="11">
        <f>(U81-V81)/U81</f>
        <v>0</v>
      </c>
      <c r="Y81" s="4">
        <v>1824.51</v>
      </c>
    </row>
    <row r="82" spans="1:25" x14ac:dyDescent="0.25">
      <c r="A82" s="2">
        <v>144721</v>
      </c>
      <c r="B82" t="s">
        <v>19</v>
      </c>
      <c r="C82" s="1">
        <v>476</v>
      </c>
      <c r="E82" t="s">
        <v>115</v>
      </c>
      <c r="F82" s="2">
        <v>2002</v>
      </c>
      <c r="G82" s="2">
        <v>2005</v>
      </c>
      <c r="H82" s="2"/>
      <c r="I82" s="2"/>
      <c r="J82" s="2" t="s">
        <v>23</v>
      </c>
      <c r="K82" s="2">
        <v>4844</v>
      </c>
      <c r="L82" s="2">
        <v>5</v>
      </c>
      <c r="M82" s="2">
        <v>5</v>
      </c>
      <c r="N82" s="2">
        <v>1</v>
      </c>
      <c r="O82" s="2" t="s">
        <v>9</v>
      </c>
      <c r="P82" s="2">
        <v>43560</v>
      </c>
      <c r="Q82" s="2">
        <v>1</v>
      </c>
      <c r="R82" s="2">
        <v>220</v>
      </c>
      <c r="S82" s="2"/>
      <c r="T82" s="2"/>
      <c r="U82" s="5">
        <v>8995000</v>
      </c>
      <c r="V82" s="5">
        <v>7995000</v>
      </c>
      <c r="W82" s="5"/>
      <c r="X82" s="11">
        <f>(U82-V82)/U82</f>
        <v>0.11117287381878821</v>
      </c>
      <c r="Y82" s="4">
        <v>1650.5</v>
      </c>
    </row>
    <row r="83" spans="1:25" x14ac:dyDescent="0.25">
      <c r="A83" s="2">
        <v>141933</v>
      </c>
      <c r="B83" t="s">
        <v>5</v>
      </c>
      <c r="C83" s="1">
        <v>395</v>
      </c>
      <c r="D83" t="s">
        <v>6</v>
      </c>
      <c r="E83" t="s">
        <v>7</v>
      </c>
      <c r="F83" s="2">
        <v>1987</v>
      </c>
      <c r="G83" s="2">
        <v>1994</v>
      </c>
      <c r="H83" s="2"/>
      <c r="I83" s="2"/>
      <c r="J83" s="2" t="s">
        <v>8</v>
      </c>
      <c r="K83" s="2">
        <v>4912</v>
      </c>
      <c r="L83" s="2">
        <v>5</v>
      </c>
      <c r="M83" s="2">
        <v>5</v>
      </c>
      <c r="N83" s="2">
        <v>1</v>
      </c>
      <c r="O83" s="2" t="s">
        <v>9</v>
      </c>
      <c r="P83" s="2">
        <v>32633</v>
      </c>
      <c r="Q83" s="2">
        <v>0.75</v>
      </c>
      <c r="R83" s="2">
        <v>357</v>
      </c>
      <c r="S83" s="2"/>
      <c r="T83" s="2"/>
      <c r="U83" s="5">
        <v>8950000</v>
      </c>
      <c r="V83" s="5">
        <v>8950000</v>
      </c>
      <c r="W83" s="5"/>
      <c r="X83" s="11">
        <f>(U83-V83)/U83</f>
        <v>0</v>
      </c>
      <c r="Y83" s="4">
        <v>1822.07</v>
      </c>
    </row>
    <row r="84" spans="1:25" x14ac:dyDescent="0.25">
      <c r="A84" s="2">
        <v>145009</v>
      </c>
      <c r="B84" t="s">
        <v>58</v>
      </c>
      <c r="C84" s="1">
        <v>27</v>
      </c>
      <c r="E84" t="s">
        <v>126</v>
      </c>
      <c r="F84" s="2">
        <v>2002</v>
      </c>
      <c r="G84" s="2">
        <v>2016</v>
      </c>
      <c r="H84" s="2"/>
      <c r="I84" s="2"/>
      <c r="J84" s="2" t="s">
        <v>23</v>
      </c>
      <c r="K84" s="2">
        <v>5250</v>
      </c>
      <c r="L84" s="2">
        <v>4</v>
      </c>
      <c r="M84" s="2">
        <v>4</v>
      </c>
      <c r="N84" s="2">
        <v>2</v>
      </c>
      <c r="O84" s="2" t="s">
        <v>9</v>
      </c>
      <c r="P84" s="2">
        <v>15681</v>
      </c>
      <c r="Q84" s="2">
        <v>0.36</v>
      </c>
      <c r="R84" s="2">
        <v>196</v>
      </c>
      <c r="S84" s="2"/>
      <c r="T84" s="2"/>
      <c r="U84" s="5">
        <v>9450000</v>
      </c>
      <c r="V84" s="5">
        <v>9450000</v>
      </c>
      <c r="W84" s="5"/>
      <c r="X84" s="11">
        <f>(U84-V84)/U84</f>
        <v>0</v>
      </c>
      <c r="Y84" s="4">
        <v>1800</v>
      </c>
    </row>
    <row r="85" spans="1:25" x14ac:dyDescent="0.25">
      <c r="A85" s="2">
        <v>137466</v>
      </c>
      <c r="B85" t="s">
        <v>58</v>
      </c>
      <c r="C85" s="1">
        <v>62</v>
      </c>
      <c r="E85" t="s">
        <v>73</v>
      </c>
      <c r="F85" s="2">
        <v>2015</v>
      </c>
      <c r="G85" s="2"/>
      <c r="H85" s="2"/>
      <c r="I85" s="2"/>
      <c r="J85" s="2" t="s">
        <v>23</v>
      </c>
      <c r="K85" s="2">
        <v>4923</v>
      </c>
      <c r="L85" s="2">
        <v>5</v>
      </c>
      <c r="M85" s="2">
        <v>4</v>
      </c>
      <c r="N85" s="2">
        <v>1</v>
      </c>
      <c r="O85" s="2" t="s">
        <v>9</v>
      </c>
      <c r="P85" s="2">
        <v>19048</v>
      </c>
      <c r="Q85" s="2">
        <v>0.44</v>
      </c>
      <c r="R85" s="2">
        <v>722</v>
      </c>
      <c r="S85" s="2"/>
      <c r="T85" s="2"/>
      <c r="U85" s="5">
        <v>9825000</v>
      </c>
      <c r="V85" s="5">
        <v>9825000</v>
      </c>
      <c r="W85" s="5"/>
      <c r="X85" s="11">
        <f>(U85-V85)/U85</f>
        <v>0</v>
      </c>
      <c r="Y85" s="4">
        <v>1995.73</v>
      </c>
    </row>
    <row r="86" spans="1:25" x14ac:dyDescent="0.25">
      <c r="A86" s="2">
        <v>145483</v>
      </c>
      <c r="B86" t="s">
        <v>19</v>
      </c>
      <c r="C86" s="1">
        <v>1124</v>
      </c>
      <c r="E86" t="s">
        <v>138</v>
      </c>
      <c r="F86" s="2">
        <v>1999</v>
      </c>
      <c r="G86" s="2"/>
      <c r="H86" s="2"/>
      <c r="I86" s="2"/>
      <c r="J86" s="2" t="s">
        <v>23</v>
      </c>
      <c r="K86" s="2">
        <v>5922</v>
      </c>
      <c r="L86" s="2">
        <v>6</v>
      </c>
      <c r="M86" s="2">
        <v>7</v>
      </c>
      <c r="N86" s="2">
        <v>1</v>
      </c>
      <c r="O86" s="2" t="s">
        <v>55</v>
      </c>
      <c r="P86" s="2">
        <v>43560</v>
      </c>
      <c r="Q86" s="2">
        <v>1</v>
      </c>
      <c r="R86" s="2">
        <v>169</v>
      </c>
      <c r="S86" s="2"/>
      <c r="T86" s="2"/>
      <c r="U86" s="5">
        <v>10500000</v>
      </c>
      <c r="V86" s="5">
        <v>10500000</v>
      </c>
      <c r="W86" s="5"/>
      <c r="X86" s="11">
        <f>(U86-V86)/U86</f>
        <v>0</v>
      </c>
      <c r="Y86" s="4">
        <v>1773.05</v>
      </c>
    </row>
    <row r="87" spans="1:25" x14ac:dyDescent="0.25">
      <c r="A87" s="2">
        <v>144715</v>
      </c>
      <c r="B87" t="s">
        <v>58</v>
      </c>
      <c r="C87" s="1" t="s">
        <v>114</v>
      </c>
      <c r="E87" t="s">
        <v>59</v>
      </c>
      <c r="F87" s="2">
        <v>2010</v>
      </c>
      <c r="G87" s="2"/>
      <c r="H87" s="2"/>
      <c r="I87" s="2"/>
      <c r="J87" s="2" t="s">
        <v>23</v>
      </c>
      <c r="K87" s="2">
        <v>8872</v>
      </c>
      <c r="L87" s="2">
        <v>6</v>
      </c>
      <c r="M87" s="2">
        <v>7</v>
      </c>
      <c r="N87" s="2">
        <v>2</v>
      </c>
      <c r="O87" s="2" t="s">
        <v>9</v>
      </c>
      <c r="P87" s="2">
        <v>34412</v>
      </c>
      <c r="Q87" s="2">
        <v>0.79</v>
      </c>
      <c r="R87" s="2">
        <v>216</v>
      </c>
      <c r="S87" s="2"/>
      <c r="T87" s="2"/>
      <c r="U87" s="5">
        <v>14500000</v>
      </c>
      <c r="V87" s="5">
        <v>14500000</v>
      </c>
      <c r="W87" s="5"/>
      <c r="X87" s="11">
        <f>(U87-V87)/U87</f>
        <v>0</v>
      </c>
      <c r="Y87" s="4">
        <v>1634.36</v>
      </c>
    </row>
    <row r="88" spans="1:25" x14ac:dyDescent="0.25">
      <c r="A88" s="2">
        <v>146654</v>
      </c>
      <c r="B88" t="s">
        <v>5</v>
      </c>
      <c r="C88" s="1">
        <v>639</v>
      </c>
      <c r="E88" t="s">
        <v>134</v>
      </c>
      <c r="F88" s="2">
        <v>2000</v>
      </c>
      <c r="G88" s="2"/>
      <c r="H88" s="2"/>
      <c r="I88" s="2"/>
      <c r="J88" s="2" t="s">
        <v>23</v>
      </c>
      <c r="K88" s="2">
        <v>7401</v>
      </c>
      <c r="L88" s="2">
        <v>5</v>
      </c>
      <c r="M88" s="2">
        <v>5</v>
      </c>
      <c r="N88" s="2">
        <v>1</v>
      </c>
      <c r="O88" s="2" t="s">
        <v>13</v>
      </c>
      <c r="P88" s="2">
        <v>42689</v>
      </c>
      <c r="Q88" s="2">
        <v>0.98</v>
      </c>
      <c r="R88" s="2">
        <v>72</v>
      </c>
      <c r="S88" s="2"/>
      <c r="T88" s="2"/>
      <c r="U88" s="5">
        <v>14500000</v>
      </c>
      <c r="V88" s="5">
        <v>14950000</v>
      </c>
      <c r="W88" s="5"/>
      <c r="X88" s="11">
        <f>(U88-V88)/U88</f>
        <v>-3.1034482758620689E-2</v>
      </c>
      <c r="Y88" s="4">
        <v>2020</v>
      </c>
    </row>
    <row r="89" spans="1:25" x14ac:dyDescent="0.25">
      <c r="A89" s="2">
        <v>147077</v>
      </c>
      <c r="B89" t="s">
        <v>24</v>
      </c>
      <c r="C89" s="1">
        <v>1099</v>
      </c>
      <c r="E89" t="s">
        <v>151</v>
      </c>
      <c r="F89" s="2">
        <v>1991</v>
      </c>
      <c r="G89" s="2">
        <v>2012</v>
      </c>
      <c r="H89" s="2"/>
      <c r="I89" s="2"/>
      <c r="J89" s="2" t="s">
        <v>12</v>
      </c>
      <c r="K89" s="2">
        <v>7369</v>
      </c>
      <c r="L89" s="2">
        <v>6</v>
      </c>
      <c r="M89" s="2">
        <v>7</v>
      </c>
      <c r="N89" s="2">
        <v>2</v>
      </c>
      <c r="O89" s="2" t="s">
        <v>9</v>
      </c>
      <c r="P89" s="2">
        <v>51401</v>
      </c>
      <c r="Q89" s="2">
        <v>1.18</v>
      </c>
      <c r="R89" s="2">
        <v>27</v>
      </c>
      <c r="S89" s="2"/>
      <c r="T89" s="2"/>
      <c r="U89" s="5">
        <v>14950000</v>
      </c>
      <c r="V89" s="5">
        <v>14950000</v>
      </c>
      <c r="W89" s="5"/>
      <c r="X89" s="11">
        <f>(U89-V89)/U89</f>
        <v>0</v>
      </c>
      <c r="Y89" s="4">
        <v>2028.77</v>
      </c>
    </row>
    <row r="90" spans="1:25" x14ac:dyDescent="0.25">
      <c r="A90" s="2">
        <v>142356</v>
      </c>
      <c r="B90" t="s">
        <v>19</v>
      </c>
      <c r="C90" s="1">
        <v>726</v>
      </c>
      <c r="E90" t="s">
        <v>4</v>
      </c>
      <c r="F90" s="2">
        <v>1969</v>
      </c>
      <c r="G90" s="2">
        <v>2009</v>
      </c>
      <c r="H90" s="2"/>
      <c r="I90" s="2"/>
      <c r="J90" s="2"/>
      <c r="K90" s="2">
        <v>8353</v>
      </c>
      <c r="L90" s="2">
        <v>6</v>
      </c>
      <c r="M90" s="2">
        <v>6</v>
      </c>
      <c r="N90" s="2">
        <v>2</v>
      </c>
      <c r="O90" s="2" t="s">
        <v>13</v>
      </c>
      <c r="P90" s="2">
        <v>60969</v>
      </c>
      <c r="Q90" s="2">
        <v>1.4</v>
      </c>
      <c r="R90" s="2">
        <v>369</v>
      </c>
      <c r="S90" s="2"/>
      <c r="T90" s="2"/>
      <c r="U90" s="5">
        <v>16995000</v>
      </c>
      <c r="V90" s="5">
        <v>14995000</v>
      </c>
      <c r="W90" s="5"/>
      <c r="X90" s="11">
        <f>(U90-V90)/U90</f>
        <v>0.11768167107972934</v>
      </c>
      <c r="Y90" s="4">
        <v>1795.16</v>
      </c>
    </row>
    <row r="91" spans="1:25" x14ac:dyDescent="0.25">
      <c r="A91" s="2">
        <v>145383</v>
      </c>
      <c r="B91" t="s">
        <v>136</v>
      </c>
      <c r="C91" s="1">
        <v>700</v>
      </c>
      <c r="E91" t="s">
        <v>137</v>
      </c>
      <c r="F91" s="2">
        <v>2002</v>
      </c>
      <c r="G91" s="2"/>
      <c r="H91" s="2"/>
      <c r="I91" s="2"/>
      <c r="J91" s="2" t="s">
        <v>8</v>
      </c>
      <c r="K91" s="2">
        <v>6391</v>
      </c>
      <c r="L91" s="2">
        <v>7</v>
      </c>
      <c r="M91" s="2">
        <v>5</v>
      </c>
      <c r="N91" s="2">
        <v>1</v>
      </c>
      <c r="O91" s="2" t="s">
        <v>9</v>
      </c>
      <c r="P91" s="2">
        <v>513659.52</v>
      </c>
      <c r="Q91" s="2">
        <v>11.79</v>
      </c>
      <c r="R91" s="2">
        <v>175</v>
      </c>
      <c r="S91" s="2"/>
      <c r="T91" s="2"/>
      <c r="U91" s="5">
        <v>19500000</v>
      </c>
      <c r="V91" s="5">
        <v>19500000</v>
      </c>
      <c r="W91" s="5"/>
      <c r="X91" s="11">
        <f>(U91-V91)/U91</f>
        <v>0</v>
      </c>
      <c r="Y91" s="4">
        <v>3051.17</v>
      </c>
    </row>
    <row r="92" spans="1:25" x14ac:dyDescent="0.25">
      <c r="A92" s="2">
        <v>145291</v>
      </c>
      <c r="B92" t="s">
        <v>5</v>
      </c>
      <c r="C92" s="1">
        <v>768</v>
      </c>
      <c r="E92" t="s">
        <v>134</v>
      </c>
      <c r="F92" s="2">
        <v>2010</v>
      </c>
      <c r="G92" s="2"/>
      <c r="H92" s="2"/>
      <c r="I92" s="2"/>
      <c r="J92" s="2" t="s">
        <v>8</v>
      </c>
      <c r="K92" s="2">
        <v>8422</v>
      </c>
      <c r="L92" s="2">
        <v>6</v>
      </c>
      <c r="M92" s="2">
        <v>6</v>
      </c>
      <c r="N92" s="2">
        <v>1</v>
      </c>
      <c r="O92" s="2" t="s">
        <v>9</v>
      </c>
      <c r="P92" s="2">
        <v>33591</v>
      </c>
      <c r="Q92" s="2">
        <v>0.77</v>
      </c>
      <c r="R92" s="2">
        <v>182</v>
      </c>
      <c r="S92" s="2"/>
      <c r="T92" s="2"/>
      <c r="U92" s="5">
        <v>21500000</v>
      </c>
      <c r="V92" s="5">
        <v>21500000</v>
      </c>
      <c r="W92" s="5"/>
      <c r="X92" s="11">
        <f>(U92-V92)/U92</f>
        <v>0</v>
      </c>
      <c r="Y92" s="4">
        <v>2552.84</v>
      </c>
    </row>
    <row r="93" spans="1:25" x14ac:dyDescent="0.25">
      <c r="A93" s="2">
        <v>141892</v>
      </c>
      <c r="B93" t="s">
        <v>24</v>
      </c>
      <c r="C93" s="1">
        <v>247</v>
      </c>
      <c r="E93" t="s">
        <v>25</v>
      </c>
      <c r="F93" s="2">
        <v>1999</v>
      </c>
      <c r="G93" s="2"/>
      <c r="H93" s="2"/>
      <c r="I93" s="2"/>
      <c r="J93" s="2" t="s">
        <v>23</v>
      </c>
      <c r="K93" s="2">
        <v>9995</v>
      </c>
      <c r="L93" s="2">
        <v>5</v>
      </c>
      <c r="M93" s="2">
        <v>6</v>
      </c>
      <c r="N93" s="2">
        <v>2</v>
      </c>
      <c r="O93" s="2" t="s">
        <v>13</v>
      </c>
      <c r="P93" s="2">
        <v>32877</v>
      </c>
      <c r="Q93" s="2">
        <v>0.75</v>
      </c>
      <c r="R93" s="2">
        <v>409</v>
      </c>
      <c r="S93" s="2"/>
      <c r="T93" s="2"/>
      <c r="U93" s="5">
        <v>26950000</v>
      </c>
      <c r="V93" s="5">
        <v>22650000</v>
      </c>
      <c r="W93" s="5"/>
      <c r="X93" s="11">
        <f>(U93-V93)/U93</f>
        <v>0.15955473098330242</v>
      </c>
      <c r="Y93" s="4">
        <v>2266.13</v>
      </c>
    </row>
    <row r="94" spans="1:25" x14ac:dyDescent="0.25">
      <c r="A94" s="2">
        <v>141194</v>
      </c>
      <c r="B94" t="s">
        <v>19</v>
      </c>
      <c r="C94" s="1">
        <v>951</v>
      </c>
      <c r="E94" t="s">
        <v>63</v>
      </c>
      <c r="F94" s="2">
        <v>2015</v>
      </c>
      <c r="G94" s="2"/>
      <c r="H94" s="2"/>
      <c r="I94" s="2"/>
      <c r="J94" s="2"/>
      <c r="K94" s="2">
        <v>7160</v>
      </c>
      <c r="L94" s="2">
        <v>6</v>
      </c>
      <c r="M94" s="2">
        <v>6</v>
      </c>
      <c r="N94" s="2">
        <v>2</v>
      </c>
      <c r="O94" s="2" t="s">
        <v>9</v>
      </c>
      <c r="P94" s="2">
        <v>41382</v>
      </c>
      <c r="Q94" s="2">
        <v>0.95</v>
      </c>
      <c r="R94" s="2">
        <v>475</v>
      </c>
      <c r="S94" s="2"/>
      <c r="T94" s="2"/>
      <c r="U94" s="5">
        <v>21900000</v>
      </c>
      <c r="V94" s="5">
        <v>22900000</v>
      </c>
      <c r="W94" s="5"/>
      <c r="X94" s="11">
        <f>(U94-V94)/U94</f>
        <v>-4.5662100456621002E-2</v>
      </c>
      <c r="Y94" s="4">
        <v>3198.32</v>
      </c>
    </row>
    <row r="95" spans="1:25" x14ac:dyDescent="0.25">
      <c r="A95" s="2">
        <v>134685</v>
      </c>
      <c r="B95" t="s">
        <v>58</v>
      </c>
      <c r="C95" s="1">
        <v>277</v>
      </c>
      <c r="E95" t="s">
        <v>59</v>
      </c>
      <c r="F95" s="2">
        <v>2009</v>
      </c>
      <c r="G95" s="2"/>
      <c r="H95" s="2"/>
      <c r="I95" s="2"/>
      <c r="J95" s="2" t="s">
        <v>12</v>
      </c>
      <c r="K95" s="2">
        <v>10550</v>
      </c>
      <c r="L95" s="2">
        <v>5</v>
      </c>
      <c r="M95" s="2">
        <v>5</v>
      </c>
      <c r="N95" s="2">
        <v>3</v>
      </c>
      <c r="O95" s="2" t="s">
        <v>9</v>
      </c>
      <c r="P95" s="2">
        <v>63398</v>
      </c>
      <c r="Q95" s="2">
        <v>1.46</v>
      </c>
      <c r="R95" s="2">
        <v>923</v>
      </c>
      <c r="S95" s="2"/>
      <c r="T95" s="2"/>
      <c r="U95" s="5">
        <v>24995000</v>
      </c>
      <c r="V95" s="5">
        <v>24995000</v>
      </c>
      <c r="W95" s="5"/>
      <c r="X95" s="11">
        <f>(U95-V95)/U95</f>
        <v>0</v>
      </c>
      <c r="Y95" s="4">
        <v>2369.19</v>
      </c>
    </row>
    <row r="96" spans="1:25" x14ac:dyDescent="0.25">
      <c r="A96" s="2">
        <v>146778</v>
      </c>
      <c r="B96" t="s">
        <v>24</v>
      </c>
      <c r="C96" s="1">
        <v>720</v>
      </c>
      <c r="E96" t="s">
        <v>151</v>
      </c>
      <c r="F96" s="2">
        <v>2016</v>
      </c>
      <c r="G96" s="2"/>
      <c r="H96" s="2"/>
      <c r="I96" s="2"/>
      <c r="J96" s="2" t="s">
        <v>8</v>
      </c>
      <c r="K96" s="2">
        <v>8737</v>
      </c>
      <c r="L96" s="2">
        <v>7</v>
      </c>
      <c r="M96" s="2">
        <v>7</v>
      </c>
      <c r="N96" s="2">
        <v>2</v>
      </c>
      <c r="O96" s="2" t="s">
        <v>13</v>
      </c>
      <c r="P96" s="2">
        <v>37897</v>
      </c>
      <c r="Q96" s="2">
        <v>0.87</v>
      </c>
      <c r="R96" s="2">
        <v>66</v>
      </c>
      <c r="S96" s="2"/>
      <c r="T96" s="2"/>
      <c r="U96" s="5">
        <v>32500000</v>
      </c>
      <c r="V96" s="5">
        <v>32500000</v>
      </c>
      <c r="W96" s="5"/>
      <c r="X96" s="11">
        <f>(U96-V96)/U96</f>
        <v>0</v>
      </c>
      <c r="Y96" s="4">
        <v>3719.81</v>
      </c>
    </row>
    <row r="97" spans="1:25" x14ac:dyDescent="0.25">
      <c r="A97" s="2">
        <v>142373</v>
      </c>
      <c r="B97" t="s">
        <v>24</v>
      </c>
      <c r="C97" s="1">
        <v>343</v>
      </c>
      <c r="E97" t="s">
        <v>25</v>
      </c>
      <c r="F97" s="2">
        <v>1997</v>
      </c>
      <c r="G97" s="2">
        <v>2014</v>
      </c>
      <c r="H97" s="2"/>
      <c r="I97" s="2"/>
      <c r="J97" s="2" t="s">
        <v>8</v>
      </c>
      <c r="K97" s="2">
        <v>9613</v>
      </c>
      <c r="L97" s="2">
        <v>5</v>
      </c>
      <c r="M97" s="2">
        <v>6</v>
      </c>
      <c r="N97" s="2">
        <v>1</v>
      </c>
      <c r="O97" s="2" t="s">
        <v>13</v>
      </c>
      <c r="P97" s="2">
        <v>38705</v>
      </c>
      <c r="Q97" s="2">
        <v>0.89</v>
      </c>
      <c r="R97" s="2">
        <v>210</v>
      </c>
      <c r="S97" s="2"/>
      <c r="T97" s="2"/>
      <c r="U97" s="5">
        <v>42500000</v>
      </c>
      <c r="V97" s="5">
        <v>39000000</v>
      </c>
      <c r="W97" s="5"/>
      <c r="X97" s="11">
        <f>(U97-V97)/U97</f>
        <v>8.2352941176470587E-2</v>
      </c>
      <c r="Y97" s="4">
        <v>4057.01</v>
      </c>
    </row>
    <row r="98" spans="1:25" x14ac:dyDescent="0.25">
      <c r="A98" s="2">
        <v>139844</v>
      </c>
      <c r="B98" t="s">
        <v>19</v>
      </c>
      <c r="C98" s="1">
        <v>109</v>
      </c>
      <c r="E98" t="s">
        <v>25</v>
      </c>
      <c r="F98" s="2">
        <v>1991</v>
      </c>
      <c r="G98" s="2"/>
      <c r="H98" s="2"/>
      <c r="I98" s="2"/>
      <c r="J98" s="2" t="s">
        <v>8</v>
      </c>
      <c r="K98" s="2">
        <v>11437</v>
      </c>
      <c r="L98" s="2">
        <v>6</v>
      </c>
      <c r="M98" s="2">
        <v>6</v>
      </c>
      <c r="N98" s="2">
        <v>4</v>
      </c>
      <c r="O98" s="2" t="s">
        <v>13</v>
      </c>
      <c r="P98" s="2">
        <v>106722</v>
      </c>
      <c r="Q98" s="2">
        <v>2.4500000000000002</v>
      </c>
      <c r="R98" s="2">
        <v>568</v>
      </c>
      <c r="S98" s="2"/>
      <c r="T98" s="2"/>
      <c r="U98" s="5">
        <v>39750000</v>
      </c>
      <c r="V98" s="5">
        <v>39750000</v>
      </c>
      <c r="W98" s="5"/>
      <c r="X98" s="11">
        <f>(U98-V98)/U98</f>
        <v>0</v>
      </c>
      <c r="Y98" s="4">
        <v>3475.56</v>
      </c>
    </row>
    <row r="99" spans="1:25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5"/>
      <c r="V99" s="5"/>
      <c r="W99" s="5"/>
      <c r="X99" s="8"/>
      <c r="Y99" s="4"/>
    </row>
    <row r="100" spans="1:25" x14ac:dyDescent="0.25">
      <c r="A100" s="2" t="s">
        <v>247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9">
        <f>SUM(R79:R99)/20</f>
        <v>323.7</v>
      </c>
      <c r="S100" s="2"/>
      <c r="T100" s="2"/>
      <c r="U100" s="5"/>
      <c r="V100" s="5"/>
      <c r="W100" s="5"/>
      <c r="X100" s="11">
        <f>SUM(X79:X99)/20</f>
        <v>2.6626358615229367E-2</v>
      </c>
      <c r="Y100" s="4">
        <f>SUM(Y79:Y99)/20</f>
        <v>2327.7400000000002</v>
      </c>
    </row>
    <row r="101" spans="1:25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9"/>
      <c r="S101" s="2"/>
      <c r="T101" s="2"/>
      <c r="U101" s="5"/>
      <c r="V101" s="5"/>
      <c r="W101" s="5"/>
      <c r="X101" s="11"/>
      <c r="Y101" s="4"/>
    </row>
    <row r="102" spans="1:25" x14ac:dyDescent="0.25">
      <c r="A102" s="1" t="s">
        <v>206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5"/>
      <c r="V102" s="5"/>
      <c r="W102" s="5"/>
      <c r="X102" s="8"/>
      <c r="Y102" s="4"/>
    </row>
    <row r="103" spans="1:25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5"/>
      <c r="V103" s="5"/>
      <c r="W103" s="5"/>
      <c r="X103" s="8"/>
      <c r="Y103" s="4"/>
    </row>
    <row r="104" spans="1:25" x14ac:dyDescent="0.25">
      <c r="A104" s="2">
        <v>143169</v>
      </c>
      <c r="B104" t="s">
        <v>89</v>
      </c>
      <c r="C104" s="1">
        <v>333</v>
      </c>
      <c r="E104" t="s">
        <v>90</v>
      </c>
      <c r="F104" s="2">
        <v>1880</v>
      </c>
      <c r="G104" s="2">
        <v>1965</v>
      </c>
      <c r="H104" s="2"/>
      <c r="I104" s="2"/>
      <c r="J104" s="2" t="s">
        <v>8</v>
      </c>
      <c r="K104" s="2">
        <v>3671</v>
      </c>
      <c r="L104" s="2">
        <v>3</v>
      </c>
      <c r="M104" s="2">
        <v>1</v>
      </c>
      <c r="N104" s="2">
        <v>0</v>
      </c>
      <c r="O104" s="2" t="s">
        <v>17</v>
      </c>
      <c r="P104" s="2">
        <v>10418</v>
      </c>
      <c r="Q104" s="2">
        <v>0.24</v>
      </c>
      <c r="R104" s="2">
        <v>211</v>
      </c>
      <c r="S104" s="2"/>
      <c r="T104" s="2"/>
      <c r="U104" s="5">
        <v>5100000</v>
      </c>
      <c r="V104" s="5">
        <v>4300000</v>
      </c>
      <c r="W104" s="5"/>
      <c r="X104" s="11">
        <f>(U104-V104)/U104</f>
        <v>0.15686274509803921</v>
      </c>
      <c r="Y104" s="4">
        <v>1171.3399999999999</v>
      </c>
    </row>
    <row r="105" spans="1:25" x14ac:dyDescent="0.25">
      <c r="A105" s="2">
        <v>145223</v>
      </c>
      <c r="B105" t="s">
        <v>107</v>
      </c>
      <c r="C105" s="1">
        <v>536</v>
      </c>
      <c r="E105" t="s">
        <v>129</v>
      </c>
      <c r="F105" s="2">
        <v>2008</v>
      </c>
      <c r="G105" s="2"/>
      <c r="H105" s="2"/>
      <c r="I105" s="2"/>
      <c r="J105" s="2" t="s">
        <v>23</v>
      </c>
      <c r="K105" s="2">
        <v>3649</v>
      </c>
      <c r="L105" s="2">
        <v>4</v>
      </c>
      <c r="M105" s="2">
        <v>4</v>
      </c>
      <c r="N105" s="2">
        <v>2</v>
      </c>
      <c r="O105" s="2" t="s">
        <v>9</v>
      </c>
      <c r="P105" s="2">
        <v>0</v>
      </c>
      <c r="Q105" s="2">
        <v>0</v>
      </c>
      <c r="R105" s="2">
        <v>195</v>
      </c>
      <c r="S105" s="2"/>
      <c r="T105" s="2"/>
      <c r="U105" s="5">
        <v>5600000</v>
      </c>
      <c r="V105" s="5">
        <v>5395000</v>
      </c>
      <c r="W105" s="5"/>
      <c r="X105" s="11">
        <f>(U105-V105)/U105</f>
        <v>3.6607142857142859E-2</v>
      </c>
      <c r="Y105" s="4">
        <v>1478.49</v>
      </c>
    </row>
    <row r="106" spans="1:25" x14ac:dyDescent="0.25">
      <c r="A106" s="2">
        <v>146875</v>
      </c>
      <c r="B106" t="s">
        <v>107</v>
      </c>
      <c r="C106" s="1">
        <v>511</v>
      </c>
      <c r="E106" t="s">
        <v>129</v>
      </c>
      <c r="F106" s="2">
        <v>2007</v>
      </c>
      <c r="G106" s="2">
        <v>2014</v>
      </c>
      <c r="H106" s="2"/>
      <c r="I106" s="2"/>
      <c r="J106" s="2" t="s">
        <v>23</v>
      </c>
      <c r="K106" s="2">
        <v>4986</v>
      </c>
      <c r="L106" s="2">
        <v>4</v>
      </c>
      <c r="M106" s="2">
        <v>4</v>
      </c>
      <c r="N106" s="2">
        <v>2</v>
      </c>
      <c r="O106" s="2" t="s">
        <v>39</v>
      </c>
      <c r="P106" s="2">
        <v>5525</v>
      </c>
      <c r="Q106" s="2">
        <v>0.13</v>
      </c>
      <c r="R106" s="2">
        <v>52</v>
      </c>
      <c r="S106" s="2"/>
      <c r="T106" s="2"/>
      <c r="U106" s="5">
        <v>5995000</v>
      </c>
      <c r="V106" s="5">
        <v>5995000</v>
      </c>
      <c r="W106" s="5"/>
      <c r="X106" s="11">
        <f>(U106-V106)/U106</f>
        <v>0</v>
      </c>
      <c r="Y106" s="4">
        <v>1202.3699999999999</v>
      </c>
    </row>
    <row r="107" spans="1:25" x14ac:dyDescent="0.25">
      <c r="A107" s="2">
        <v>145373</v>
      </c>
      <c r="B107" t="s">
        <v>135</v>
      </c>
      <c r="C107" s="1">
        <v>520</v>
      </c>
      <c r="E107" t="s">
        <v>129</v>
      </c>
      <c r="F107" s="2">
        <v>1999</v>
      </c>
      <c r="G107" s="2">
        <v>2009</v>
      </c>
      <c r="H107" s="2"/>
      <c r="I107" s="2"/>
      <c r="J107" s="2" t="s">
        <v>23</v>
      </c>
      <c r="K107" s="2">
        <v>4470</v>
      </c>
      <c r="L107" s="2">
        <v>4</v>
      </c>
      <c r="M107" s="2">
        <v>4</v>
      </c>
      <c r="N107" s="2">
        <v>1</v>
      </c>
      <c r="O107" s="2" t="s">
        <v>9</v>
      </c>
      <c r="P107" s="2">
        <v>5625</v>
      </c>
      <c r="Q107" s="2">
        <v>0.13</v>
      </c>
      <c r="R107" s="2">
        <v>176</v>
      </c>
      <c r="S107" s="2"/>
      <c r="T107" s="2"/>
      <c r="U107" s="5">
        <v>6200000</v>
      </c>
      <c r="V107" s="5">
        <v>6200000</v>
      </c>
      <c r="W107" s="5"/>
      <c r="X107" s="11">
        <f>(U107-V107)/U107</f>
        <v>0</v>
      </c>
      <c r="Y107" s="4">
        <v>1387.02</v>
      </c>
    </row>
    <row r="108" spans="1:25" x14ac:dyDescent="0.25">
      <c r="A108" s="2">
        <v>144491</v>
      </c>
      <c r="B108" t="s">
        <v>107</v>
      </c>
      <c r="C108" s="1">
        <v>552</v>
      </c>
      <c r="E108" t="s">
        <v>108</v>
      </c>
      <c r="F108" s="2">
        <v>2006</v>
      </c>
      <c r="G108" s="2"/>
      <c r="H108" s="2"/>
      <c r="I108" s="2"/>
      <c r="J108" s="2" t="s">
        <v>23</v>
      </c>
      <c r="K108" s="2">
        <v>4627</v>
      </c>
      <c r="L108" s="2">
        <v>5</v>
      </c>
      <c r="M108" s="2">
        <v>5</v>
      </c>
      <c r="N108" s="2">
        <v>2</v>
      </c>
      <c r="O108" s="2" t="s">
        <v>9</v>
      </c>
      <c r="P108" s="2">
        <v>6607</v>
      </c>
      <c r="Q108" s="2">
        <v>0.15</v>
      </c>
      <c r="R108" s="2">
        <v>224</v>
      </c>
      <c r="S108" s="2"/>
      <c r="T108" s="2"/>
      <c r="U108" s="5">
        <v>6995000</v>
      </c>
      <c r="V108" s="5">
        <v>6845000</v>
      </c>
      <c r="W108" s="5"/>
      <c r="X108" s="11">
        <f>(U108-V108)/U108</f>
        <v>2.1443888491779844E-2</v>
      </c>
      <c r="Y108" s="4">
        <v>1479.36</v>
      </c>
    </row>
    <row r="109" spans="1:25" x14ac:dyDescent="0.25">
      <c r="A109" s="2">
        <v>142289</v>
      </c>
      <c r="B109" t="s">
        <v>17</v>
      </c>
      <c r="C109" s="1">
        <v>701</v>
      </c>
      <c r="E109" t="s">
        <v>18</v>
      </c>
      <c r="F109" s="2">
        <v>1984</v>
      </c>
      <c r="G109" s="2">
        <v>2002</v>
      </c>
      <c r="H109" s="2"/>
      <c r="I109" s="2"/>
      <c r="J109" s="2" t="s">
        <v>8</v>
      </c>
      <c r="K109" s="2">
        <v>6376</v>
      </c>
      <c r="L109" s="2">
        <v>5</v>
      </c>
      <c r="M109" s="2">
        <v>5</v>
      </c>
      <c r="N109" s="2">
        <v>1</v>
      </c>
      <c r="O109" s="2" t="s">
        <v>9</v>
      </c>
      <c r="P109" s="2">
        <v>0</v>
      </c>
      <c r="Q109" s="2">
        <v>0</v>
      </c>
      <c r="R109" s="2">
        <v>380</v>
      </c>
      <c r="S109" s="2"/>
      <c r="T109" s="2"/>
      <c r="U109" s="5">
        <v>7725000</v>
      </c>
      <c r="V109" s="5">
        <v>7725000</v>
      </c>
      <c r="W109" s="5"/>
      <c r="X109" s="11">
        <f>(U109-V109)/U109</f>
        <v>0</v>
      </c>
      <c r="Y109" s="4">
        <v>1211.57</v>
      </c>
    </row>
    <row r="110" spans="1:25" x14ac:dyDescent="0.25">
      <c r="A110" s="2">
        <v>146961</v>
      </c>
      <c r="B110" t="s">
        <v>158</v>
      </c>
      <c r="C110" s="1">
        <v>135</v>
      </c>
      <c r="E110" t="s">
        <v>159</v>
      </c>
      <c r="F110" s="2">
        <v>2016</v>
      </c>
      <c r="G110" s="2"/>
      <c r="H110" s="2"/>
      <c r="I110" s="2"/>
      <c r="J110" s="2" t="s">
        <v>23</v>
      </c>
      <c r="K110" s="2">
        <v>8200</v>
      </c>
      <c r="L110" s="2">
        <v>5</v>
      </c>
      <c r="M110" s="2">
        <v>5</v>
      </c>
      <c r="N110" s="2">
        <v>3</v>
      </c>
      <c r="O110" s="2" t="s">
        <v>9</v>
      </c>
      <c r="P110" s="2">
        <v>20266</v>
      </c>
      <c r="Q110" s="2">
        <v>0.47</v>
      </c>
      <c r="R110" s="2">
        <v>37</v>
      </c>
      <c r="S110" s="2"/>
      <c r="T110" s="2"/>
      <c r="U110" s="5">
        <v>32000000</v>
      </c>
      <c r="V110" s="5">
        <v>32000000</v>
      </c>
      <c r="W110" s="5"/>
      <c r="X110" s="11">
        <f>(U110-V110)/U110</f>
        <v>0</v>
      </c>
      <c r="Y110" s="4">
        <v>3902.44</v>
      </c>
    </row>
    <row r="111" spans="1:25" x14ac:dyDescent="0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5"/>
      <c r="V111" s="5"/>
      <c r="W111" s="5"/>
      <c r="X111" s="8"/>
      <c r="Y111" s="4"/>
    </row>
    <row r="112" spans="1:25" x14ac:dyDescent="0.25">
      <c r="A112" s="2" t="s">
        <v>247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9">
        <f>SUM(R104:R111)/7</f>
        <v>182.14285714285714</v>
      </c>
      <c r="S112" s="2"/>
      <c r="T112" s="2"/>
      <c r="U112" s="5"/>
      <c r="V112" s="5"/>
      <c r="W112" s="5"/>
      <c r="X112" s="11">
        <f>SUM(X104:X111)/7</f>
        <v>3.0701968063851701E-2</v>
      </c>
      <c r="Y112" s="4">
        <f>SUM(Y104:Y111)/7</f>
        <v>1690.3699999999997</v>
      </c>
    </row>
    <row r="113" spans="1:25" x14ac:dyDescent="0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9"/>
      <c r="S113" s="2"/>
      <c r="T113" s="2"/>
      <c r="U113" s="5"/>
      <c r="V113" s="5"/>
      <c r="W113" s="5"/>
      <c r="X113" s="11"/>
      <c r="Y113" s="4"/>
    </row>
    <row r="114" spans="1:25" x14ac:dyDescent="0.25">
      <c r="A114" s="1" t="s">
        <v>207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5"/>
      <c r="V114" s="5"/>
      <c r="W114" s="5"/>
      <c r="X114" s="8"/>
      <c r="Y114" s="4"/>
    </row>
    <row r="115" spans="1:25" x14ac:dyDescent="0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5"/>
      <c r="V115" s="5"/>
      <c r="W115" s="5"/>
      <c r="X115" s="8"/>
      <c r="Y115" s="4"/>
    </row>
    <row r="116" spans="1:25" x14ac:dyDescent="0.25">
      <c r="A116" s="2">
        <v>131329</v>
      </c>
      <c r="B116" t="s">
        <v>31</v>
      </c>
      <c r="C116" s="1">
        <v>2655</v>
      </c>
      <c r="E116" t="s">
        <v>32</v>
      </c>
      <c r="F116" s="2">
        <v>1972</v>
      </c>
      <c r="G116" s="2">
        <v>1988</v>
      </c>
      <c r="H116" s="2"/>
      <c r="I116" s="2"/>
      <c r="J116" s="2" t="s">
        <v>8</v>
      </c>
      <c r="K116" s="2">
        <v>850</v>
      </c>
      <c r="L116" s="2">
        <v>2</v>
      </c>
      <c r="M116" s="2">
        <v>1</v>
      </c>
      <c r="N116" s="2">
        <v>0</v>
      </c>
      <c r="O116" s="2" t="s">
        <v>17</v>
      </c>
      <c r="P116" s="2">
        <v>871200</v>
      </c>
      <c r="Q116" s="2">
        <v>12</v>
      </c>
      <c r="R116" s="2">
        <v>1216</v>
      </c>
      <c r="S116" s="2"/>
      <c r="T116" s="2"/>
      <c r="U116" s="5">
        <v>895000</v>
      </c>
      <c r="V116" s="5">
        <v>795000</v>
      </c>
      <c r="W116" s="5"/>
      <c r="X116" s="11">
        <f>(U116-V116)/U116</f>
        <v>0.11173184357541899</v>
      </c>
      <c r="Y116" s="4">
        <v>935.29</v>
      </c>
    </row>
    <row r="117" spans="1:25" x14ac:dyDescent="0.25">
      <c r="A117" s="2">
        <v>139304</v>
      </c>
      <c r="B117" t="s">
        <v>75</v>
      </c>
      <c r="C117" s="1">
        <v>60</v>
      </c>
      <c r="E117" t="s">
        <v>76</v>
      </c>
      <c r="F117" s="2">
        <v>1976</v>
      </c>
      <c r="G117" s="2"/>
      <c r="H117" s="2"/>
      <c r="I117" s="2"/>
      <c r="J117" s="2"/>
      <c r="K117" s="2">
        <v>2133</v>
      </c>
      <c r="L117" s="2">
        <v>4</v>
      </c>
      <c r="M117" s="2">
        <v>4</v>
      </c>
      <c r="N117" s="2">
        <v>0</v>
      </c>
      <c r="O117" s="2" t="s">
        <v>39</v>
      </c>
      <c r="P117" s="2">
        <v>15427</v>
      </c>
      <c r="Q117" s="2">
        <v>0.35</v>
      </c>
      <c r="R117" s="2">
        <v>598</v>
      </c>
      <c r="S117" s="2"/>
      <c r="T117" s="2"/>
      <c r="U117" s="5">
        <v>3100000</v>
      </c>
      <c r="V117" s="5">
        <v>2750000</v>
      </c>
      <c r="W117" s="5"/>
      <c r="X117" s="11">
        <f>(U117-V117)/U117</f>
        <v>0.11290322580645161</v>
      </c>
      <c r="Y117" s="4">
        <v>1289.26</v>
      </c>
    </row>
    <row r="118" spans="1:25" x14ac:dyDescent="0.25">
      <c r="A118" s="2">
        <v>144011</v>
      </c>
      <c r="B118" t="s">
        <v>70</v>
      </c>
      <c r="C118" s="1">
        <v>860</v>
      </c>
      <c r="D118" t="s">
        <v>27</v>
      </c>
      <c r="E118" t="s">
        <v>97</v>
      </c>
      <c r="F118" s="2">
        <v>1976</v>
      </c>
      <c r="G118" s="2">
        <v>1992</v>
      </c>
      <c r="H118" s="2"/>
      <c r="I118" s="2"/>
      <c r="J118" s="2" t="s">
        <v>8</v>
      </c>
      <c r="K118" s="2">
        <v>5638</v>
      </c>
      <c r="L118" s="2">
        <v>4</v>
      </c>
      <c r="M118" s="2">
        <v>4</v>
      </c>
      <c r="N118" s="2">
        <v>0</v>
      </c>
      <c r="O118" s="2" t="s">
        <v>9</v>
      </c>
      <c r="P118" s="2">
        <v>221241.24</v>
      </c>
      <c r="Q118" s="2">
        <v>5.08</v>
      </c>
      <c r="R118" s="2">
        <v>254</v>
      </c>
      <c r="S118" s="2"/>
      <c r="T118" s="2"/>
      <c r="U118" s="5">
        <v>3475000</v>
      </c>
      <c r="V118" s="5">
        <v>2900000</v>
      </c>
      <c r="W118" s="5"/>
      <c r="X118" s="11">
        <f>(U118-V118)/U118</f>
        <v>0.16546762589928057</v>
      </c>
      <c r="Y118" s="4">
        <v>514.37</v>
      </c>
    </row>
    <row r="119" spans="1:25" x14ac:dyDescent="0.25">
      <c r="A119" s="2">
        <v>145380</v>
      </c>
      <c r="B119" t="s">
        <v>67</v>
      </c>
      <c r="C119" s="1">
        <v>1320</v>
      </c>
      <c r="E119" t="s">
        <v>68</v>
      </c>
      <c r="F119" s="2">
        <v>0</v>
      </c>
      <c r="G119" s="2"/>
      <c r="H119" s="2"/>
      <c r="I119" s="2"/>
      <c r="J119" s="2" t="s">
        <v>8</v>
      </c>
      <c r="K119" s="2">
        <v>1022</v>
      </c>
      <c r="L119" s="2">
        <v>3</v>
      </c>
      <c r="M119" s="2">
        <v>1</v>
      </c>
      <c r="N119" s="2">
        <v>0</v>
      </c>
      <c r="O119" s="2" t="s">
        <v>17</v>
      </c>
      <c r="P119" s="2">
        <v>16135</v>
      </c>
      <c r="Q119" s="2">
        <v>0.37</v>
      </c>
      <c r="R119" s="2">
        <v>198</v>
      </c>
      <c r="S119" s="2"/>
      <c r="T119" s="2"/>
      <c r="U119" s="5">
        <v>2995000</v>
      </c>
      <c r="V119" s="5">
        <v>2995000</v>
      </c>
      <c r="W119" s="5"/>
      <c r="X119" s="11">
        <f>(U119-V119)/U119</f>
        <v>0</v>
      </c>
      <c r="Y119" s="4">
        <v>2930.53</v>
      </c>
    </row>
    <row r="120" spans="1:25" x14ac:dyDescent="0.25">
      <c r="A120" s="2">
        <v>145717</v>
      </c>
      <c r="B120" t="s">
        <v>65</v>
      </c>
      <c r="C120" s="1">
        <v>975</v>
      </c>
      <c r="E120" t="s">
        <v>66</v>
      </c>
      <c r="F120" s="2">
        <v>1972</v>
      </c>
      <c r="G120" s="2">
        <v>2007</v>
      </c>
      <c r="H120" s="2"/>
      <c r="I120" s="2"/>
      <c r="J120" s="2" t="s">
        <v>8</v>
      </c>
      <c r="K120" s="2">
        <v>4876</v>
      </c>
      <c r="L120" s="2">
        <v>5</v>
      </c>
      <c r="M120" s="2">
        <v>6</v>
      </c>
      <c r="N120" s="2">
        <v>0</v>
      </c>
      <c r="O120" s="2" t="s">
        <v>9</v>
      </c>
      <c r="P120" s="2">
        <v>16827</v>
      </c>
      <c r="Q120" s="2">
        <v>0.39</v>
      </c>
      <c r="R120" s="2">
        <v>154</v>
      </c>
      <c r="S120" s="2"/>
      <c r="T120" s="2"/>
      <c r="U120" s="5">
        <v>3995000</v>
      </c>
      <c r="V120" s="5">
        <v>3995000</v>
      </c>
      <c r="W120" s="5"/>
      <c r="X120" s="11">
        <f>(U120-V120)/U120</f>
        <v>0</v>
      </c>
      <c r="Y120" s="4">
        <v>819.32</v>
      </c>
    </row>
    <row r="121" spans="1:25" x14ac:dyDescent="0.25">
      <c r="A121" s="2">
        <v>147042</v>
      </c>
      <c r="B121" t="s">
        <v>17</v>
      </c>
      <c r="C121" s="1">
        <v>1235</v>
      </c>
      <c r="E121" t="s">
        <v>68</v>
      </c>
      <c r="F121" s="2">
        <v>1987</v>
      </c>
      <c r="G121" s="2"/>
      <c r="H121" s="2"/>
      <c r="I121" s="2"/>
      <c r="J121" s="2" t="s">
        <v>8</v>
      </c>
      <c r="K121" s="2">
        <v>6672</v>
      </c>
      <c r="L121" s="2">
        <v>3</v>
      </c>
      <c r="M121" s="2">
        <v>4</v>
      </c>
      <c r="N121" s="2">
        <v>0</v>
      </c>
      <c r="O121" s="2" t="s">
        <v>17</v>
      </c>
      <c r="P121" s="2">
        <v>17250</v>
      </c>
      <c r="Q121" s="2">
        <v>0.4</v>
      </c>
      <c r="R121" s="2">
        <v>35</v>
      </c>
      <c r="S121" s="2"/>
      <c r="T121" s="2"/>
      <c r="U121" s="5">
        <v>3995000</v>
      </c>
      <c r="V121" s="5">
        <v>3995000</v>
      </c>
      <c r="W121" s="5"/>
      <c r="X121" s="11">
        <f>(U121-V121)/U121</f>
        <v>0</v>
      </c>
      <c r="Y121" s="4">
        <v>598.77</v>
      </c>
    </row>
    <row r="122" spans="1:25" x14ac:dyDescent="0.25">
      <c r="A122" s="2">
        <v>145158</v>
      </c>
      <c r="B122" t="s">
        <v>29</v>
      </c>
      <c r="C122" s="1">
        <v>123</v>
      </c>
      <c r="E122" t="s">
        <v>96</v>
      </c>
      <c r="F122" s="2">
        <v>1972</v>
      </c>
      <c r="G122" s="2">
        <v>2003</v>
      </c>
      <c r="H122" s="2"/>
      <c r="I122" s="2"/>
      <c r="J122" s="2" t="s">
        <v>8</v>
      </c>
      <c r="K122" s="2">
        <v>3178</v>
      </c>
      <c r="L122" s="2">
        <v>4</v>
      </c>
      <c r="M122" s="2">
        <v>3</v>
      </c>
      <c r="N122" s="2">
        <v>1</v>
      </c>
      <c r="O122" s="2" t="s">
        <v>9</v>
      </c>
      <c r="P122" s="2">
        <v>25091</v>
      </c>
      <c r="Q122" s="2">
        <v>0.57999999999999996</v>
      </c>
      <c r="R122" s="2">
        <v>195</v>
      </c>
      <c r="S122" s="2"/>
      <c r="T122" s="2"/>
      <c r="U122" s="5">
        <v>4950000</v>
      </c>
      <c r="V122" s="5">
        <v>4200000</v>
      </c>
      <c r="W122" s="5"/>
      <c r="X122" s="11">
        <f>(U122-V122)/U122</f>
        <v>0.15151515151515152</v>
      </c>
      <c r="Y122" s="4">
        <v>1321.59</v>
      </c>
    </row>
    <row r="123" spans="1:25" x14ac:dyDescent="0.25">
      <c r="A123" s="2">
        <v>144536</v>
      </c>
      <c r="B123" t="s">
        <v>99</v>
      </c>
      <c r="C123" s="1">
        <v>1205</v>
      </c>
      <c r="E123" t="s">
        <v>100</v>
      </c>
      <c r="F123" s="2">
        <v>1971</v>
      </c>
      <c r="G123" s="2">
        <v>1999</v>
      </c>
      <c r="H123" s="2"/>
      <c r="I123" s="2"/>
      <c r="J123" s="2" t="s">
        <v>12</v>
      </c>
      <c r="K123" s="2">
        <v>4649</v>
      </c>
      <c r="L123" s="2">
        <v>5</v>
      </c>
      <c r="M123" s="2">
        <v>5</v>
      </c>
      <c r="N123" s="2">
        <v>1</v>
      </c>
      <c r="O123" s="2" t="s">
        <v>13</v>
      </c>
      <c r="P123" s="2">
        <v>1</v>
      </c>
      <c r="Q123" s="2">
        <v>1</v>
      </c>
      <c r="R123" s="2">
        <v>231</v>
      </c>
      <c r="S123" s="2"/>
      <c r="T123" s="2"/>
      <c r="U123" s="5">
        <v>4950000</v>
      </c>
      <c r="V123" s="5">
        <v>4350000</v>
      </c>
      <c r="W123" s="5"/>
      <c r="X123" s="11">
        <f>(U123-V123)/U123</f>
        <v>0.12121212121212122</v>
      </c>
      <c r="Y123" s="4">
        <v>935.69</v>
      </c>
    </row>
    <row r="124" spans="1:25" x14ac:dyDescent="0.25">
      <c r="A124" s="2">
        <v>147137</v>
      </c>
      <c r="B124" t="s">
        <v>162</v>
      </c>
      <c r="C124" s="1">
        <v>1230</v>
      </c>
      <c r="E124" t="s">
        <v>163</v>
      </c>
      <c r="F124" s="2">
        <v>1965</v>
      </c>
      <c r="G124" s="2">
        <v>2005</v>
      </c>
      <c r="H124" s="2"/>
      <c r="I124" s="2"/>
      <c r="J124" s="2" t="s">
        <v>8</v>
      </c>
      <c r="K124" s="2">
        <v>3816</v>
      </c>
      <c r="L124" s="2">
        <v>5</v>
      </c>
      <c r="M124" s="2">
        <v>3</v>
      </c>
      <c r="N124" s="2">
        <v>1</v>
      </c>
      <c r="O124" s="2" t="s">
        <v>9</v>
      </c>
      <c r="P124" s="2">
        <v>16490</v>
      </c>
      <c r="Q124" s="2">
        <v>0.38</v>
      </c>
      <c r="R124" s="2">
        <v>16</v>
      </c>
      <c r="S124" s="2"/>
      <c r="T124" s="2"/>
      <c r="U124" s="5">
        <v>4450000</v>
      </c>
      <c r="V124" s="5">
        <v>4450000</v>
      </c>
      <c r="W124" s="5"/>
      <c r="X124" s="11">
        <f>(U124-V124)/U124</f>
        <v>0</v>
      </c>
      <c r="Y124" s="4">
        <v>1166.1400000000001</v>
      </c>
    </row>
    <row r="125" spans="1:25" x14ac:dyDescent="0.25">
      <c r="A125" s="2">
        <v>145596</v>
      </c>
      <c r="B125" t="s">
        <v>29</v>
      </c>
      <c r="C125" s="1">
        <v>25</v>
      </c>
      <c r="E125" t="s">
        <v>140</v>
      </c>
      <c r="F125" s="2">
        <v>1971</v>
      </c>
      <c r="G125" s="2">
        <v>1990</v>
      </c>
      <c r="H125" s="2"/>
      <c r="I125" s="2"/>
      <c r="J125" s="2" t="s">
        <v>8</v>
      </c>
      <c r="K125" s="2">
        <v>4340</v>
      </c>
      <c r="L125" s="2">
        <v>5</v>
      </c>
      <c r="M125" s="2">
        <v>5</v>
      </c>
      <c r="N125" s="2">
        <v>1</v>
      </c>
      <c r="O125" s="2" t="s">
        <v>9</v>
      </c>
      <c r="P125" s="2">
        <v>33889</v>
      </c>
      <c r="Q125" s="2">
        <v>0.76</v>
      </c>
      <c r="R125" s="2">
        <v>195</v>
      </c>
      <c r="S125" s="2"/>
      <c r="T125" s="2"/>
      <c r="U125" s="5">
        <v>4995000</v>
      </c>
      <c r="V125" s="5">
        <v>4495000</v>
      </c>
      <c r="W125" s="5"/>
      <c r="X125" s="11">
        <f>(U125-V125)/U125</f>
        <v>0.10010010010010011</v>
      </c>
      <c r="Y125" s="4">
        <v>1035.71</v>
      </c>
    </row>
    <row r="126" spans="1:25" x14ac:dyDescent="0.25">
      <c r="A126" s="2">
        <v>145046</v>
      </c>
      <c r="B126" t="s">
        <v>17</v>
      </c>
      <c r="C126" s="1">
        <v>1295</v>
      </c>
      <c r="E126" t="s">
        <v>100</v>
      </c>
      <c r="F126" s="2">
        <v>1973</v>
      </c>
      <c r="G126" s="2"/>
      <c r="H126" s="2"/>
      <c r="I126" s="2"/>
      <c r="J126" s="2"/>
      <c r="K126" s="2">
        <v>2167</v>
      </c>
      <c r="L126" s="2">
        <v>5</v>
      </c>
      <c r="M126" s="2">
        <v>2</v>
      </c>
      <c r="N126" s="2">
        <v>0</v>
      </c>
      <c r="O126" s="2" t="s">
        <v>9</v>
      </c>
      <c r="P126" s="2">
        <v>53143</v>
      </c>
      <c r="Q126" s="2">
        <v>1.22</v>
      </c>
      <c r="R126" s="2">
        <v>197</v>
      </c>
      <c r="S126" s="2"/>
      <c r="T126" s="2"/>
      <c r="U126" s="5">
        <v>4850000</v>
      </c>
      <c r="V126" s="5">
        <v>4850000</v>
      </c>
      <c r="W126" s="5"/>
      <c r="X126" s="11">
        <f>(U126-V126)/U126</f>
        <v>0</v>
      </c>
      <c r="Y126" s="4">
        <v>2238.12</v>
      </c>
    </row>
    <row r="127" spans="1:25" x14ac:dyDescent="0.25">
      <c r="A127" s="2">
        <v>144465</v>
      </c>
      <c r="B127" t="s">
        <v>67</v>
      </c>
      <c r="C127" s="1">
        <v>1345</v>
      </c>
      <c r="E127" t="s">
        <v>68</v>
      </c>
      <c r="F127" s="2">
        <v>2004</v>
      </c>
      <c r="G127" s="2">
        <v>2015</v>
      </c>
      <c r="H127" s="2"/>
      <c r="I127" s="2"/>
      <c r="J127" s="2" t="s">
        <v>23</v>
      </c>
      <c r="K127" s="2">
        <v>5229</v>
      </c>
      <c r="L127" s="2">
        <v>4</v>
      </c>
      <c r="M127" s="2">
        <v>4</v>
      </c>
      <c r="N127" s="2">
        <v>2</v>
      </c>
      <c r="O127" s="2" t="s">
        <v>9</v>
      </c>
      <c r="P127" s="2">
        <v>15030</v>
      </c>
      <c r="Q127" s="2">
        <v>0.33</v>
      </c>
      <c r="R127" s="2">
        <v>227</v>
      </c>
      <c r="S127" s="2"/>
      <c r="T127" s="2"/>
      <c r="U127" s="5">
        <v>5995000</v>
      </c>
      <c r="V127" s="5">
        <v>5650000</v>
      </c>
      <c r="W127" s="5"/>
      <c r="X127" s="11">
        <f>(U127-V127)/U127</f>
        <v>5.7547956630525435E-2</v>
      </c>
      <c r="Y127" s="4">
        <v>1080.51</v>
      </c>
    </row>
    <row r="128" spans="1:25" x14ac:dyDescent="0.25">
      <c r="A128" s="2">
        <v>146935</v>
      </c>
      <c r="B128" t="s">
        <v>20</v>
      </c>
      <c r="C128" s="1">
        <v>1205</v>
      </c>
      <c r="E128" t="s">
        <v>154</v>
      </c>
      <c r="F128" s="2">
        <v>1998</v>
      </c>
      <c r="G128" s="2"/>
      <c r="H128" s="2"/>
      <c r="I128" s="2"/>
      <c r="J128" s="2" t="s">
        <v>8</v>
      </c>
      <c r="K128" s="2">
        <v>6702</v>
      </c>
      <c r="L128" s="2">
        <v>5</v>
      </c>
      <c r="M128" s="2">
        <v>5</v>
      </c>
      <c r="N128" s="2">
        <v>1</v>
      </c>
      <c r="O128" s="2" t="s">
        <v>9</v>
      </c>
      <c r="P128" s="2">
        <v>37897</v>
      </c>
      <c r="Q128" s="2">
        <v>0.87</v>
      </c>
      <c r="R128" s="2">
        <v>42</v>
      </c>
      <c r="S128" s="2"/>
      <c r="T128" s="2"/>
      <c r="U128" s="5">
        <v>5695000</v>
      </c>
      <c r="V128" s="5">
        <v>5695000</v>
      </c>
      <c r="W128" s="5"/>
      <c r="X128" s="11">
        <f>(U128-V128)/U128</f>
        <v>0</v>
      </c>
      <c r="Y128" s="4">
        <v>849.75</v>
      </c>
    </row>
    <row r="129" spans="1:25" x14ac:dyDescent="0.25">
      <c r="A129" s="2">
        <v>144706</v>
      </c>
      <c r="B129" t="s">
        <v>86</v>
      </c>
      <c r="C129" s="1">
        <v>75</v>
      </c>
      <c r="E129" t="s">
        <v>113</v>
      </c>
      <c r="F129" s="2">
        <v>2004</v>
      </c>
      <c r="G129" s="2"/>
      <c r="H129" s="2"/>
      <c r="I129" s="2"/>
      <c r="J129" s="2" t="s">
        <v>8</v>
      </c>
      <c r="K129" s="2">
        <v>6241</v>
      </c>
      <c r="L129" s="2">
        <v>6</v>
      </c>
      <c r="M129" s="2">
        <v>6</v>
      </c>
      <c r="N129" s="2">
        <v>1</v>
      </c>
      <c r="O129" s="2" t="s">
        <v>9</v>
      </c>
      <c r="P129" s="2">
        <v>16674</v>
      </c>
      <c r="Q129" s="2">
        <v>0.38</v>
      </c>
      <c r="R129" s="2">
        <v>193</v>
      </c>
      <c r="S129" s="2"/>
      <c r="T129" s="2"/>
      <c r="U129" s="5">
        <v>5750000</v>
      </c>
      <c r="V129" s="5">
        <v>5750000</v>
      </c>
      <c r="W129" s="5"/>
      <c r="X129" s="11">
        <f>(U129-V129)/U129</f>
        <v>0</v>
      </c>
      <c r="Y129" s="4">
        <v>921.33</v>
      </c>
    </row>
    <row r="130" spans="1:25" x14ac:dyDescent="0.25">
      <c r="A130" s="2">
        <v>141277</v>
      </c>
      <c r="B130" t="s">
        <v>65</v>
      </c>
      <c r="C130" s="1">
        <v>855</v>
      </c>
      <c r="E130" t="s">
        <v>66</v>
      </c>
      <c r="F130" s="2">
        <v>1983</v>
      </c>
      <c r="G130" s="2">
        <v>2015</v>
      </c>
      <c r="H130" s="2"/>
      <c r="I130" s="2"/>
      <c r="J130" s="2" t="s">
        <v>8</v>
      </c>
      <c r="K130" s="2">
        <v>3345</v>
      </c>
      <c r="L130" s="2">
        <v>4</v>
      </c>
      <c r="M130" s="2">
        <v>4</v>
      </c>
      <c r="N130" s="2">
        <v>1</v>
      </c>
      <c r="O130" s="2" t="s">
        <v>9</v>
      </c>
      <c r="P130" s="2">
        <v>18603</v>
      </c>
      <c r="Q130" s="2">
        <v>0.43</v>
      </c>
      <c r="R130" s="2">
        <v>470</v>
      </c>
      <c r="S130" s="2"/>
      <c r="T130" s="2"/>
      <c r="U130" s="5">
        <v>5900000</v>
      </c>
      <c r="V130" s="5">
        <v>5900000</v>
      </c>
      <c r="W130" s="5"/>
      <c r="X130" s="11">
        <f>(U130-V130)/U130</f>
        <v>0</v>
      </c>
      <c r="Y130" s="4">
        <v>1763.83</v>
      </c>
    </row>
    <row r="131" spans="1:25" x14ac:dyDescent="0.25">
      <c r="A131" s="2">
        <v>130064</v>
      </c>
      <c r="B131" t="s">
        <v>29</v>
      </c>
      <c r="C131" s="1">
        <v>600</v>
      </c>
      <c r="E131" t="s">
        <v>29</v>
      </c>
      <c r="F131" s="2">
        <v>1981</v>
      </c>
      <c r="G131" s="2">
        <v>2009</v>
      </c>
      <c r="H131" s="2"/>
      <c r="I131" s="2"/>
      <c r="J131" s="2" t="s">
        <v>23</v>
      </c>
      <c r="K131" s="2">
        <v>7500</v>
      </c>
      <c r="L131" s="2">
        <v>6</v>
      </c>
      <c r="M131" s="2">
        <v>6</v>
      </c>
      <c r="N131" s="2">
        <v>1</v>
      </c>
      <c r="O131" s="2" t="s">
        <v>9</v>
      </c>
      <c r="P131" s="2">
        <v>36256</v>
      </c>
      <c r="Q131" s="2">
        <v>0.83</v>
      </c>
      <c r="R131" s="2">
        <v>1314</v>
      </c>
      <c r="S131" s="2"/>
      <c r="T131" s="2"/>
      <c r="U131" s="5">
        <v>6950000</v>
      </c>
      <c r="V131" s="5">
        <v>5950000</v>
      </c>
      <c r="W131" s="5"/>
      <c r="X131" s="11">
        <f>(U131-V131)/U131</f>
        <v>0.14388489208633093</v>
      </c>
      <c r="Y131" s="4">
        <v>793.33</v>
      </c>
    </row>
    <row r="132" spans="1:25" x14ac:dyDescent="0.25">
      <c r="A132" s="2">
        <v>144788</v>
      </c>
      <c r="B132" t="s">
        <v>31</v>
      </c>
      <c r="C132" s="1">
        <v>301</v>
      </c>
      <c r="E132" t="s">
        <v>74</v>
      </c>
      <c r="F132" s="2">
        <v>1994</v>
      </c>
      <c r="G132" s="2">
        <v>2013</v>
      </c>
      <c r="H132" s="2"/>
      <c r="I132" s="2"/>
      <c r="J132" s="2" t="s">
        <v>8</v>
      </c>
      <c r="K132" s="2">
        <v>5750</v>
      </c>
      <c r="L132" s="2">
        <v>6</v>
      </c>
      <c r="M132" s="2">
        <v>4</v>
      </c>
      <c r="N132" s="2">
        <v>1</v>
      </c>
      <c r="O132" s="2" t="s">
        <v>9</v>
      </c>
      <c r="P132" s="2">
        <v>212800</v>
      </c>
      <c r="Q132" s="2">
        <v>2</v>
      </c>
      <c r="R132" s="2">
        <v>211</v>
      </c>
      <c r="S132" s="2"/>
      <c r="T132" s="2"/>
      <c r="U132" s="5">
        <v>6450000</v>
      </c>
      <c r="V132" s="5">
        <v>6100000</v>
      </c>
      <c r="W132" s="5"/>
      <c r="X132" s="11">
        <f>(U132-V132)/U132</f>
        <v>5.4263565891472867E-2</v>
      </c>
      <c r="Y132" s="4">
        <v>1060.8699999999999</v>
      </c>
    </row>
    <row r="133" spans="1:25" x14ac:dyDescent="0.25">
      <c r="A133" s="2">
        <v>145121</v>
      </c>
      <c r="B133" t="s">
        <v>56</v>
      </c>
      <c r="C133" s="1">
        <v>405</v>
      </c>
      <c r="E133" t="s">
        <v>57</v>
      </c>
      <c r="F133" s="2">
        <v>1990</v>
      </c>
      <c r="G133" s="2"/>
      <c r="H133" s="2"/>
      <c r="I133" s="2"/>
      <c r="J133" s="2"/>
      <c r="K133" s="2">
        <v>3944</v>
      </c>
      <c r="L133" s="2">
        <v>4</v>
      </c>
      <c r="M133" s="2">
        <v>4</v>
      </c>
      <c r="N133" s="2">
        <v>1</v>
      </c>
      <c r="O133" s="2" t="s">
        <v>13</v>
      </c>
      <c r="P133" s="2">
        <v>30005</v>
      </c>
      <c r="Q133" s="2">
        <v>0.68</v>
      </c>
      <c r="R133" s="2">
        <v>190</v>
      </c>
      <c r="S133" s="2"/>
      <c r="T133" s="2"/>
      <c r="U133" s="5">
        <v>6100000</v>
      </c>
      <c r="V133" s="5">
        <v>6100000</v>
      </c>
      <c r="W133" s="5"/>
      <c r="X133" s="11">
        <f>(U133-V133)/U133</f>
        <v>0</v>
      </c>
      <c r="Y133" s="4">
        <v>1546.65</v>
      </c>
    </row>
    <row r="134" spans="1:25" x14ac:dyDescent="0.25">
      <c r="A134" s="2">
        <v>146856</v>
      </c>
      <c r="B134" t="s">
        <v>65</v>
      </c>
      <c r="C134" s="1">
        <v>1430</v>
      </c>
      <c r="E134" t="s">
        <v>146</v>
      </c>
      <c r="F134" s="2">
        <v>2002</v>
      </c>
      <c r="G134" s="2"/>
      <c r="H134" s="2"/>
      <c r="I134" s="2"/>
      <c r="J134" s="2"/>
      <c r="K134" s="2">
        <v>5876</v>
      </c>
      <c r="L134" s="2">
        <v>5</v>
      </c>
      <c r="M134" s="2">
        <v>6</v>
      </c>
      <c r="N134" s="2">
        <v>1</v>
      </c>
      <c r="O134" s="2" t="s">
        <v>9</v>
      </c>
      <c r="P134" s="2">
        <v>19474</v>
      </c>
      <c r="Q134" s="2">
        <v>0.44</v>
      </c>
      <c r="R134" s="2">
        <v>52</v>
      </c>
      <c r="S134" s="2"/>
      <c r="T134" s="2"/>
      <c r="U134" s="5">
        <v>6395000</v>
      </c>
      <c r="V134" s="5">
        <v>6395000</v>
      </c>
      <c r="W134" s="5"/>
      <c r="X134" s="11">
        <f>(U134-V134)/U134</f>
        <v>0</v>
      </c>
      <c r="Y134" s="4">
        <v>1088.33</v>
      </c>
    </row>
    <row r="135" spans="1:25" x14ac:dyDescent="0.25">
      <c r="A135" s="2">
        <v>143825</v>
      </c>
      <c r="B135" t="s">
        <v>29</v>
      </c>
      <c r="C135" s="1">
        <v>264</v>
      </c>
      <c r="E135" t="s">
        <v>96</v>
      </c>
      <c r="F135" s="2">
        <v>1974</v>
      </c>
      <c r="G135" s="2">
        <v>2001</v>
      </c>
      <c r="H135" s="2"/>
      <c r="I135" s="2"/>
      <c r="J135" s="2" t="s">
        <v>12</v>
      </c>
      <c r="K135" s="2">
        <v>5680</v>
      </c>
      <c r="L135" s="2">
        <v>6</v>
      </c>
      <c r="M135" s="2">
        <v>6</v>
      </c>
      <c r="N135" s="2">
        <v>1</v>
      </c>
      <c r="O135" s="2" t="s">
        <v>9</v>
      </c>
      <c r="P135" s="2">
        <v>29473</v>
      </c>
      <c r="Q135" s="2">
        <v>0.68</v>
      </c>
      <c r="R135" s="2">
        <v>308</v>
      </c>
      <c r="S135" s="2"/>
      <c r="T135" s="2"/>
      <c r="U135" s="5">
        <v>6995000</v>
      </c>
      <c r="V135" s="5">
        <v>6449000</v>
      </c>
      <c r="W135" s="5"/>
      <c r="X135" s="11">
        <f>(U135-V135)/U135</f>
        <v>7.8055754110078632E-2</v>
      </c>
      <c r="Y135" s="4">
        <v>1135.3900000000001</v>
      </c>
    </row>
    <row r="136" spans="1:25" x14ac:dyDescent="0.25">
      <c r="A136" s="2">
        <v>139667</v>
      </c>
      <c r="B136" t="s">
        <v>56</v>
      </c>
      <c r="C136" s="1">
        <v>351</v>
      </c>
      <c r="E136" t="s">
        <v>57</v>
      </c>
      <c r="F136" s="2">
        <v>1994</v>
      </c>
      <c r="G136" s="2"/>
      <c r="H136" s="2"/>
      <c r="I136" s="2"/>
      <c r="J136" s="2" t="s">
        <v>12</v>
      </c>
      <c r="K136" s="2">
        <v>7806</v>
      </c>
      <c r="L136" s="2">
        <v>6</v>
      </c>
      <c r="M136" s="2">
        <v>6</v>
      </c>
      <c r="N136" s="2">
        <v>1</v>
      </c>
      <c r="O136" s="2" t="s">
        <v>13</v>
      </c>
      <c r="P136" s="2">
        <v>32666</v>
      </c>
      <c r="Q136" s="2">
        <v>0.74</v>
      </c>
      <c r="R136" s="2">
        <v>595</v>
      </c>
      <c r="S136" s="2"/>
      <c r="T136" s="2"/>
      <c r="U136" s="5">
        <v>8250000</v>
      </c>
      <c r="V136" s="5">
        <v>6674000</v>
      </c>
      <c r="W136" s="5"/>
      <c r="X136" s="11">
        <f>(U136-V136)/U136</f>
        <v>0.19103030303030302</v>
      </c>
      <c r="Y136" s="4">
        <v>854.98</v>
      </c>
    </row>
    <row r="137" spans="1:25" x14ac:dyDescent="0.25">
      <c r="A137" s="2">
        <v>144435</v>
      </c>
      <c r="B137" t="s">
        <v>51</v>
      </c>
      <c r="C137" s="1">
        <v>18</v>
      </c>
      <c r="E137" t="s">
        <v>104</v>
      </c>
      <c r="F137" s="2">
        <v>2000</v>
      </c>
      <c r="G137" s="2"/>
      <c r="H137" s="2" t="s">
        <v>23</v>
      </c>
      <c r="I137" s="2" t="s">
        <v>23</v>
      </c>
      <c r="J137" s="2" t="s">
        <v>8</v>
      </c>
      <c r="K137" s="2">
        <v>5628</v>
      </c>
      <c r="L137" s="2">
        <v>5</v>
      </c>
      <c r="M137" s="2">
        <v>4</v>
      </c>
      <c r="N137" s="2">
        <v>1</v>
      </c>
      <c r="O137" s="2" t="s">
        <v>13</v>
      </c>
      <c r="P137" s="2">
        <v>34412</v>
      </c>
      <c r="Q137" s="2">
        <v>0.79</v>
      </c>
      <c r="R137" s="2">
        <v>226</v>
      </c>
      <c r="S137" s="2"/>
      <c r="T137" s="2"/>
      <c r="U137" s="5">
        <v>6995000</v>
      </c>
      <c r="V137" s="5">
        <v>6750000</v>
      </c>
      <c r="W137" s="5"/>
      <c r="X137" s="11">
        <f>(U137-V137)/U137</f>
        <v>3.5025017869907075E-2</v>
      </c>
      <c r="Y137" s="4">
        <v>1199.3599999999999</v>
      </c>
    </row>
    <row r="138" spans="1:25" x14ac:dyDescent="0.25">
      <c r="A138" s="2">
        <v>146535</v>
      </c>
      <c r="B138" t="s">
        <v>65</v>
      </c>
      <c r="C138" s="1">
        <v>1501</v>
      </c>
      <c r="E138" t="s">
        <v>146</v>
      </c>
      <c r="F138" s="2">
        <v>1979</v>
      </c>
      <c r="G138" s="2">
        <v>1995</v>
      </c>
      <c r="H138" s="2"/>
      <c r="I138" s="2"/>
      <c r="J138" s="2"/>
      <c r="K138" s="2">
        <v>5235</v>
      </c>
      <c r="L138" s="2">
        <v>5</v>
      </c>
      <c r="M138" s="2">
        <v>5</v>
      </c>
      <c r="N138" s="2">
        <v>1</v>
      </c>
      <c r="O138" s="2" t="s">
        <v>9</v>
      </c>
      <c r="P138" s="2">
        <v>18379</v>
      </c>
      <c r="Q138" s="2">
        <v>0.42</v>
      </c>
      <c r="R138" s="2">
        <v>83</v>
      </c>
      <c r="S138" s="2"/>
      <c r="T138" s="2"/>
      <c r="U138" s="5">
        <v>6950000</v>
      </c>
      <c r="V138" s="5">
        <v>6950000</v>
      </c>
      <c r="W138" s="5"/>
      <c r="X138" s="11">
        <f>(U138-V138)/U138</f>
        <v>0</v>
      </c>
      <c r="Y138" s="4">
        <v>1327.6</v>
      </c>
    </row>
    <row r="139" spans="1:25" x14ac:dyDescent="0.25">
      <c r="A139" s="2">
        <v>143020</v>
      </c>
      <c r="B139" t="s">
        <v>31</v>
      </c>
      <c r="C139" s="1">
        <v>9888</v>
      </c>
      <c r="E139" t="s">
        <v>31</v>
      </c>
      <c r="F139" s="2">
        <v>1986</v>
      </c>
      <c r="G139" s="2">
        <v>1990</v>
      </c>
      <c r="H139" s="2"/>
      <c r="I139" s="2"/>
      <c r="J139" s="2" t="s">
        <v>12</v>
      </c>
      <c r="K139" s="2">
        <v>5738</v>
      </c>
      <c r="L139" s="2">
        <v>4</v>
      </c>
      <c r="M139" s="2">
        <v>5</v>
      </c>
      <c r="N139" s="2">
        <v>0</v>
      </c>
      <c r="O139" s="2" t="s">
        <v>9</v>
      </c>
      <c r="P139" s="2">
        <v>322344</v>
      </c>
      <c r="Q139" s="2">
        <v>7.4</v>
      </c>
      <c r="R139" s="2">
        <v>344</v>
      </c>
      <c r="S139" s="2"/>
      <c r="T139" s="2"/>
      <c r="U139" s="5">
        <v>7375000</v>
      </c>
      <c r="V139" s="5">
        <v>7375000</v>
      </c>
      <c r="W139" s="5"/>
      <c r="X139" s="11">
        <f>(U139-V139)/U139</f>
        <v>0</v>
      </c>
      <c r="Y139" s="4">
        <v>1285.29</v>
      </c>
    </row>
    <row r="140" spans="1:25" x14ac:dyDescent="0.25">
      <c r="A140" s="2">
        <v>142903</v>
      </c>
      <c r="B140" t="s">
        <v>85</v>
      </c>
      <c r="C140" s="1">
        <v>20</v>
      </c>
      <c r="E140" t="s">
        <v>76</v>
      </c>
      <c r="F140" s="2">
        <v>2007</v>
      </c>
      <c r="G140" s="2"/>
      <c r="H140" s="2" t="s">
        <v>23</v>
      </c>
      <c r="I140" s="2"/>
      <c r="J140" s="2" t="s">
        <v>8</v>
      </c>
      <c r="K140" s="2">
        <v>5684</v>
      </c>
      <c r="L140" s="2">
        <v>5</v>
      </c>
      <c r="M140" s="2">
        <v>5</v>
      </c>
      <c r="N140" s="2">
        <v>2</v>
      </c>
      <c r="O140" s="2" t="s">
        <v>9</v>
      </c>
      <c r="P140" s="2">
        <v>15246</v>
      </c>
      <c r="Q140" s="2">
        <v>0.35</v>
      </c>
      <c r="R140" s="2">
        <v>332</v>
      </c>
      <c r="S140" s="2"/>
      <c r="T140" s="2"/>
      <c r="U140" s="5">
        <v>8475000</v>
      </c>
      <c r="V140" s="5">
        <v>7450000</v>
      </c>
      <c r="W140" s="5"/>
      <c r="X140" s="11">
        <f>(U140-V140)/U140</f>
        <v>0.12094395280235988</v>
      </c>
      <c r="Y140" s="4">
        <v>1310.7</v>
      </c>
    </row>
    <row r="141" spans="1:25" x14ac:dyDescent="0.25">
      <c r="A141" s="2">
        <v>147155</v>
      </c>
      <c r="B141" t="s">
        <v>20</v>
      </c>
      <c r="C141" s="1">
        <v>1201</v>
      </c>
      <c r="E141" t="s">
        <v>154</v>
      </c>
      <c r="F141" s="2">
        <v>2006</v>
      </c>
      <c r="G141" s="2"/>
      <c r="H141" s="2" t="s">
        <v>23</v>
      </c>
      <c r="I141" s="2" t="s">
        <v>23</v>
      </c>
      <c r="J141" s="2" t="s">
        <v>23</v>
      </c>
      <c r="K141" s="2">
        <v>9109</v>
      </c>
      <c r="L141" s="2">
        <v>6</v>
      </c>
      <c r="M141" s="2">
        <v>6</v>
      </c>
      <c r="N141" s="2">
        <v>2</v>
      </c>
      <c r="O141" s="2" t="s">
        <v>13</v>
      </c>
      <c r="P141" s="2">
        <v>47916</v>
      </c>
      <c r="Q141" s="2">
        <v>1.1000000000000001</v>
      </c>
      <c r="R141" s="2">
        <v>14</v>
      </c>
      <c r="S141" s="2"/>
      <c r="T141" s="2"/>
      <c r="U141" s="5">
        <v>7500000</v>
      </c>
      <c r="V141" s="5">
        <v>7500000</v>
      </c>
      <c r="W141" s="5"/>
      <c r="X141" s="11">
        <f>(U141-V141)/U141</f>
        <v>0</v>
      </c>
      <c r="Y141" s="4">
        <v>823.36</v>
      </c>
    </row>
    <row r="142" spans="1:25" x14ac:dyDescent="0.25">
      <c r="A142" s="2">
        <v>142935</v>
      </c>
      <c r="B142" t="s">
        <v>86</v>
      </c>
      <c r="C142" s="1">
        <v>1130</v>
      </c>
      <c r="E142" t="s">
        <v>87</v>
      </c>
      <c r="F142" s="2">
        <v>1972</v>
      </c>
      <c r="G142" s="2">
        <v>1995</v>
      </c>
      <c r="H142" s="2"/>
      <c r="I142" s="2"/>
      <c r="J142" s="2" t="s">
        <v>23</v>
      </c>
      <c r="K142" s="2">
        <v>2893</v>
      </c>
      <c r="L142" s="2">
        <v>4</v>
      </c>
      <c r="M142" s="2">
        <v>3</v>
      </c>
      <c r="N142" s="2">
        <v>0</v>
      </c>
      <c r="O142" s="2" t="s">
        <v>39</v>
      </c>
      <c r="P142" s="2">
        <v>20171</v>
      </c>
      <c r="Q142" s="2">
        <v>0.46</v>
      </c>
      <c r="R142" s="2">
        <v>338</v>
      </c>
      <c r="S142" s="2"/>
      <c r="T142" s="2"/>
      <c r="U142" s="5">
        <v>8900000</v>
      </c>
      <c r="V142" s="5">
        <v>7900000</v>
      </c>
      <c r="W142" s="5"/>
      <c r="X142" s="11">
        <f>(U142-V142)/U142</f>
        <v>0.11235955056179775</v>
      </c>
      <c r="Y142" s="4">
        <v>2730.73</v>
      </c>
    </row>
    <row r="143" spans="1:25" x14ac:dyDescent="0.25">
      <c r="A143" s="2">
        <v>147116</v>
      </c>
      <c r="B143" t="s">
        <v>17</v>
      </c>
      <c r="C143" s="1">
        <v>700</v>
      </c>
      <c r="E143" t="s">
        <v>31</v>
      </c>
      <c r="F143" s="2">
        <v>1988</v>
      </c>
      <c r="G143" s="2"/>
      <c r="H143" s="2"/>
      <c r="I143" s="2"/>
      <c r="J143" s="2" t="s">
        <v>23</v>
      </c>
      <c r="K143" s="2">
        <v>5668</v>
      </c>
      <c r="L143" s="2">
        <v>5</v>
      </c>
      <c r="M143" s="2">
        <v>4</v>
      </c>
      <c r="N143" s="2">
        <v>1</v>
      </c>
      <c r="O143" s="2" t="s">
        <v>9</v>
      </c>
      <c r="P143" s="2">
        <v>74042</v>
      </c>
      <c r="Q143" s="2">
        <v>1.7</v>
      </c>
      <c r="R143" s="2">
        <v>140</v>
      </c>
      <c r="S143" s="2"/>
      <c r="T143" s="2"/>
      <c r="U143" s="5">
        <v>7950000</v>
      </c>
      <c r="V143" s="5">
        <v>7950000</v>
      </c>
      <c r="W143" s="5"/>
      <c r="X143" s="11">
        <f>(U143-V143)/U143</f>
        <v>0</v>
      </c>
      <c r="Y143" s="4">
        <v>1402.61</v>
      </c>
    </row>
    <row r="144" spans="1:25" x14ac:dyDescent="0.25">
      <c r="A144" s="2">
        <v>145207</v>
      </c>
      <c r="B144" t="s">
        <v>56</v>
      </c>
      <c r="C144" s="1">
        <v>235</v>
      </c>
      <c r="E144" t="s">
        <v>128</v>
      </c>
      <c r="F144" s="2">
        <v>2016</v>
      </c>
      <c r="G144" s="2"/>
      <c r="H144" s="2" t="s">
        <v>23</v>
      </c>
      <c r="I144" s="2"/>
      <c r="J144" s="2" t="s">
        <v>8</v>
      </c>
      <c r="K144" s="2">
        <v>6443</v>
      </c>
      <c r="L144" s="2">
        <v>4</v>
      </c>
      <c r="M144" s="2">
        <v>6</v>
      </c>
      <c r="N144" s="2">
        <v>1</v>
      </c>
      <c r="O144" s="2" t="s">
        <v>13</v>
      </c>
      <c r="P144" s="2">
        <v>45302</v>
      </c>
      <c r="Q144" s="2">
        <v>1.04</v>
      </c>
      <c r="R144" s="2">
        <v>187</v>
      </c>
      <c r="S144" s="2"/>
      <c r="T144" s="2"/>
      <c r="U144" s="5">
        <v>7995000</v>
      </c>
      <c r="V144" s="5">
        <v>7995000</v>
      </c>
      <c r="W144" s="5"/>
      <c r="X144" s="11">
        <f>(U144-V144)/U144</f>
        <v>0</v>
      </c>
      <c r="Y144" s="4">
        <v>1240.8800000000001</v>
      </c>
    </row>
    <row r="145" spans="1:25" x14ac:dyDescent="0.25">
      <c r="A145" s="2">
        <v>144567</v>
      </c>
      <c r="B145" t="s">
        <v>20</v>
      </c>
      <c r="C145" s="1">
        <v>285</v>
      </c>
      <c r="E145" t="s">
        <v>109</v>
      </c>
      <c r="F145" s="2">
        <v>1998</v>
      </c>
      <c r="G145" s="2"/>
      <c r="H145" s="2"/>
      <c r="I145" s="2"/>
      <c r="J145" s="2" t="s">
        <v>23</v>
      </c>
      <c r="K145" s="2">
        <v>8673</v>
      </c>
      <c r="L145" s="2">
        <v>6</v>
      </c>
      <c r="M145" s="2">
        <v>6</v>
      </c>
      <c r="N145" s="2">
        <v>1</v>
      </c>
      <c r="O145" s="2" t="s">
        <v>9</v>
      </c>
      <c r="P145" s="2">
        <v>23847</v>
      </c>
      <c r="Q145" s="2">
        <v>0.55000000000000004</v>
      </c>
      <c r="R145" s="2">
        <v>225</v>
      </c>
      <c r="S145" s="2"/>
      <c r="T145" s="2"/>
      <c r="U145" s="5">
        <v>7999999</v>
      </c>
      <c r="V145" s="5">
        <v>7999999</v>
      </c>
      <c r="W145" s="5"/>
      <c r="X145" s="11">
        <f>(U145-V145)/U145</f>
        <v>0</v>
      </c>
      <c r="Y145" s="4">
        <v>922.4</v>
      </c>
    </row>
    <row r="146" spans="1:25" x14ac:dyDescent="0.25">
      <c r="A146" s="2">
        <v>139281</v>
      </c>
      <c r="B146" t="s">
        <v>67</v>
      </c>
      <c r="C146" s="1">
        <v>1330</v>
      </c>
      <c r="E146" t="s">
        <v>68</v>
      </c>
      <c r="F146" s="2">
        <v>2016</v>
      </c>
      <c r="G146" s="2"/>
      <c r="H146" s="2"/>
      <c r="I146" s="2"/>
      <c r="J146" s="2" t="s">
        <v>23</v>
      </c>
      <c r="K146" s="2">
        <v>6250</v>
      </c>
      <c r="L146" s="2">
        <v>6</v>
      </c>
      <c r="M146" s="2">
        <v>7</v>
      </c>
      <c r="N146" s="2">
        <v>1</v>
      </c>
      <c r="O146" s="2" t="s">
        <v>9</v>
      </c>
      <c r="P146" s="2">
        <v>15029</v>
      </c>
      <c r="Q146" s="2">
        <v>0.34</v>
      </c>
      <c r="R146" s="2">
        <v>672</v>
      </c>
      <c r="S146" s="2"/>
      <c r="T146" s="2"/>
      <c r="U146" s="5">
        <v>9250000</v>
      </c>
      <c r="V146" s="5">
        <v>8295000</v>
      </c>
      <c r="W146" s="5"/>
      <c r="X146" s="11">
        <f>(U146-V146)/U146</f>
        <v>0.10324324324324324</v>
      </c>
      <c r="Y146" s="4">
        <v>1327.2</v>
      </c>
    </row>
    <row r="147" spans="1:25" x14ac:dyDescent="0.25">
      <c r="A147" s="2">
        <v>143018</v>
      </c>
      <c r="B147" t="s">
        <v>31</v>
      </c>
      <c r="C147" s="1">
        <v>9669</v>
      </c>
      <c r="E147" t="s">
        <v>31</v>
      </c>
      <c r="F147" s="2">
        <v>1997</v>
      </c>
      <c r="G147" s="2"/>
      <c r="H147" s="2"/>
      <c r="I147" s="2"/>
      <c r="J147" s="2" t="s">
        <v>12</v>
      </c>
      <c r="K147" s="2">
        <v>5659</v>
      </c>
      <c r="L147" s="2">
        <v>4</v>
      </c>
      <c r="M147" s="2">
        <v>5</v>
      </c>
      <c r="N147" s="2">
        <v>1</v>
      </c>
      <c r="O147" s="2" t="s">
        <v>55</v>
      </c>
      <c r="P147" s="2">
        <v>938021.04</v>
      </c>
      <c r="Q147" s="2">
        <v>21.53</v>
      </c>
      <c r="R147" s="2">
        <v>344</v>
      </c>
      <c r="S147" s="2"/>
      <c r="T147" s="2"/>
      <c r="U147" s="5">
        <v>8375000</v>
      </c>
      <c r="V147" s="5">
        <v>8375000</v>
      </c>
      <c r="W147" s="5"/>
      <c r="X147" s="11">
        <f>(U147-V147)/U147</f>
        <v>0</v>
      </c>
      <c r="Y147" s="4">
        <v>1479.94</v>
      </c>
    </row>
    <row r="148" spans="1:25" x14ac:dyDescent="0.25">
      <c r="A148" s="2">
        <v>137138</v>
      </c>
      <c r="B148" t="s">
        <v>31</v>
      </c>
      <c r="C148" s="1">
        <v>11</v>
      </c>
      <c r="E148" t="s">
        <v>36</v>
      </c>
      <c r="F148" s="2">
        <v>2006</v>
      </c>
      <c r="G148" s="2"/>
      <c r="H148" s="2"/>
      <c r="I148" s="2"/>
      <c r="J148" s="2" t="s">
        <v>8</v>
      </c>
      <c r="K148" s="2">
        <v>5401</v>
      </c>
      <c r="L148" s="2">
        <v>4</v>
      </c>
      <c r="M148" s="2">
        <v>4</v>
      </c>
      <c r="N148" s="2">
        <v>0</v>
      </c>
      <c r="O148" s="2" t="s">
        <v>9</v>
      </c>
      <c r="P148" s="2">
        <v>318859</v>
      </c>
      <c r="Q148" s="2">
        <v>7.32</v>
      </c>
      <c r="R148" s="2">
        <v>757</v>
      </c>
      <c r="S148" s="2"/>
      <c r="T148" s="2"/>
      <c r="U148" s="5">
        <v>9950000</v>
      </c>
      <c r="V148" s="5">
        <v>8450000</v>
      </c>
      <c r="W148" s="5"/>
      <c r="X148" s="11">
        <f>(U148-V148)/U148</f>
        <v>0.15075376884422109</v>
      </c>
      <c r="Y148" s="4">
        <v>1564.53</v>
      </c>
    </row>
    <row r="149" spans="1:25" x14ac:dyDescent="0.25">
      <c r="A149" s="2">
        <v>146963</v>
      </c>
      <c r="B149" t="s">
        <v>20</v>
      </c>
      <c r="C149" s="1">
        <v>81</v>
      </c>
      <c r="D149" t="s">
        <v>21</v>
      </c>
      <c r="E149" t="s">
        <v>22</v>
      </c>
      <c r="F149" s="2">
        <v>2000</v>
      </c>
      <c r="G149" s="2"/>
      <c r="H149" s="2"/>
      <c r="I149" s="2"/>
      <c r="J149" s="2" t="s">
        <v>8</v>
      </c>
      <c r="K149" s="2">
        <v>7618</v>
      </c>
      <c r="L149" s="2">
        <v>4</v>
      </c>
      <c r="M149" s="2">
        <v>4</v>
      </c>
      <c r="N149" s="2">
        <v>2</v>
      </c>
      <c r="O149" s="2" t="s">
        <v>9</v>
      </c>
      <c r="P149" s="2">
        <v>23531</v>
      </c>
      <c r="Q149" s="2">
        <v>0.54</v>
      </c>
      <c r="R149" s="2">
        <v>38</v>
      </c>
      <c r="S149" s="2"/>
      <c r="T149" s="2"/>
      <c r="U149" s="5">
        <v>8500000</v>
      </c>
      <c r="V149" s="5">
        <v>8500000</v>
      </c>
      <c r="W149" s="5"/>
      <c r="X149" s="11">
        <f>(U149-V149)/U149</f>
        <v>0</v>
      </c>
      <c r="Y149" s="4">
        <v>1115.78</v>
      </c>
    </row>
    <row r="150" spans="1:25" x14ac:dyDescent="0.25">
      <c r="A150" s="2">
        <v>144784</v>
      </c>
      <c r="B150" t="s">
        <v>31</v>
      </c>
      <c r="C150" s="1" t="s">
        <v>117</v>
      </c>
      <c r="E150" t="s">
        <v>118</v>
      </c>
      <c r="F150" s="2">
        <v>1994</v>
      </c>
      <c r="G150" s="2"/>
      <c r="H150" s="2"/>
      <c r="I150" s="2"/>
      <c r="J150" s="2" t="s">
        <v>23</v>
      </c>
      <c r="K150" s="2">
        <v>8488</v>
      </c>
      <c r="L150" s="2">
        <v>7</v>
      </c>
      <c r="M150" s="2">
        <v>8</v>
      </c>
      <c r="N150" s="2">
        <v>0</v>
      </c>
      <c r="O150" s="2" t="s">
        <v>55</v>
      </c>
      <c r="P150" s="2">
        <v>985763</v>
      </c>
      <c r="Q150" s="2">
        <v>22.63</v>
      </c>
      <c r="R150" s="2">
        <v>226</v>
      </c>
      <c r="S150" s="2"/>
      <c r="T150" s="2"/>
      <c r="U150" s="5">
        <v>9120000</v>
      </c>
      <c r="V150" s="5">
        <v>8810000</v>
      </c>
      <c r="W150" s="5"/>
      <c r="X150" s="11">
        <f>(U150-V150)/U150</f>
        <v>3.399122807017544E-2</v>
      </c>
      <c r="Y150" s="4">
        <v>1037.94</v>
      </c>
    </row>
    <row r="151" spans="1:25" x14ac:dyDescent="0.25">
      <c r="A151" s="2">
        <v>143894</v>
      </c>
      <c r="B151" t="s">
        <v>31</v>
      </c>
      <c r="C151" s="1">
        <v>651</v>
      </c>
      <c r="E151" t="s">
        <v>74</v>
      </c>
      <c r="F151" s="2">
        <v>2009</v>
      </c>
      <c r="G151" s="2"/>
      <c r="H151" s="2"/>
      <c r="I151" s="2"/>
      <c r="J151" s="2" t="s">
        <v>8</v>
      </c>
      <c r="K151" s="2">
        <v>5200</v>
      </c>
      <c r="L151" s="2">
        <v>5</v>
      </c>
      <c r="M151" s="2">
        <v>5</v>
      </c>
      <c r="N151" s="2">
        <v>1</v>
      </c>
      <c r="O151" s="2" t="s">
        <v>13</v>
      </c>
      <c r="P151" s="2">
        <v>87120</v>
      </c>
      <c r="Q151" s="2">
        <v>2</v>
      </c>
      <c r="R151" s="2">
        <v>259</v>
      </c>
      <c r="S151" s="2"/>
      <c r="T151" s="2"/>
      <c r="U151" s="5">
        <v>8900000</v>
      </c>
      <c r="V151" s="5">
        <v>8900000</v>
      </c>
      <c r="W151" s="5"/>
      <c r="X151" s="11">
        <f>(U151-V151)/U151</f>
        <v>0</v>
      </c>
      <c r="Y151" s="4">
        <v>1711.54</v>
      </c>
    </row>
    <row r="152" spans="1:25" x14ac:dyDescent="0.25">
      <c r="A152" s="2">
        <v>145714</v>
      </c>
      <c r="B152" t="s">
        <v>56</v>
      </c>
      <c r="C152" s="1">
        <v>460</v>
      </c>
      <c r="E152" t="s">
        <v>142</v>
      </c>
      <c r="F152" s="2">
        <v>2002</v>
      </c>
      <c r="G152" s="2"/>
      <c r="H152" s="2" t="s">
        <v>23</v>
      </c>
      <c r="I152" s="2" t="s">
        <v>23</v>
      </c>
      <c r="J152" s="2"/>
      <c r="K152" s="2">
        <v>8379</v>
      </c>
      <c r="L152" s="2">
        <v>6</v>
      </c>
      <c r="M152" s="2">
        <v>6</v>
      </c>
      <c r="N152" s="2">
        <v>1</v>
      </c>
      <c r="O152" s="2" t="s">
        <v>13</v>
      </c>
      <c r="P152" s="2">
        <v>41599.800000000003</v>
      </c>
      <c r="Q152" s="2">
        <v>0.95</v>
      </c>
      <c r="R152" s="2">
        <v>153</v>
      </c>
      <c r="S152" s="2"/>
      <c r="T152" s="2"/>
      <c r="U152" s="5">
        <v>8900000</v>
      </c>
      <c r="V152" s="5">
        <v>8900000</v>
      </c>
      <c r="W152" s="5"/>
      <c r="X152" s="11">
        <f>(U152-V152)/U152</f>
        <v>0</v>
      </c>
      <c r="Y152" s="4">
        <v>1062.18</v>
      </c>
    </row>
    <row r="153" spans="1:25" x14ac:dyDescent="0.25">
      <c r="A153" s="2">
        <v>144389</v>
      </c>
      <c r="B153" t="s">
        <v>99</v>
      </c>
      <c r="C153" s="1">
        <v>1395</v>
      </c>
      <c r="E153" t="s">
        <v>100</v>
      </c>
      <c r="F153" s="2">
        <v>0</v>
      </c>
      <c r="G153" s="2">
        <v>2015</v>
      </c>
      <c r="H153" s="2"/>
      <c r="I153" s="2"/>
      <c r="J153" s="2" t="s">
        <v>23</v>
      </c>
      <c r="K153" s="2">
        <v>5731</v>
      </c>
      <c r="L153" s="2">
        <v>7</v>
      </c>
      <c r="M153" s="2">
        <v>7</v>
      </c>
      <c r="N153" s="2">
        <v>0</v>
      </c>
      <c r="O153" s="2" t="s">
        <v>9</v>
      </c>
      <c r="P153" s="2">
        <v>48787</v>
      </c>
      <c r="Q153" s="2">
        <v>1.1000000000000001</v>
      </c>
      <c r="R153" s="2">
        <v>245</v>
      </c>
      <c r="S153" s="2"/>
      <c r="T153" s="2"/>
      <c r="U153" s="5">
        <v>9875000</v>
      </c>
      <c r="V153" s="5">
        <v>9250000</v>
      </c>
      <c r="W153" s="5"/>
      <c r="X153" s="11">
        <f>(U153-V153)/U153</f>
        <v>6.3291139240506333E-2</v>
      </c>
      <c r="Y153" s="4">
        <v>1614.03</v>
      </c>
    </row>
    <row r="154" spans="1:25" x14ac:dyDescent="0.25">
      <c r="A154" s="2">
        <v>147160</v>
      </c>
      <c r="B154" t="s">
        <v>20</v>
      </c>
      <c r="C154" s="1">
        <v>1230</v>
      </c>
      <c r="D154" t="s">
        <v>15</v>
      </c>
      <c r="E154" t="s">
        <v>154</v>
      </c>
      <c r="F154" s="2">
        <v>1998</v>
      </c>
      <c r="G154" s="2"/>
      <c r="H154" s="2"/>
      <c r="I154" s="2"/>
      <c r="J154" s="2"/>
      <c r="K154" s="2">
        <v>6488</v>
      </c>
      <c r="L154" s="2">
        <v>4</v>
      </c>
      <c r="M154" s="2">
        <v>5</v>
      </c>
      <c r="N154" s="2">
        <v>2</v>
      </c>
      <c r="O154" s="2" t="s">
        <v>9</v>
      </c>
      <c r="P154" s="2">
        <v>32234.400000000001</v>
      </c>
      <c r="Q154" s="2">
        <v>0.74</v>
      </c>
      <c r="R154" s="2">
        <v>16</v>
      </c>
      <c r="S154" s="2"/>
      <c r="T154" s="2"/>
      <c r="U154" s="5">
        <v>9650000</v>
      </c>
      <c r="V154" s="5">
        <v>9650000</v>
      </c>
      <c r="W154" s="5"/>
      <c r="X154" s="11">
        <f>(U154-V154)/U154</f>
        <v>0</v>
      </c>
      <c r="Y154" s="4">
        <v>1487.36</v>
      </c>
    </row>
    <row r="155" spans="1:25" x14ac:dyDescent="0.25">
      <c r="A155" s="2">
        <v>139230</v>
      </c>
      <c r="B155" t="s">
        <v>74</v>
      </c>
      <c r="C155" s="1">
        <v>243</v>
      </c>
      <c r="E155" t="s">
        <v>74</v>
      </c>
      <c r="F155" s="2">
        <v>2008</v>
      </c>
      <c r="G155" s="2">
        <v>2014</v>
      </c>
      <c r="H155" s="2"/>
      <c r="I155" s="2"/>
      <c r="J155" s="2" t="s">
        <v>23</v>
      </c>
      <c r="K155" s="2">
        <v>6545</v>
      </c>
      <c r="L155" s="2">
        <v>6</v>
      </c>
      <c r="M155" s="2">
        <v>5</v>
      </c>
      <c r="N155" s="2">
        <v>2</v>
      </c>
      <c r="O155" s="2" t="s">
        <v>55</v>
      </c>
      <c r="P155" s="2">
        <v>106722</v>
      </c>
      <c r="Q155" s="2">
        <v>2.4500000000000002</v>
      </c>
      <c r="R155" s="2">
        <v>604</v>
      </c>
      <c r="S155" s="2"/>
      <c r="T155" s="2"/>
      <c r="U155" s="5">
        <v>14000000</v>
      </c>
      <c r="V155" s="5">
        <v>9900000</v>
      </c>
      <c r="W155" s="5"/>
      <c r="X155" s="11">
        <f>(U155-V155)/U155</f>
        <v>0.29285714285714287</v>
      </c>
      <c r="Y155" s="4">
        <v>1512.61</v>
      </c>
    </row>
    <row r="156" spans="1:25" x14ac:dyDescent="0.25">
      <c r="A156" s="2">
        <v>146001</v>
      </c>
      <c r="B156" t="s">
        <v>20</v>
      </c>
      <c r="C156" s="1">
        <v>45</v>
      </c>
      <c r="D156" t="s">
        <v>21</v>
      </c>
      <c r="E156" t="s">
        <v>22</v>
      </c>
      <c r="F156" s="2">
        <v>2004</v>
      </c>
      <c r="G156" s="2">
        <v>2016</v>
      </c>
      <c r="H156" s="2"/>
      <c r="I156" s="2"/>
      <c r="J156" s="2" t="s">
        <v>23</v>
      </c>
      <c r="K156" s="2">
        <v>8402</v>
      </c>
      <c r="L156" s="2">
        <v>5</v>
      </c>
      <c r="M156" s="2">
        <v>6</v>
      </c>
      <c r="N156" s="2">
        <v>1</v>
      </c>
      <c r="O156" s="2" t="s">
        <v>9</v>
      </c>
      <c r="P156" s="2">
        <v>16788</v>
      </c>
      <c r="Q156" s="2">
        <v>0.39</v>
      </c>
      <c r="R156" s="2">
        <v>131</v>
      </c>
      <c r="S156" s="2"/>
      <c r="T156" s="2"/>
      <c r="U156" s="5">
        <v>9900000</v>
      </c>
      <c r="V156" s="5">
        <v>9900000</v>
      </c>
      <c r="W156" s="5"/>
      <c r="X156" s="11">
        <f>(U156-V156)/U156</f>
        <v>0</v>
      </c>
      <c r="Y156" s="4">
        <v>1178.29</v>
      </c>
    </row>
    <row r="157" spans="1:25" x14ac:dyDescent="0.25">
      <c r="A157" s="2">
        <v>144965</v>
      </c>
      <c r="B157" t="s">
        <v>20</v>
      </c>
      <c r="C157" s="1">
        <v>15</v>
      </c>
      <c r="D157" t="s">
        <v>15</v>
      </c>
      <c r="E157" t="s">
        <v>22</v>
      </c>
      <c r="F157" s="2">
        <v>2006</v>
      </c>
      <c r="G157" s="2">
        <v>2012</v>
      </c>
      <c r="H157" s="2" t="s">
        <v>23</v>
      </c>
      <c r="I157" s="2" t="s">
        <v>23</v>
      </c>
      <c r="J157" s="2" t="s">
        <v>23</v>
      </c>
      <c r="K157" s="2">
        <v>8256</v>
      </c>
      <c r="L157" s="2">
        <v>5</v>
      </c>
      <c r="M157" s="2">
        <v>6</v>
      </c>
      <c r="N157" s="2">
        <v>2</v>
      </c>
      <c r="O157" s="2" t="s">
        <v>13</v>
      </c>
      <c r="P157" s="2">
        <v>16988</v>
      </c>
      <c r="Q157" s="2">
        <v>0.39</v>
      </c>
      <c r="R157" s="2">
        <v>203</v>
      </c>
      <c r="S157" s="2"/>
      <c r="T157" s="2"/>
      <c r="U157" s="5">
        <v>10450000</v>
      </c>
      <c r="V157" s="5">
        <v>10450000</v>
      </c>
      <c r="W157" s="5"/>
      <c r="X157" s="11">
        <f>(U157-V157)/U157</f>
        <v>0</v>
      </c>
      <c r="Y157" s="4">
        <v>1265.75</v>
      </c>
    </row>
    <row r="158" spans="1:25" x14ac:dyDescent="0.25">
      <c r="A158" s="2">
        <v>146180</v>
      </c>
      <c r="B158" t="s">
        <v>56</v>
      </c>
      <c r="C158" s="1">
        <v>130</v>
      </c>
      <c r="E158" t="s">
        <v>143</v>
      </c>
      <c r="F158" s="2">
        <v>2004</v>
      </c>
      <c r="G158" s="2"/>
      <c r="H158" s="2"/>
      <c r="I158" s="2"/>
      <c r="J158" s="2" t="s">
        <v>23</v>
      </c>
      <c r="K158" s="2">
        <v>7358</v>
      </c>
      <c r="L158" s="2">
        <v>6</v>
      </c>
      <c r="M158" s="2">
        <v>6</v>
      </c>
      <c r="N158" s="2">
        <v>2</v>
      </c>
      <c r="O158" s="2" t="s">
        <v>13</v>
      </c>
      <c r="P158" s="2">
        <v>49086</v>
      </c>
      <c r="Q158" s="2">
        <v>1.1299999999999999</v>
      </c>
      <c r="R158" s="2">
        <v>117</v>
      </c>
      <c r="S158" s="2"/>
      <c r="T158" s="2"/>
      <c r="U158" s="5">
        <v>10995000</v>
      </c>
      <c r="V158" s="5">
        <v>10995000</v>
      </c>
      <c r="W158" s="5"/>
      <c r="X158" s="11">
        <f>(U158-V158)/U158</f>
        <v>0</v>
      </c>
      <c r="Y158" s="4">
        <v>1494.29</v>
      </c>
    </row>
    <row r="159" spans="1:25" x14ac:dyDescent="0.25">
      <c r="A159" s="2">
        <v>142357</v>
      </c>
      <c r="B159" t="s">
        <v>20</v>
      </c>
      <c r="C159" s="1">
        <v>31</v>
      </c>
      <c r="D159" t="s">
        <v>21</v>
      </c>
      <c r="E159" t="s">
        <v>22</v>
      </c>
      <c r="F159" s="2">
        <v>2006</v>
      </c>
      <c r="G159" s="2"/>
      <c r="H159" s="2"/>
      <c r="I159" s="2"/>
      <c r="J159" s="2" t="s">
        <v>23</v>
      </c>
      <c r="K159" s="2">
        <v>8648</v>
      </c>
      <c r="L159" s="2">
        <v>6</v>
      </c>
      <c r="M159" s="2">
        <v>6</v>
      </c>
      <c r="N159" s="2">
        <v>2</v>
      </c>
      <c r="O159" s="2" t="s">
        <v>9</v>
      </c>
      <c r="P159" s="2">
        <v>16509</v>
      </c>
      <c r="Q159" s="2">
        <v>0.38</v>
      </c>
      <c r="R159" s="2">
        <v>367</v>
      </c>
      <c r="S159" s="2"/>
      <c r="T159" s="2"/>
      <c r="U159" s="5">
        <v>13500000</v>
      </c>
      <c r="V159" s="5">
        <v>11500000</v>
      </c>
      <c r="W159" s="5"/>
      <c r="X159" s="11">
        <f>(U159-V159)/U159</f>
        <v>0.14814814814814814</v>
      </c>
      <c r="Y159" s="4">
        <v>1329.79</v>
      </c>
    </row>
    <row r="160" spans="1:25" x14ac:dyDescent="0.25">
      <c r="A160" s="2">
        <v>134953</v>
      </c>
      <c r="B160" t="s">
        <v>17</v>
      </c>
      <c r="C160" s="1">
        <v>74</v>
      </c>
      <c r="E160" t="s">
        <v>35</v>
      </c>
      <c r="F160" s="2">
        <v>1998</v>
      </c>
      <c r="G160" s="2"/>
      <c r="H160" s="2"/>
      <c r="I160" s="2"/>
      <c r="J160" s="2" t="s">
        <v>23</v>
      </c>
      <c r="K160" s="2">
        <v>3567</v>
      </c>
      <c r="L160" s="2">
        <v>4</v>
      </c>
      <c r="M160" s="2">
        <v>4</v>
      </c>
      <c r="N160" s="2">
        <v>1</v>
      </c>
      <c r="O160" s="2" t="s">
        <v>9</v>
      </c>
      <c r="P160" s="2">
        <v>9405213.8399999999</v>
      </c>
      <c r="Q160" s="2">
        <v>215.91</v>
      </c>
      <c r="R160" s="2">
        <v>939</v>
      </c>
      <c r="S160" s="2"/>
      <c r="T160" s="2"/>
      <c r="U160" s="5">
        <v>12950000</v>
      </c>
      <c r="V160" s="5">
        <v>11500000</v>
      </c>
      <c r="W160" s="5"/>
      <c r="X160" s="11">
        <f>(U160-V160)/U160</f>
        <v>0.11196911196911197</v>
      </c>
      <c r="Y160" s="4">
        <v>3224</v>
      </c>
    </row>
    <row r="161" spans="1:25" x14ac:dyDescent="0.25">
      <c r="A161" s="2">
        <v>146827</v>
      </c>
      <c r="B161" t="s">
        <v>51</v>
      </c>
      <c r="C161" s="1">
        <v>170</v>
      </c>
      <c r="E161" t="s">
        <v>152</v>
      </c>
      <c r="F161" s="2">
        <v>2005</v>
      </c>
      <c r="G161" s="2"/>
      <c r="H161" s="2"/>
      <c r="I161" s="2"/>
      <c r="J161" s="2" t="s">
        <v>8</v>
      </c>
      <c r="K161" s="2">
        <v>8983</v>
      </c>
      <c r="L161" s="2">
        <v>5</v>
      </c>
      <c r="M161" s="2">
        <v>5</v>
      </c>
      <c r="N161" s="2">
        <v>3</v>
      </c>
      <c r="O161" s="2" t="s">
        <v>13</v>
      </c>
      <c r="P161" s="2">
        <v>61071.12</v>
      </c>
      <c r="Q161" s="2">
        <v>1.4</v>
      </c>
      <c r="R161" s="2">
        <v>51</v>
      </c>
      <c r="S161" s="2"/>
      <c r="T161" s="2"/>
      <c r="U161" s="5">
        <v>13500000</v>
      </c>
      <c r="V161" s="5">
        <v>13500000</v>
      </c>
      <c r="W161" s="5"/>
      <c r="X161" s="11">
        <f>(U161-V161)/U161</f>
        <v>0</v>
      </c>
      <c r="Y161" s="4">
        <v>1502.84</v>
      </c>
    </row>
    <row r="162" spans="1:25" x14ac:dyDescent="0.25">
      <c r="A162" s="2">
        <v>140546</v>
      </c>
      <c r="B162" t="s">
        <v>51</v>
      </c>
      <c r="C162" s="1">
        <v>991</v>
      </c>
      <c r="E162" t="s">
        <v>52</v>
      </c>
      <c r="F162" s="2">
        <v>2014</v>
      </c>
      <c r="G162" s="2"/>
      <c r="H162" s="2" t="s">
        <v>23</v>
      </c>
      <c r="I162" s="2" t="s">
        <v>23</v>
      </c>
      <c r="J162" s="2" t="s">
        <v>23</v>
      </c>
      <c r="K162" s="2">
        <v>10000</v>
      </c>
      <c r="L162" s="2">
        <v>5</v>
      </c>
      <c r="M162" s="2">
        <v>6</v>
      </c>
      <c r="N162" s="2">
        <v>2</v>
      </c>
      <c r="O162" s="2" t="s">
        <v>13</v>
      </c>
      <c r="P162" s="2">
        <v>55071</v>
      </c>
      <c r="Q162" s="2">
        <v>1.27</v>
      </c>
      <c r="R162" s="2">
        <v>526</v>
      </c>
      <c r="S162" s="2"/>
      <c r="T162" s="2"/>
      <c r="U162" s="5">
        <v>16950000</v>
      </c>
      <c r="V162" s="5">
        <v>14950000</v>
      </c>
      <c r="W162" s="5"/>
      <c r="X162" s="11">
        <f>(U162-V162)/U162</f>
        <v>0.11799410029498525</v>
      </c>
      <c r="Y162" s="4">
        <v>1495</v>
      </c>
    </row>
    <row r="163" spans="1:25" x14ac:dyDescent="0.25">
      <c r="A163" s="2">
        <v>146953</v>
      </c>
      <c r="B163" t="s">
        <v>29</v>
      </c>
      <c r="C163" s="1">
        <v>180</v>
      </c>
      <c r="E163" t="s">
        <v>155</v>
      </c>
      <c r="F163" s="2">
        <v>2006</v>
      </c>
      <c r="G163" s="2">
        <v>2014</v>
      </c>
      <c r="H163" s="2"/>
      <c r="I163" s="2"/>
      <c r="J163" s="2"/>
      <c r="K163" s="2">
        <v>9266</v>
      </c>
      <c r="L163" s="2">
        <v>5</v>
      </c>
      <c r="M163" s="2">
        <v>4</v>
      </c>
      <c r="N163" s="2">
        <v>2</v>
      </c>
      <c r="O163" s="2" t="s">
        <v>9</v>
      </c>
      <c r="P163" s="2">
        <v>51784</v>
      </c>
      <c r="Q163" s="2">
        <v>1.19</v>
      </c>
      <c r="R163" s="2">
        <v>49</v>
      </c>
      <c r="S163" s="2"/>
      <c r="T163" s="2"/>
      <c r="U163" s="5">
        <v>15000000</v>
      </c>
      <c r="V163" s="5">
        <v>15900000</v>
      </c>
      <c r="W163" s="5"/>
      <c r="X163" s="11">
        <f>(U163-V163)/U163</f>
        <v>-0.06</v>
      </c>
      <c r="Y163" s="4">
        <v>1715.95</v>
      </c>
    </row>
    <row r="164" spans="1:25" x14ac:dyDescent="0.25">
      <c r="A164" s="2">
        <v>143711</v>
      </c>
      <c r="B164" t="s">
        <v>31</v>
      </c>
      <c r="C164" s="1">
        <v>1030</v>
      </c>
      <c r="D164" t="s">
        <v>21</v>
      </c>
      <c r="E164" t="s">
        <v>94</v>
      </c>
      <c r="F164" s="2">
        <v>1998</v>
      </c>
      <c r="G164" s="2"/>
      <c r="H164" s="2"/>
      <c r="I164" s="2"/>
      <c r="J164" s="2" t="s">
        <v>12</v>
      </c>
      <c r="K164" s="2">
        <v>10761</v>
      </c>
      <c r="L164" s="2">
        <v>6</v>
      </c>
      <c r="M164" s="2">
        <v>6</v>
      </c>
      <c r="N164" s="2">
        <v>2</v>
      </c>
      <c r="O164" s="2" t="s">
        <v>9</v>
      </c>
      <c r="P164" s="2">
        <v>471319</v>
      </c>
      <c r="Q164" s="2">
        <v>10.82</v>
      </c>
      <c r="R164" s="2">
        <v>282</v>
      </c>
      <c r="S164" s="2"/>
      <c r="T164" s="2"/>
      <c r="U164" s="5">
        <v>15995000</v>
      </c>
      <c r="V164" s="5">
        <v>15995000</v>
      </c>
      <c r="W164" s="5"/>
      <c r="X164" s="11">
        <f>(U164-V164)/U164</f>
        <v>0</v>
      </c>
      <c r="Y164" s="4">
        <v>1486.39</v>
      </c>
    </row>
    <row r="165" spans="1:25" x14ac:dyDescent="0.25">
      <c r="A165" s="2">
        <v>145673</v>
      </c>
      <c r="B165" t="s">
        <v>65</v>
      </c>
      <c r="C165" s="1">
        <v>73</v>
      </c>
      <c r="E165" t="s">
        <v>141</v>
      </c>
      <c r="F165" s="2">
        <v>1996</v>
      </c>
      <c r="G165" s="2">
        <v>2005</v>
      </c>
      <c r="H165" s="2"/>
      <c r="I165" s="2"/>
      <c r="J165" s="2" t="s">
        <v>23</v>
      </c>
      <c r="K165" s="2">
        <v>9100</v>
      </c>
      <c r="L165" s="2">
        <v>6</v>
      </c>
      <c r="M165" s="2">
        <v>6</v>
      </c>
      <c r="N165" s="2">
        <v>1</v>
      </c>
      <c r="O165" s="2" t="s">
        <v>13</v>
      </c>
      <c r="P165" s="2">
        <v>194713</v>
      </c>
      <c r="Q165" s="2">
        <v>4.47</v>
      </c>
      <c r="R165" s="2">
        <v>162</v>
      </c>
      <c r="S165" s="2"/>
      <c r="T165" s="2"/>
      <c r="U165" s="5">
        <v>16950000</v>
      </c>
      <c r="V165" s="5">
        <v>16950000</v>
      </c>
      <c r="W165" s="5"/>
      <c r="X165" s="11">
        <f>(U165-V165)/U165</f>
        <v>0</v>
      </c>
      <c r="Y165" s="4">
        <v>1862.64</v>
      </c>
    </row>
    <row r="166" spans="1:25" x14ac:dyDescent="0.25">
      <c r="A166" s="2">
        <v>146703</v>
      </c>
      <c r="B166" t="s">
        <v>17</v>
      </c>
      <c r="C166" s="1">
        <v>780</v>
      </c>
      <c r="E166" t="s">
        <v>150</v>
      </c>
      <c r="F166" s="2">
        <v>2006</v>
      </c>
      <c r="G166" s="2"/>
      <c r="H166" s="2"/>
      <c r="I166" s="2"/>
      <c r="J166" s="2" t="s">
        <v>8</v>
      </c>
      <c r="K166" s="2">
        <v>10803</v>
      </c>
      <c r="L166" s="2">
        <v>5</v>
      </c>
      <c r="M166" s="2">
        <v>6</v>
      </c>
      <c r="N166" s="2">
        <v>1</v>
      </c>
      <c r="O166" s="2" t="s">
        <v>13</v>
      </c>
      <c r="P166" s="2">
        <v>2621005</v>
      </c>
      <c r="Q166" s="2">
        <v>60.17</v>
      </c>
      <c r="R166" s="2">
        <v>64</v>
      </c>
      <c r="S166" s="2"/>
      <c r="T166" s="2"/>
      <c r="U166" s="5">
        <v>17800000</v>
      </c>
      <c r="V166" s="5">
        <v>17800000</v>
      </c>
      <c r="W166" s="5"/>
      <c r="X166" s="11">
        <f>(U166-V166)/U166</f>
        <v>0</v>
      </c>
      <c r="Y166" s="4">
        <v>1647.69</v>
      </c>
    </row>
    <row r="167" spans="1:25" x14ac:dyDescent="0.25">
      <c r="A167" s="2">
        <v>147008</v>
      </c>
      <c r="B167" t="s">
        <v>51</v>
      </c>
      <c r="C167" s="1">
        <v>112</v>
      </c>
      <c r="E167" t="s">
        <v>152</v>
      </c>
      <c r="F167" s="2">
        <v>2007</v>
      </c>
      <c r="G167" s="2"/>
      <c r="H167" s="2" t="s">
        <v>23</v>
      </c>
      <c r="I167" s="2" t="s">
        <v>23</v>
      </c>
      <c r="J167" s="2" t="s">
        <v>23</v>
      </c>
      <c r="K167" s="2">
        <v>7856</v>
      </c>
      <c r="L167" s="2">
        <v>5</v>
      </c>
      <c r="M167" s="2">
        <v>5</v>
      </c>
      <c r="N167" s="2">
        <v>3</v>
      </c>
      <c r="O167" s="2" t="s">
        <v>13</v>
      </c>
      <c r="P167" s="2">
        <v>91389</v>
      </c>
      <c r="Q167" s="2">
        <v>2.1</v>
      </c>
      <c r="R167" s="2">
        <v>36</v>
      </c>
      <c r="S167" s="2"/>
      <c r="T167" s="2"/>
      <c r="U167" s="5">
        <v>17900000</v>
      </c>
      <c r="V167" s="5">
        <v>17900000</v>
      </c>
      <c r="W167" s="5"/>
      <c r="X167" s="11">
        <f>(U167-V167)/U167</f>
        <v>0</v>
      </c>
      <c r="Y167" s="4">
        <v>2278.5100000000002</v>
      </c>
    </row>
    <row r="168" spans="1:25" x14ac:dyDescent="0.25">
      <c r="A168" s="2">
        <v>139937</v>
      </c>
      <c r="B168" t="s">
        <v>49</v>
      </c>
      <c r="C168" s="1">
        <v>277</v>
      </c>
      <c r="E168" t="s">
        <v>50</v>
      </c>
      <c r="F168" s="2">
        <v>1998</v>
      </c>
      <c r="G168" s="2"/>
      <c r="H168" s="2"/>
      <c r="I168" s="2" t="s">
        <v>23</v>
      </c>
      <c r="J168" s="2" t="s">
        <v>23</v>
      </c>
      <c r="K168" s="2">
        <v>11312</v>
      </c>
      <c r="L168" s="2">
        <v>5</v>
      </c>
      <c r="M168" s="2">
        <v>6</v>
      </c>
      <c r="N168" s="2">
        <v>2</v>
      </c>
      <c r="O168" s="2" t="s">
        <v>13</v>
      </c>
      <c r="P168" s="2">
        <v>171626.4</v>
      </c>
      <c r="Q168" s="2">
        <v>3.94</v>
      </c>
      <c r="R168" s="2">
        <v>563</v>
      </c>
      <c r="S168" s="2"/>
      <c r="T168" s="2"/>
      <c r="U168" s="5">
        <v>17950000</v>
      </c>
      <c r="V168" s="5">
        <v>17950000</v>
      </c>
      <c r="W168" s="5"/>
      <c r="X168" s="11">
        <f>(U168-V168)/U168</f>
        <v>0</v>
      </c>
      <c r="Y168" s="4">
        <v>1586.81</v>
      </c>
    </row>
    <row r="169" spans="1:25" x14ac:dyDescent="0.25">
      <c r="A169" s="2">
        <v>144742</v>
      </c>
      <c r="B169" t="s">
        <v>49</v>
      </c>
      <c r="C169" s="1">
        <v>350</v>
      </c>
      <c r="E169" t="s">
        <v>116</v>
      </c>
      <c r="F169" s="2">
        <v>1995</v>
      </c>
      <c r="G169" s="2"/>
      <c r="H169" s="2"/>
      <c r="I169" s="2"/>
      <c r="J169" s="2" t="s">
        <v>8</v>
      </c>
      <c r="K169" s="2">
        <v>14119</v>
      </c>
      <c r="L169" s="2">
        <v>7</v>
      </c>
      <c r="M169" s="2">
        <v>6</v>
      </c>
      <c r="N169" s="2">
        <v>2</v>
      </c>
      <c r="O169" s="2" t="s">
        <v>55</v>
      </c>
      <c r="P169" s="2">
        <v>659498</v>
      </c>
      <c r="Q169" s="2">
        <v>15.14</v>
      </c>
      <c r="R169" s="2">
        <v>212</v>
      </c>
      <c r="S169" s="2"/>
      <c r="T169" s="2"/>
      <c r="U169" s="5">
        <v>19500000</v>
      </c>
      <c r="V169" s="5">
        <v>19500000</v>
      </c>
      <c r="W169" s="5"/>
      <c r="X169" s="11">
        <f>(U169-V169)/U169</f>
        <v>0</v>
      </c>
      <c r="Y169" s="4">
        <v>1381.12</v>
      </c>
    </row>
    <row r="170" spans="1:25" x14ac:dyDescent="0.25">
      <c r="A170" s="2">
        <v>146810</v>
      </c>
      <c r="B170" t="s">
        <v>56</v>
      </c>
      <c r="C170" s="1">
        <v>370</v>
      </c>
      <c r="E170" t="s">
        <v>128</v>
      </c>
      <c r="F170" s="2">
        <v>2009</v>
      </c>
      <c r="G170" s="2"/>
      <c r="H170" s="2" t="s">
        <v>23</v>
      </c>
      <c r="I170" s="2" t="s">
        <v>23</v>
      </c>
      <c r="J170" s="2" t="s">
        <v>23</v>
      </c>
      <c r="K170" s="2">
        <v>9036</v>
      </c>
      <c r="L170" s="2">
        <v>4</v>
      </c>
      <c r="M170" s="2">
        <v>8</v>
      </c>
      <c r="N170" s="2">
        <v>2</v>
      </c>
      <c r="O170" s="2" t="s">
        <v>9</v>
      </c>
      <c r="P170" s="2">
        <v>25526.16</v>
      </c>
      <c r="Q170" s="2">
        <v>0.59</v>
      </c>
      <c r="R170" s="2">
        <v>59</v>
      </c>
      <c r="S170" s="2"/>
      <c r="T170" s="2"/>
      <c r="U170" s="5">
        <v>17500000</v>
      </c>
      <c r="V170" s="5">
        <v>19900000</v>
      </c>
      <c r="W170" s="5"/>
      <c r="X170" s="11">
        <f>(U170-V170)/U170</f>
        <v>-0.13714285714285715</v>
      </c>
      <c r="Y170" s="4">
        <v>2202.3000000000002</v>
      </c>
    </row>
    <row r="171" spans="1:25" x14ac:dyDescent="0.25">
      <c r="A171" s="2">
        <v>145583</v>
      </c>
      <c r="B171" t="s">
        <v>70</v>
      </c>
      <c r="C171" s="1">
        <v>1422</v>
      </c>
      <c r="D171" t="s">
        <v>27</v>
      </c>
      <c r="E171" t="s">
        <v>71</v>
      </c>
      <c r="F171" s="2">
        <v>2016</v>
      </c>
      <c r="G171" s="2"/>
      <c r="H171" s="2"/>
      <c r="I171" s="2"/>
      <c r="J171" s="2" t="s">
        <v>8</v>
      </c>
      <c r="K171" s="2">
        <v>9629</v>
      </c>
      <c r="L171" s="2">
        <v>6</v>
      </c>
      <c r="M171" s="2">
        <v>6</v>
      </c>
      <c r="N171" s="2">
        <v>3</v>
      </c>
      <c r="O171" s="2" t="s">
        <v>55</v>
      </c>
      <c r="P171" s="2">
        <v>87120</v>
      </c>
      <c r="Q171" s="2">
        <v>2</v>
      </c>
      <c r="R171" s="2">
        <v>162</v>
      </c>
      <c r="S171" s="2"/>
      <c r="T171" s="2"/>
      <c r="U171" s="5">
        <v>19950000</v>
      </c>
      <c r="V171" s="5">
        <v>19950000</v>
      </c>
      <c r="W171" s="5"/>
      <c r="X171" s="11">
        <f>(U171-V171)/U171</f>
        <v>0</v>
      </c>
      <c r="Y171" s="4">
        <v>2071.87</v>
      </c>
    </row>
    <row r="172" spans="1:25" x14ac:dyDescent="0.25">
      <c r="A172" s="2">
        <v>144893</v>
      </c>
      <c r="B172" t="s">
        <v>49</v>
      </c>
      <c r="C172" s="1">
        <v>401</v>
      </c>
      <c r="E172" t="s">
        <v>122</v>
      </c>
      <c r="F172" s="2">
        <v>2005</v>
      </c>
      <c r="G172" s="2"/>
      <c r="H172" s="2" t="s">
        <v>23</v>
      </c>
      <c r="I172" s="2" t="s">
        <v>23</v>
      </c>
      <c r="J172" s="2" t="s">
        <v>23</v>
      </c>
      <c r="K172" s="2">
        <v>12674</v>
      </c>
      <c r="L172" s="2">
        <v>7</v>
      </c>
      <c r="M172" s="2">
        <v>8</v>
      </c>
      <c r="N172" s="2">
        <v>4</v>
      </c>
      <c r="O172" s="2" t="s">
        <v>13</v>
      </c>
      <c r="P172" s="2">
        <v>230868</v>
      </c>
      <c r="Q172" s="2">
        <v>5.3</v>
      </c>
      <c r="R172" s="2">
        <v>204</v>
      </c>
      <c r="S172" s="2"/>
      <c r="T172" s="2"/>
      <c r="U172" s="5">
        <v>24750000</v>
      </c>
      <c r="V172" s="5">
        <v>24750000</v>
      </c>
      <c r="W172" s="5"/>
      <c r="X172" s="11">
        <f>(U172-V172)/U172</f>
        <v>0</v>
      </c>
      <c r="Y172" s="4">
        <v>1952.82</v>
      </c>
    </row>
    <row r="173" spans="1:25" x14ac:dyDescent="0.25">
      <c r="A173" s="2">
        <v>144428</v>
      </c>
      <c r="B173" t="s">
        <v>56</v>
      </c>
      <c r="C173" s="1">
        <v>36</v>
      </c>
      <c r="E173" t="s">
        <v>103</v>
      </c>
      <c r="F173" s="2">
        <v>2002</v>
      </c>
      <c r="G173" s="2">
        <v>2011</v>
      </c>
      <c r="H173" s="2"/>
      <c r="I173" s="2"/>
      <c r="J173" s="2" t="s">
        <v>8</v>
      </c>
      <c r="K173" s="2">
        <v>13467</v>
      </c>
      <c r="L173" s="2">
        <v>8</v>
      </c>
      <c r="M173" s="2">
        <v>9</v>
      </c>
      <c r="N173" s="2">
        <v>1</v>
      </c>
      <c r="O173" s="2" t="s">
        <v>13</v>
      </c>
      <c r="P173" s="2">
        <v>93654</v>
      </c>
      <c r="Q173" s="2">
        <v>2.15</v>
      </c>
      <c r="R173" s="2">
        <v>296</v>
      </c>
      <c r="S173" s="2"/>
      <c r="T173" s="2"/>
      <c r="U173" s="5">
        <v>29900000</v>
      </c>
      <c r="V173" s="5">
        <v>29900000</v>
      </c>
      <c r="W173" s="5"/>
      <c r="X173" s="11">
        <f>(U173-V173)/U173</f>
        <v>0</v>
      </c>
      <c r="Y173" s="4">
        <v>2220.2399999999998</v>
      </c>
    </row>
    <row r="174" spans="1:25" x14ac:dyDescent="0.25">
      <c r="A174" s="2">
        <v>147006</v>
      </c>
      <c r="B174" t="s">
        <v>20</v>
      </c>
      <c r="C174" s="1">
        <v>651</v>
      </c>
      <c r="E174" t="s">
        <v>109</v>
      </c>
      <c r="F174" s="2">
        <v>2016</v>
      </c>
      <c r="G174" s="2"/>
      <c r="H174" s="2"/>
      <c r="I174" s="2"/>
      <c r="J174" s="2"/>
      <c r="K174" s="2">
        <v>13071</v>
      </c>
      <c r="L174" s="2">
        <v>7</v>
      </c>
      <c r="M174" s="2">
        <v>7</v>
      </c>
      <c r="N174" s="2">
        <v>4</v>
      </c>
      <c r="O174" s="2" t="s">
        <v>13</v>
      </c>
      <c r="P174" s="2">
        <v>133294</v>
      </c>
      <c r="Q174" s="2">
        <v>3.06</v>
      </c>
      <c r="R174" s="2">
        <v>34</v>
      </c>
      <c r="S174" s="2"/>
      <c r="T174" s="2"/>
      <c r="U174" s="5">
        <v>32500000</v>
      </c>
      <c r="V174" s="5">
        <v>32500000</v>
      </c>
      <c r="W174" s="5"/>
      <c r="X174" s="11">
        <f>(U174-V174)/U174</f>
        <v>0</v>
      </c>
      <c r="Y174" s="4">
        <v>2486.42</v>
      </c>
    </row>
    <row r="175" spans="1:25" x14ac:dyDescent="0.25">
      <c r="A175" s="2">
        <v>144568</v>
      </c>
      <c r="B175" t="s">
        <v>110</v>
      </c>
      <c r="C175" s="1">
        <v>1500</v>
      </c>
      <c r="E175" t="s">
        <v>111</v>
      </c>
      <c r="F175" s="2">
        <v>1998</v>
      </c>
      <c r="G175" s="2">
        <v>2016</v>
      </c>
      <c r="H175" s="2"/>
      <c r="I175" s="2"/>
      <c r="J175" s="2" t="s">
        <v>8</v>
      </c>
      <c r="K175" s="2">
        <v>11722</v>
      </c>
      <c r="L175" s="2">
        <v>6</v>
      </c>
      <c r="M175" s="2">
        <v>6</v>
      </c>
      <c r="N175" s="2">
        <v>3</v>
      </c>
      <c r="O175" s="2" t="s">
        <v>55</v>
      </c>
      <c r="P175" s="2">
        <v>3516163</v>
      </c>
      <c r="Q175" s="2">
        <v>80.72</v>
      </c>
      <c r="R175" s="2">
        <v>220</v>
      </c>
      <c r="S175" s="2"/>
      <c r="T175" s="2"/>
      <c r="U175" s="5">
        <v>35000000</v>
      </c>
      <c r="V175" s="5">
        <v>35000000</v>
      </c>
      <c r="W175" s="5"/>
      <c r="X175" s="11">
        <f>(U175-V175)/U175</f>
        <v>0</v>
      </c>
      <c r="Y175" s="4">
        <v>2985.84</v>
      </c>
    </row>
    <row r="176" spans="1:25" x14ac:dyDescent="0.25">
      <c r="A176" s="2">
        <v>121911</v>
      </c>
      <c r="B176" t="s">
        <v>70</v>
      </c>
      <c r="C176" s="1">
        <v>2800</v>
      </c>
      <c r="D176" t="s">
        <v>27</v>
      </c>
      <c r="E176" t="s">
        <v>71</v>
      </c>
      <c r="F176" s="2">
        <v>2016</v>
      </c>
      <c r="G176" s="2"/>
      <c r="H176" s="2"/>
      <c r="I176" s="2"/>
      <c r="J176" s="2" t="s">
        <v>23</v>
      </c>
      <c r="K176" s="2">
        <v>17250</v>
      </c>
      <c r="L176" s="2">
        <v>8</v>
      </c>
      <c r="M176" s="2">
        <v>9</v>
      </c>
      <c r="N176" s="2">
        <v>2</v>
      </c>
      <c r="O176" s="2" t="s">
        <v>55</v>
      </c>
      <c r="P176" s="2">
        <v>1942776</v>
      </c>
      <c r="Q176" s="2">
        <v>44.6</v>
      </c>
      <c r="R176" s="2">
        <v>1940</v>
      </c>
      <c r="S176" s="2"/>
      <c r="T176" s="2"/>
      <c r="U176" s="5">
        <v>29500000</v>
      </c>
      <c r="V176" s="5">
        <v>49000000</v>
      </c>
      <c r="W176" s="5"/>
      <c r="X176" s="11">
        <f>(U176-V176)/U176</f>
        <v>-0.66101694915254239</v>
      </c>
      <c r="Y176" s="4">
        <v>2840.58</v>
      </c>
    </row>
    <row r="177" spans="1:25" x14ac:dyDescent="0.25">
      <c r="A177" s="2">
        <v>143019</v>
      </c>
      <c r="B177" t="s">
        <v>31</v>
      </c>
      <c r="C177" s="1">
        <v>125</v>
      </c>
      <c r="E177" t="s">
        <v>88</v>
      </c>
      <c r="F177" s="2">
        <v>1907</v>
      </c>
      <c r="G177" s="2">
        <v>2007</v>
      </c>
      <c r="H177" s="2"/>
      <c r="I177" s="2"/>
      <c r="J177" s="2" t="s">
        <v>12</v>
      </c>
      <c r="K177" s="2">
        <v>27066</v>
      </c>
      <c r="L177" s="2">
        <v>16</v>
      </c>
      <c r="M177" s="2">
        <v>15</v>
      </c>
      <c r="N177" s="2">
        <v>4</v>
      </c>
      <c r="O177" s="2" t="s">
        <v>55</v>
      </c>
      <c r="P177" s="2">
        <v>2273832</v>
      </c>
      <c r="Q177" s="2">
        <v>52.2</v>
      </c>
      <c r="R177" s="2">
        <v>344</v>
      </c>
      <c r="S177" s="2"/>
      <c r="T177" s="2"/>
      <c r="U177" s="5">
        <v>60000000</v>
      </c>
      <c r="V177" s="5">
        <v>60000000</v>
      </c>
      <c r="W177" s="5"/>
      <c r="X177" s="11">
        <f>(U177-V177)/U177</f>
        <v>0</v>
      </c>
      <c r="Y177" s="4">
        <v>2216.8000000000002</v>
      </c>
    </row>
    <row r="178" spans="1:25" x14ac:dyDescent="0.25">
      <c r="A178" s="2">
        <v>143017</v>
      </c>
      <c r="B178" t="s">
        <v>31</v>
      </c>
      <c r="C178" s="1">
        <v>125</v>
      </c>
      <c r="E178" t="s">
        <v>88</v>
      </c>
      <c r="F178" s="2">
        <v>1907</v>
      </c>
      <c r="G178" s="2">
        <v>2007</v>
      </c>
      <c r="H178" s="2"/>
      <c r="I178" s="2"/>
      <c r="J178" s="2" t="s">
        <v>8</v>
      </c>
      <c r="K178" s="2">
        <v>41318</v>
      </c>
      <c r="L178" s="2">
        <v>26</v>
      </c>
      <c r="M178" s="2">
        <v>24</v>
      </c>
      <c r="N178" s="2">
        <v>7</v>
      </c>
      <c r="O178" s="2" t="s">
        <v>55</v>
      </c>
      <c r="P178" s="2">
        <v>3598056</v>
      </c>
      <c r="Q178" s="2">
        <v>82.6</v>
      </c>
      <c r="R178" s="2">
        <v>344</v>
      </c>
      <c r="S178" s="2"/>
      <c r="T178" s="2"/>
      <c r="U178" s="5">
        <v>80000000</v>
      </c>
      <c r="V178" s="5">
        <v>80000000</v>
      </c>
      <c r="W178" s="5"/>
      <c r="X178" s="11">
        <f>(U178-V178)/U178</f>
        <v>0</v>
      </c>
      <c r="Y178" s="4">
        <v>1936.2</v>
      </c>
    </row>
    <row r="179" spans="1:25" x14ac:dyDescent="0.2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5"/>
      <c r="V179" s="5"/>
      <c r="W179" s="5"/>
      <c r="X179" s="8"/>
      <c r="Y179" s="4"/>
    </row>
    <row r="180" spans="1:25" x14ac:dyDescent="0.25">
      <c r="A180" s="2" t="s">
        <v>247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9">
        <f>SUM(R116:R179)/63</f>
        <v>307.92063492063494</v>
      </c>
      <c r="S180" s="2"/>
      <c r="T180" s="2"/>
      <c r="U180" s="5"/>
      <c r="V180" s="5"/>
      <c r="W180" s="5"/>
      <c r="X180" s="11">
        <f>SUM(X116:X179)/63</f>
        <v>2.7303637102594196E-2</v>
      </c>
      <c r="Y180" s="4">
        <f>SUM(Y116:Y179)/63</f>
        <v>1514.253015873016</v>
      </c>
    </row>
    <row r="181" spans="1:25" x14ac:dyDescent="0.2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9"/>
      <c r="S181" s="2"/>
      <c r="T181" s="2"/>
      <c r="U181" s="5"/>
      <c r="V181" s="5"/>
      <c r="W181" s="5"/>
      <c r="X181" s="11"/>
      <c r="Y181" s="4"/>
    </row>
    <row r="182" spans="1:25" x14ac:dyDescent="0.25">
      <c r="A182" s="1" t="s">
        <v>208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5"/>
      <c r="V182" s="5"/>
      <c r="W182" s="5"/>
      <c r="X182" s="8"/>
      <c r="Y182" s="4"/>
    </row>
    <row r="183" spans="1:25" x14ac:dyDescent="0.2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5"/>
      <c r="V183" s="5"/>
      <c r="W183" s="5"/>
      <c r="X183" s="8"/>
      <c r="Y183" s="4"/>
    </row>
    <row r="184" spans="1:25" x14ac:dyDescent="0.25">
      <c r="A184" s="2">
        <v>141518</v>
      </c>
      <c r="B184" t="s">
        <v>26</v>
      </c>
      <c r="C184" s="1">
        <v>735</v>
      </c>
      <c r="D184" t="s">
        <v>27</v>
      </c>
      <c r="E184" t="s">
        <v>42</v>
      </c>
      <c r="F184" s="2">
        <v>1900</v>
      </c>
      <c r="G184" s="2">
        <v>2004</v>
      </c>
      <c r="H184" s="2"/>
      <c r="I184" s="2"/>
      <c r="J184" s="2" t="s">
        <v>12</v>
      </c>
      <c r="K184" s="2">
        <v>1123</v>
      </c>
      <c r="L184" s="2">
        <v>2</v>
      </c>
      <c r="M184" s="2">
        <v>2</v>
      </c>
      <c r="N184" s="2">
        <v>0</v>
      </c>
      <c r="O184" s="2" t="s">
        <v>17</v>
      </c>
      <c r="P184" s="2">
        <v>3000</v>
      </c>
      <c r="Q184" s="2">
        <v>7.0000000000000007E-2</v>
      </c>
      <c r="R184" s="2">
        <v>375</v>
      </c>
      <c r="S184" s="2"/>
      <c r="T184" s="2"/>
      <c r="U184" s="5">
        <v>2295000</v>
      </c>
      <c r="V184" s="5">
        <v>1895000</v>
      </c>
      <c r="W184" s="5"/>
      <c r="X184" s="11">
        <f>(U184-V184)/U184</f>
        <v>0.17429193899782136</v>
      </c>
      <c r="Y184" s="4">
        <v>1687.44</v>
      </c>
    </row>
    <row r="185" spans="1:25" x14ac:dyDescent="0.25">
      <c r="A185" s="2">
        <v>144963</v>
      </c>
      <c r="B185" t="s">
        <v>17</v>
      </c>
      <c r="C185" s="1">
        <v>616</v>
      </c>
      <c r="D185" t="s">
        <v>27</v>
      </c>
      <c r="E185" t="s">
        <v>38</v>
      </c>
      <c r="F185" s="2">
        <v>1885</v>
      </c>
      <c r="G185" s="2">
        <v>1996</v>
      </c>
      <c r="H185" s="2"/>
      <c r="I185" s="2"/>
      <c r="J185" s="2"/>
      <c r="K185" s="2">
        <v>889</v>
      </c>
      <c r="L185" s="2">
        <v>2</v>
      </c>
      <c r="M185" s="2">
        <v>1</v>
      </c>
      <c r="N185" s="2">
        <v>1</v>
      </c>
      <c r="O185" s="2" t="s">
        <v>17</v>
      </c>
      <c r="P185" s="2">
        <v>0</v>
      </c>
      <c r="Q185" s="2">
        <v>0</v>
      </c>
      <c r="R185" s="2">
        <v>202</v>
      </c>
      <c r="S185" s="2"/>
      <c r="T185" s="2"/>
      <c r="U185" s="5">
        <v>1995000</v>
      </c>
      <c r="V185" s="5">
        <v>1995000</v>
      </c>
      <c r="W185" s="5"/>
      <c r="X185" s="11">
        <f>(U185-V185)/U185</f>
        <v>0</v>
      </c>
      <c r="Y185" s="4">
        <v>2244.09</v>
      </c>
    </row>
    <row r="186" spans="1:25" x14ac:dyDescent="0.25">
      <c r="A186" s="2">
        <v>147274</v>
      </c>
      <c r="B186" t="s">
        <v>17</v>
      </c>
      <c r="C186" s="1">
        <v>918</v>
      </c>
      <c r="D186" t="s">
        <v>27</v>
      </c>
      <c r="E186" t="s">
        <v>28</v>
      </c>
      <c r="F186" s="2">
        <v>2001</v>
      </c>
      <c r="G186" s="2"/>
      <c r="H186" s="2"/>
      <c r="I186" s="2"/>
      <c r="J186" s="2" t="s">
        <v>8</v>
      </c>
      <c r="K186" s="2">
        <v>2560</v>
      </c>
      <c r="L186" s="2">
        <v>3</v>
      </c>
      <c r="M186" s="2">
        <v>3</v>
      </c>
      <c r="N186" s="2">
        <v>1</v>
      </c>
      <c r="O186" s="2" t="s">
        <v>39</v>
      </c>
      <c r="P186" s="2">
        <v>3777</v>
      </c>
      <c r="Q186" s="2">
        <v>0.09</v>
      </c>
      <c r="R186" s="2">
        <v>835</v>
      </c>
      <c r="S186" s="2"/>
      <c r="T186" s="2"/>
      <c r="U186" s="5">
        <v>2895000</v>
      </c>
      <c r="V186" s="5">
        <v>2895000</v>
      </c>
      <c r="W186" s="5"/>
      <c r="X186" s="11">
        <f>(U186-V186)/U186</f>
        <v>0</v>
      </c>
      <c r="Y186" s="4">
        <v>1130.8599999999999</v>
      </c>
    </row>
    <row r="187" spans="1:25" x14ac:dyDescent="0.25">
      <c r="A187" s="2">
        <v>145254</v>
      </c>
      <c r="B187" t="s">
        <v>17</v>
      </c>
      <c r="C187" s="1">
        <v>106</v>
      </c>
      <c r="D187" t="s">
        <v>21</v>
      </c>
      <c r="E187" t="s">
        <v>133</v>
      </c>
      <c r="F187" s="2">
        <v>2000</v>
      </c>
      <c r="G187" s="2"/>
      <c r="H187" s="2"/>
      <c r="I187" s="2"/>
      <c r="J187" s="2" t="s">
        <v>8</v>
      </c>
      <c r="K187" s="2">
        <v>2548</v>
      </c>
      <c r="L187" s="2">
        <v>4</v>
      </c>
      <c r="M187" s="2">
        <v>3</v>
      </c>
      <c r="N187" s="2">
        <v>1</v>
      </c>
      <c r="O187" s="2" t="s">
        <v>39</v>
      </c>
      <c r="P187" s="2">
        <v>3000</v>
      </c>
      <c r="Q187" s="2">
        <v>7.0000000000000007E-2</v>
      </c>
      <c r="R187" s="2">
        <v>197</v>
      </c>
      <c r="S187" s="2"/>
      <c r="T187" s="2"/>
      <c r="U187" s="5">
        <v>3395000</v>
      </c>
      <c r="V187" s="5">
        <v>3395000</v>
      </c>
      <c r="W187" s="5"/>
      <c r="X187" s="11">
        <f>(U187-V187)/U187</f>
        <v>0</v>
      </c>
      <c r="Y187" s="4">
        <v>1332.42</v>
      </c>
    </row>
    <row r="188" spans="1:25" x14ac:dyDescent="0.25">
      <c r="A188" s="2">
        <v>145240</v>
      </c>
      <c r="B188" t="s">
        <v>28</v>
      </c>
      <c r="C188" s="1">
        <v>411</v>
      </c>
      <c r="E188" t="s">
        <v>130</v>
      </c>
      <c r="F188" s="2">
        <v>1963</v>
      </c>
      <c r="G188" s="2"/>
      <c r="H188" s="2"/>
      <c r="I188" s="2"/>
      <c r="J188" s="2" t="s">
        <v>8</v>
      </c>
      <c r="K188" s="2">
        <v>1613</v>
      </c>
      <c r="L188" s="2">
        <v>4</v>
      </c>
      <c r="M188" s="2">
        <v>1</v>
      </c>
      <c r="N188" s="2">
        <v>0</v>
      </c>
      <c r="O188" s="2" t="s">
        <v>17</v>
      </c>
      <c r="P188" s="2">
        <v>5500</v>
      </c>
      <c r="Q188" s="2">
        <v>0.13</v>
      </c>
      <c r="R188" s="2">
        <v>184</v>
      </c>
      <c r="S188" s="2"/>
      <c r="T188" s="2"/>
      <c r="U188" s="5">
        <v>3400000</v>
      </c>
      <c r="V188" s="5">
        <v>3400000</v>
      </c>
      <c r="W188" s="5"/>
      <c r="X188" s="11">
        <f>(U188-V188)/U188</f>
        <v>0</v>
      </c>
      <c r="Y188" s="4">
        <v>2107.87</v>
      </c>
    </row>
    <row r="189" spans="1:25" x14ac:dyDescent="0.25">
      <c r="A189" s="2">
        <v>143793</v>
      </c>
      <c r="B189" t="s">
        <v>17</v>
      </c>
      <c r="C189" s="1">
        <v>705</v>
      </c>
      <c r="D189" t="s">
        <v>27</v>
      </c>
      <c r="E189" t="s">
        <v>38</v>
      </c>
      <c r="F189" s="2">
        <v>2007</v>
      </c>
      <c r="G189" s="2"/>
      <c r="H189" s="2"/>
      <c r="I189" s="2"/>
      <c r="J189" s="2" t="s">
        <v>12</v>
      </c>
      <c r="K189" s="2">
        <v>2907</v>
      </c>
      <c r="L189" s="2">
        <v>4</v>
      </c>
      <c r="M189" s="2">
        <v>3</v>
      </c>
      <c r="N189" s="2">
        <v>0</v>
      </c>
      <c r="O189" s="2" t="s">
        <v>9</v>
      </c>
      <c r="P189" s="2">
        <v>3200</v>
      </c>
      <c r="Q189" s="2">
        <v>7.0000000000000007E-2</v>
      </c>
      <c r="R189" s="2">
        <v>282</v>
      </c>
      <c r="S189" s="2"/>
      <c r="T189" s="2"/>
      <c r="U189" s="5">
        <v>4197000</v>
      </c>
      <c r="V189" s="5">
        <v>3495000</v>
      </c>
      <c r="W189" s="5"/>
      <c r="X189" s="11">
        <f>(U189-V189)/U189</f>
        <v>0.16726233023588277</v>
      </c>
      <c r="Y189" s="4">
        <v>1202.27</v>
      </c>
    </row>
    <row r="190" spans="1:25" x14ac:dyDescent="0.25">
      <c r="A190" s="2">
        <v>138469</v>
      </c>
      <c r="B190" t="s">
        <v>37</v>
      </c>
      <c r="C190" s="1">
        <v>604</v>
      </c>
      <c r="D190" t="s">
        <v>27</v>
      </c>
      <c r="E190" t="s">
        <v>38</v>
      </c>
      <c r="F190" s="2">
        <v>1890</v>
      </c>
      <c r="G190" s="2"/>
      <c r="H190" s="2"/>
      <c r="I190" s="2"/>
      <c r="J190" s="2" t="s">
        <v>8</v>
      </c>
      <c r="K190" s="2">
        <v>984</v>
      </c>
      <c r="L190" s="2">
        <v>2</v>
      </c>
      <c r="M190" s="2">
        <v>1</v>
      </c>
      <c r="N190" s="2">
        <v>0</v>
      </c>
      <c r="O190" s="2" t="s">
        <v>39</v>
      </c>
      <c r="P190" s="2">
        <v>9000</v>
      </c>
      <c r="Q190" s="2">
        <v>0.25</v>
      </c>
      <c r="R190" s="2">
        <v>639</v>
      </c>
      <c r="S190" s="2"/>
      <c r="T190" s="2"/>
      <c r="U190" s="5">
        <v>7950000</v>
      </c>
      <c r="V190" s="5">
        <v>3950000</v>
      </c>
      <c r="W190" s="5"/>
      <c r="X190" s="11">
        <f>(U190-V190)/U190</f>
        <v>0.50314465408805031</v>
      </c>
      <c r="Y190" s="4">
        <v>4014.23</v>
      </c>
    </row>
    <row r="191" spans="1:25" x14ac:dyDescent="0.25">
      <c r="A191" s="2">
        <v>140715</v>
      </c>
      <c r="B191" t="s">
        <v>26</v>
      </c>
      <c r="C191" s="1">
        <v>533</v>
      </c>
      <c r="D191" t="s">
        <v>27</v>
      </c>
      <c r="E191" t="s">
        <v>28</v>
      </c>
      <c r="F191" s="2">
        <v>1886</v>
      </c>
      <c r="G191" s="2">
        <v>1995</v>
      </c>
      <c r="H191" s="2"/>
      <c r="I191" s="2"/>
      <c r="J191" s="2" t="s">
        <v>8</v>
      </c>
      <c r="K191" s="2">
        <v>2253</v>
      </c>
      <c r="L191" s="2">
        <v>4</v>
      </c>
      <c r="M191" s="2">
        <v>3</v>
      </c>
      <c r="N191" s="2">
        <v>1</v>
      </c>
      <c r="O191" s="2" t="s">
        <v>39</v>
      </c>
      <c r="P191" s="2">
        <v>6000</v>
      </c>
      <c r="Q191" s="2">
        <v>0.14000000000000001</v>
      </c>
      <c r="R191" s="2">
        <v>502</v>
      </c>
      <c r="S191" s="2"/>
      <c r="T191" s="2"/>
      <c r="U191" s="5">
        <v>4995000</v>
      </c>
      <c r="V191" s="5">
        <v>4600000</v>
      </c>
      <c r="W191" s="5"/>
      <c r="X191" s="11">
        <f>(U191-V191)/U191</f>
        <v>7.9079079079079073E-2</v>
      </c>
      <c r="Y191" s="4">
        <v>2041.72</v>
      </c>
    </row>
    <row r="192" spans="1:25" x14ac:dyDescent="0.25">
      <c r="A192" s="2">
        <v>146649</v>
      </c>
      <c r="B192" t="s">
        <v>17</v>
      </c>
      <c r="C192" s="1">
        <v>430</v>
      </c>
      <c r="D192" t="s">
        <v>27</v>
      </c>
      <c r="E192" t="s">
        <v>149</v>
      </c>
      <c r="F192" s="2">
        <v>1900</v>
      </c>
      <c r="G192" s="2">
        <v>1994</v>
      </c>
      <c r="H192" s="2"/>
      <c r="I192" s="2"/>
      <c r="J192" s="2" t="s">
        <v>8</v>
      </c>
      <c r="K192" s="2">
        <v>2350</v>
      </c>
      <c r="L192" s="2">
        <v>4</v>
      </c>
      <c r="M192" s="2">
        <v>2</v>
      </c>
      <c r="N192" s="2">
        <v>0</v>
      </c>
      <c r="O192" s="2" t="s">
        <v>17</v>
      </c>
      <c r="P192" s="2">
        <v>9000</v>
      </c>
      <c r="Q192" s="2">
        <v>0.21</v>
      </c>
      <c r="R192" s="2">
        <v>73</v>
      </c>
      <c r="S192" s="2"/>
      <c r="T192" s="2"/>
      <c r="U192" s="5">
        <v>5300000</v>
      </c>
      <c r="V192" s="5">
        <v>5300000</v>
      </c>
      <c r="W192" s="5"/>
      <c r="X192" s="11">
        <f>(U192-V192)/U192</f>
        <v>0</v>
      </c>
      <c r="Y192" s="4">
        <v>2255.3200000000002</v>
      </c>
    </row>
    <row r="193" spans="1:25" x14ac:dyDescent="0.25">
      <c r="A193" s="2">
        <v>146892</v>
      </c>
      <c r="B193" t="s">
        <v>28</v>
      </c>
      <c r="C193" s="1">
        <v>614</v>
      </c>
      <c r="D193" t="s">
        <v>27</v>
      </c>
      <c r="E193" t="s">
        <v>153</v>
      </c>
      <c r="F193" s="2">
        <v>1900</v>
      </c>
      <c r="G193" s="2">
        <v>1994</v>
      </c>
      <c r="H193" s="2"/>
      <c r="I193" s="2"/>
      <c r="J193" s="2" t="s">
        <v>8</v>
      </c>
      <c r="K193" s="2">
        <v>3702</v>
      </c>
      <c r="L193" s="2">
        <v>5</v>
      </c>
      <c r="M193" s="2">
        <v>3</v>
      </c>
      <c r="N193" s="2">
        <v>1</v>
      </c>
      <c r="O193" s="2" t="s">
        <v>39</v>
      </c>
      <c r="P193" s="2">
        <v>4050</v>
      </c>
      <c r="Q193" s="2">
        <v>0.09</v>
      </c>
      <c r="R193" s="2">
        <v>49</v>
      </c>
      <c r="S193" s="2"/>
      <c r="T193" s="2"/>
      <c r="U193" s="5">
        <v>5450000</v>
      </c>
      <c r="V193" s="5">
        <v>5450000</v>
      </c>
      <c r="W193" s="5"/>
      <c r="X193" s="11">
        <f>(U193-V193)/U193</f>
        <v>0</v>
      </c>
      <c r="Y193" s="4">
        <v>1472.18</v>
      </c>
    </row>
    <row r="194" spans="1:25" x14ac:dyDescent="0.25">
      <c r="A194" s="2">
        <v>139835</v>
      </c>
      <c r="B194" t="s">
        <v>17</v>
      </c>
      <c r="C194" s="1">
        <v>506</v>
      </c>
      <c r="D194" t="s">
        <v>27</v>
      </c>
      <c r="E194" t="s">
        <v>28</v>
      </c>
      <c r="F194" s="2">
        <v>1977</v>
      </c>
      <c r="G194" s="2">
        <v>2006</v>
      </c>
      <c r="H194" s="2"/>
      <c r="I194" s="2"/>
      <c r="J194" s="2" t="s">
        <v>8</v>
      </c>
      <c r="K194" s="2">
        <v>4677</v>
      </c>
      <c r="L194" s="2">
        <v>5</v>
      </c>
      <c r="M194" s="2">
        <v>6</v>
      </c>
      <c r="N194" s="2">
        <v>0</v>
      </c>
      <c r="O194" s="2" t="s">
        <v>17</v>
      </c>
      <c r="P194" s="2">
        <v>6000</v>
      </c>
      <c r="Q194" s="2">
        <v>0.14000000000000001</v>
      </c>
      <c r="R194" s="2">
        <v>560</v>
      </c>
      <c r="S194" s="2"/>
      <c r="T194" s="2"/>
      <c r="U194" s="5">
        <v>7995000</v>
      </c>
      <c r="V194" s="5">
        <v>5995000</v>
      </c>
      <c r="W194" s="5"/>
      <c r="X194" s="11">
        <f>(U194-V194)/U194</f>
        <v>0.25015634771732331</v>
      </c>
      <c r="Y194" s="4">
        <v>1281.8</v>
      </c>
    </row>
    <row r="195" spans="1:25" x14ac:dyDescent="0.25">
      <c r="A195" s="2">
        <v>146533</v>
      </c>
      <c r="B195" t="s">
        <v>17</v>
      </c>
      <c r="C195" s="1">
        <v>735</v>
      </c>
      <c r="D195" t="s">
        <v>27</v>
      </c>
      <c r="E195" t="s">
        <v>16</v>
      </c>
      <c r="F195" s="2">
        <v>2006</v>
      </c>
      <c r="G195" s="2"/>
      <c r="H195" s="2"/>
      <c r="I195" s="2"/>
      <c r="J195" s="2" t="s">
        <v>23</v>
      </c>
      <c r="K195" s="2">
        <v>5351</v>
      </c>
      <c r="L195" s="2">
        <v>5</v>
      </c>
      <c r="M195" s="2">
        <v>5</v>
      </c>
      <c r="N195" s="2">
        <v>2</v>
      </c>
      <c r="O195" s="2" t="s">
        <v>9</v>
      </c>
      <c r="P195" s="2">
        <v>6000</v>
      </c>
      <c r="Q195" s="2">
        <v>0.14000000000000001</v>
      </c>
      <c r="R195" s="2">
        <v>86</v>
      </c>
      <c r="S195" s="2"/>
      <c r="T195" s="2"/>
      <c r="U195" s="5">
        <v>7495000</v>
      </c>
      <c r="V195" s="5">
        <v>7495000</v>
      </c>
      <c r="W195" s="5"/>
      <c r="X195" s="11">
        <f>(U195-V195)/U195</f>
        <v>0</v>
      </c>
      <c r="Y195" s="4">
        <v>1400.67</v>
      </c>
    </row>
    <row r="196" spans="1:25" x14ac:dyDescent="0.25">
      <c r="A196" s="2">
        <v>144413</v>
      </c>
      <c r="B196" t="s">
        <v>28</v>
      </c>
      <c r="C196" s="1">
        <v>625</v>
      </c>
      <c r="E196" t="s">
        <v>101</v>
      </c>
      <c r="F196" s="2">
        <v>2007</v>
      </c>
      <c r="G196" s="2"/>
      <c r="H196" s="2"/>
      <c r="I196" s="2"/>
      <c r="J196" s="2" t="s">
        <v>8</v>
      </c>
      <c r="K196" s="2">
        <v>4813</v>
      </c>
      <c r="L196" s="2">
        <v>4</v>
      </c>
      <c r="M196" s="2">
        <v>4</v>
      </c>
      <c r="N196" s="2">
        <v>2</v>
      </c>
      <c r="O196" s="2" t="s">
        <v>9</v>
      </c>
      <c r="P196" s="2">
        <v>4890</v>
      </c>
      <c r="Q196" s="2">
        <v>0.11</v>
      </c>
      <c r="R196" s="2">
        <v>222</v>
      </c>
      <c r="S196" s="2"/>
      <c r="T196" s="2"/>
      <c r="U196" s="5">
        <v>7500000</v>
      </c>
      <c r="V196" s="5">
        <v>7500000</v>
      </c>
      <c r="W196" s="5"/>
      <c r="X196" s="11">
        <f>(U196-V196)/U196</f>
        <v>0</v>
      </c>
      <c r="Y196" s="4">
        <v>1558.28</v>
      </c>
    </row>
    <row r="197" spans="1:25" x14ac:dyDescent="0.25">
      <c r="A197" s="2">
        <v>147012</v>
      </c>
      <c r="B197" t="s">
        <v>17</v>
      </c>
      <c r="C197" s="1">
        <v>602</v>
      </c>
      <c r="D197" t="s">
        <v>27</v>
      </c>
      <c r="E197" t="s">
        <v>28</v>
      </c>
      <c r="F197" s="2">
        <v>1980</v>
      </c>
      <c r="G197" s="2">
        <v>2016</v>
      </c>
      <c r="H197" s="2"/>
      <c r="I197" s="2"/>
      <c r="J197" s="2" t="s">
        <v>23</v>
      </c>
      <c r="K197" s="2">
        <v>4488</v>
      </c>
      <c r="L197" s="2">
        <v>7</v>
      </c>
      <c r="M197" s="2">
        <v>3</v>
      </c>
      <c r="N197" s="2">
        <v>1</v>
      </c>
      <c r="O197" s="2" t="s">
        <v>39</v>
      </c>
      <c r="P197" s="2">
        <v>6000</v>
      </c>
      <c r="Q197" s="2">
        <v>0.14000000000000001</v>
      </c>
      <c r="R197" s="2">
        <v>32</v>
      </c>
      <c r="S197" s="2"/>
      <c r="T197" s="2"/>
      <c r="U197" s="5">
        <v>8375000</v>
      </c>
      <c r="V197" s="5">
        <v>8375000</v>
      </c>
      <c r="W197" s="5"/>
      <c r="X197" s="11">
        <f>(U197-V197)/U197</f>
        <v>0</v>
      </c>
      <c r="Y197" s="4">
        <v>1866.09</v>
      </c>
    </row>
    <row r="198" spans="1:25" x14ac:dyDescent="0.25">
      <c r="A198" s="2">
        <v>138918</v>
      </c>
      <c r="B198" t="s">
        <v>26</v>
      </c>
      <c r="C198" s="1">
        <v>526</v>
      </c>
      <c r="D198" t="s">
        <v>27</v>
      </c>
      <c r="E198" t="s">
        <v>28</v>
      </c>
      <c r="F198" s="2">
        <v>2016</v>
      </c>
      <c r="G198" s="2"/>
      <c r="H198" s="2"/>
      <c r="I198" s="2"/>
      <c r="J198" s="2" t="s">
        <v>23</v>
      </c>
      <c r="K198" s="2">
        <v>3970</v>
      </c>
      <c r="L198" s="2">
        <v>4</v>
      </c>
      <c r="M198" s="2">
        <v>4</v>
      </c>
      <c r="N198" s="2">
        <v>1</v>
      </c>
      <c r="O198" s="2" t="s">
        <v>9</v>
      </c>
      <c r="P198" s="2">
        <v>4850</v>
      </c>
      <c r="Q198" s="2">
        <v>0.11</v>
      </c>
      <c r="R198" s="2">
        <v>623</v>
      </c>
      <c r="S198" s="2"/>
      <c r="T198" s="2"/>
      <c r="U198" s="5">
        <v>8300000</v>
      </c>
      <c r="V198" s="5">
        <v>8500000</v>
      </c>
      <c r="W198" s="5"/>
      <c r="X198" s="11">
        <f>(U198-V198)/U198</f>
        <v>-2.4096385542168676E-2</v>
      </c>
      <c r="Y198" s="4">
        <v>2141.06</v>
      </c>
    </row>
    <row r="199" spans="1:25" x14ac:dyDescent="0.25">
      <c r="A199" s="2">
        <v>138919</v>
      </c>
      <c r="B199" t="s">
        <v>26</v>
      </c>
      <c r="C199" s="1">
        <v>530</v>
      </c>
      <c r="D199" t="s">
        <v>27</v>
      </c>
      <c r="E199" t="s">
        <v>28</v>
      </c>
      <c r="F199" s="2">
        <v>2016</v>
      </c>
      <c r="G199" s="2"/>
      <c r="H199" s="2"/>
      <c r="I199" s="2"/>
      <c r="J199" s="2" t="s">
        <v>23</v>
      </c>
      <c r="K199" s="2">
        <v>3874</v>
      </c>
      <c r="L199" s="2">
        <v>4</v>
      </c>
      <c r="M199" s="2">
        <v>4</v>
      </c>
      <c r="N199" s="2">
        <v>1</v>
      </c>
      <c r="O199" s="2" t="s">
        <v>9</v>
      </c>
      <c r="P199" s="2">
        <v>4150</v>
      </c>
      <c r="Q199" s="2">
        <v>0.1</v>
      </c>
      <c r="R199" s="2">
        <v>623</v>
      </c>
      <c r="S199" s="2"/>
      <c r="T199" s="2"/>
      <c r="U199" s="5">
        <v>7300000</v>
      </c>
      <c r="V199" s="5">
        <v>8750000</v>
      </c>
      <c r="W199" s="5"/>
      <c r="X199" s="11">
        <f>(U199-V199)/U199</f>
        <v>-0.19863013698630136</v>
      </c>
      <c r="Y199" s="4">
        <v>2258.65</v>
      </c>
    </row>
    <row r="200" spans="1:25" x14ac:dyDescent="0.25">
      <c r="A200" s="2">
        <v>144983</v>
      </c>
      <c r="B200" t="s">
        <v>17</v>
      </c>
      <c r="C200" s="1">
        <v>675</v>
      </c>
      <c r="E200" t="s">
        <v>125</v>
      </c>
      <c r="F200" s="2">
        <v>2016</v>
      </c>
      <c r="G200" s="2"/>
      <c r="H200" s="2"/>
      <c r="I200" s="2"/>
      <c r="J200" s="2" t="s">
        <v>8</v>
      </c>
      <c r="K200" s="2">
        <v>5140</v>
      </c>
      <c r="L200" s="2">
        <v>5</v>
      </c>
      <c r="M200" s="2">
        <v>5</v>
      </c>
      <c r="N200" s="2">
        <v>2</v>
      </c>
      <c r="O200" s="2" t="s">
        <v>9</v>
      </c>
      <c r="P200" s="2">
        <v>15578</v>
      </c>
      <c r="Q200" s="2">
        <v>0.35</v>
      </c>
      <c r="R200" s="2">
        <v>353</v>
      </c>
      <c r="S200" s="2"/>
      <c r="T200" s="2"/>
      <c r="U200" s="5">
        <v>8950000</v>
      </c>
      <c r="V200" s="5">
        <v>8950000</v>
      </c>
      <c r="W200" s="5"/>
      <c r="X200" s="11">
        <f>(U200-V200)/U200</f>
        <v>0</v>
      </c>
      <c r="Y200" s="4">
        <v>1741.25</v>
      </c>
    </row>
    <row r="201" spans="1:25" x14ac:dyDescent="0.25">
      <c r="A201" s="2">
        <v>146101</v>
      </c>
      <c r="B201" t="s">
        <v>17</v>
      </c>
      <c r="C201" s="1">
        <v>417</v>
      </c>
      <c r="D201" t="s">
        <v>27</v>
      </c>
      <c r="E201" t="s">
        <v>28</v>
      </c>
      <c r="F201" s="2">
        <v>1888</v>
      </c>
      <c r="G201" s="2">
        <v>2016</v>
      </c>
      <c r="H201" s="2"/>
      <c r="I201" s="2"/>
      <c r="J201" s="2" t="s">
        <v>23</v>
      </c>
      <c r="K201" s="2">
        <v>5490</v>
      </c>
      <c r="L201" s="2">
        <v>4</v>
      </c>
      <c r="M201" s="2">
        <v>4</v>
      </c>
      <c r="N201" s="2">
        <v>1</v>
      </c>
      <c r="O201" s="2" t="s">
        <v>39</v>
      </c>
      <c r="P201" s="2">
        <v>6325</v>
      </c>
      <c r="Q201" s="2">
        <v>0.15</v>
      </c>
      <c r="R201" s="2">
        <v>122</v>
      </c>
      <c r="S201" s="2"/>
      <c r="T201" s="2"/>
      <c r="U201" s="5">
        <v>9500000</v>
      </c>
      <c r="V201" s="5">
        <v>10950000</v>
      </c>
      <c r="W201" s="5"/>
      <c r="X201" s="11">
        <f>(U201-V201)/U201</f>
        <v>-0.15263157894736842</v>
      </c>
      <c r="Y201" s="4">
        <v>1994.54</v>
      </c>
    </row>
    <row r="202" spans="1:25" x14ac:dyDescent="0.25">
      <c r="A202" s="2">
        <v>141107</v>
      </c>
      <c r="B202" t="s">
        <v>17</v>
      </c>
      <c r="C202" s="1">
        <v>633</v>
      </c>
      <c r="D202" t="s">
        <v>27</v>
      </c>
      <c r="E202" t="s">
        <v>60</v>
      </c>
      <c r="F202" s="2">
        <v>1999</v>
      </c>
      <c r="G202" s="2">
        <v>2015</v>
      </c>
      <c r="H202" s="2"/>
      <c r="I202" s="2"/>
      <c r="J202" s="2" t="s">
        <v>8</v>
      </c>
      <c r="K202" s="2">
        <v>5327</v>
      </c>
      <c r="L202" s="2">
        <v>5</v>
      </c>
      <c r="M202" s="2">
        <v>5</v>
      </c>
      <c r="N202" s="2">
        <v>1</v>
      </c>
      <c r="O202" s="2" t="s">
        <v>17</v>
      </c>
      <c r="P202" s="2">
        <v>6018</v>
      </c>
      <c r="Q202" s="2">
        <v>0.25</v>
      </c>
      <c r="R202" s="2">
        <v>498</v>
      </c>
      <c r="S202" s="2"/>
      <c r="T202" s="2"/>
      <c r="U202" s="5">
        <v>13495000</v>
      </c>
      <c r="V202" s="5">
        <v>12495000</v>
      </c>
      <c r="W202" s="5"/>
      <c r="X202" s="11">
        <f>(U202-V202)/U202</f>
        <v>7.4101519081141168E-2</v>
      </c>
      <c r="Y202" s="4">
        <v>2345.6</v>
      </c>
    </row>
    <row r="203" spans="1:25" x14ac:dyDescent="0.25">
      <c r="A203" s="2">
        <v>145210</v>
      </c>
      <c r="B203" t="s">
        <v>26</v>
      </c>
      <c r="C203" s="1">
        <v>209</v>
      </c>
      <c r="D203" t="s">
        <v>6</v>
      </c>
      <c r="E203" t="s">
        <v>42</v>
      </c>
      <c r="F203" s="2">
        <v>1888</v>
      </c>
      <c r="G203" s="2">
        <v>2016</v>
      </c>
      <c r="H203" s="2"/>
      <c r="I203" s="2"/>
      <c r="J203" s="2" t="s">
        <v>23</v>
      </c>
      <c r="K203" s="2">
        <v>5886</v>
      </c>
      <c r="L203" s="2">
        <v>5</v>
      </c>
      <c r="M203" s="2">
        <v>5</v>
      </c>
      <c r="N203" s="2">
        <v>2</v>
      </c>
      <c r="O203" s="2" t="s">
        <v>9</v>
      </c>
      <c r="P203" s="2">
        <v>6000</v>
      </c>
      <c r="Q203" s="2">
        <v>0.14000000000000001</v>
      </c>
      <c r="R203" s="2">
        <v>185</v>
      </c>
      <c r="S203" s="2"/>
      <c r="T203" s="2"/>
      <c r="U203" s="5">
        <v>12900000</v>
      </c>
      <c r="V203" s="5">
        <v>12900000</v>
      </c>
      <c r="W203" s="5"/>
      <c r="X203" s="11">
        <f>(U203-V203)/U203</f>
        <v>0</v>
      </c>
      <c r="Y203" s="4">
        <v>2191.64</v>
      </c>
    </row>
    <row r="204" spans="1:25" x14ac:dyDescent="0.25">
      <c r="A204" s="2">
        <v>142878</v>
      </c>
      <c r="B204" t="s">
        <v>83</v>
      </c>
      <c r="C204" s="1">
        <v>650</v>
      </c>
      <c r="E204" t="s">
        <v>84</v>
      </c>
      <c r="F204" s="2">
        <v>2002</v>
      </c>
      <c r="G204" s="2"/>
      <c r="H204" s="2"/>
      <c r="I204" s="2"/>
      <c r="J204" s="2" t="s">
        <v>23</v>
      </c>
      <c r="K204" s="2">
        <v>6360</v>
      </c>
      <c r="L204" s="2">
        <v>5</v>
      </c>
      <c r="M204" s="2">
        <v>5</v>
      </c>
      <c r="N204" s="2">
        <v>2</v>
      </c>
      <c r="O204" s="2" t="s">
        <v>9</v>
      </c>
      <c r="P204" s="2">
        <v>12000</v>
      </c>
      <c r="Q204" s="2">
        <v>0.28000000000000003</v>
      </c>
      <c r="R204" s="2">
        <v>338</v>
      </c>
      <c r="S204" s="2"/>
      <c r="T204" s="2"/>
      <c r="U204" s="5">
        <v>15500000</v>
      </c>
      <c r="V204" s="5">
        <v>12900000</v>
      </c>
      <c r="W204" s="5"/>
      <c r="X204" s="11">
        <f>(U204-V204)/U204</f>
        <v>0.16774193548387098</v>
      </c>
      <c r="Y204" s="4">
        <v>2028.3</v>
      </c>
    </row>
    <row r="205" spans="1:25" x14ac:dyDescent="0.25">
      <c r="A205" s="2">
        <v>146222</v>
      </c>
      <c r="B205" t="s">
        <v>144</v>
      </c>
      <c r="C205" s="1">
        <v>715</v>
      </c>
      <c r="E205" t="s">
        <v>84</v>
      </c>
      <c r="F205" s="2">
        <v>2010</v>
      </c>
      <c r="G205" s="2"/>
      <c r="H205" s="2"/>
      <c r="I205" s="2"/>
      <c r="J205" s="2" t="s">
        <v>23</v>
      </c>
      <c r="K205" s="2">
        <v>7266</v>
      </c>
      <c r="L205" s="2">
        <v>6</v>
      </c>
      <c r="M205" s="2">
        <v>6</v>
      </c>
      <c r="N205" s="2">
        <v>3</v>
      </c>
      <c r="O205" s="2" t="s">
        <v>9</v>
      </c>
      <c r="P205" s="2">
        <v>15716</v>
      </c>
      <c r="Q205" s="2">
        <v>0.36</v>
      </c>
      <c r="R205" s="2">
        <v>113</v>
      </c>
      <c r="S205" s="2"/>
      <c r="T205" s="2"/>
      <c r="U205" s="5">
        <v>15395000</v>
      </c>
      <c r="V205" s="5">
        <v>14950000</v>
      </c>
      <c r="W205" s="5"/>
      <c r="X205" s="11">
        <f>(U205-V205)/U205</f>
        <v>2.8905488795063331E-2</v>
      </c>
      <c r="Y205" s="4">
        <v>2057.5300000000002</v>
      </c>
    </row>
    <row r="206" spans="1:25" x14ac:dyDescent="0.25">
      <c r="A206" s="2">
        <v>145095</v>
      </c>
      <c r="B206" t="s">
        <v>17</v>
      </c>
      <c r="C206" s="1">
        <v>300</v>
      </c>
      <c r="E206" t="s">
        <v>127</v>
      </c>
      <c r="F206" s="2">
        <v>1990</v>
      </c>
      <c r="G206" s="2">
        <v>2016</v>
      </c>
      <c r="H206" s="2"/>
      <c r="I206" s="2"/>
      <c r="J206" s="2" t="s">
        <v>8</v>
      </c>
      <c r="K206" s="2">
        <v>5581</v>
      </c>
      <c r="L206" s="2">
        <v>5</v>
      </c>
      <c r="M206" s="2">
        <v>5</v>
      </c>
      <c r="N206" s="2">
        <v>2</v>
      </c>
      <c r="O206" s="2" t="s">
        <v>9</v>
      </c>
      <c r="P206" s="2">
        <v>6500</v>
      </c>
      <c r="Q206" s="2">
        <v>0.15</v>
      </c>
      <c r="R206" s="2">
        <v>192</v>
      </c>
      <c r="S206" s="2"/>
      <c r="T206" s="2"/>
      <c r="U206" s="5">
        <v>19750000</v>
      </c>
      <c r="V206" s="5">
        <v>19750000</v>
      </c>
      <c r="W206" s="5"/>
      <c r="X206" s="11">
        <f>(U206-V206)/U206</f>
        <v>0</v>
      </c>
      <c r="Y206" s="4">
        <v>3538.79</v>
      </c>
    </row>
    <row r="207" spans="1:25" x14ac:dyDescent="0.2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5"/>
      <c r="V207" s="5"/>
      <c r="W207" s="5"/>
      <c r="X207" s="8"/>
      <c r="Y207" s="4"/>
    </row>
    <row r="208" spans="1:25" x14ac:dyDescent="0.25">
      <c r="A208" s="2" t="s">
        <v>247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9">
        <f>SUM(R184:R207)/23</f>
        <v>316.73913043478262</v>
      </c>
      <c r="S208" s="2"/>
      <c r="T208" s="2"/>
      <c r="U208" s="5"/>
      <c r="V208" s="5"/>
      <c r="W208" s="5"/>
      <c r="X208" s="11">
        <f>SUM(X184:X207)/23</f>
        <v>4.6492399652277985E-2</v>
      </c>
      <c r="Y208" s="4">
        <f>SUM(Y184:Y207)/23</f>
        <v>1995.330434782609</v>
      </c>
    </row>
    <row r="209" spans="1:25" x14ac:dyDescent="0.2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9"/>
      <c r="S209" s="2"/>
      <c r="T209" s="2"/>
      <c r="U209" s="5"/>
      <c r="V209" s="5"/>
      <c r="W209" s="5"/>
      <c r="X209" s="11"/>
      <c r="Y209" s="4"/>
    </row>
    <row r="210" spans="1:25" x14ac:dyDescent="0.25">
      <c r="A210" s="1" t="s">
        <v>200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5"/>
      <c r="V210" s="5"/>
      <c r="W210" s="5"/>
      <c r="X210" s="8"/>
      <c r="Y210" s="4"/>
    </row>
    <row r="211" spans="1:25" x14ac:dyDescent="0.2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5"/>
      <c r="V211" s="5"/>
      <c r="W211" s="5"/>
      <c r="X211" s="8"/>
      <c r="Y211" s="4"/>
    </row>
    <row r="212" spans="1:25" x14ac:dyDescent="0.25">
      <c r="A212" s="2">
        <v>138687</v>
      </c>
      <c r="B212" t="s">
        <v>26</v>
      </c>
      <c r="C212" s="1">
        <v>612</v>
      </c>
      <c r="D212" t="s">
        <v>27</v>
      </c>
      <c r="E212" t="s">
        <v>38</v>
      </c>
      <c r="F212" s="2">
        <v>1890</v>
      </c>
      <c r="G212" s="2">
        <v>1990</v>
      </c>
      <c r="H212" s="2"/>
      <c r="I212" s="2"/>
      <c r="J212" s="2" t="s">
        <v>8</v>
      </c>
      <c r="K212" s="2">
        <v>1806</v>
      </c>
      <c r="L212" s="2">
        <v>3</v>
      </c>
      <c r="M212" s="2">
        <v>2</v>
      </c>
      <c r="N212" s="2">
        <v>0</v>
      </c>
      <c r="O212" s="2" t="s">
        <v>39</v>
      </c>
      <c r="P212" s="2">
        <v>6000</v>
      </c>
      <c r="Q212" s="2">
        <v>0.21</v>
      </c>
      <c r="R212" s="2">
        <v>559</v>
      </c>
      <c r="S212" s="7">
        <v>42748</v>
      </c>
      <c r="T212" s="7"/>
      <c r="U212" s="5">
        <v>2950000</v>
      </c>
      <c r="V212" s="5">
        <v>2500000</v>
      </c>
      <c r="W212" s="5"/>
      <c r="X212" s="11">
        <f>(U212-V212)/U212</f>
        <v>0.15254237288135594</v>
      </c>
      <c r="Y212" s="4">
        <v>1384.27</v>
      </c>
    </row>
    <row r="213" spans="1:25" x14ac:dyDescent="0.25">
      <c r="A213" s="2">
        <v>145302</v>
      </c>
      <c r="B213" t="s">
        <v>139</v>
      </c>
      <c r="C213" s="1">
        <v>490</v>
      </c>
      <c r="D213" t="s">
        <v>15</v>
      </c>
      <c r="E213" t="s">
        <v>139</v>
      </c>
      <c r="F213" s="2">
        <v>1952</v>
      </c>
      <c r="G213" s="2"/>
      <c r="H213" s="2"/>
      <c r="I213" s="2"/>
      <c r="J213" s="2" t="s">
        <v>8</v>
      </c>
      <c r="K213" s="2">
        <v>1096</v>
      </c>
      <c r="L213" s="2">
        <v>2</v>
      </c>
      <c r="M213" s="2">
        <v>1</v>
      </c>
      <c r="N213" s="2">
        <v>0</v>
      </c>
      <c r="O213" s="2" t="s">
        <v>17</v>
      </c>
      <c r="P213" s="2">
        <v>5133</v>
      </c>
      <c r="Q213" s="2">
        <v>0.11</v>
      </c>
      <c r="R213" s="2">
        <v>185</v>
      </c>
      <c r="S213" s="7">
        <v>42636</v>
      </c>
      <c r="T213" s="7"/>
      <c r="U213" s="5">
        <v>2995000</v>
      </c>
      <c r="V213" s="5">
        <v>2995000</v>
      </c>
      <c r="W213" s="5"/>
      <c r="X213" s="11">
        <f>(U213-V213)/U213</f>
        <v>0</v>
      </c>
      <c r="Y213" s="4">
        <v>2732.66</v>
      </c>
    </row>
    <row r="214" spans="1:25" x14ac:dyDescent="0.25">
      <c r="A214" s="2">
        <v>142426</v>
      </c>
      <c r="B214" t="s">
        <v>26</v>
      </c>
      <c r="C214" s="1">
        <v>720</v>
      </c>
      <c r="D214" t="s">
        <v>27</v>
      </c>
      <c r="E214" t="s">
        <v>16</v>
      </c>
      <c r="F214" s="2">
        <v>2001</v>
      </c>
      <c r="G214" s="2"/>
      <c r="H214" s="2"/>
      <c r="I214" s="2"/>
      <c r="J214" s="2" t="s">
        <v>23</v>
      </c>
      <c r="K214" s="2">
        <v>4920</v>
      </c>
      <c r="L214" s="2">
        <v>5</v>
      </c>
      <c r="M214" s="2">
        <v>5</v>
      </c>
      <c r="N214" s="2">
        <v>1</v>
      </c>
      <c r="O214" s="2" t="s">
        <v>9</v>
      </c>
      <c r="P214" s="2">
        <v>6000</v>
      </c>
      <c r="Q214" s="2">
        <v>0.14000000000000001</v>
      </c>
      <c r="R214" s="2">
        <v>346</v>
      </c>
      <c r="S214" s="7">
        <v>42644</v>
      </c>
      <c r="T214" s="7"/>
      <c r="U214" s="5">
        <v>7995000</v>
      </c>
      <c r="V214" s="5">
        <v>6995000</v>
      </c>
      <c r="W214" s="5"/>
      <c r="X214" s="11">
        <f>(U214-V214)/U214</f>
        <v>0.12507817385866166</v>
      </c>
      <c r="Y214" s="4">
        <v>1421.75</v>
      </c>
    </row>
    <row r="215" spans="1:25" x14ac:dyDescent="0.25">
      <c r="A215" s="2">
        <v>141555</v>
      </c>
      <c r="B215" t="s">
        <v>43</v>
      </c>
      <c r="C215" s="1">
        <v>223</v>
      </c>
      <c r="E215" t="s">
        <v>169</v>
      </c>
      <c r="F215" s="2">
        <v>1990</v>
      </c>
      <c r="G215" s="2">
        <v>2001</v>
      </c>
      <c r="H215" s="2"/>
      <c r="I215" s="2"/>
      <c r="J215" s="2" t="s">
        <v>12</v>
      </c>
      <c r="K215" s="2">
        <v>11158</v>
      </c>
      <c r="L215" s="2">
        <v>6</v>
      </c>
      <c r="M215" s="2">
        <v>6</v>
      </c>
      <c r="N215" s="2">
        <v>2</v>
      </c>
      <c r="O215" s="2" t="s">
        <v>55</v>
      </c>
      <c r="P215" s="2">
        <v>607226</v>
      </c>
      <c r="Q215" s="2">
        <v>13.94</v>
      </c>
      <c r="R215" s="2">
        <v>443</v>
      </c>
      <c r="S215" s="7">
        <v>42753</v>
      </c>
      <c r="T215" s="7"/>
      <c r="U215" s="5">
        <v>8500000</v>
      </c>
      <c r="V215" s="5">
        <v>7995000</v>
      </c>
      <c r="W215" s="5"/>
      <c r="X215" s="11">
        <f>(U215-V215)/U215</f>
        <v>5.9411764705882351E-2</v>
      </c>
      <c r="Y215" s="4">
        <v>716.53</v>
      </c>
    </row>
    <row r="216" spans="1:25" x14ac:dyDescent="0.25">
      <c r="A216" s="2">
        <v>140408</v>
      </c>
      <c r="B216" t="s">
        <v>17</v>
      </c>
      <c r="C216" s="1">
        <v>110</v>
      </c>
      <c r="D216" t="s">
        <v>6</v>
      </c>
      <c r="E216" t="s">
        <v>42</v>
      </c>
      <c r="F216" s="2">
        <v>1888</v>
      </c>
      <c r="G216" s="2">
        <v>2016</v>
      </c>
      <c r="H216" s="2"/>
      <c r="I216" s="2"/>
      <c r="J216" s="2" t="s">
        <v>8</v>
      </c>
      <c r="K216" s="2">
        <v>4588</v>
      </c>
      <c r="L216" s="2">
        <v>4</v>
      </c>
      <c r="M216" s="2">
        <v>4</v>
      </c>
      <c r="N216" s="2">
        <v>1</v>
      </c>
      <c r="O216" s="2" t="s">
        <v>9</v>
      </c>
      <c r="P216" s="2">
        <v>6000</v>
      </c>
      <c r="Q216" s="2">
        <v>0.14000000000000001</v>
      </c>
      <c r="R216" s="2">
        <v>538</v>
      </c>
      <c r="S216" s="7">
        <v>42645</v>
      </c>
      <c r="T216" s="7"/>
      <c r="U216" s="5">
        <v>8995000</v>
      </c>
      <c r="V216" s="5">
        <v>9500000</v>
      </c>
      <c r="W216" s="5"/>
      <c r="X216" s="11">
        <f>(U216-V216)/U216</f>
        <v>-5.6142301278488051E-2</v>
      </c>
      <c r="Y216" s="4">
        <v>2070.62</v>
      </c>
    </row>
    <row r="217" spans="1:25" x14ac:dyDescent="0.25">
      <c r="A217" s="2">
        <v>138471</v>
      </c>
      <c r="B217" t="s">
        <v>58</v>
      </c>
      <c r="C217" s="1">
        <v>47</v>
      </c>
      <c r="E217" t="s">
        <v>73</v>
      </c>
      <c r="F217" s="2">
        <v>2016</v>
      </c>
      <c r="G217" s="2"/>
      <c r="H217" s="2"/>
      <c r="I217" s="2"/>
      <c r="J217" s="2" t="s">
        <v>23</v>
      </c>
      <c r="K217" s="2">
        <v>4878</v>
      </c>
      <c r="L217" s="2">
        <v>4</v>
      </c>
      <c r="M217" s="2">
        <v>4</v>
      </c>
      <c r="N217" s="2">
        <v>2</v>
      </c>
      <c r="O217" s="2" t="s">
        <v>9</v>
      </c>
      <c r="P217" s="2">
        <v>25000</v>
      </c>
      <c r="Q217" s="2">
        <v>0.56999999999999995</v>
      </c>
      <c r="R217" s="2">
        <v>651</v>
      </c>
      <c r="S217" s="7">
        <v>42740</v>
      </c>
      <c r="T217" s="7"/>
      <c r="U217" s="5">
        <v>9750000</v>
      </c>
      <c r="V217" s="5">
        <v>9950000</v>
      </c>
      <c r="W217" s="5"/>
      <c r="X217" s="11">
        <f>(U217-V217)/U217</f>
        <v>-2.0512820512820513E-2</v>
      </c>
      <c r="Y217" s="4">
        <v>2039.77</v>
      </c>
    </row>
    <row r="218" spans="1:25" x14ac:dyDescent="0.25">
      <c r="A218" s="2">
        <v>140533</v>
      </c>
      <c r="B218" t="s">
        <v>33</v>
      </c>
      <c r="C218" s="1">
        <v>42302</v>
      </c>
      <c r="E218" t="s">
        <v>64</v>
      </c>
      <c r="F218" s="2">
        <v>2016</v>
      </c>
      <c r="G218" s="2"/>
      <c r="H218" s="2"/>
      <c r="I218" s="2"/>
      <c r="J218" s="2"/>
      <c r="K218" s="2">
        <v>5032</v>
      </c>
      <c r="L218" s="2">
        <v>4</v>
      </c>
      <c r="M218" s="2">
        <v>4</v>
      </c>
      <c r="N218" s="2">
        <v>2</v>
      </c>
      <c r="O218" s="2" t="s">
        <v>9</v>
      </c>
      <c r="P218" s="2">
        <v>25000</v>
      </c>
      <c r="Q218" s="2">
        <v>0.71</v>
      </c>
      <c r="R218" s="2">
        <v>526</v>
      </c>
      <c r="S218" s="7">
        <v>42643</v>
      </c>
      <c r="T218" s="7"/>
      <c r="U218" s="5">
        <v>10675000</v>
      </c>
      <c r="V218" s="5">
        <v>11995000</v>
      </c>
      <c r="W218" s="5"/>
      <c r="X218" s="11">
        <f>(U218-V218)/U218</f>
        <v>-0.12365339578454333</v>
      </c>
      <c r="Y218" s="4">
        <v>2383.7399999999998</v>
      </c>
    </row>
    <row r="219" spans="1:25" x14ac:dyDescent="0.25">
      <c r="A219" s="2">
        <v>140151</v>
      </c>
      <c r="B219" t="s">
        <v>17</v>
      </c>
      <c r="C219" s="1">
        <v>614</v>
      </c>
      <c r="D219" t="s">
        <v>21</v>
      </c>
      <c r="E219" t="s">
        <v>168</v>
      </c>
      <c r="F219" s="2">
        <v>2017</v>
      </c>
      <c r="G219" s="2"/>
      <c r="H219" s="2"/>
      <c r="I219" s="2"/>
      <c r="J219" s="2" t="s">
        <v>8</v>
      </c>
      <c r="K219" s="2">
        <v>6385</v>
      </c>
      <c r="L219" s="2">
        <v>7</v>
      </c>
      <c r="M219" s="2">
        <v>7</v>
      </c>
      <c r="N219" s="2">
        <v>2</v>
      </c>
      <c r="O219" s="2" t="s">
        <v>9</v>
      </c>
      <c r="P219" s="2">
        <v>8392</v>
      </c>
      <c r="Q219" s="2">
        <v>1</v>
      </c>
      <c r="R219" s="2">
        <v>549</v>
      </c>
      <c r="S219" s="7">
        <v>42632</v>
      </c>
      <c r="T219" s="7"/>
      <c r="U219" s="5">
        <v>14995000</v>
      </c>
      <c r="V219" s="5">
        <v>14995000</v>
      </c>
      <c r="W219" s="5"/>
      <c r="X219" s="11">
        <f>(U219-V219)/U219</f>
        <v>0</v>
      </c>
      <c r="Y219" s="4">
        <v>2348.4699999999998</v>
      </c>
    </row>
    <row r="220" spans="1:25" x14ac:dyDescent="0.25">
      <c r="A220" s="2">
        <v>141583</v>
      </c>
      <c r="B220" t="s">
        <v>17</v>
      </c>
      <c r="C220" s="1">
        <v>936</v>
      </c>
      <c r="E220" t="s">
        <v>170</v>
      </c>
      <c r="F220" s="2">
        <v>1998</v>
      </c>
      <c r="G220" s="2">
        <v>2016</v>
      </c>
      <c r="H220" s="2"/>
      <c r="I220" s="2"/>
      <c r="J220" s="2" t="s">
        <v>23</v>
      </c>
      <c r="K220" s="2">
        <v>7059</v>
      </c>
      <c r="L220" s="2">
        <v>6</v>
      </c>
      <c r="M220" s="2">
        <v>6</v>
      </c>
      <c r="N220" s="2">
        <v>2</v>
      </c>
      <c r="O220" s="2" t="s">
        <v>9</v>
      </c>
      <c r="P220" s="2">
        <v>18500</v>
      </c>
      <c r="Q220" s="2">
        <v>0.42</v>
      </c>
      <c r="R220" s="2">
        <v>440</v>
      </c>
      <c r="S220" s="7">
        <v>42727</v>
      </c>
      <c r="T220" s="7"/>
      <c r="U220" s="5">
        <v>12950000</v>
      </c>
      <c r="V220" s="5">
        <v>17950000</v>
      </c>
      <c r="W220" s="5"/>
      <c r="X220" s="11">
        <f>(U220-V220)/U220</f>
        <v>-0.38610038610038611</v>
      </c>
      <c r="Y220" s="4">
        <v>2542.85</v>
      </c>
    </row>
    <row r="221" spans="1:25" x14ac:dyDescent="0.25">
      <c r="A221" s="2">
        <v>130921</v>
      </c>
      <c r="B221" t="s">
        <v>166</v>
      </c>
      <c r="C221" s="1">
        <v>455</v>
      </c>
      <c r="E221" t="s">
        <v>167</v>
      </c>
      <c r="F221" s="2">
        <v>2015</v>
      </c>
      <c r="G221" s="2"/>
      <c r="H221" s="2"/>
      <c r="I221" s="2"/>
      <c r="J221" s="2"/>
      <c r="K221" s="2">
        <v>14017</v>
      </c>
      <c r="L221" s="2">
        <v>8</v>
      </c>
      <c r="M221" s="2">
        <v>8</v>
      </c>
      <c r="N221" s="2">
        <v>3</v>
      </c>
      <c r="O221" s="2" t="s">
        <v>13</v>
      </c>
      <c r="P221" s="2">
        <v>213444</v>
      </c>
      <c r="Q221" s="2">
        <v>4.9000000000000004</v>
      </c>
      <c r="R221" s="2">
        <v>1271</v>
      </c>
      <c r="S221" s="7">
        <v>42702</v>
      </c>
      <c r="T221" s="7"/>
      <c r="U221" s="5">
        <v>36000000</v>
      </c>
      <c r="V221" s="5">
        <v>36000000</v>
      </c>
      <c r="W221" s="5"/>
      <c r="X221" s="11">
        <f>(U221-V221)/U221</f>
        <v>0</v>
      </c>
      <c r="Y221" s="4">
        <v>2568.31</v>
      </c>
    </row>
    <row r="222" spans="1:25" x14ac:dyDescent="0.2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7"/>
      <c r="T222" s="7"/>
      <c r="U222" s="5"/>
      <c r="V222" s="5"/>
      <c r="W222" s="5"/>
      <c r="X222" s="8"/>
      <c r="Y222" s="4"/>
    </row>
    <row r="223" spans="1:25" x14ac:dyDescent="0.2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7"/>
      <c r="T223" s="7"/>
      <c r="U223" s="5"/>
      <c r="V223" s="5"/>
      <c r="W223" s="5"/>
      <c r="X223" s="8"/>
      <c r="Y223" s="4"/>
    </row>
    <row r="224" spans="1:25" x14ac:dyDescent="0.25">
      <c r="A224" s="3" t="s">
        <v>199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7"/>
      <c r="T224" s="7"/>
      <c r="U224" s="5"/>
      <c r="V224" s="5"/>
      <c r="W224" s="5"/>
      <c r="X224" s="13" t="s">
        <v>245</v>
      </c>
      <c r="Y224" s="4"/>
    </row>
    <row r="225" spans="1:25" x14ac:dyDescent="0.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7"/>
      <c r="T225" s="7"/>
      <c r="U225" s="5"/>
      <c r="V225" s="5"/>
      <c r="W225" s="5"/>
      <c r="X225" s="13" t="s">
        <v>246</v>
      </c>
      <c r="Y225" s="4"/>
    </row>
    <row r="226" spans="1:25" x14ac:dyDescent="0.25">
      <c r="A226" s="1" t="s">
        <v>209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7"/>
      <c r="T226" s="7"/>
      <c r="U226" s="5"/>
      <c r="V226" s="5"/>
      <c r="W226" s="5"/>
      <c r="X226" s="8"/>
      <c r="Y226" s="4"/>
    </row>
    <row r="227" spans="1:25" x14ac:dyDescent="0.2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7"/>
      <c r="T227" s="7"/>
      <c r="U227" s="5"/>
      <c r="V227" s="5"/>
      <c r="W227" s="5"/>
      <c r="X227" s="8"/>
      <c r="Y227" s="4"/>
    </row>
    <row r="228" spans="1:25" x14ac:dyDescent="0.25">
      <c r="A228" s="2">
        <v>143423</v>
      </c>
      <c r="B228" t="s">
        <v>193</v>
      </c>
      <c r="C228" s="1">
        <v>922</v>
      </c>
      <c r="D228" t="s">
        <v>6</v>
      </c>
      <c r="E228" t="s">
        <v>148</v>
      </c>
      <c r="F228" s="2">
        <v>1999</v>
      </c>
      <c r="G228" s="2"/>
      <c r="H228" s="2"/>
      <c r="I228" s="2"/>
      <c r="J228" s="2" t="s">
        <v>23</v>
      </c>
      <c r="K228" s="2">
        <v>2993</v>
      </c>
      <c r="L228" s="2">
        <v>4</v>
      </c>
      <c r="M228" s="2">
        <v>4</v>
      </c>
      <c r="N228" s="2">
        <v>0</v>
      </c>
      <c r="O228" s="2" t="s">
        <v>9</v>
      </c>
      <c r="P228" s="2">
        <v>6000</v>
      </c>
      <c r="Q228" s="2">
        <v>0.14000000000000001</v>
      </c>
      <c r="R228" s="2">
        <v>230</v>
      </c>
      <c r="S228" s="7">
        <v>42676</v>
      </c>
      <c r="T228" s="7">
        <v>42727</v>
      </c>
      <c r="U228" s="5">
        <v>4750000</v>
      </c>
      <c r="V228" s="5">
        <v>4450000</v>
      </c>
      <c r="W228" s="5">
        <v>4125000</v>
      </c>
      <c r="X228" s="11">
        <f>(V228-W228)/V228</f>
        <v>7.3033707865168537E-2</v>
      </c>
      <c r="Y228" s="4">
        <v>1378.22</v>
      </c>
    </row>
    <row r="229" spans="1:25" x14ac:dyDescent="0.25">
      <c r="A229" s="2">
        <v>142620</v>
      </c>
      <c r="B229" t="s">
        <v>17</v>
      </c>
      <c r="C229" s="1">
        <v>827</v>
      </c>
      <c r="D229" t="s">
        <v>6</v>
      </c>
      <c r="E229" t="s">
        <v>187</v>
      </c>
      <c r="F229" s="2">
        <v>1954</v>
      </c>
      <c r="G229" s="2"/>
      <c r="H229" s="2"/>
      <c r="I229" s="2"/>
      <c r="J229" s="2" t="s">
        <v>23</v>
      </c>
      <c r="K229" s="2">
        <v>1889</v>
      </c>
      <c r="L229" s="2">
        <v>3</v>
      </c>
      <c r="M229" s="2">
        <v>3</v>
      </c>
      <c r="N229" s="2">
        <v>0</v>
      </c>
      <c r="O229" s="2" t="s">
        <v>17</v>
      </c>
      <c r="P229" s="2">
        <v>6000</v>
      </c>
      <c r="Q229" s="2">
        <v>0.14000000000000001</v>
      </c>
      <c r="R229" s="2">
        <v>33</v>
      </c>
      <c r="S229" s="7">
        <v>42417</v>
      </c>
      <c r="T229" s="7">
        <v>42438</v>
      </c>
      <c r="U229" s="5">
        <v>5250000</v>
      </c>
      <c r="V229" s="5">
        <v>5250000</v>
      </c>
      <c r="W229" s="5">
        <v>4135000</v>
      </c>
      <c r="X229" s="11">
        <f>(V229-W229)/V229</f>
        <v>0.21238095238095239</v>
      </c>
      <c r="Y229" s="4">
        <v>2188.9899999999998</v>
      </c>
    </row>
    <row r="230" spans="1:25" x14ac:dyDescent="0.25">
      <c r="A230" s="2">
        <v>142081</v>
      </c>
      <c r="B230" t="s">
        <v>173</v>
      </c>
      <c r="C230" s="1">
        <v>223</v>
      </c>
      <c r="D230" t="s">
        <v>6</v>
      </c>
      <c r="E230" t="s">
        <v>28</v>
      </c>
      <c r="F230" s="2">
        <v>1888</v>
      </c>
      <c r="G230" s="2"/>
      <c r="H230" s="2"/>
      <c r="I230" s="2"/>
      <c r="J230" s="2" t="s">
        <v>8</v>
      </c>
      <c r="K230" s="2">
        <v>2760</v>
      </c>
      <c r="L230" s="2">
        <v>5</v>
      </c>
      <c r="M230" s="2">
        <v>3</v>
      </c>
      <c r="N230" s="2">
        <v>0</v>
      </c>
      <c r="O230" s="2" t="s">
        <v>39</v>
      </c>
      <c r="P230" s="2">
        <v>6000</v>
      </c>
      <c r="Q230" s="2">
        <v>0.14000000000000001</v>
      </c>
      <c r="R230" s="2">
        <v>297</v>
      </c>
      <c r="S230" s="7">
        <v>42656</v>
      </c>
      <c r="T230" s="7">
        <v>42656</v>
      </c>
      <c r="U230" s="5">
        <v>7295000</v>
      </c>
      <c r="V230" s="5">
        <v>5995000</v>
      </c>
      <c r="W230" s="5">
        <v>5600000</v>
      </c>
      <c r="X230" s="11">
        <f>(V230-W230)/V230</f>
        <v>6.58882402001668E-2</v>
      </c>
      <c r="Y230" s="4">
        <v>2028.99</v>
      </c>
    </row>
    <row r="231" spans="1:25" x14ac:dyDescent="0.25">
      <c r="A231" s="2">
        <v>142445</v>
      </c>
      <c r="B231" t="s">
        <v>17</v>
      </c>
      <c r="C231" s="1">
        <v>17</v>
      </c>
      <c r="E231" t="s">
        <v>186</v>
      </c>
      <c r="F231" s="2">
        <v>2007</v>
      </c>
      <c r="G231" s="2"/>
      <c r="H231" s="2"/>
      <c r="I231" s="2"/>
      <c r="J231" s="2" t="s">
        <v>23</v>
      </c>
      <c r="K231" s="2">
        <v>7674</v>
      </c>
      <c r="L231" s="2">
        <v>7</v>
      </c>
      <c r="M231" s="2">
        <v>6</v>
      </c>
      <c r="N231" s="2">
        <v>2</v>
      </c>
      <c r="O231" s="2" t="s">
        <v>9</v>
      </c>
      <c r="P231" s="2">
        <v>15160</v>
      </c>
      <c r="Q231" s="2">
        <v>0.35</v>
      </c>
      <c r="R231" s="2">
        <v>120</v>
      </c>
      <c r="S231" s="7">
        <v>42478</v>
      </c>
      <c r="T231" s="7">
        <v>42513</v>
      </c>
      <c r="U231" s="5">
        <v>13250000</v>
      </c>
      <c r="V231" s="5">
        <v>13250000</v>
      </c>
      <c r="W231" s="5">
        <v>12140000</v>
      </c>
      <c r="X231" s="11">
        <f>(V231-W231)/V231</f>
        <v>8.3773584905660378E-2</v>
      </c>
      <c r="Y231" s="4">
        <v>1581.97</v>
      </c>
    </row>
    <row r="232" spans="1:25" x14ac:dyDescent="0.2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7"/>
      <c r="T232" s="7"/>
      <c r="U232" s="5"/>
      <c r="V232" s="5"/>
      <c r="W232" s="5"/>
      <c r="X232" s="8"/>
      <c r="Y232" s="4"/>
    </row>
    <row r="233" spans="1:25" x14ac:dyDescent="0.25">
      <c r="A233" s="2" t="s">
        <v>247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>
        <f>SUM(R228:R232)/4</f>
        <v>170</v>
      </c>
      <c r="S233" s="7"/>
      <c r="T233" s="7"/>
      <c r="U233" s="5"/>
      <c r="V233" s="5"/>
      <c r="W233" s="5"/>
      <c r="X233" s="11">
        <f>SUM(X228:X232)/4</f>
        <v>0.10876912133798704</v>
      </c>
      <c r="Y233" s="4">
        <f>SUM(Y228:Y232)/4</f>
        <v>1794.5425</v>
      </c>
    </row>
    <row r="234" spans="1:25" x14ac:dyDescent="0.2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7"/>
      <c r="T234" s="7"/>
      <c r="U234" s="5"/>
      <c r="V234" s="5"/>
      <c r="W234" s="5"/>
      <c r="X234" s="11"/>
      <c r="Y234" s="4"/>
    </row>
    <row r="235" spans="1:25" x14ac:dyDescent="0.25">
      <c r="A235" s="1" t="s">
        <v>210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7"/>
      <c r="T235" s="7"/>
      <c r="U235" s="5"/>
      <c r="V235" s="5"/>
      <c r="W235" s="5"/>
      <c r="X235" s="8"/>
      <c r="Y235" s="4"/>
    </row>
    <row r="236" spans="1:25" x14ac:dyDescent="0.2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7"/>
      <c r="T236" s="7"/>
      <c r="U236" s="5"/>
      <c r="V236" s="5"/>
      <c r="W236" s="5"/>
      <c r="X236" s="8"/>
      <c r="Y236" s="4"/>
    </row>
    <row r="237" spans="1:25" x14ac:dyDescent="0.25">
      <c r="A237" s="2">
        <v>143315</v>
      </c>
      <c r="B237" t="s">
        <v>81</v>
      </c>
      <c r="C237" s="1">
        <v>143</v>
      </c>
      <c r="D237" t="s">
        <v>6</v>
      </c>
      <c r="E237" t="s">
        <v>147</v>
      </c>
      <c r="F237" s="2">
        <v>1966</v>
      </c>
      <c r="G237" s="2"/>
      <c r="H237" s="2"/>
      <c r="I237" s="2"/>
      <c r="J237" s="2" t="s">
        <v>8</v>
      </c>
      <c r="K237" s="2">
        <v>2245</v>
      </c>
      <c r="L237" s="2">
        <v>3</v>
      </c>
      <c r="M237" s="2">
        <v>3</v>
      </c>
      <c r="N237" s="2">
        <v>0</v>
      </c>
      <c r="O237" s="2" t="s">
        <v>17</v>
      </c>
      <c r="P237" s="2">
        <v>20022</v>
      </c>
      <c r="Q237" s="2">
        <v>0.46</v>
      </c>
      <c r="R237" s="2">
        <v>230</v>
      </c>
      <c r="S237" s="7">
        <v>42622</v>
      </c>
      <c r="T237" s="7">
        <v>42664</v>
      </c>
      <c r="U237" s="5">
        <v>2850000</v>
      </c>
      <c r="V237" s="5">
        <v>2400000</v>
      </c>
      <c r="W237" s="5">
        <v>2075000</v>
      </c>
      <c r="X237" s="11">
        <f>(V237-W237)/V237</f>
        <v>0.13541666666666666</v>
      </c>
      <c r="Y237" s="4">
        <v>924.28</v>
      </c>
    </row>
    <row r="238" spans="1:25" x14ac:dyDescent="0.25">
      <c r="A238" s="2">
        <v>144783</v>
      </c>
      <c r="B238" t="s">
        <v>79</v>
      </c>
      <c r="C238" s="1">
        <v>284</v>
      </c>
      <c r="E238" t="s">
        <v>79</v>
      </c>
      <c r="F238" s="2">
        <v>1970</v>
      </c>
      <c r="G238" s="2"/>
      <c r="H238" s="2"/>
      <c r="I238" s="2"/>
      <c r="J238" s="2" t="s">
        <v>8</v>
      </c>
      <c r="K238" s="2">
        <v>2644</v>
      </c>
      <c r="L238" s="2">
        <v>3</v>
      </c>
      <c r="M238" s="2">
        <v>3</v>
      </c>
      <c r="N238" s="2">
        <v>0</v>
      </c>
      <c r="O238" s="2" t="s">
        <v>9</v>
      </c>
      <c r="P238" s="2">
        <v>17419</v>
      </c>
      <c r="Q238" s="2">
        <v>0.4</v>
      </c>
      <c r="R238" s="2">
        <v>110</v>
      </c>
      <c r="S238" s="7">
        <v>42606</v>
      </c>
      <c r="T238" s="7">
        <v>42654</v>
      </c>
      <c r="U238" s="5">
        <v>2499000</v>
      </c>
      <c r="V238" s="5">
        <v>2299000</v>
      </c>
      <c r="W238" s="5">
        <v>2185000</v>
      </c>
      <c r="X238" s="11">
        <f>(V238-W238)/V238</f>
        <v>4.9586776859504134E-2</v>
      </c>
      <c r="Y238" s="4">
        <v>826.4</v>
      </c>
    </row>
    <row r="239" spans="1:25" x14ac:dyDescent="0.25">
      <c r="A239" s="2">
        <v>145007</v>
      </c>
      <c r="B239" t="s">
        <v>139</v>
      </c>
      <c r="C239" s="1">
        <v>1300</v>
      </c>
      <c r="E239" t="s">
        <v>139</v>
      </c>
      <c r="F239" s="2">
        <v>1973</v>
      </c>
      <c r="G239" s="2">
        <v>2004</v>
      </c>
      <c r="H239" s="2"/>
      <c r="I239" s="2"/>
      <c r="J239" s="2" t="s">
        <v>8</v>
      </c>
      <c r="K239" s="2">
        <v>2548</v>
      </c>
      <c r="L239" s="2">
        <v>3</v>
      </c>
      <c r="M239" s="2">
        <v>2</v>
      </c>
      <c r="N239" s="2">
        <v>0</v>
      </c>
      <c r="O239" s="2" t="s">
        <v>9</v>
      </c>
      <c r="P239" s="2">
        <v>12090</v>
      </c>
      <c r="Q239" s="2">
        <v>0.28000000000000003</v>
      </c>
      <c r="R239" s="2">
        <v>72</v>
      </c>
      <c r="S239" s="7">
        <v>42601</v>
      </c>
      <c r="T239" s="7">
        <v>42622</v>
      </c>
      <c r="U239" s="5">
        <v>3535000</v>
      </c>
      <c r="V239" s="5">
        <v>3535000</v>
      </c>
      <c r="W239" s="5">
        <v>3000000</v>
      </c>
      <c r="X239" s="11">
        <f>(V239-W239)/V239</f>
        <v>0.15134370579915135</v>
      </c>
      <c r="Y239" s="4">
        <v>1177.3900000000001</v>
      </c>
    </row>
    <row r="240" spans="1:25" x14ac:dyDescent="0.25">
      <c r="A240" s="2">
        <v>144818</v>
      </c>
      <c r="B240" t="s">
        <v>81</v>
      </c>
      <c r="C240" s="1">
        <v>18</v>
      </c>
      <c r="E240" t="s">
        <v>91</v>
      </c>
      <c r="F240" s="2">
        <v>1971</v>
      </c>
      <c r="G240" s="2">
        <v>1997</v>
      </c>
      <c r="H240" s="2"/>
      <c r="I240" s="2"/>
      <c r="J240" s="2" t="s">
        <v>8</v>
      </c>
      <c r="K240" s="2">
        <v>5670</v>
      </c>
      <c r="L240" s="2">
        <v>4</v>
      </c>
      <c r="M240" s="2">
        <v>5</v>
      </c>
      <c r="N240" s="2">
        <v>0</v>
      </c>
      <c r="O240" s="2" t="s">
        <v>13</v>
      </c>
      <c r="P240" s="2">
        <v>18439</v>
      </c>
      <c r="Q240" s="2">
        <v>0.42</v>
      </c>
      <c r="R240" s="2">
        <v>130</v>
      </c>
      <c r="S240" s="7">
        <v>42566</v>
      </c>
      <c r="T240" s="7">
        <v>42675</v>
      </c>
      <c r="U240" s="5">
        <v>3850000</v>
      </c>
      <c r="V240" s="5">
        <v>3850000</v>
      </c>
      <c r="W240" s="5">
        <v>3590000</v>
      </c>
      <c r="X240" s="11">
        <f>(V240-W240)/V240</f>
        <v>6.7532467532467527E-2</v>
      </c>
      <c r="Y240" s="4">
        <v>633.16</v>
      </c>
    </row>
    <row r="241" spans="1:25" x14ac:dyDescent="0.25">
      <c r="A241" s="2">
        <v>139199</v>
      </c>
      <c r="B241" t="s">
        <v>33</v>
      </c>
      <c r="C241" s="1">
        <v>77</v>
      </c>
      <c r="E241" t="s">
        <v>182</v>
      </c>
      <c r="F241" s="2">
        <v>1971</v>
      </c>
      <c r="G241" s="2">
        <v>1999</v>
      </c>
      <c r="H241" s="2"/>
      <c r="I241" s="2"/>
      <c r="J241" s="2" t="s">
        <v>8</v>
      </c>
      <c r="K241" s="2">
        <v>4104</v>
      </c>
      <c r="L241" s="2">
        <v>4</v>
      </c>
      <c r="M241" s="2">
        <v>4</v>
      </c>
      <c r="N241" s="2">
        <v>1</v>
      </c>
      <c r="O241" s="2" t="s">
        <v>55</v>
      </c>
      <c r="P241" s="2">
        <v>17600</v>
      </c>
      <c r="Q241" s="2">
        <v>0.4</v>
      </c>
      <c r="R241" s="2">
        <v>278</v>
      </c>
      <c r="S241" s="7">
        <v>42379</v>
      </c>
      <c r="T241" s="7">
        <v>42417</v>
      </c>
      <c r="U241" s="5">
        <v>5375000</v>
      </c>
      <c r="V241" s="5">
        <v>5375000</v>
      </c>
      <c r="W241" s="5">
        <v>4900000</v>
      </c>
      <c r="X241" s="11">
        <f>(V241-W241)/V241</f>
        <v>8.8372093023255813E-2</v>
      </c>
      <c r="Y241" s="4">
        <v>1193.96</v>
      </c>
    </row>
    <row r="242" spans="1:25" x14ac:dyDescent="0.25">
      <c r="A242" s="2">
        <v>145500</v>
      </c>
      <c r="B242" t="s">
        <v>139</v>
      </c>
      <c r="C242" s="1">
        <v>311</v>
      </c>
      <c r="E242" t="s">
        <v>90</v>
      </c>
      <c r="F242" s="2">
        <v>1994</v>
      </c>
      <c r="G242" s="2">
        <v>2014</v>
      </c>
      <c r="H242" s="2"/>
      <c r="I242" s="2"/>
      <c r="J242" s="2" t="s">
        <v>23</v>
      </c>
      <c r="K242" s="2">
        <v>3785</v>
      </c>
      <c r="L242" s="2">
        <v>4</v>
      </c>
      <c r="M242" s="2">
        <v>4</v>
      </c>
      <c r="N242" s="2">
        <v>1</v>
      </c>
      <c r="O242" s="2" t="s">
        <v>39</v>
      </c>
      <c r="P242" s="2">
        <v>3560</v>
      </c>
      <c r="Q242" s="2">
        <v>0.08</v>
      </c>
      <c r="R242" s="2">
        <v>163</v>
      </c>
      <c r="S242" s="7">
        <v>42744</v>
      </c>
      <c r="T242" s="7">
        <v>42748</v>
      </c>
      <c r="U242" s="5">
        <v>7150000</v>
      </c>
      <c r="V242" s="5">
        <v>6500000</v>
      </c>
      <c r="W242" s="5">
        <v>5700000</v>
      </c>
      <c r="X242" s="11">
        <f>(V242-W242)/V242</f>
        <v>0.12307692307692308</v>
      </c>
      <c r="Y242" s="4">
        <v>1505.94</v>
      </c>
    </row>
    <row r="243" spans="1:25" x14ac:dyDescent="0.25">
      <c r="A243" s="2">
        <v>142908</v>
      </c>
      <c r="B243" t="s">
        <v>190</v>
      </c>
      <c r="C243" s="1">
        <v>63</v>
      </c>
      <c r="E243" t="s">
        <v>191</v>
      </c>
      <c r="F243" s="2">
        <v>2007</v>
      </c>
      <c r="G243" s="2">
        <v>2012</v>
      </c>
      <c r="H243" s="2"/>
      <c r="I243" s="2"/>
      <c r="J243" s="2" t="s">
        <v>23</v>
      </c>
      <c r="K243" s="2">
        <v>6131</v>
      </c>
      <c r="L243" s="2">
        <v>5</v>
      </c>
      <c r="M243" s="2">
        <v>5</v>
      </c>
      <c r="N243" s="2">
        <v>1</v>
      </c>
      <c r="O243" s="2" t="s">
        <v>9</v>
      </c>
      <c r="P243" s="2">
        <v>7669</v>
      </c>
      <c r="Q243" s="2">
        <v>0.18</v>
      </c>
      <c r="R243" s="2">
        <v>117</v>
      </c>
      <c r="S243" s="7">
        <v>42506</v>
      </c>
      <c r="T243" s="7">
        <v>42548</v>
      </c>
      <c r="U243" s="5">
        <v>7975000</v>
      </c>
      <c r="V243" s="5">
        <v>7975000</v>
      </c>
      <c r="W243" s="5">
        <v>7800000</v>
      </c>
      <c r="X243" s="11">
        <f>(V243-W243)/V243</f>
        <v>2.1943573667711599E-2</v>
      </c>
      <c r="Y243" s="4">
        <v>1272.22</v>
      </c>
    </row>
    <row r="244" spans="1:25" x14ac:dyDescent="0.25">
      <c r="A244" s="2">
        <v>141260</v>
      </c>
      <c r="B244" t="s">
        <v>33</v>
      </c>
      <c r="C244" s="1">
        <v>42474</v>
      </c>
      <c r="E244" t="s">
        <v>34</v>
      </c>
      <c r="F244" s="2">
        <v>1968</v>
      </c>
      <c r="G244" s="2">
        <v>1998</v>
      </c>
      <c r="H244" s="2"/>
      <c r="I244" s="2"/>
      <c r="J244" s="2" t="s">
        <v>23</v>
      </c>
      <c r="K244" s="2">
        <v>5237</v>
      </c>
      <c r="L244" s="2">
        <v>5</v>
      </c>
      <c r="M244" s="2">
        <v>5</v>
      </c>
      <c r="N244" s="2">
        <v>1</v>
      </c>
      <c r="O244" s="2" t="s">
        <v>9</v>
      </c>
      <c r="P244" s="2">
        <v>40510.800000000003</v>
      </c>
      <c r="Q244" s="2">
        <v>0.93</v>
      </c>
      <c r="R244" s="2">
        <v>366</v>
      </c>
      <c r="S244" s="7">
        <v>42598</v>
      </c>
      <c r="T244" s="7">
        <v>42628</v>
      </c>
      <c r="U244" s="5">
        <v>13750000</v>
      </c>
      <c r="V244" s="5">
        <v>9750000</v>
      </c>
      <c r="W244" s="5">
        <v>9625000</v>
      </c>
      <c r="X244" s="11">
        <f>(V244-W244)/V244</f>
        <v>1.282051282051282E-2</v>
      </c>
      <c r="Y244" s="4">
        <v>1837.88</v>
      </c>
    </row>
    <row r="245" spans="1:25" x14ac:dyDescent="0.25">
      <c r="A245" s="2">
        <v>144120</v>
      </c>
      <c r="B245" t="s">
        <v>61</v>
      </c>
      <c r="C245" s="1">
        <v>1419</v>
      </c>
      <c r="E245" t="s">
        <v>62</v>
      </c>
      <c r="F245" s="2">
        <v>1990</v>
      </c>
      <c r="G245" s="2">
        <v>2000</v>
      </c>
      <c r="H245" s="2"/>
      <c r="I245" s="2"/>
      <c r="J245" s="2" t="s">
        <v>23</v>
      </c>
      <c r="K245" s="2">
        <v>7976</v>
      </c>
      <c r="L245" s="2">
        <v>6</v>
      </c>
      <c r="M245" s="2">
        <v>5</v>
      </c>
      <c r="N245" s="2">
        <v>1</v>
      </c>
      <c r="O245" s="2" t="s">
        <v>13</v>
      </c>
      <c r="P245" s="2">
        <v>44867</v>
      </c>
      <c r="Q245" s="2">
        <v>1.03</v>
      </c>
      <c r="R245" s="2">
        <v>33</v>
      </c>
      <c r="S245" s="7">
        <v>42520</v>
      </c>
      <c r="T245" s="7">
        <v>42541</v>
      </c>
      <c r="U245" s="5">
        <v>12750000</v>
      </c>
      <c r="V245" s="5">
        <v>12750000</v>
      </c>
      <c r="W245" s="5">
        <v>10350000</v>
      </c>
      <c r="X245" s="11">
        <f>(V245-W245)/V245</f>
        <v>0.18823529411764706</v>
      </c>
      <c r="Y245" s="4">
        <v>1297.6400000000001</v>
      </c>
    </row>
    <row r="246" spans="1:25" x14ac:dyDescent="0.2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7"/>
      <c r="T246" s="7"/>
      <c r="U246" s="5"/>
      <c r="V246" s="5"/>
      <c r="W246" s="5"/>
      <c r="X246" s="8"/>
      <c r="Y246" s="4"/>
    </row>
    <row r="247" spans="1:25" x14ac:dyDescent="0.25">
      <c r="A247" s="2" t="s">
        <v>247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9">
        <f>SUM(R237:R246)/9</f>
        <v>166.55555555555554</v>
      </c>
      <c r="S247" s="7"/>
      <c r="T247" s="7"/>
      <c r="U247" s="5"/>
      <c r="V247" s="5"/>
      <c r="W247" s="5"/>
      <c r="X247" s="11">
        <f>SUM(X237:X246)/9</f>
        <v>9.3147557062648892E-2</v>
      </c>
      <c r="Y247" s="4">
        <f>SUM(Y237:Y246)/9</f>
        <v>1185.4299999999998</v>
      </c>
    </row>
    <row r="248" spans="1:25" x14ac:dyDescent="0.2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9"/>
      <c r="S248" s="7"/>
      <c r="T248" s="7"/>
      <c r="U248" s="5"/>
      <c r="V248" s="5"/>
      <c r="W248" s="5"/>
      <c r="X248" s="11"/>
      <c r="Y248" s="4"/>
    </row>
    <row r="249" spans="1:25" x14ac:dyDescent="0.25">
      <c r="A249" s="1" t="s">
        <v>211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7"/>
      <c r="T249" s="7"/>
      <c r="U249" s="5"/>
      <c r="V249" s="5"/>
      <c r="W249" s="5"/>
      <c r="X249" s="8"/>
      <c r="Y249" s="4"/>
    </row>
    <row r="250" spans="1:25" x14ac:dyDescent="0.2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7"/>
      <c r="T250" s="7"/>
      <c r="U250" s="5"/>
      <c r="V250" s="5"/>
      <c r="W250" s="5"/>
      <c r="X250" s="8"/>
      <c r="Y250" s="4"/>
    </row>
    <row r="251" spans="1:25" x14ac:dyDescent="0.25">
      <c r="A251" s="2">
        <v>143882</v>
      </c>
      <c r="B251" t="s">
        <v>14</v>
      </c>
      <c r="C251" s="1">
        <v>570</v>
      </c>
      <c r="E251" t="s">
        <v>30</v>
      </c>
      <c r="F251" s="2">
        <v>1972</v>
      </c>
      <c r="G251" s="2"/>
      <c r="H251" s="2"/>
      <c r="I251" s="2"/>
      <c r="J251" s="2"/>
      <c r="K251" s="2">
        <v>6849</v>
      </c>
      <c r="L251" s="2">
        <v>6</v>
      </c>
      <c r="M251" s="2">
        <v>4</v>
      </c>
      <c r="N251" s="2">
        <v>1</v>
      </c>
      <c r="O251" s="2" t="s">
        <v>9</v>
      </c>
      <c r="P251" s="2">
        <v>113692</v>
      </c>
      <c r="Q251" s="2">
        <v>2.61</v>
      </c>
      <c r="R251" s="2">
        <v>217</v>
      </c>
      <c r="S251" s="7">
        <v>42705</v>
      </c>
      <c r="T251" s="7">
        <v>42712</v>
      </c>
      <c r="U251" s="5">
        <v>4450000</v>
      </c>
      <c r="V251" s="5">
        <v>3300000</v>
      </c>
      <c r="W251" s="5">
        <v>2750000</v>
      </c>
      <c r="X251" s="11">
        <f>(V251-W251)/V251</f>
        <v>0.16666666666666666</v>
      </c>
      <c r="Y251" s="4">
        <v>401.52</v>
      </c>
    </row>
    <row r="252" spans="1:25" x14ac:dyDescent="0.25">
      <c r="A252" s="2">
        <v>146265</v>
      </c>
      <c r="B252" t="s">
        <v>14</v>
      </c>
      <c r="C252" s="1">
        <v>244</v>
      </c>
      <c r="D252" t="s">
        <v>15</v>
      </c>
      <c r="E252" t="s">
        <v>14</v>
      </c>
      <c r="F252" s="2">
        <v>1987</v>
      </c>
      <c r="G252" s="2"/>
      <c r="H252" s="2"/>
      <c r="I252" s="2"/>
      <c r="J252" s="2"/>
      <c r="K252" s="2">
        <v>6604</v>
      </c>
      <c r="L252" s="2">
        <v>4</v>
      </c>
      <c r="M252" s="2">
        <v>4</v>
      </c>
      <c r="N252" s="2">
        <v>1</v>
      </c>
      <c r="O252" s="2" t="s">
        <v>9</v>
      </c>
      <c r="P252" s="2">
        <v>134164.79999999999</v>
      </c>
      <c r="Q252" s="2">
        <v>3.08</v>
      </c>
      <c r="R252" s="2">
        <v>115</v>
      </c>
      <c r="S252" s="7">
        <v>42704</v>
      </c>
      <c r="T252" s="7">
        <v>42744</v>
      </c>
      <c r="U252" s="5">
        <v>3200000</v>
      </c>
      <c r="V252" s="5">
        <v>3200000</v>
      </c>
      <c r="W252" s="5">
        <v>2770000</v>
      </c>
      <c r="X252" s="11">
        <f>(V252-W252)/V252</f>
        <v>0.13437499999999999</v>
      </c>
      <c r="Y252" s="4">
        <v>419.44</v>
      </c>
    </row>
    <row r="253" spans="1:25" x14ac:dyDescent="0.25">
      <c r="A253" s="2">
        <v>142850</v>
      </c>
      <c r="B253" t="s">
        <v>10</v>
      </c>
      <c r="C253" s="1">
        <v>150</v>
      </c>
      <c r="E253" t="s">
        <v>189</v>
      </c>
      <c r="F253" s="2">
        <v>1994</v>
      </c>
      <c r="G253" s="2"/>
      <c r="H253" s="2"/>
      <c r="I253" s="2"/>
      <c r="J253" s="2" t="s">
        <v>8</v>
      </c>
      <c r="K253" s="2">
        <v>9039</v>
      </c>
      <c r="L253" s="2">
        <v>5</v>
      </c>
      <c r="M253" s="2">
        <v>5</v>
      </c>
      <c r="N253" s="2">
        <v>1</v>
      </c>
      <c r="O253" s="2" t="s">
        <v>13</v>
      </c>
      <c r="P253" s="2">
        <v>250470</v>
      </c>
      <c r="Q253" s="2">
        <v>5.75</v>
      </c>
      <c r="R253" s="2">
        <v>260</v>
      </c>
      <c r="S253" s="7">
        <v>42599</v>
      </c>
      <c r="T253" s="7">
        <v>42689</v>
      </c>
      <c r="U253" s="5">
        <v>9995000</v>
      </c>
      <c r="V253" s="5">
        <v>7995000</v>
      </c>
      <c r="W253" s="5">
        <v>7500000</v>
      </c>
      <c r="X253" s="11">
        <f>(V253-W253)/V253</f>
        <v>6.1913696060037521E-2</v>
      </c>
      <c r="Y253" s="4">
        <v>829.74</v>
      </c>
    </row>
    <row r="254" spans="1:25" x14ac:dyDescent="0.2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7"/>
      <c r="T254" s="7"/>
      <c r="U254" s="5"/>
      <c r="V254" s="5"/>
      <c r="W254" s="5"/>
      <c r="X254" s="8"/>
      <c r="Y254" s="4"/>
    </row>
    <row r="255" spans="1:25" x14ac:dyDescent="0.25">
      <c r="A255" s="2" t="s">
        <v>247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9">
        <f>SUM(R251:R254)/3</f>
        <v>197.33333333333334</v>
      </c>
      <c r="S255" s="7"/>
      <c r="T255" s="7"/>
      <c r="U255" s="5"/>
      <c r="V255" s="5"/>
      <c r="W255" s="5"/>
      <c r="X255" s="11">
        <f>SUM(X251:X254)/3</f>
        <v>0.12098512090890139</v>
      </c>
      <c r="Y255" s="4">
        <f>SUM(Y251:Y254)/3</f>
        <v>550.23333333333335</v>
      </c>
    </row>
    <row r="256" spans="1:25" x14ac:dyDescent="0.2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9"/>
      <c r="S256" s="7"/>
      <c r="T256" s="7"/>
      <c r="U256" s="5"/>
      <c r="V256" s="5"/>
      <c r="W256" s="5"/>
      <c r="X256" s="11"/>
      <c r="Y256" s="4"/>
    </row>
    <row r="257" spans="1:25" x14ac:dyDescent="0.25">
      <c r="A257" s="1" t="s">
        <v>212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7"/>
      <c r="T257" s="7"/>
      <c r="U257" s="5"/>
      <c r="V257" s="5"/>
      <c r="W257" s="5"/>
      <c r="X257" s="8"/>
      <c r="Y257" s="4"/>
    </row>
    <row r="258" spans="1:25" x14ac:dyDescent="0.2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7"/>
      <c r="T258" s="7"/>
      <c r="U258" s="5"/>
      <c r="V258" s="5"/>
      <c r="W258" s="5"/>
      <c r="X258" s="8"/>
      <c r="Y258" s="4"/>
    </row>
    <row r="259" spans="1:25" x14ac:dyDescent="0.25">
      <c r="A259" s="2">
        <v>143889</v>
      </c>
      <c r="B259" t="s">
        <v>58</v>
      </c>
      <c r="C259" s="1">
        <v>75</v>
      </c>
      <c r="E259" t="s">
        <v>73</v>
      </c>
      <c r="F259" s="2">
        <v>1981</v>
      </c>
      <c r="G259" s="2">
        <v>2014</v>
      </c>
      <c r="H259" s="2"/>
      <c r="I259" s="2"/>
      <c r="J259" s="2" t="s">
        <v>8</v>
      </c>
      <c r="K259" s="2">
        <v>2830</v>
      </c>
      <c r="L259" s="2">
        <v>4</v>
      </c>
      <c r="M259" s="2">
        <v>3</v>
      </c>
      <c r="N259" s="2">
        <v>0</v>
      </c>
      <c r="O259" s="2" t="s">
        <v>13</v>
      </c>
      <c r="P259" s="2">
        <v>24718</v>
      </c>
      <c r="Q259" s="2">
        <v>0.56999999999999995</v>
      </c>
      <c r="R259" s="2">
        <v>193</v>
      </c>
      <c r="S259" s="7">
        <v>42646</v>
      </c>
      <c r="T259" s="7">
        <v>42688</v>
      </c>
      <c r="U259" s="5">
        <v>3975000</v>
      </c>
      <c r="V259" s="5">
        <v>3449000</v>
      </c>
      <c r="W259" s="5">
        <v>3100000</v>
      </c>
      <c r="X259" s="11">
        <f>(V259-W259)/V259</f>
        <v>0.10118875036242389</v>
      </c>
      <c r="Y259" s="4">
        <v>1095.4100000000001</v>
      </c>
    </row>
    <row r="260" spans="1:25" x14ac:dyDescent="0.25">
      <c r="A260" s="2">
        <v>132160</v>
      </c>
      <c r="B260" t="s">
        <v>19</v>
      </c>
      <c r="C260" s="1">
        <v>95</v>
      </c>
      <c r="E260" t="s">
        <v>177</v>
      </c>
      <c r="F260" s="2">
        <v>1958</v>
      </c>
      <c r="G260" s="2"/>
      <c r="H260" s="2"/>
      <c r="I260" s="2"/>
      <c r="J260" s="2" t="s">
        <v>8</v>
      </c>
      <c r="K260" s="2">
        <v>3072</v>
      </c>
      <c r="L260" s="2">
        <v>5</v>
      </c>
      <c r="M260" s="2">
        <v>4</v>
      </c>
      <c r="N260" s="2">
        <v>0</v>
      </c>
      <c r="O260" s="2" t="s">
        <v>17</v>
      </c>
      <c r="P260" s="2">
        <v>76796</v>
      </c>
      <c r="Q260" s="2">
        <v>1.76</v>
      </c>
      <c r="R260" s="2">
        <v>770</v>
      </c>
      <c r="S260" s="7">
        <v>42214</v>
      </c>
      <c r="T260" s="7">
        <v>42389</v>
      </c>
      <c r="U260" s="5">
        <v>5995000</v>
      </c>
      <c r="V260" s="5">
        <v>5995000</v>
      </c>
      <c r="W260" s="5">
        <v>4500000</v>
      </c>
      <c r="X260" s="11">
        <f>(V260-W260)/V260</f>
        <v>0.24937447873227689</v>
      </c>
      <c r="Y260" s="4">
        <v>1464.84</v>
      </c>
    </row>
    <row r="261" spans="1:25" x14ac:dyDescent="0.25">
      <c r="A261" s="2">
        <v>140518</v>
      </c>
      <c r="B261" t="s">
        <v>5</v>
      </c>
      <c r="C261" s="1">
        <v>171</v>
      </c>
      <c r="E261" t="s">
        <v>184</v>
      </c>
      <c r="F261" s="2">
        <v>1985</v>
      </c>
      <c r="G261" s="2"/>
      <c r="H261" s="2"/>
      <c r="I261" s="2"/>
      <c r="J261" s="2"/>
      <c r="K261" s="2">
        <v>3502</v>
      </c>
      <c r="L261" s="2">
        <v>3</v>
      </c>
      <c r="M261" s="2">
        <v>3</v>
      </c>
      <c r="N261" s="2">
        <v>0</v>
      </c>
      <c r="O261" s="2" t="s">
        <v>39</v>
      </c>
      <c r="P261" s="2">
        <v>31122</v>
      </c>
      <c r="Q261" s="2">
        <v>0.71</v>
      </c>
      <c r="R261" s="2">
        <v>176</v>
      </c>
      <c r="S261" s="7">
        <v>42227</v>
      </c>
      <c r="T261" s="7">
        <v>42398</v>
      </c>
      <c r="U261" s="5">
        <v>8499000</v>
      </c>
      <c r="V261" s="5">
        <v>8499000</v>
      </c>
      <c r="W261" s="5">
        <v>8000000</v>
      </c>
      <c r="X261" s="11">
        <f>(V261-W261)/V261</f>
        <v>5.8712789739969407E-2</v>
      </c>
      <c r="Y261" s="4">
        <v>2284.41</v>
      </c>
    </row>
    <row r="262" spans="1:25" x14ac:dyDescent="0.25">
      <c r="A262" s="2">
        <v>137379</v>
      </c>
      <c r="B262" t="s">
        <v>19</v>
      </c>
      <c r="C262" s="1">
        <v>120</v>
      </c>
      <c r="E262" t="s">
        <v>4</v>
      </c>
      <c r="F262" s="2">
        <v>1968</v>
      </c>
      <c r="G262" s="2">
        <v>2015</v>
      </c>
      <c r="H262" s="2"/>
      <c r="I262" s="2"/>
      <c r="J262" s="2" t="s">
        <v>8</v>
      </c>
      <c r="K262" s="2">
        <v>4342</v>
      </c>
      <c r="L262" s="2">
        <v>4</v>
      </c>
      <c r="M262" s="2">
        <v>5</v>
      </c>
      <c r="N262" s="2">
        <v>1</v>
      </c>
      <c r="O262" s="2" t="s">
        <v>9</v>
      </c>
      <c r="P262" s="2">
        <v>31363</v>
      </c>
      <c r="Q262" s="2">
        <v>0.72</v>
      </c>
      <c r="R262" s="2">
        <v>402</v>
      </c>
      <c r="S262" s="7">
        <v>42236</v>
      </c>
      <c r="T262" s="7">
        <v>42429</v>
      </c>
      <c r="U262" s="5">
        <v>7900000</v>
      </c>
      <c r="V262" s="5">
        <v>9500000</v>
      </c>
      <c r="W262" s="5">
        <v>8160000</v>
      </c>
      <c r="X262" s="11">
        <f>(V262-W262)/V262</f>
        <v>0.14105263157894737</v>
      </c>
      <c r="Y262" s="4">
        <v>1879.32</v>
      </c>
    </row>
    <row r="263" spans="1:25" x14ac:dyDescent="0.25">
      <c r="A263" s="2">
        <v>141342</v>
      </c>
      <c r="B263" t="s">
        <v>5</v>
      </c>
      <c r="C263" s="1">
        <v>649</v>
      </c>
      <c r="E263" t="s">
        <v>134</v>
      </c>
      <c r="F263" s="2">
        <v>2002</v>
      </c>
      <c r="G263" s="2"/>
      <c r="H263" s="2"/>
      <c r="I263" s="2"/>
      <c r="J263" s="2" t="s">
        <v>23</v>
      </c>
      <c r="K263" s="2">
        <v>9013</v>
      </c>
      <c r="L263" s="2">
        <v>5</v>
      </c>
      <c r="M263" s="2">
        <v>5</v>
      </c>
      <c r="N263" s="2">
        <v>2</v>
      </c>
      <c r="O263" s="2" t="s">
        <v>9</v>
      </c>
      <c r="P263" s="2">
        <v>38642</v>
      </c>
      <c r="Q263" s="2">
        <v>0.88</v>
      </c>
      <c r="R263" s="2">
        <v>147</v>
      </c>
      <c r="S263" s="7">
        <v>42424</v>
      </c>
      <c r="T263" s="7">
        <v>42437</v>
      </c>
      <c r="U263" s="5">
        <v>16000000</v>
      </c>
      <c r="V263" s="5">
        <v>13995000</v>
      </c>
      <c r="W263" s="5">
        <v>9365455</v>
      </c>
      <c r="X263" s="11">
        <f>(V263-W263)/V263</f>
        <v>0.33079992854590923</v>
      </c>
      <c r="Y263" s="4">
        <v>1039.1099999999999</v>
      </c>
    </row>
    <row r="264" spans="1:25" x14ac:dyDescent="0.25">
      <c r="A264" s="2">
        <v>145831</v>
      </c>
      <c r="B264" t="s">
        <v>5</v>
      </c>
      <c r="C264" s="1">
        <v>171</v>
      </c>
      <c r="E264" t="s">
        <v>134</v>
      </c>
      <c r="F264" s="2">
        <v>1981</v>
      </c>
      <c r="G264" s="2"/>
      <c r="H264" s="2"/>
      <c r="I264" s="2"/>
      <c r="J264" s="2" t="s">
        <v>23</v>
      </c>
      <c r="K264" s="2">
        <v>7858</v>
      </c>
      <c r="L264" s="2">
        <v>6</v>
      </c>
      <c r="M264" s="2">
        <v>6</v>
      </c>
      <c r="N264" s="2">
        <v>2</v>
      </c>
      <c r="O264" s="2" t="s">
        <v>13</v>
      </c>
      <c r="P264" s="2">
        <v>31122</v>
      </c>
      <c r="Q264" s="2">
        <v>0.71</v>
      </c>
      <c r="R264" s="2">
        <v>172</v>
      </c>
      <c r="S264" s="7">
        <v>42594</v>
      </c>
      <c r="T264" s="7">
        <v>42611</v>
      </c>
      <c r="U264" s="5">
        <v>9400000</v>
      </c>
      <c r="V264" s="5">
        <v>9400000</v>
      </c>
      <c r="W264" s="5">
        <v>9400000</v>
      </c>
      <c r="X264" s="11">
        <f>(V264-W264)/V264</f>
        <v>0</v>
      </c>
      <c r="Y264" s="4">
        <v>1196.23</v>
      </c>
    </row>
    <row r="265" spans="1:25" x14ac:dyDescent="0.25">
      <c r="A265" s="2">
        <v>144578</v>
      </c>
      <c r="B265" t="s">
        <v>24</v>
      </c>
      <c r="C265" s="1">
        <v>904</v>
      </c>
      <c r="E265" t="s">
        <v>151</v>
      </c>
      <c r="F265" s="2">
        <v>2001</v>
      </c>
      <c r="G265" s="2"/>
      <c r="H265" s="2"/>
      <c r="I265" s="2"/>
      <c r="J265" s="2" t="s">
        <v>23</v>
      </c>
      <c r="K265" s="2">
        <v>7791</v>
      </c>
      <c r="L265" s="2">
        <v>4</v>
      </c>
      <c r="M265" s="2">
        <v>4</v>
      </c>
      <c r="N265" s="2">
        <v>3</v>
      </c>
      <c r="O265" s="2" t="s">
        <v>9</v>
      </c>
      <c r="P265" s="2">
        <v>47437</v>
      </c>
      <c r="Q265" s="2">
        <v>1.0900000000000001</v>
      </c>
      <c r="R265" s="2">
        <v>159</v>
      </c>
      <c r="S265" s="7">
        <v>42699</v>
      </c>
      <c r="T265" s="7">
        <v>42710</v>
      </c>
      <c r="U265" s="5">
        <v>16500000</v>
      </c>
      <c r="V265" s="5">
        <v>16500000</v>
      </c>
      <c r="W265" s="5">
        <v>14500000</v>
      </c>
      <c r="X265" s="11">
        <f>(V265-W265)/V265</f>
        <v>0.12121212121212122</v>
      </c>
      <c r="Y265" s="4">
        <v>1861.12</v>
      </c>
    </row>
    <row r="266" spans="1:25" x14ac:dyDescent="0.25">
      <c r="A266" s="2">
        <v>135448</v>
      </c>
      <c r="B266" t="s">
        <v>24</v>
      </c>
      <c r="C266" s="1">
        <v>720</v>
      </c>
      <c r="E266" t="s">
        <v>25</v>
      </c>
      <c r="F266" s="2">
        <v>2015</v>
      </c>
      <c r="G266" s="2"/>
      <c r="H266" s="2"/>
      <c r="I266" s="2"/>
      <c r="J266" s="2" t="s">
        <v>8</v>
      </c>
      <c r="K266" s="2">
        <v>8710</v>
      </c>
      <c r="L266" s="2">
        <v>6</v>
      </c>
      <c r="M266" s="2">
        <v>6</v>
      </c>
      <c r="N266" s="2">
        <v>2</v>
      </c>
      <c r="O266" s="2" t="s">
        <v>13</v>
      </c>
      <c r="P266" s="2">
        <v>38000</v>
      </c>
      <c r="Q266" s="2">
        <v>0.87</v>
      </c>
      <c r="R266" s="2">
        <v>841</v>
      </c>
      <c r="S266" s="7">
        <v>41873</v>
      </c>
      <c r="T266" s="7">
        <v>42684</v>
      </c>
      <c r="U266" s="5">
        <v>24500000</v>
      </c>
      <c r="V266" s="5">
        <v>24500000</v>
      </c>
      <c r="W266" s="5">
        <v>24000000</v>
      </c>
      <c r="X266" s="11">
        <f>(V266-W266)/V266</f>
        <v>2.0408163265306121E-2</v>
      </c>
      <c r="Y266" s="4">
        <v>2755.45</v>
      </c>
    </row>
    <row r="267" spans="1:25" x14ac:dyDescent="0.2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7"/>
      <c r="T267" s="7"/>
      <c r="U267" s="5"/>
      <c r="V267" s="5"/>
      <c r="W267" s="5"/>
      <c r="X267" s="8"/>
      <c r="Y267" s="4"/>
    </row>
    <row r="268" spans="1:25" x14ac:dyDescent="0.25">
      <c r="A268" s="2" t="s">
        <v>247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9">
        <f>SUM(R259:R267)/8</f>
        <v>357.5</v>
      </c>
      <c r="S268" s="7"/>
      <c r="T268" s="7"/>
      <c r="U268" s="5"/>
      <c r="V268" s="5"/>
      <c r="W268" s="5"/>
      <c r="X268" s="11">
        <f>SUM(X259:X267)/8</f>
        <v>0.12784360792961927</v>
      </c>
      <c r="Y268" s="4">
        <f>SUM(Y259:Y267)/8</f>
        <v>1696.9862499999999</v>
      </c>
    </row>
    <row r="269" spans="1:25" x14ac:dyDescent="0.2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9"/>
      <c r="S269" s="7"/>
      <c r="T269" s="7"/>
      <c r="U269" s="5"/>
      <c r="V269" s="5"/>
      <c r="W269" s="5"/>
      <c r="X269" s="11"/>
      <c r="Y269" s="4"/>
    </row>
    <row r="270" spans="1:25" x14ac:dyDescent="0.25">
      <c r="A270" s="1" t="s">
        <v>213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7"/>
      <c r="T270" s="7"/>
      <c r="U270" s="5"/>
      <c r="V270" s="5"/>
      <c r="W270" s="5"/>
      <c r="X270" s="8"/>
      <c r="Y270" s="4"/>
    </row>
    <row r="271" spans="1:25" x14ac:dyDescent="0.2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7"/>
      <c r="T271" s="7"/>
      <c r="U271" s="5"/>
      <c r="V271" s="5"/>
      <c r="W271" s="5"/>
      <c r="X271" s="8"/>
      <c r="Y271" s="4"/>
    </row>
    <row r="272" spans="1:25" x14ac:dyDescent="0.25">
      <c r="A272" s="2">
        <v>139443</v>
      </c>
      <c r="B272" t="s">
        <v>175</v>
      </c>
      <c r="C272" s="1">
        <v>324</v>
      </c>
      <c r="E272" t="s">
        <v>176</v>
      </c>
      <c r="F272" s="2">
        <v>2012</v>
      </c>
      <c r="G272" s="2"/>
      <c r="H272" s="2"/>
      <c r="I272" s="2"/>
      <c r="J272" s="2" t="s">
        <v>12</v>
      </c>
      <c r="K272" s="2">
        <v>1280</v>
      </c>
      <c r="L272" s="2">
        <v>3</v>
      </c>
      <c r="M272" s="2">
        <v>2</v>
      </c>
      <c r="N272" s="2">
        <v>0</v>
      </c>
      <c r="O272" s="2" t="s">
        <v>9</v>
      </c>
      <c r="P272" s="2">
        <v>3042</v>
      </c>
      <c r="Q272" s="2">
        <v>7.0000000000000007E-2</v>
      </c>
      <c r="R272" s="2">
        <v>469</v>
      </c>
      <c r="S272" s="7">
        <v>42521</v>
      </c>
      <c r="T272" s="7">
        <v>42632</v>
      </c>
      <c r="U272" s="5">
        <v>1189000</v>
      </c>
      <c r="V272" s="5">
        <v>1095000</v>
      </c>
      <c r="W272" s="5">
        <v>960000</v>
      </c>
      <c r="X272" s="11">
        <f>(V272-W272)/V272</f>
        <v>0.12328767123287671</v>
      </c>
      <c r="Y272" s="4">
        <v>750</v>
      </c>
    </row>
    <row r="273" spans="1:25" x14ac:dyDescent="0.25">
      <c r="A273" s="2">
        <v>143637</v>
      </c>
      <c r="B273" t="s">
        <v>17</v>
      </c>
      <c r="C273" s="1">
        <v>931</v>
      </c>
      <c r="E273" t="s">
        <v>18</v>
      </c>
      <c r="F273" s="2">
        <v>1987</v>
      </c>
      <c r="G273" s="2"/>
      <c r="H273" s="2"/>
      <c r="I273" s="2"/>
      <c r="J273" s="2" t="s">
        <v>8</v>
      </c>
      <c r="K273" s="2">
        <v>2157</v>
      </c>
      <c r="L273" s="2">
        <v>4</v>
      </c>
      <c r="M273" s="2">
        <v>3</v>
      </c>
      <c r="N273" s="2"/>
      <c r="O273" s="2" t="s">
        <v>17</v>
      </c>
      <c r="P273" s="2">
        <v>15497</v>
      </c>
      <c r="Q273" s="2">
        <v>0.36</v>
      </c>
      <c r="R273" s="2">
        <v>254</v>
      </c>
      <c r="S273" s="7">
        <v>42227</v>
      </c>
      <c r="T273" s="7">
        <v>42480</v>
      </c>
      <c r="U273" s="5">
        <v>3598200</v>
      </c>
      <c r="V273" s="5">
        <v>3598200</v>
      </c>
      <c r="W273" s="5">
        <v>3598200</v>
      </c>
      <c r="X273" s="11">
        <f>(V273-W273)/V273</f>
        <v>0</v>
      </c>
      <c r="Y273" s="4">
        <v>1668.15</v>
      </c>
    </row>
    <row r="274" spans="1:25" x14ac:dyDescent="0.25">
      <c r="A274" s="2">
        <v>144292</v>
      </c>
      <c r="B274" t="s">
        <v>17</v>
      </c>
      <c r="C274" s="1">
        <v>800</v>
      </c>
      <c r="E274" t="s">
        <v>18</v>
      </c>
      <c r="F274" s="2">
        <v>2007</v>
      </c>
      <c r="G274" s="2"/>
      <c r="H274" s="2"/>
      <c r="I274" s="2"/>
      <c r="J274" s="2" t="s">
        <v>23</v>
      </c>
      <c r="K274" s="2">
        <v>3414</v>
      </c>
      <c r="L274" s="2">
        <v>4</v>
      </c>
      <c r="M274" s="2">
        <v>4</v>
      </c>
      <c r="N274" s="2">
        <v>2</v>
      </c>
      <c r="O274" s="2" t="s">
        <v>9</v>
      </c>
      <c r="P274" s="2">
        <v>12151</v>
      </c>
      <c r="Q274" s="2">
        <v>0.28000000000000003</v>
      </c>
      <c r="R274" s="2">
        <v>107</v>
      </c>
      <c r="S274" s="7">
        <v>42577</v>
      </c>
      <c r="T274" s="7">
        <v>42622</v>
      </c>
      <c r="U274" s="5">
        <v>4995000</v>
      </c>
      <c r="V274" s="5">
        <v>4995000</v>
      </c>
      <c r="W274" s="5">
        <v>4500000</v>
      </c>
      <c r="X274" s="11">
        <f>(V274-W274)/V274</f>
        <v>9.90990990990991E-2</v>
      </c>
      <c r="Y274" s="4">
        <v>1318.1</v>
      </c>
    </row>
    <row r="275" spans="1:25" x14ac:dyDescent="0.25">
      <c r="A275" s="2">
        <v>146102</v>
      </c>
      <c r="B275" t="s">
        <v>135</v>
      </c>
      <c r="C275" s="1">
        <v>512</v>
      </c>
      <c r="E275" t="s">
        <v>198</v>
      </c>
      <c r="F275" s="2">
        <v>1995</v>
      </c>
      <c r="G275" s="2">
        <v>2016</v>
      </c>
      <c r="H275" s="2"/>
      <c r="I275" s="2"/>
      <c r="J275" s="2" t="s">
        <v>8</v>
      </c>
      <c r="K275" s="2">
        <v>3850</v>
      </c>
      <c r="L275" s="2">
        <v>4</v>
      </c>
      <c r="M275" s="2">
        <v>4</v>
      </c>
      <c r="N275" s="2">
        <v>0</v>
      </c>
      <c r="O275" s="2" t="s">
        <v>9</v>
      </c>
      <c r="P275" s="2">
        <v>11000</v>
      </c>
      <c r="Q275" s="2">
        <v>0.25</v>
      </c>
      <c r="R275" s="2">
        <v>66</v>
      </c>
      <c r="S275" s="7">
        <v>42565</v>
      </c>
      <c r="T275" s="7">
        <v>42629</v>
      </c>
      <c r="U275" s="5">
        <v>5100000</v>
      </c>
      <c r="V275" s="5">
        <v>5125000</v>
      </c>
      <c r="W275" s="5">
        <v>5125000</v>
      </c>
      <c r="X275" s="11">
        <f>(V275-W275)/V275</f>
        <v>0</v>
      </c>
      <c r="Y275" s="4">
        <v>1331.17</v>
      </c>
    </row>
    <row r="276" spans="1:25" x14ac:dyDescent="0.25">
      <c r="A276" s="2">
        <v>142690</v>
      </c>
      <c r="B276" t="s">
        <v>107</v>
      </c>
      <c r="C276" s="1">
        <v>559</v>
      </c>
      <c r="E276" t="s">
        <v>188</v>
      </c>
      <c r="F276" s="2">
        <v>2016</v>
      </c>
      <c r="G276" s="2"/>
      <c r="H276" s="2"/>
      <c r="I276" s="2"/>
      <c r="J276" s="2" t="s">
        <v>23</v>
      </c>
      <c r="K276" s="2">
        <v>6045</v>
      </c>
      <c r="L276" s="2">
        <v>5</v>
      </c>
      <c r="M276" s="2">
        <v>5</v>
      </c>
      <c r="N276" s="2">
        <v>2</v>
      </c>
      <c r="O276" s="2" t="s">
        <v>9</v>
      </c>
      <c r="P276" s="2">
        <v>6515</v>
      </c>
      <c r="Q276" s="2">
        <v>0.15</v>
      </c>
      <c r="R276" s="2">
        <v>267</v>
      </c>
      <c r="S276" s="7">
        <v>42637</v>
      </c>
      <c r="T276" s="7">
        <v>42683</v>
      </c>
      <c r="U276" s="5">
        <v>7600000</v>
      </c>
      <c r="V276" s="5">
        <v>6800000</v>
      </c>
      <c r="W276" s="5">
        <v>5700000</v>
      </c>
      <c r="X276" s="11">
        <f>(V276-W276)/V276</f>
        <v>0.16176470588235295</v>
      </c>
      <c r="Y276" s="4">
        <v>942.93</v>
      </c>
    </row>
    <row r="277" spans="1:25" x14ac:dyDescent="0.2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7"/>
      <c r="T277" s="7"/>
      <c r="U277" s="5"/>
      <c r="V277" s="5"/>
      <c r="W277" s="5"/>
      <c r="X277" s="8"/>
      <c r="Y277" s="4"/>
    </row>
    <row r="278" spans="1:25" x14ac:dyDescent="0.25">
      <c r="A278" s="2" t="s">
        <v>247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9">
        <f>SUM(R272:R277)/5</f>
        <v>232.6</v>
      </c>
      <c r="S278" s="7"/>
      <c r="T278" s="7"/>
      <c r="U278" s="5"/>
      <c r="V278" s="5"/>
      <c r="W278" s="5"/>
      <c r="X278" s="11">
        <f>SUM(X272:X277)/5</f>
        <v>7.6830295242865748E-2</v>
      </c>
      <c r="Y278" s="4">
        <f>SUM(Y272:Y277)/5</f>
        <v>1202.0700000000002</v>
      </c>
    </row>
    <row r="279" spans="1:25" x14ac:dyDescent="0.2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9"/>
      <c r="S279" s="7"/>
      <c r="T279" s="7"/>
      <c r="U279" s="5"/>
      <c r="V279" s="5"/>
      <c r="W279" s="5"/>
      <c r="X279" s="11"/>
      <c r="Y279" s="4"/>
    </row>
    <row r="280" spans="1:25" x14ac:dyDescent="0.25">
      <c r="A280" s="1" t="s">
        <v>214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7"/>
      <c r="T280" s="7"/>
      <c r="U280" s="5"/>
      <c r="V280" s="5"/>
      <c r="W280" s="5"/>
      <c r="X280" s="8"/>
      <c r="Y280" s="4"/>
    </row>
    <row r="281" spans="1:25" x14ac:dyDescent="0.2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7"/>
      <c r="T281" s="7"/>
      <c r="U281" s="5"/>
      <c r="V281" s="5"/>
      <c r="W281" s="5"/>
      <c r="X281" s="8"/>
      <c r="Y281" s="4"/>
    </row>
    <row r="282" spans="1:25" x14ac:dyDescent="0.25">
      <c r="A282" s="2">
        <v>143768</v>
      </c>
      <c r="B282" t="s">
        <v>194</v>
      </c>
      <c r="C282" s="1">
        <v>98</v>
      </c>
      <c r="E282" t="s">
        <v>196</v>
      </c>
      <c r="F282" s="2">
        <v>2000</v>
      </c>
      <c r="G282" s="2"/>
      <c r="H282" s="2"/>
      <c r="I282" s="2"/>
      <c r="J282" s="2" t="s">
        <v>8</v>
      </c>
      <c r="K282" s="2">
        <v>2921</v>
      </c>
      <c r="L282" s="2">
        <v>5</v>
      </c>
      <c r="M282" s="2">
        <v>4</v>
      </c>
      <c r="N282" s="2">
        <v>1</v>
      </c>
      <c r="O282" s="2" t="s">
        <v>39</v>
      </c>
      <c r="P282" s="2">
        <v>4792</v>
      </c>
      <c r="Q282" s="2">
        <v>0.11</v>
      </c>
      <c r="R282" s="2">
        <v>47</v>
      </c>
      <c r="S282" s="7">
        <v>42484</v>
      </c>
      <c r="T282" s="7">
        <v>42527</v>
      </c>
      <c r="U282" s="5">
        <v>1096282</v>
      </c>
      <c r="V282" s="5">
        <v>1096282</v>
      </c>
      <c r="W282" s="5">
        <v>1096282</v>
      </c>
      <c r="X282" s="11">
        <f>(V282-W282)/V282</f>
        <v>0</v>
      </c>
      <c r="Y282" s="4">
        <v>375.31</v>
      </c>
    </row>
    <row r="283" spans="1:25" x14ac:dyDescent="0.25">
      <c r="A283" s="2">
        <v>143484</v>
      </c>
      <c r="B283" t="s">
        <v>194</v>
      </c>
      <c r="C283" s="1">
        <v>74</v>
      </c>
      <c r="E283" t="s">
        <v>195</v>
      </c>
      <c r="F283" s="2">
        <v>2001</v>
      </c>
      <c r="G283" s="2"/>
      <c r="H283" s="2"/>
      <c r="I283" s="2"/>
      <c r="J283" s="2" t="s">
        <v>8</v>
      </c>
      <c r="K283" s="2">
        <v>3549</v>
      </c>
      <c r="L283" s="2">
        <v>4</v>
      </c>
      <c r="M283" s="2">
        <v>5</v>
      </c>
      <c r="N283" s="2">
        <v>0</v>
      </c>
      <c r="O283" s="2" t="s">
        <v>9</v>
      </c>
      <c r="P283" s="2">
        <v>5227</v>
      </c>
      <c r="Q283" s="2">
        <v>0.12</v>
      </c>
      <c r="R283" s="2">
        <v>172</v>
      </c>
      <c r="S283" s="7">
        <v>42587</v>
      </c>
      <c r="T283" s="7">
        <v>42643</v>
      </c>
      <c r="U283" s="5">
        <v>1459637</v>
      </c>
      <c r="V283" s="5">
        <v>1459637</v>
      </c>
      <c r="W283" s="5">
        <v>1425000</v>
      </c>
      <c r="X283" s="11">
        <f>(V283-W283)/V283</f>
        <v>2.3729872564206032E-2</v>
      </c>
      <c r="Y283" s="4">
        <v>401.52</v>
      </c>
    </row>
    <row r="284" spans="1:25" x14ac:dyDescent="0.25">
      <c r="A284" s="2">
        <v>139671</v>
      </c>
      <c r="B284" t="s">
        <v>70</v>
      </c>
      <c r="C284" s="1">
        <v>41</v>
      </c>
      <c r="E284" t="s">
        <v>185</v>
      </c>
      <c r="F284" s="2">
        <v>1974</v>
      </c>
      <c r="G284" s="2">
        <v>2010</v>
      </c>
      <c r="H284" s="2"/>
      <c r="I284" s="2"/>
      <c r="J284" s="2" t="s">
        <v>8</v>
      </c>
      <c r="K284" s="2">
        <v>2262</v>
      </c>
      <c r="L284" s="2">
        <v>3</v>
      </c>
      <c r="M284" s="2">
        <v>2</v>
      </c>
      <c r="N284" s="2">
        <v>0</v>
      </c>
      <c r="O284" s="2" t="s">
        <v>39</v>
      </c>
      <c r="P284" s="2">
        <v>233046</v>
      </c>
      <c r="Q284" s="2">
        <v>5.35</v>
      </c>
      <c r="R284" s="2">
        <v>544</v>
      </c>
      <c r="S284" s="7">
        <v>42622</v>
      </c>
      <c r="T284" s="7">
        <v>42724</v>
      </c>
      <c r="U284" s="5">
        <v>3795000</v>
      </c>
      <c r="V284" s="5">
        <v>2950000</v>
      </c>
      <c r="W284" s="5">
        <v>2700000</v>
      </c>
      <c r="X284" s="11">
        <f>(V284-W284)/V284</f>
        <v>8.4745762711864403E-2</v>
      </c>
      <c r="Y284" s="4">
        <v>1193.6300000000001</v>
      </c>
    </row>
    <row r="285" spans="1:25" x14ac:dyDescent="0.25">
      <c r="A285" s="2">
        <v>139292</v>
      </c>
      <c r="B285" t="s">
        <v>31</v>
      </c>
      <c r="C285" s="1">
        <v>750</v>
      </c>
      <c r="E285" t="s">
        <v>174</v>
      </c>
      <c r="F285" s="2">
        <v>1967</v>
      </c>
      <c r="G285" s="2">
        <v>1977</v>
      </c>
      <c r="H285" s="2"/>
      <c r="I285" s="2"/>
      <c r="J285" s="2" t="s">
        <v>8</v>
      </c>
      <c r="K285" s="2">
        <v>2513</v>
      </c>
      <c r="L285" s="2">
        <v>4</v>
      </c>
      <c r="M285" s="2">
        <v>2</v>
      </c>
      <c r="N285" s="2">
        <v>0</v>
      </c>
      <c r="O285" s="2" t="s">
        <v>9</v>
      </c>
      <c r="P285" s="2">
        <v>21344</v>
      </c>
      <c r="Q285" s="2">
        <v>0.49</v>
      </c>
      <c r="R285" s="2">
        <v>378</v>
      </c>
      <c r="S285" s="7">
        <v>42321</v>
      </c>
      <c r="T285" s="7">
        <v>42486</v>
      </c>
      <c r="U285" s="5">
        <v>3500000</v>
      </c>
      <c r="V285" s="5">
        <v>3195000</v>
      </c>
      <c r="W285" s="5">
        <v>2725000</v>
      </c>
      <c r="X285" s="11">
        <f>(V285-W285)/V285</f>
        <v>0.14710485133020346</v>
      </c>
      <c r="Y285" s="4">
        <v>1084.3599999999999</v>
      </c>
    </row>
    <row r="286" spans="1:25" x14ac:dyDescent="0.25">
      <c r="A286" s="2">
        <v>141634</v>
      </c>
      <c r="B286" t="s">
        <v>29</v>
      </c>
      <c r="C286" s="1">
        <v>293</v>
      </c>
      <c r="E286" t="s">
        <v>155</v>
      </c>
      <c r="F286" s="2">
        <v>2006</v>
      </c>
      <c r="G286" s="2"/>
      <c r="H286" s="2" t="s">
        <v>23</v>
      </c>
      <c r="I286" s="2"/>
      <c r="J286" s="2" t="s">
        <v>8</v>
      </c>
      <c r="K286" s="2">
        <v>4441</v>
      </c>
      <c r="L286" s="2">
        <v>3</v>
      </c>
      <c r="M286" s="2">
        <v>3</v>
      </c>
      <c r="N286" s="2">
        <v>2</v>
      </c>
      <c r="O286" s="2" t="s">
        <v>9</v>
      </c>
      <c r="P286" s="2">
        <v>38677</v>
      </c>
      <c r="Q286" s="2">
        <v>0.89</v>
      </c>
      <c r="R286" s="2">
        <v>121</v>
      </c>
      <c r="S286" s="7">
        <v>42382</v>
      </c>
      <c r="T286" s="7">
        <v>42440</v>
      </c>
      <c r="U286" s="5">
        <v>5750000</v>
      </c>
      <c r="V286" s="5">
        <v>5750000</v>
      </c>
      <c r="W286" s="5">
        <v>5500000</v>
      </c>
      <c r="X286" s="11">
        <f>(V286-W286)/V286</f>
        <v>4.3478260869565216E-2</v>
      </c>
      <c r="Y286" s="4">
        <v>1238.46</v>
      </c>
    </row>
    <row r="287" spans="1:25" x14ac:dyDescent="0.25">
      <c r="A287" s="2">
        <v>141013</v>
      </c>
      <c r="B287" t="s">
        <v>171</v>
      </c>
      <c r="C287" s="1">
        <v>1520</v>
      </c>
      <c r="E287" t="s">
        <v>172</v>
      </c>
      <c r="F287" s="2">
        <v>2002</v>
      </c>
      <c r="G287" s="2"/>
      <c r="H287" s="2"/>
      <c r="I287" s="2"/>
      <c r="J287" s="2" t="s">
        <v>23</v>
      </c>
      <c r="K287" s="2">
        <v>9385</v>
      </c>
      <c r="L287" s="2">
        <v>6</v>
      </c>
      <c r="M287" s="2">
        <v>6</v>
      </c>
      <c r="N287" s="2">
        <v>5</v>
      </c>
      <c r="O287" s="2" t="s">
        <v>13</v>
      </c>
      <c r="P287" s="2">
        <v>161172</v>
      </c>
      <c r="Q287" s="2">
        <v>3.7</v>
      </c>
      <c r="R287" s="2">
        <v>359</v>
      </c>
      <c r="S287" s="7">
        <v>42571</v>
      </c>
      <c r="T287" s="7">
        <v>42622</v>
      </c>
      <c r="U287" s="5">
        <v>8890000</v>
      </c>
      <c r="V287" s="5">
        <v>8890000</v>
      </c>
      <c r="W287" s="5">
        <v>7850000</v>
      </c>
      <c r="X287" s="11">
        <f>(V287-W287)/V287</f>
        <v>0.11698537682789652</v>
      </c>
      <c r="Y287" s="4">
        <v>836.44</v>
      </c>
    </row>
    <row r="288" spans="1:25" x14ac:dyDescent="0.25">
      <c r="A288" s="2">
        <v>144340</v>
      </c>
      <c r="B288" t="s">
        <v>86</v>
      </c>
      <c r="C288" s="1">
        <v>1180</v>
      </c>
      <c r="E288" t="s">
        <v>87</v>
      </c>
      <c r="F288" s="2">
        <v>1990</v>
      </c>
      <c r="G288" s="2">
        <v>2013</v>
      </c>
      <c r="H288" s="2"/>
      <c r="I288" s="2"/>
      <c r="J288" s="2" t="s">
        <v>8</v>
      </c>
      <c r="K288" s="2">
        <v>5722</v>
      </c>
      <c r="L288" s="2">
        <v>4</v>
      </c>
      <c r="M288" s="2">
        <v>4</v>
      </c>
      <c r="N288" s="2">
        <v>1</v>
      </c>
      <c r="O288" s="2" t="s">
        <v>13</v>
      </c>
      <c r="P288" s="2">
        <v>38987</v>
      </c>
      <c r="Q288" s="2">
        <v>0.9</v>
      </c>
      <c r="R288" s="2">
        <v>87</v>
      </c>
      <c r="S288" s="7">
        <v>42582</v>
      </c>
      <c r="T288" s="7">
        <v>42608</v>
      </c>
      <c r="U288" s="5">
        <v>9950000</v>
      </c>
      <c r="V288" s="5">
        <v>9950000</v>
      </c>
      <c r="W288" s="5">
        <v>9850000</v>
      </c>
      <c r="X288" s="11">
        <f>(V288-W288)/V288</f>
        <v>1.0050251256281407E-2</v>
      </c>
      <c r="Y288" s="4">
        <v>1721.43</v>
      </c>
    </row>
    <row r="289" spans="1:25" x14ac:dyDescent="0.25">
      <c r="A289" s="2">
        <v>137124</v>
      </c>
      <c r="B289" t="s">
        <v>180</v>
      </c>
      <c r="C289" s="1">
        <v>70</v>
      </c>
      <c r="E289" t="s">
        <v>141</v>
      </c>
      <c r="F289" s="2">
        <v>1996</v>
      </c>
      <c r="G289" s="2"/>
      <c r="H289" s="2"/>
      <c r="I289" s="2"/>
      <c r="J289" s="2"/>
      <c r="K289" s="2">
        <v>9100</v>
      </c>
      <c r="L289" s="2">
        <v>5</v>
      </c>
      <c r="M289" s="2">
        <v>6</v>
      </c>
      <c r="N289" s="2">
        <v>2</v>
      </c>
      <c r="O289" s="2" t="s">
        <v>55</v>
      </c>
      <c r="P289" s="2">
        <v>194278</v>
      </c>
      <c r="Q289" s="2">
        <v>4.46</v>
      </c>
      <c r="R289" s="2">
        <v>510</v>
      </c>
      <c r="S289" s="7">
        <v>42446</v>
      </c>
      <c r="T289" s="7">
        <v>42506</v>
      </c>
      <c r="U289" s="5">
        <v>14950000</v>
      </c>
      <c r="V289" s="5">
        <v>13649000</v>
      </c>
      <c r="W289" s="5">
        <v>10401488</v>
      </c>
      <c r="X289" s="11">
        <f>(V289-W289)/V289</f>
        <v>0.23793039783134295</v>
      </c>
      <c r="Y289" s="4">
        <v>1143.02</v>
      </c>
    </row>
    <row r="290" spans="1:25" x14ac:dyDescent="0.25">
      <c r="A290" s="2">
        <v>139319</v>
      </c>
      <c r="B290" t="s">
        <v>51</v>
      </c>
      <c r="C290" s="1">
        <v>15</v>
      </c>
      <c r="E290" t="s">
        <v>183</v>
      </c>
      <c r="F290" s="2">
        <v>2005</v>
      </c>
      <c r="G290" s="2">
        <v>2009</v>
      </c>
      <c r="H290" s="2" t="s">
        <v>23</v>
      </c>
      <c r="I290" s="2" t="s">
        <v>23</v>
      </c>
      <c r="J290" s="2" t="s">
        <v>23</v>
      </c>
      <c r="K290" s="2">
        <v>9039</v>
      </c>
      <c r="L290" s="2">
        <v>6</v>
      </c>
      <c r="M290" s="2">
        <v>3</v>
      </c>
      <c r="N290" s="2">
        <v>1</v>
      </c>
      <c r="O290" s="2" t="s">
        <v>13</v>
      </c>
      <c r="P290" s="2">
        <v>71874</v>
      </c>
      <c r="Q290" s="2">
        <v>1.65</v>
      </c>
      <c r="R290" s="2">
        <v>570</v>
      </c>
      <c r="S290" s="7">
        <v>42705</v>
      </c>
      <c r="T290" s="7">
        <v>42726</v>
      </c>
      <c r="U290" s="5">
        <v>15350000</v>
      </c>
      <c r="V290" s="5">
        <v>12950000</v>
      </c>
      <c r="W290" s="5">
        <v>10800000</v>
      </c>
      <c r="X290" s="11">
        <f>(V290-W290)/V290</f>
        <v>0.16602316602316602</v>
      </c>
      <c r="Y290" s="4">
        <v>1194.82</v>
      </c>
    </row>
    <row r="291" spans="1:25" x14ac:dyDescent="0.25">
      <c r="A291" s="2">
        <v>140299</v>
      </c>
      <c r="B291" t="s">
        <v>99</v>
      </c>
      <c r="C291" s="1">
        <v>1300</v>
      </c>
      <c r="E291" t="s">
        <v>100</v>
      </c>
      <c r="F291" s="2">
        <v>1993</v>
      </c>
      <c r="G291" s="2">
        <v>2016</v>
      </c>
      <c r="H291" s="2"/>
      <c r="I291" s="2"/>
      <c r="J291" s="2" t="s">
        <v>23</v>
      </c>
      <c r="K291" s="2">
        <v>5807</v>
      </c>
      <c r="L291" s="2">
        <v>5</v>
      </c>
      <c r="M291" s="2">
        <v>5</v>
      </c>
      <c r="N291" s="2">
        <v>1</v>
      </c>
      <c r="O291" s="2" t="s">
        <v>9</v>
      </c>
      <c r="P291" s="2">
        <v>37026</v>
      </c>
      <c r="Q291" s="2">
        <v>0.85</v>
      </c>
      <c r="R291" s="2">
        <v>447</v>
      </c>
      <c r="S291" s="7">
        <v>42629</v>
      </c>
      <c r="T291" s="7">
        <v>42660</v>
      </c>
      <c r="U291" s="5">
        <v>10995000</v>
      </c>
      <c r="V291" s="5">
        <v>11950000</v>
      </c>
      <c r="W291" s="5">
        <v>11200000</v>
      </c>
      <c r="X291" s="11">
        <f>(V291-W291)/V291</f>
        <v>6.2761506276150625E-2</v>
      </c>
      <c r="Y291" s="4">
        <v>1928.71</v>
      </c>
    </row>
    <row r="292" spans="1:25" x14ac:dyDescent="0.25">
      <c r="A292" s="2">
        <v>141139</v>
      </c>
      <c r="B292" t="s">
        <v>49</v>
      </c>
      <c r="C292" s="1">
        <v>200</v>
      </c>
      <c r="E292" t="s">
        <v>178</v>
      </c>
      <c r="F292" s="2">
        <v>2004</v>
      </c>
      <c r="G292" s="2">
        <v>2012</v>
      </c>
      <c r="H292" s="2"/>
      <c r="I292" s="2"/>
      <c r="J292" s="2" t="s">
        <v>8</v>
      </c>
      <c r="K292" s="2">
        <v>9255</v>
      </c>
      <c r="L292" s="2">
        <v>7</v>
      </c>
      <c r="M292" s="2">
        <v>7</v>
      </c>
      <c r="N292" s="2">
        <v>3</v>
      </c>
      <c r="O292" s="2" t="s">
        <v>13</v>
      </c>
      <c r="P292" s="2">
        <v>239580</v>
      </c>
      <c r="Q292" s="2">
        <v>5.5</v>
      </c>
      <c r="R292" s="2">
        <v>261</v>
      </c>
      <c r="S292" s="7">
        <v>42489</v>
      </c>
      <c r="T292" s="7">
        <v>42536</v>
      </c>
      <c r="U292" s="5">
        <v>12995000</v>
      </c>
      <c r="V292" s="5">
        <v>12995000</v>
      </c>
      <c r="W292" s="5">
        <v>12100000</v>
      </c>
      <c r="X292" s="11">
        <f>(V292-W292)/V292</f>
        <v>6.8872643324355526E-2</v>
      </c>
      <c r="Y292" s="4">
        <v>1307.4000000000001</v>
      </c>
    </row>
    <row r="293" spans="1:25" x14ac:dyDescent="0.2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7"/>
      <c r="T293" s="7"/>
      <c r="U293" s="5"/>
      <c r="V293" s="5"/>
      <c r="W293" s="5"/>
      <c r="X293" s="8"/>
      <c r="Y293" s="4"/>
    </row>
    <row r="294" spans="1:25" x14ac:dyDescent="0.25">
      <c r="A294" s="2" t="s">
        <v>247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9">
        <f>SUM(R282:R293)/11</f>
        <v>317.81818181818181</v>
      </c>
      <c r="S294" s="7"/>
      <c r="T294" s="7"/>
      <c r="U294" s="5"/>
      <c r="V294" s="5"/>
      <c r="W294" s="5"/>
      <c r="X294" s="11">
        <f>SUM(X282:X293)/11</f>
        <v>8.7425644455911999E-2</v>
      </c>
      <c r="Y294" s="4">
        <f>SUM(Y282:Y293)/11</f>
        <v>1129.5545454545454</v>
      </c>
    </row>
    <row r="295" spans="1:25" x14ac:dyDescent="0.2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9"/>
      <c r="S295" s="7"/>
      <c r="T295" s="7"/>
      <c r="U295" s="5"/>
      <c r="V295" s="5"/>
      <c r="W295" s="5"/>
      <c r="X295" s="11"/>
      <c r="Y295" s="4"/>
    </row>
    <row r="296" spans="1:25" x14ac:dyDescent="0.25">
      <c r="A296" s="1" t="s">
        <v>215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7"/>
      <c r="T296" s="7"/>
      <c r="U296" s="5"/>
      <c r="V296" s="5"/>
      <c r="W296" s="5"/>
      <c r="X296" s="8"/>
      <c r="Y296" s="4"/>
    </row>
    <row r="297" spans="1:25" x14ac:dyDescent="0.2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7"/>
      <c r="T297" s="7"/>
      <c r="U297" s="5"/>
      <c r="V297" s="5"/>
      <c r="W297" s="5"/>
      <c r="X297" s="8"/>
      <c r="Y297" s="4"/>
    </row>
    <row r="298" spans="1:25" x14ac:dyDescent="0.25">
      <c r="A298" s="2">
        <v>129453</v>
      </c>
      <c r="B298" t="s">
        <v>26</v>
      </c>
      <c r="C298" s="1">
        <v>611</v>
      </c>
      <c r="D298" t="s">
        <v>27</v>
      </c>
      <c r="E298" t="s">
        <v>38</v>
      </c>
      <c r="F298" s="2">
        <v>1886</v>
      </c>
      <c r="G298" s="2"/>
      <c r="H298" s="2"/>
      <c r="I298" s="2"/>
      <c r="J298" s="2"/>
      <c r="K298" s="2">
        <v>2700</v>
      </c>
      <c r="L298" s="2">
        <v>2</v>
      </c>
      <c r="M298" s="2">
        <v>2</v>
      </c>
      <c r="N298" s="2">
        <v>0</v>
      </c>
      <c r="O298" s="2" t="s">
        <v>17</v>
      </c>
      <c r="P298" s="2">
        <v>9148</v>
      </c>
      <c r="Q298" s="2">
        <v>0.21</v>
      </c>
      <c r="R298" s="2">
        <v>1228</v>
      </c>
      <c r="S298" s="7">
        <v>42615</v>
      </c>
      <c r="T298" s="7">
        <v>42641</v>
      </c>
      <c r="U298" s="5">
        <v>3300000</v>
      </c>
      <c r="V298" s="5">
        <v>2950000</v>
      </c>
      <c r="W298" s="5">
        <v>2500000</v>
      </c>
      <c r="X298" s="11">
        <f>(V298-W298)/V298</f>
        <v>0.15254237288135594</v>
      </c>
      <c r="Y298" s="4">
        <v>925.93</v>
      </c>
    </row>
    <row r="299" spans="1:25" ht="15" customHeight="1" x14ac:dyDescent="0.25">
      <c r="A299" s="2">
        <v>143235</v>
      </c>
      <c r="B299" t="s">
        <v>17</v>
      </c>
      <c r="C299" s="1">
        <v>118</v>
      </c>
      <c r="D299" t="s">
        <v>21</v>
      </c>
      <c r="E299" t="s">
        <v>192</v>
      </c>
      <c r="F299" s="2">
        <v>1888</v>
      </c>
      <c r="G299" s="2">
        <v>1985</v>
      </c>
      <c r="H299" s="2"/>
      <c r="I299" s="2"/>
      <c r="J299" s="2" t="s">
        <v>23</v>
      </c>
      <c r="K299" s="2">
        <v>2147</v>
      </c>
      <c r="L299" s="2">
        <v>3</v>
      </c>
      <c r="M299" s="2">
        <v>3</v>
      </c>
      <c r="N299" s="2">
        <v>0</v>
      </c>
      <c r="O299" s="2" t="s">
        <v>17</v>
      </c>
      <c r="P299" s="2">
        <v>3000</v>
      </c>
      <c r="Q299" s="2">
        <v>7.0000000000000007E-2</v>
      </c>
      <c r="R299" s="2">
        <v>310</v>
      </c>
      <c r="S299" s="7">
        <v>42650</v>
      </c>
      <c r="T299" s="7">
        <v>42747</v>
      </c>
      <c r="U299" s="5">
        <v>3650000</v>
      </c>
      <c r="V299" s="5">
        <v>3100000</v>
      </c>
      <c r="W299" s="5">
        <v>2550000</v>
      </c>
      <c r="X299" s="11">
        <f>(V299-W299)/V299</f>
        <v>0.17741935483870969</v>
      </c>
      <c r="Y299" s="4">
        <v>1187.7</v>
      </c>
    </row>
    <row r="300" spans="1:25" x14ac:dyDescent="0.25">
      <c r="A300" s="2">
        <v>144731</v>
      </c>
      <c r="B300" t="s">
        <v>28</v>
      </c>
      <c r="C300" s="1">
        <v>635</v>
      </c>
      <c r="D300" t="s">
        <v>27</v>
      </c>
      <c r="E300" t="s">
        <v>102</v>
      </c>
      <c r="F300" s="2">
        <v>1959</v>
      </c>
      <c r="G300" s="2">
        <v>2007</v>
      </c>
      <c r="H300" s="2"/>
      <c r="I300" s="2"/>
      <c r="J300" s="2"/>
      <c r="K300" s="2">
        <v>2840</v>
      </c>
      <c r="L300" s="2">
        <v>4</v>
      </c>
      <c r="M300" s="2">
        <v>3</v>
      </c>
      <c r="N300" s="2">
        <v>0</v>
      </c>
      <c r="O300" s="2" t="s">
        <v>39</v>
      </c>
      <c r="P300" s="2">
        <v>3550</v>
      </c>
      <c r="Q300" s="2">
        <v>0.08</v>
      </c>
      <c r="R300" s="2">
        <v>141</v>
      </c>
      <c r="S300" s="7">
        <v>42685</v>
      </c>
      <c r="T300" s="7">
        <v>42689</v>
      </c>
      <c r="U300" s="5">
        <v>3885000</v>
      </c>
      <c r="V300" s="5">
        <v>3685000</v>
      </c>
      <c r="W300" s="5">
        <v>3500000</v>
      </c>
      <c r="X300" s="11">
        <f>(V300-W300)/V300</f>
        <v>5.0203527815468114E-2</v>
      </c>
      <c r="Y300" s="4">
        <v>1232.3900000000001</v>
      </c>
    </row>
    <row r="301" spans="1:25" x14ac:dyDescent="0.25">
      <c r="A301" s="2">
        <v>145309</v>
      </c>
      <c r="B301" t="s">
        <v>26</v>
      </c>
      <c r="C301" s="1">
        <v>503</v>
      </c>
      <c r="D301" t="s">
        <v>21</v>
      </c>
      <c r="E301" t="s">
        <v>197</v>
      </c>
      <c r="F301" s="2">
        <v>1970</v>
      </c>
      <c r="G301" s="2">
        <v>1999</v>
      </c>
      <c r="H301" s="2"/>
      <c r="I301" s="2"/>
      <c r="J301" s="2" t="s">
        <v>8</v>
      </c>
      <c r="K301" s="2">
        <v>3012</v>
      </c>
      <c r="L301" s="2">
        <v>5</v>
      </c>
      <c r="M301" s="2">
        <v>3</v>
      </c>
      <c r="N301" s="2">
        <v>0</v>
      </c>
      <c r="O301" s="2" t="s">
        <v>17</v>
      </c>
      <c r="P301" s="2">
        <v>0</v>
      </c>
      <c r="Q301" s="2">
        <v>0</v>
      </c>
      <c r="R301" s="2">
        <v>80</v>
      </c>
      <c r="S301" s="7">
        <v>42578</v>
      </c>
      <c r="T301" s="7">
        <v>42636</v>
      </c>
      <c r="U301" s="5">
        <v>3495000</v>
      </c>
      <c r="V301" s="5">
        <v>3495000</v>
      </c>
      <c r="W301" s="5">
        <v>3500000</v>
      </c>
      <c r="X301" s="11">
        <f>(V301-W301)/V301</f>
        <v>-1.4306151645207439E-3</v>
      </c>
      <c r="Y301" s="4">
        <v>1162.02</v>
      </c>
    </row>
    <row r="302" spans="1:25" x14ac:dyDescent="0.25">
      <c r="A302" s="2">
        <v>138831</v>
      </c>
      <c r="B302" t="s">
        <v>26</v>
      </c>
      <c r="C302" s="1">
        <v>520</v>
      </c>
      <c r="D302" t="s">
        <v>21</v>
      </c>
      <c r="E302" t="s">
        <v>181</v>
      </c>
      <c r="F302" s="2">
        <v>1971</v>
      </c>
      <c r="G302" s="2">
        <v>1985</v>
      </c>
      <c r="H302" s="2"/>
      <c r="I302" s="2"/>
      <c r="J302" s="2" t="s">
        <v>8</v>
      </c>
      <c r="K302" s="2">
        <v>4280</v>
      </c>
      <c r="L302" s="2">
        <v>4</v>
      </c>
      <c r="M302" s="2">
        <v>2</v>
      </c>
      <c r="N302" s="2">
        <v>0</v>
      </c>
      <c r="O302" s="2" t="s">
        <v>9</v>
      </c>
      <c r="P302" s="2">
        <v>13215</v>
      </c>
      <c r="Q302" s="2">
        <v>0.3</v>
      </c>
      <c r="R302" s="2">
        <v>549</v>
      </c>
      <c r="S302" s="7">
        <v>42680</v>
      </c>
      <c r="T302" s="7">
        <v>42725</v>
      </c>
      <c r="U302" s="5">
        <v>5000000</v>
      </c>
      <c r="V302" s="5">
        <v>4250000</v>
      </c>
      <c r="W302" s="5">
        <v>4000000</v>
      </c>
      <c r="X302" s="11">
        <f>(V302-W302)/V302</f>
        <v>5.8823529411764705E-2</v>
      </c>
      <c r="Y302" s="4">
        <v>934.58</v>
      </c>
    </row>
    <row r="303" spans="1:25" x14ac:dyDescent="0.25">
      <c r="A303" s="2">
        <v>144165</v>
      </c>
      <c r="B303" t="s">
        <v>26</v>
      </c>
      <c r="C303" s="1">
        <v>403</v>
      </c>
      <c r="D303" t="s">
        <v>27</v>
      </c>
      <c r="E303" t="s">
        <v>28</v>
      </c>
      <c r="F303" s="2">
        <v>1888</v>
      </c>
      <c r="G303" s="2">
        <v>2005</v>
      </c>
      <c r="H303" s="2"/>
      <c r="I303" s="2"/>
      <c r="J303" s="2" t="s">
        <v>8</v>
      </c>
      <c r="K303" s="2">
        <v>2643</v>
      </c>
      <c r="L303" s="2">
        <v>3</v>
      </c>
      <c r="M303" s="2">
        <v>3</v>
      </c>
      <c r="N303" s="2">
        <v>0</v>
      </c>
      <c r="O303" s="2" t="s">
        <v>39</v>
      </c>
      <c r="P303" s="2">
        <v>4500</v>
      </c>
      <c r="Q303" s="2">
        <v>0.1</v>
      </c>
      <c r="R303" s="2">
        <v>124</v>
      </c>
      <c r="S303" s="7">
        <v>42599</v>
      </c>
      <c r="T303" s="7">
        <v>42634</v>
      </c>
      <c r="U303" s="5">
        <v>4595000</v>
      </c>
      <c r="V303" s="5">
        <v>4295000</v>
      </c>
      <c r="W303" s="5">
        <v>4195000</v>
      </c>
      <c r="X303" s="11">
        <f>(V303-W303)/V303</f>
        <v>2.3282887077997673E-2</v>
      </c>
      <c r="Y303" s="4">
        <v>1587.21</v>
      </c>
    </row>
    <row r="304" spans="1:25" x14ac:dyDescent="0.25">
      <c r="A304" s="2">
        <v>146575</v>
      </c>
      <c r="B304" t="s">
        <v>17</v>
      </c>
      <c r="C304" s="1">
        <v>602</v>
      </c>
      <c r="D304" t="s">
        <v>21</v>
      </c>
      <c r="E304" t="s">
        <v>197</v>
      </c>
      <c r="F304" s="2">
        <v>1979</v>
      </c>
      <c r="G304" s="2"/>
      <c r="H304" s="2"/>
      <c r="I304" s="2"/>
      <c r="J304" s="2" t="s">
        <v>8</v>
      </c>
      <c r="K304" s="2">
        <v>6000</v>
      </c>
      <c r="L304" s="2">
        <v>4</v>
      </c>
      <c r="M304" s="2">
        <v>3</v>
      </c>
      <c r="N304" s="2">
        <v>0</v>
      </c>
      <c r="O304" s="2" t="s">
        <v>9</v>
      </c>
      <c r="P304" s="2">
        <v>0</v>
      </c>
      <c r="Q304" s="2">
        <v>0</v>
      </c>
      <c r="R304" s="2">
        <v>78</v>
      </c>
      <c r="S304" s="7">
        <v>42597</v>
      </c>
      <c r="T304" s="7">
        <v>42675</v>
      </c>
      <c r="U304" s="5">
        <v>4395000</v>
      </c>
      <c r="V304" s="5">
        <v>4395000</v>
      </c>
      <c r="W304" s="5">
        <v>4250000</v>
      </c>
      <c r="X304" s="11">
        <f>(V304-W304)/V304</f>
        <v>3.2992036405005691E-2</v>
      </c>
      <c r="Y304" s="4">
        <v>708.33</v>
      </c>
    </row>
    <row r="305" spans="1:25" x14ac:dyDescent="0.25">
      <c r="A305" s="2">
        <v>144418</v>
      </c>
      <c r="B305" t="s">
        <v>17</v>
      </c>
      <c r="C305" s="1">
        <v>639</v>
      </c>
      <c r="D305" t="s">
        <v>21</v>
      </c>
      <c r="E305" t="s">
        <v>168</v>
      </c>
      <c r="F305" s="2">
        <v>1987</v>
      </c>
      <c r="G305" s="2"/>
      <c r="H305" s="2"/>
      <c r="I305" s="2"/>
      <c r="J305" s="2" t="s">
        <v>23</v>
      </c>
      <c r="K305" s="2">
        <v>3531</v>
      </c>
      <c r="L305" s="2">
        <v>5</v>
      </c>
      <c r="M305" s="2">
        <v>4</v>
      </c>
      <c r="N305" s="2">
        <v>1</v>
      </c>
      <c r="O305" s="2" t="s">
        <v>9</v>
      </c>
      <c r="P305" s="2">
        <v>7078</v>
      </c>
      <c r="Q305" s="2">
        <v>0.16</v>
      </c>
      <c r="R305" s="2">
        <v>86</v>
      </c>
      <c r="S305" s="7">
        <v>42553</v>
      </c>
      <c r="T305" s="7">
        <v>42613</v>
      </c>
      <c r="U305" s="5">
        <v>4900000</v>
      </c>
      <c r="V305" s="5">
        <v>4900000</v>
      </c>
      <c r="W305" s="5">
        <v>4670000</v>
      </c>
      <c r="X305" s="11">
        <f>(V305-W305)/V305</f>
        <v>4.6938775510204082E-2</v>
      </c>
      <c r="Y305" s="4">
        <v>1322.57</v>
      </c>
    </row>
    <row r="306" spans="1:25" x14ac:dyDescent="0.25">
      <c r="A306" s="2">
        <v>144839</v>
      </c>
      <c r="B306" t="s">
        <v>17</v>
      </c>
      <c r="C306" s="1">
        <v>320</v>
      </c>
      <c r="D306" t="s">
        <v>27</v>
      </c>
      <c r="E306" t="s">
        <v>42</v>
      </c>
      <c r="F306" s="2">
        <v>1962</v>
      </c>
      <c r="G306" s="2">
        <v>2006</v>
      </c>
      <c r="H306" s="2"/>
      <c r="I306" s="2"/>
      <c r="J306" s="2" t="s">
        <v>8</v>
      </c>
      <c r="K306" s="2">
        <v>2354</v>
      </c>
      <c r="L306" s="2">
        <v>4</v>
      </c>
      <c r="M306" s="2">
        <v>3</v>
      </c>
      <c r="N306" s="2">
        <v>1</v>
      </c>
      <c r="O306" s="2" t="s">
        <v>9</v>
      </c>
      <c r="P306" s="2">
        <v>6000</v>
      </c>
      <c r="Q306" s="2">
        <v>0.14000000000000001</v>
      </c>
      <c r="R306" s="2">
        <v>113</v>
      </c>
      <c r="S306" s="7">
        <v>42597</v>
      </c>
      <c r="T306" s="7">
        <v>42657</v>
      </c>
      <c r="U306" s="5">
        <v>4975000</v>
      </c>
      <c r="V306" s="5">
        <v>4975000</v>
      </c>
      <c r="W306" s="5">
        <v>4750000</v>
      </c>
      <c r="X306" s="11">
        <f>(V306-W306)/V306</f>
        <v>4.5226130653266333E-2</v>
      </c>
      <c r="Y306" s="4">
        <v>2017.84</v>
      </c>
    </row>
    <row r="307" spans="1:25" x14ac:dyDescent="0.25">
      <c r="A307" s="2">
        <v>140447</v>
      </c>
      <c r="B307" t="s">
        <v>26</v>
      </c>
      <c r="C307" s="1">
        <v>800</v>
      </c>
      <c r="D307" t="s">
        <v>27</v>
      </c>
      <c r="E307" t="s">
        <v>16</v>
      </c>
      <c r="F307" s="2">
        <v>1990</v>
      </c>
      <c r="G307" s="2"/>
      <c r="H307" s="2"/>
      <c r="I307" s="2"/>
      <c r="J307" s="2" t="s">
        <v>8</v>
      </c>
      <c r="K307" s="2">
        <v>4138</v>
      </c>
      <c r="L307" s="2">
        <v>4</v>
      </c>
      <c r="M307" s="2">
        <v>5</v>
      </c>
      <c r="N307" s="2">
        <v>1</v>
      </c>
      <c r="O307" s="2" t="s">
        <v>9</v>
      </c>
      <c r="P307" s="2">
        <v>6000</v>
      </c>
      <c r="Q307" s="2">
        <v>0.14000000000000001</v>
      </c>
      <c r="R307" s="2">
        <v>427</v>
      </c>
      <c r="S307" s="7">
        <v>42683</v>
      </c>
      <c r="T307" s="7">
        <v>42711</v>
      </c>
      <c r="U307" s="5">
        <v>5375000</v>
      </c>
      <c r="V307" s="5">
        <v>4950000</v>
      </c>
      <c r="W307" s="5">
        <v>4775000</v>
      </c>
      <c r="X307" s="11">
        <f>(V307-W307)/V307</f>
        <v>3.5353535353535352E-2</v>
      </c>
      <c r="Y307" s="4">
        <v>1153.94</v>
      </c>
    </row>
    <row r="308" spans="1:25" x14ac:dyDescent="0.25">
      <c r="A308" s="2">
        <v>136878</v>
      </c>
      <c r="B308" t="s">
        <v>17</v>
      </c>
      <c r="C308" s="1">
        <v>401</v>
      </c>
      <c r="D308" t="s">
        <v>27</v>
      </c>
      <c r="E308" t="s">
        <v>42</v>
      </c>
      <c r="F308" s="2">
        <v>1973</v>
      </c>
      <c r="G308" s="2">
        <v>2012</v>
      </c>
      <c r="H308" s="2"/>
      <c r="I308" s="2"/>
      <c r="J308" s="2" t="s">
        <v>23</v>
      </c>
      <c r="K308" s="2">
        <v>4319</v>
      </c>
      <c r="L308" s="2">
        <v>5</v>
      </c>
      <c r="M308" s="2">
        <v>5</v>
      </c>
      <c r="N308" s="2">
        <v>1</v>
      </c>
      <c r="O308" s="2" t="s">
        <v>9</v>
      </c>
      <c r="P308" s="2">
        <v>7500</v>
      </c>
      <c r="Q308" s="2">
        <v>0.17</v>
      </c>
      <c r="R308" s="2">
        <v>381</v>
      </c>
      <c r="S308" s="7">
        <v>42350</v>
      </c>
      <c r="T308" s="7">
        <v>42422</v>
      </c>
      <c r="U308" s="5">
        <v>6895000</v>
      </c>
      <c r="V308" s="5">
        <v>5995000</v>
      </c>
      <c r="W308" s="5">
        <v>5065000</v>
      </c>
      <c r="X308" s="11">
        <f>(V308-W308)/V308</f>
        <v>0.15512927439532945</v>
      </c>
      <c r="Y308" s="4">
        <v>1172.73</v>
      </c>
    </row>
    <row r="309" spans="1:25" x14ac:dyDescent="0.25">
      <c r="A309" s="2">
        <v>134311</v>
      </c>
      <c r="B309" t="s">
        <v>17</v>
      </c>
      <c r="C309" s="1">
        <v>323</v>
      </c>
      <c r="D309" t="s">
        <v>21</v>
      </c>
      <c r="E309" t="s">
        <v>179</v>
      </c>
      <c r="F309" s="2">
        <v>1996</v>
      </c>
      <c r="G309" s="2">
        <v>2008</v>
      </c>
      <c r="H309" s="2"/>
      <c r="I309" s="2"/>
      <c r="J309" s="2" t="s">
        <v>8</v>
      </c>
      <c r="K309" s="2">
        <v>3499</v>
      </c>
      <c r="L309" s="2">
        <v>3</v>
      </c>
      <c r="M309" s="2">
        <v>4</v>
      </c>
      <c r="N309" s="2">
        <v>1</v>
      </c>
      <c r="O309" s="2" t="s">
        <v>39</v>
      </c>
      <c r="P309" s="2">
        <v>4500</v>
      </c>
      <c r="Q309" s="2">
        <v>0.1</v>
      </c>
      <c r="R309" s="2">
        <v>889</v>
      </c>
      <c r="S309" s="7">
        <v>42636</v>
      </c>
      <c r="T309" s="7">
        <v>42669</v>
      </c>
      <c r="U309" s="5">
        <v>6200000</v>
      </c>
      <c r="V309" s="5">
        <v>5499000</v>
      </c>
      <c r="W309" s="5">
        <v>5375000</v>
      </c>
      <c r="X309" s="11">
        <f>(V309-W309)/V309</f>
        <v>2.254955446444808E-2</v>
      </c>
      <c r="Y309" s="4">
        <v>1536.15</v>
      </c>
    </row>
    <row r="310" spans="1:25" x14ac:dyDescent="0.25">
      <c r="A310" s="2">
        <v>140089</v>
      </c>
      <c r="B310" t="s">
        <v>17</v>
      </c>
      <c r="C310" s="1">
        <v>430</v>
      </c>
      <c r="D310" t="s">
        <v>27</v>
      </c>
      <c r="E310" t="s">
        <v>28</v>
      </c>
      <c r="F310" s="2">
        <v>1959</v>
      </c>
      <c r="G310" s="2">
        <v>1996</v>
      </c>
      <c r="H310" s="2"/>
      <c r="I310" s="2"/>
      <c r="J310" s="2" t="s">
        <v>8</v>
      </c>
      <c r="K310" s="2">
        <v>4124</v>
      </c>
      <c r="L310" s="2">
        <v>5</v>
      </c>
      <c r="M310" s="2">
        <v>4</v>
      </c>
      <c r="N310" s="2">
        <v>1</v>
      </c>
      <c r="O310" s="2" t="s">
        <v>9</v>
      </c>
      <c r="P310" s="2">
        <v>9000</v>
      </c>
      <c r="Q310" s="2">
        <v>0.21</v>
      </c>
      <c r="R310" s="2">
        <v>392</v>
      </c>
      <c r="S310" s="7">
        <v>42541</v>
      </c>
      <c r="T310" s="7">
        <v>42590</v>
      </c>
      <c r="U310" s="5">
        <v>7400000</v>
      </c>
      <c r="V310" s="5">
        <v>7400000</v>
      </c>
      <c r="W310" s="5">
        <v>7200000</v>
      </c>
      <c r="X310" s="11">
        <f>(V310-W310)/V310</f>
        <v>2.7027027027027029E-2</v>
      </c>
      <c r="Y310" s="4">
        <v>1745.88</v>
      </c>
    </row>
    <row r="311" spans="1:25" x14ac:dyDescent="0.25">
      <c r="A311" s="2">
        <v>144363</v>
      </c>
      <c r="B311" t="s">
        <v>17</v>
      </c>
      <c r="C311" s="1">
        <v>440</v>
      </c>
      <c r="D311" t="s">
        <v>21</v>
      </c>
      <c r="E311" t="s">
        <v>179</v>
      </c>
      <c r="F311" s="2">
        <v>2006</v>
      </c>
      <c r="G311" s="2"/>
      <c r="H311" s="2"/>
      <c r="I311" s="2"/>
      <c r="J311" s="2" t="s">
        <v>23</v>
      </c>
      <c r="K311" s="2">
        <v>5265</v>
      </c>
      <c r="L311" s="2">
        <v>4</v>
      </c>
      <c r="M311" s="2">
        <v>4</v>
      </c>
      <c r="N311" s="2">
        <v>2</v>
      </c>
      <c r="O311" s="2" t="s">
        <v>9</v>
      </c>
      <c r="P311" s="2">
        <v>6000</v>
      </c>
      <c r="Q311" s="2">
        <v>0.1</v>
      </c>
      <c r="R311" s="2">
        <v>178</v>
      </c>
      <c r="S311" s="7">
        <v>42591</v>
      </c>
      <c r="T311" s="7">
        <v>42684</v>
      </c>
      <c r="U311" s="5">
        <v>8695000</v>
      </c>
      <c r="V311" s="5">
        <v>8400000</v>
      </c>
      <c r="W311" s="5">
        <v>8000000</v>
      </c>
      <c r="X311" s="11">
        <f>(V311-W311)/V311</f>
        <v>4.7619047619047616E-2</v>
      </c>
      <c r="Y311" s="4">
        <v>1519.47</v>
      </c>
    </row>
    <row r="312" spans="1:25" x14ac:dyDescent="0.25">
      <c r="A312" s="2">
        <v>144214</v>
      </c>
      <c r="B312" t="s">
        <v>17</v>
      </c>
      <c r="C312" s="1">
        <v>529</v>
      </c>
      <c r="D312" t="s">
        <v>27</v>
      </c>
      <c r="E312" t="s">
        <v>60</v>
      </c>
      <c r="F312" s="2">
        <v>2008</v>
      </c>
      <c r="G312" s="2"/>
      <c r="H312" s="2"/>
      <c r="I312" s="2"/>
      <c r="J312" s="2"/>
      <c r="K312" s="2">
        <v>4789</v>
      </c>
      <c r="L312" s="2">
        <v>5</v>
      </c>
      <c r="M312" s="2">
        <v>6</v>
      </c>
      <c r="N312" s="2">
        <v>1</v>
      </c>
      <c r="O312" s="2" t="s">
        <v>9</v>
      </c>
      <c r="P312" s="2">
        <v>4800</v>
      </c>
      <c r="Q312" s="2">
        <v>0.11</v>
      </c>
      <c r="R312" s="2">
        <v>126</v>
      </c>
      <c r="S312" s="7">
        <v>42598</v>
      </c>
      <c r="T312" s="7">
        <v>42632</v>
      </c>
      <c r="U312" s="5">
        <v>10950000</v>
      </c>
      <c r="V312" s="5">
        <v>10950000</v>
      </c>
      <c r="W312" s="5">
        <v>9750000</v>
      </c>
      <c r="X312" s="11">
        <f>(V312-W312)/V312</f>
        <v>0.1095890410958904</v>
      </c>
      <c r="Y312" s="4">
        <v>2035.92</v>
      </c>
    </row>
    <row r="313" spans="1:25" x14ac:dyDescent="0.25">
      <c r="A313" s="2">
        <v>143076</v>
      </c>
      <c r="B313" t="s">
        <v>17</v>
      </c>
      <c r="C313" s="1">
        <v>319</v>
      </c>
      <c r="D313" t="s">
        <v>27</v>
      </c>
      <c r="E313" t="s">
        <v>42</v>
      </c>
      <c r="F313" s="2">
        <v>2012</v>
      </c>
      <c r="G313" s="2"/>
      <c r="H313" s="2"/>
      <c r="I313" s="2"/>
      <c r="J313" s="2" t="s">
        <v>23</v>
      </c>
      <c r="K313" s="2">
        <v>5508</v>
      </c>
      <c r="L313" s="2">
        <v>6</v>
      </c>
      <c r="M313" s="2">
        <v>6</v>
      </c>
      <c r="N313" s="2">
        <v>2</v>
      </c>
      <c r="O313" s="2" t="s">
        <v>9</v>
      </c>
      <c r="P313" s="2">
        <v>6000</v>
      </c>
      <c r="Q313" s="2">
        <v>0.14000000000000001</v>
      </c>
      <c r="R313" s="2">
        <v>209</v>
      </c>
      <c r="S313" s="7">
        <v>42557</v>
      </c>
      <c r="T313" s="7">
        <v>42600</v>
      </c>
      <c r="U313" s="5">
        <v>12000000</v>
      </c>
      <c r="V313" s="5">
        <v>12000000</v>
      </c>
      <c r="W313" s="5">
        <v>10900000</v>
      </c>
      <c r="X313" s="11">
        <f>(V313-W313)/V313</f>
        <v>9.166666666666666E-2</v>
      </c>
      <c r="Y313" s="4">
        <v>1978.94</v>
      </c>
    </row>
    <row r="314" spans="1:25" x14ac:dyDescent="0.25">
      <c r="A314" s="2">
        <v>146161</v>
      </c>
      <c r="B314" t="s">
        <v>17</v>
      </c>
      <c r="C314" s="1">
        <v>601</v>
      </c>
      <c r="D314" t="s">
        <v>27</v>
      </c>
      <c r="E314" t="s">
        <v>28</v>
      </c>
      <c r="F314" s="2">
        <v>2016</v>
      </c>
      <c r="G314" s="2"/>
      <c r="H314" s="2"/>
      <c r="I314" s="2"/>
      <c r="J314" s="2" t="s">
        <v>8</v>
      </c>
      <c r="K314" s="2">
        <v>5457</v>
      </c>
      <c r="L314" s="2">
        <v>5</v>
      </c>
      <c r="M314" s="2">
        <v>5</v>
      </c>
      <c r="N314" s="2">
        <v>2</v>
      </c>
      <c r="O314" s="2" t="s">
        <v>9</v>
      </c>
      <c r="P314" s="2">
        <v>6000</v>
      </c>
      <c r="Q314" s="2">
        <v>0.14000000000000001</v>
      </c>
      <c r="R314" s="2">
        <v>1</v>
      </c>
      <c r="S314" s="7">
        <v>42632</v>
      </c>
      <c r="T314" s="7">
        <v>42633</v>
      </c>
      <c r="U314" s="5">
        <v>15000000</v>
      </c>
      <c r="V314" s="5">
        <v>15000000</v>
      </c>
      <c r="W314" s="5">
        <v>15000000</v>
      </c>
      <c r="X314" s="11">
        <f>(V314-W314)/V314</f>
        <v>0</v>
      </c>
      <c r="Y314" s="4">
        <v>2748.76</v>
      </c>
    </row>
    <row r="315" spans="1:25" x14ac:dyDescent="0.2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7"/>
      <c r="T315" s="7"/>
      <c r="U315" s="5"/>
      <c r="V315" s="5"/>
      <c r="W315" s="5"/>
      <c r="X315" s="8"/>
      <c r="Y315" s="4"/>
    </row>
    <row r="316" spans="1:25" x14ac:dyDescent="0.25">
      <c r="A316" s="2" t="s">
        <v>247</v>
      </c>
      <c r="R316" s="9">
        <f>SUM(R298:R315)/17</f>
        <v>312.47058823529414</v>
      </c>
      <c r="S316" s="6"/>
      <c r="T316" s="6"/>
      <c r="U316" s="5"/>
      <c r="V316" s="5"/>
      <c r="W316" s="5"/>
      <c r="X316" s="11">
        <f>SUM(X298:X315)/17</f>
        <v>6.3231302708893877E-2</v>
      </c>
      <c r="Y316" s="4">
        <f>SUM(Y298:Y315)/17</f>
        <v>1468.8447058823531</v>
      </c>
    </row>
    <row r="317" spans="1:25" x14ac:dyDescent="0.25">
      <c r="S317" s="6"/>
      <c r="T317" s="6"/>
    </row>
    <row r="318" spans="1:25" x14ac:dyDescent="0.25">
      <c r="S318" s="6"/>
      <c r="T318" s="6"/>
    </row>
    <row r="319" spans="1:25" x14ac:dyDescent="0.25">
      <c r="S319" s="6"/>
      <c r="T319" s="6"/>
    </row>
    <row r="320" spans="1:25" x14ac:dyDescent="0.25">
      <c r="S320" s="6"/>
      <c r="T320" s="6"/>
    </row>
    <row r="321" spans="19:20" x14ac:dyDescent="0.25">
      <c r="S321" s="6"/>
      <c r="T321" s="6"/>
    </row>
    <row r="322" spans="19:20" x14ac:dyDescent="0.25">
      <c r="S322" s="6"/>
      <c r="T322" s="6"/>
    </row>
    <row r="323" spans="19:20" x14ac:dyDescent="0.25">
      <c r="S323" s="6"/>
      <c r="T323" s="6"/>
    </row>
    <row r="324" spans="19:20" x14ac:dyDescent="0.25">
      <c r="S324" s="6"/>
      <c r="T324" s="6"/>
    </row>
    <row r="325" spans="19:20" x14ac:dyDescent="0.25">
      <c r="S325" s="6"/>
      <c r="T325" s="6"/>
    </row>
    <row r="326" spans="19:20" x14ac:dyDescent="0.25">
      <c r="S326" s="6"/>
      <c r="T326" s="6"/>
    </row>
    <row r="327" spans="19:20" x14ac:dyDescent="0.25">
      <c r="S327" s="6"/>
      <c r="T327" s="6"/>
    </row>
    <row r="328" spans="19:20" x14ac:dyDescent="0.25">
      <c r="S328" s="6"/>
      <c r="T328" s="6"/>
    </row>
  </sheetData>
  <sortState ref="A298:Y314">
    <sortCondition ref="W298:W314"/>
  </sortState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customexport-25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Gausnell</dc:creator>
  <cp:lastModifiedBy>Jack Gausnell</cp:lastModifiedBy>
  <cp:lastPrinted>2017-01-19T18:30:42Z</cp:lastPrinted>
  <dcterms:created xsi:type="dcterms:W3CDTF">2017-01-19T17:18:11Z</dcterms:created>
  <dcterms:modified xsi:type="dcterms:W3CDTF">2017-01-19T22:02:21Z</dcterms:modified>
</cp:coreProperties>
</file>