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dksuc\Dropbox\CPG\MUNICIPAL AGGREGATION\_Massachusetts\_MA Quarterly Reporting\2025 Q2\"/>
    </mc:Choice>
  </mc:AlternateContent>
  <xr:revisionPtr revIDLastSave="0" documentId="13_ncr:1_{9283222E-196E-41C5-9BEE-E296B28C69C6}" xr6:coauthVersionLast="47" xr6:coauthVersionMax="47" xr10:uidLastSave="{00000000-0000-0000-0000-000000000000}"/>
  <bookViews>
    <workbookView xWindow="28680" yWindow="-120" windowWidth="29040" windowHeight="15720" xr2:uid="{00000000-000D-0000-FFFF-FFFF00000000}"/>
  </bookViews>
  <sheets>
    <sheet name="Medway Aggregation Report" sheetId="2" r:id="rId1"/>
    <sheet name="Sheet1" sheetId="3" state="hidden" r:id="rId2"/>
    <sheet name="Medway Detail" sheetId="7" r:id="rId3"/>
    <sheet name="Chart Data" sheetId="6" state="hidden" r:id="rId4"/>
  </sheets>
  <definedNames>
    <definedName name="_xlnm._FilterDatabase" localSheetId="3" hidden="1">'Chart Data'!$B$11:$E$11</definedName>
    <definedName name="_xlnm.Print_Area" localSheetId="0">'Medway Aggregation Report'!$A$1:$D$69</definedName>
    <definedName name="_xlnm.Print_Area" localSheetId="2">'Medway Detail'!$A$1:$Y$69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2" i="6" l="1"/>
  <c r="A33" i="6"/>
  <c r="A34" i="6"/>
  <c r="B4" i="6"/>
  <c r="B5" i="6"/>
  <c r="B6" i="6"/>
  <c r="B7" i="6"/>
  <c r="B3" i="6"/>
  <c r="H53" i="7"/>
  <c r="I53" i="7"/>
  <c r="H54" i="7"/>
  <c r="I54" i="7"/>
  <c r="H55" i="7"/>
  <c r="I55" i="7"/>
  <c r="H56" i="7"/>
  <c r="I56" i="7"/>
  <c r="H57" i="7"/>
  <c r="I57" i="7"/>
  <c r="H58" i="7"/>
  <c r="I58" i="7"/>
  <c r="I12" i="7"/>
  <c r="H12" i="7"/>
  <c r="I11" i="7"/>
  <c r="H11" i="7"/>
  <c r="I10" i="7"/>
  <c r="H10" i="7"/>
  <c r="I9" i="7"/>
  <c r="H9" i="7"/>
  <c r="I8" i="7"/>
  <c r="H8" i="7"/>
  <c r="I7" i="7"/>
  <c r="H7" i="7"/>
  <c r="H60" i="7"/>
  <c r="I60" i="7"/>
  <c r="H61" i="7"/>
  <c r="I61" i="7"/>
  <c r="H62" i="7"/>
  <c r="I62" i="7"/>
  <c r="I59" i="7"/>
  <c r="H59" i="7"/>
  <c r="H14" i="7"/>
  <c r="I14" i="7"/>
  <c r="H15" i="7"/>
  <c r="I15" i="7"/>
  <c r="H16" i="7"/>
  <c r="I16" i="7"/>
  <c r="I13" i="7"/>
  <c r="H13" i="7"/>
  <c r="C67" i="7"/>
  <c r="D67" i="7"/>
  <c r="H67" i="7" s="1"/>
  <c r="E67" i="7"/>
  <c r="I67" i="7" s="1"/>
  <c r="F67" i="7"/>
  <c r="G67" i="7"/>
  <c r="B67" i="7"/>
  <c r="C66" i="7"/>
  <c r="D66" i="7"/>
  <c r="E66" i="7"/>
  <c r="F66" i="7"/>
  <c r="G66" i="7"/>
  <c r="B66" i="7"/>
  <c r="H66" i="7" s="1"/>
  <c r="Q53" i="7"/>
  <c r="T53" i="7"/>
  <c r="W53" i="7"/>
  <c r="Y53" i="7"/>
  <c r="Q54" i="7"/>
  <c r="T54" i="7"/>
  <c r="W54" i="7"/>
  <c r="X54" i="7" s="1"/>
  <c r="Y54" i="7"/>
  <c r="Q55" i="7"/>
  <c r="T55" i="7"/>
  <c r="W55" i="7"/>
  <c r="X55" i="7" s="1"/>
  <c r="Y55" i="7"/>
  <c r="Q56" i="7"/>
  <c r="T56" i="7"/>
  <c r="W56" i="7"/>
  <c r="X56" i="7" s="1"/>
  <c r="Y56" i="7"/>
  <c r="Q57" i="7"/>
  <c r="T57" i="7"/>
  <c r="W57" i="7"/>
  <c r="Y57" i="7"/>
  <c r="Q58" i="7"/>
  <c r="T58" i="7"/>
  <c r="W58" i="7"/>
  <c r="Y58" i="7"/>
  <c r="Q59" i="7"/>
  <c r="X59" i="7" s="1"/>
  <c r="T59" i="7"/>
  <c r="W59" i="7"/>
  <c r="Y59" i="7"/>
  <c r="Q60" i="7"/>
  <c r="X60" i="7" s="1"/>
  <c r="T60" i="7"/>
  <c r="W60" i="7"/>
  <c r="Y60" i="7"/>
  <c r="Q61" i="7"/>
  <c r="X61" i="7" s="1"/>
  <c r="T61" i="7"/>
  <c r="W61" i="7"/>
  <c r="Y61" i="7"/>
  <c r="Q62" i="7"/>
  <c r="X62" i="7" s="1"/>
  <c r="T62" i="7"/>
  <c r="W62" i="7"/>
  <c r="Y62" i="7"/>
  <c r="Q63" i="7"/>
  <c r="T63" i="7"/>
  <c r="W63" i="7"/>
  <c r="Y63" i="7"/>
  <c r="Q64" i="7"/>
  <c r="T64" i="7"/>
  <c r="W64" i="7"/>
  <c r="Y64" i="7"/>
  <c r="Q7" i="7"/>
  <c r="T7" i="7"/>
  <c r="W7" i="7"/>
  <c r="X7" i="7" s="1"/>
  <c r="Y7" i="7"/>
  <c r="Q8" i="7"/>
  <c r="T8" i="7"/>
  <c r="W8" i="7"/>
  <c r="Y8" i="7"/>
  <c r="Q9" i="7"/>
  <c r="T9" i="7"/>
  <c r="W9" i="7"/>
  <c r="X9" i="7" s="1"/>
  <c r="Y9" i="7"/>
  <c r="Q10" i="7"/>
  <c r="T10" i="7"/>
  <c r="W10" i="7"/>
  <c r="X10" i="7" s="1"/>
  <c r="Y10" i="7"/>
  <c r="Q11" i="7"/>
  <c r="T11" i="7"/>
  <c r="W11" i="7"/>
  <c r="X11" i="7" s="1"/>
  <c r="Y11" i="7"/>
  <c r="Q12" i="7"/>
  <c r="T12" i="7"/>
  <c r="W12" i="7"/>
  <c r="X12" i="7" s="1"/>
  <c r="Y12" i="7"/>
  <c r="Q13" i="7"/>
  <c r="T13" i="7"/>
  <c r="W13" i="7"/>
  <c r="Y13" i="7"/>
  <c r="Q14" i="7"/>
  <c r="T14" i="7"/>
  <c r="W14" i="7"/>
  <c r="X14" i="7" s="1"/>
  <c r="Y14" i="7"/>
  <c r="Q15" i="7"/>
  <c r="T15" i="7"/>
  <c r="W15" i="7"/>
  <c r="Y15" i="7"/>
  <c r="Q16" i="7"/>
  <c r="T16" i="7"/>
  <c r="W16" i="7"/>
  <c r="Y16" i="7"/>
  <c r="Y17" i="7"/>
  <c r="Y18" i="7"/>
  <c r="N7" i="7"/>
  <c r="N8" i="7"/>
  <c r="N9" i="7"/>
  <c r="N10" i="7"/>
  <c r="N11" i="7"/>
  <c r="N12" i="7"/>
  <c r="N13" i="7"/>
  <c r="N14" i="7"/>
  <c r="N15" i="7"/>
  <c r="N16" i="7"/>
  <c r="N17" i="7"/>
  <c r="N18" i="7"/>
  <c r="N53" i="7"/>
  <c r="N54" i="7"/>
  <c r="N55" i="7"/>
  <c r="N56" i="7"/>
  <c r="N57" i="7"/>
  <c r="N58" i="7"/>
  <c r="N59" i="7"/>
  <c r="N60" i="7"/>
  <c r="N61" i="7"/>
  <c r="N62" i="7"/>
  <c r="N63" i="7"/>
  <c r="N64" i="7"/>
  <c r="N67" i="7"/>
  <c r="N66" i="7"/>
  <c r="N50" i="7"/>
  <c r="N4" i="7"/>
  <c r="A1" i="7"/>
  <c r="AA19" i="7"/>
  <c r="AA20" i="7"/>
  <c r="AA21" i="7"/>
  <c r="AA22" i="7"/>
  <c r="AA23" i="7"/>
  <c r="AA24" i="7"/>
  <c r="AA25" i="7"/>
  <c r="AA26" i="7"/>
  <c r="AA27" i="7"/>
  <c r="AA28" i="7"/>
  <c r="AA29" i="7"/>
  <c r="AA30" i="7"/>
  <c r="AA31" i="7"/>
  <c r="AA32" i="7"/>
  <c r="AA33" i="7"/>
  <c r="AA34" i="7"/>
  <c r="AA35" i="7"/>
  <c r="AA36" i="7"/>
  <c r="AA37" i="7"/>
  <c r="AA38" i="7"/>
  <c r="AA39" i="7"/>
  <c r="AA40" i="7"/>
  <c r="AA41" i="7"/>
  <c r="AA42" i="7"/>
  <c r="AA43" i="7"/>
  <c r="AA44" i="7"/>
  <c r="AA45" i="7"/>
  <c r="AA46" i="7"/>
  <c r="AA47" i="7"/>
  <c r="AA48" i="7"/>
  <c r="X58" i="7" l="1"/>
  <c r="X57" i="7"/>
  <c r="X53" i="7"/>
  <c r="X67" i="7" s="1"/>
  <c r="X66" i="7"/>
  <c r="W66" i="7"/>
  <c r="X8" i="7"/>
  <c r="I66" i="7"/>
  <c r="X16" i="7"/>
  <c r="X15" i="7"/>
  <c r="X13" i="7"/>
  <c r="T67" i="7"/>
  <c r="Q67" i="7"/>
  <c r="W67" i="7"/>
  <c r="T66" i="7"/>
  <c r="Q66" i="7"/>
  <c r="B68" i="7"/>
  <c r="Y67" i="7"/>
  <c r="E68" i="7"/>
  <c r="G68" i="7"/>
  <c r="D68" i="7"/>
  <c r="F68" i="7"/>
  <c r="A31" i="6"/>
  <c r="Y46" i="7"/>
  <c r="Y45" i="7"/>
  <c r="Y44" i="7"/>
  <c r="Y43" i="7"/>
  <c r="I46" i="7"/>
  <c r="H46" i="7"/>
  <c r="I45" i="7"/>
  <c r="H45" i="7"/>
  <c r="I44" i="7"/>
  <c r="H44" i="7"/>
  <c r="I43" i="7"/>
  <c r="H43" i="7"/>
  <c r="N2" i="7"/>
  <c r="N1" i="7"/>
  <c r="A7" i="6"/>
  <c r="N48" i="7"/>
  <c r="N47" i="7"/>
  <c r="N46" i="7"/>
  <c r="N45" i="7"/>
  <c r="N44" i="7"/>
  <c r="N43" i="7"/>
  <c r="N42" i="7"/>
  <c r="N41" i="7"/>
  <c r="N40" i="7"/>
  <c r="N39" i="7"/>
  <c r="N38" i="7"/>
  <c r="N37" i="7"/>
  <c r="N36" i="7"/>
  <c r="N35" i="7"/>
  <c r="N34" i="7"/>
  <c r="N33" i="7"/>
  <c r="N32" i="7"/>
  <c r="A31" i="7"/>
  <c r="A30" i="7" s="1"/>
  <c r="A29" i="7" s="1"/>
  <c r="A6" i="6"/>
  <c r="A5" i="6"/>
  <c r="A3" i="6"/>
  <c r="A4" i="6"/>
  <c r="B35" i="6"/>
  <c r="E35" i="6" s="1"/>
  <c r="B26" i="6"/>
  <c r="E27" i="6" s="1"/>
  <c r="X68" i="7" l="1"/>
  <c r="Q68" i="7"/>
  <c r="Y66" i="7"/>
  <c r="C68" i="7"/>
  <c r="Y68" i="7" s="1"/>
  <c r="H68" i="7"/>
  <c r="I68" i="7"/>
  <c r="W68" i="7"/>
  <c r="N31" i="7"/>
  <c r="N29" i="7"/>
  <c r="A28" i="7"/>
  <c r="N30" i="7"/>
  <c r="T68" i="7" l="1"/>
  <c r="A27" i="7"/>
  <c r="N28" i="7"/>
  <c r="N27" i="7" l="1"/>
  <c r="A26" i="7"/>
  <c r="A25" i="7" l="1"/>
  <c r="N26" i="7"/>
  <c r="A24" i="7" l="1"/>
  <c r="N25" i="7"/>
  <c r="N24" i="7" l="1"/>
  <c r="A23" i="7"/>
  <c r="N23" i="7" l="1"/>
  <c r="A22" i="7"/>
  <c r="N22" i="7" l="1"/>
  <c r="A21" i="7"/>
  <c r="A20" i="7" l="1"/>
  <c r="N21" i="7"/>
  <c r="A19" i="7" l="1"/>
  <c r="N20" i="7"/>
  <c r="N19" i="7" l="1"/>
</calcChain>
</file>

<file path=xl/sharedStrings.xml><?xml version="1.0" encoding="utf-8"?>
<sst xmlns="http://schemas.openxmlformats.org/spreadsheetml/2006/main" count="191" uniqueCount="68">
  <si>
    <t>Competitive Supplier</t>
  </si>
  <si>
    <t>Meters</t>
  </si>
  <si>
    <t>PROGRAM RATES</t>
  </si>
  <si>
    <t>Sort</t>
  </si>
  <si>
    <t>Total</t>
  </si>
  <si>
    <t xml:space="preserve"> </t>
  </si>
  <si>
    <t>Participating Consumers - Meters</t>
  </si>
  <si>
    <t>Participating Consumers - Usage</t>
  </si>
  <si>
    <t>Usage</t>
  </si>
  <si>
    <t>Term </t>
  </si>
  <si>
    <t>Aggregation Savings by Rate Class</t>
  </si>
  <si>
    <t>Total Aggregation Savings</t>
  </si>
  <si>
    <t>Industrial</t>
  </si>
  <si>
    <t>COMPARISON TO EVERSOURCE RATES</t>
  </si>
  <si>
    <t>Click here for Eversource Green Options</t>
  </si>
  <si>
    <t>Quarter</t>
  </si>
  <si>
    <t>RESIDENTIAL</t>
  </si>
  <si>
    <t>SMALL C&amp;I</t>
  </si>
  <si>
    <t>TOTAL</t>
  </si>
  <si>
    <t>AVERAGE RESIDENTIAL USAGE/METER</t>
  </si>
  <si>
    <t>Date</t>
  </si>
  <si>
    <t>Residential Meters</t>
  </si>
  <si>
    <t>Residential Usage</t>
  </si>
  <si>
    <t>Small C&amp;I Meters</t>
  </si>
  <si>
    <t>Small C&amp;I Usage</t>
  </si>
  <si>
    <t>Med-Lrg C&amp;I Meters</t>
  </si>
  <si>
    <t>Med-Lrg C&amp;I Usage</t>
  </si>
  <si>
    <t>Total Meters</t>
  </si>
  <si>
    <t>Total Usage</t>
  </si>
  <si>
    <t>Term</t>
  </si>
  <si>
    <t>Renewable Supply Options</t>
  </si>
  <si>
    <t>Basic Svc Rate</t>
  </si>
  <si>
    <t>Agg Rate</t>
  </si>
  <si>
    <t>Savings</t>
  </si>
  <si>
    <t>Basic Svc Rate NEMA</t>
  </si>
  <si>
    <t>STANDARD</t>
  </si>
  <si>
    <t>VERDE</t>
  </si>
  <si>
    <t>9/1/13-12/31/13</t>
  </si>
  <si>
    <t>vs. Basic Service</t>
  </si>
  <si>
    <t>vs. Green BS Options</t>
  </si>
  <si>
    <t>PRODUCT DETAIL REPORT</t>
  </si>
  <si>
    <t>Residential</t>
  </si>
  <si>
    <t>Commercial</t>
  </si>
  <si>
    <t>AVERAGE METERS/MONTH:</t>
  </si>
  <si>
    <t>AVERAGE USAGE/MONTH:</t>
  </si>
  <si>
    <t>The Town's aggregation savings are directly tied to the margin of savings between the Program’s rates and Eversource’s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</si>
  <si>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Click here for more information about the Program</t>
  </si>
  <si>
    <t>Standard (Default)</t>
  </si>
  <si>
    <t>100% MA Class I RECs</t>
  </si>
  <si>
    <t>Standard</t>
  </si>
  <si>
    <t>Optional</t>
  </si>
  <si>
    <t>Prepared September 2025</t>
  </si>
  <si>
    <t>STATUS REPORT THRU JUNE 2025</t>
  </si>
  <si>
    <t>Direct Energy</t>
  </si>
  <si>
    <t xml:space="preserve">Optional </t>
  </si>
  <si>
    <t>Mar'25</t>
  </si>
  <si>
    <t>Apr'25</t>
  </si>
  <si>
    <t>May'25</t>
  </si>
  <si>
    <t>Jun'25</t>
  </si>
  <si>
    <t>Jul'25</t>
  </si>
  <si>
    <t>Meets MA Req</t>
  </si>
  <si>
    <t>TOWN OF MEDWAY COMMUNITY CHOICE POWER SUPPLY PROGRAM</t>
  </si>
  <si>
    <t>March 2025 - September 2026</t>
  </si>
  <si>
    <t>$0.12140 / kWh</t>
  </si>
  <si>
    <t>$0.15130 / kWh</t>
  </si>
  <si>
    <t>3/1/25-8/31/26</t>
  </si>
  <si>
    <t>Basic Svc Rate SEMA</t>
  </si>
  <si>
    <r>
      <t xml:space="preserve">This report has been prepared by Colonial Power Group with information/data being provided by the Competitive Supplier and Eversource. The purpose of the report is to provide information about the Town of Medway's Community Choice Power Supply Program, which currently provides competitive power supply to approximately 3,700 consumers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</si>
</sst>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7"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sz val="14"/>
      <color theme="1" tint="0.34998626667073579"/>
      <name val="Tahoma"/>
      <family val="2"/>
    </font>
    <font>
      <sz val="12"/>
      <color theme="4" tint="-0.499984740745262"/>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i/>
      <sz val="11"/>
      <color theme="1"/>
      <name val="Calibri"/>
      <family val="2"/>
      <scheme val="minor"/>
    </font>
    <font>
      <b/>
      <sz val="18"/>
      <name val="Calibri Light"/>
      <family val="2"/>
      <scheme val="major"/>
    </font>
    <font>
      <b/>
      <i/>
      <sz val="11"/>
      <color theme="1"/>
      <name val="Candara"/>
      <family val="2"/>
    </font>
    <font>
      <sz val="11"/>
      <color theme="1"/>
      <name val="Calibri"/>
      <family val="2"/>
    </font>
    <font>
      <b/>
      <sz val="12"/>
      <color theme="1" tint="0.34998626667073579"/>
      <name val="Calibri"/>
      <family val="2"/>
      <scheme val="minor"/>
    </font>
    <font>
      <b/>
      <sz val="12"/>
      <color theme="0"/>
      <name val="Calibri"/>
      <family val="2"/>
      <scheme val="minor"/>
    </font>
    <font>
      <sz val="12"/>
      <color theme="0"/>
      <name val="Calibri"/>
      <family val="2"/>
      <scheme val="minor"/>
    </font>
    <font>
      <b/>
      <u/>
      <sz val="12"/>
      <color theme="9" tint="-0.249977111117893"/>
      <name val="Tahoma"/>
      <family val="2"/>
    </font>
    <font>
      <b/>
      <u/>
      <sz val="12"/>
      <color theme="9" tint="-0.249977111117893"/>
      <name val="Calibri"/>
      <family val="2"/>
      <scheme val="minor"/>
    </font>
    <font>
      <i/>
      <sz val="12"/>
      <color theme="1"/>
      <name val="Calibri"/>
      <family val="2"/>
      <scheme val="minor"/>
    </font>
    <font>
      <b/>
      <u/>
      <sz val="12"/>
      <color theme="1"/>
      <name val="Calibri"/>
      <family val="2"/>
      <scheme val="minor"/>
    </font>
    <font>
      <b/>
      <i/>
      <sz val="12"/>
      <color theme="1"/>
      <name val="Calibri"/>
      <family val="2"/>
      <scheme val="minor"/>
    </font>
    <font>
      <b/>
      <u/>
      <sz val="11"/>
      <color theme="4"/>
      <name val="Calibri"/>
      <family val="2"/>
      <scheme val="minor"/>
    </font>
    <font>
      <b/>
      <i/>
      <sz val="16"/>
      <color theme="0"/>
      <name val="Calibri Light"/>
      <family val="2"/>
      <scheme val="major"/>
    </font>
  </fonts>
  <fills count="8">
    <fill>
      <patternFill patternType="none"/>
    </fill>
    <fill>
      <patternFill patternType="gray125"/>
    </fill>
    <fill>
      <patternFill patternType="solid">
        <fgColor theme="6"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bgColor indexed="64"/>
      </patternFill>
    </fill>
    <fill>
      <patternFill patternType="solid">
        <fgColor theme="6"/>
        <bgColor indexed="64"/>
      </patternFill>
    </fill>
    <fill>
      <patternFill patternType="solid">
        <fgColor theme="8"/>
        <bgColor indexed="64"/>
      </patternFill>
    </fill>
  </fills>
  <borders count="5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hair">
        <color auto="1"/>
      </left>
      <right style="hair">
        <color auto="1"/>
      </right>
      <top style="hair">
        <color auto="1"/>
      </top>
      <bottom/>
      <diagonal/>
    </border>
    <border>
      <left style="thin">
        <color indexed="64"/>
      </left>
      <right style="thin">
        <color indexed="64"/>
      </right>
      <top style="thin">
        <color indexed="64"/>
      </top>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hair">
        <color auto="1"/>
      </left>
      <right style="hair">
        <color auto="1"/>
      </right>
      <top/>
      <bottom style="hair">
        <color auto="1"/>
      </bottom>
      <diagonal/>
    </border>
    <border>
      <left style="thin">
        <color indexed="64"/>
      </left>
      <right style="thin">
        <color indexed="64"/>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indexed="64"/>
      </left>
      <right style="hair">
        <color indexed="64"/>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thin">
        <color indexed="64"/>
      </left>
      <right style="hair">
        <color auto="1"/>
      </right>
      <top style="hair">
        <color auto="1"/>
      </top>
      <bottom/>
      <diagonal/>
    </border>
    <border>
      <left style="thin">
        <color indexed="64"/>
      </left>
      <right style="hair">
        <color auto="1"/>
      </right>
      <top/>
      <bottom style="hair">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auto="1"/>
      </left>
      <right style="thin">
        <color indexed="64"/>
      </right>
      <top style="hair">
        <color auto="1"/>
      </top>
      <bottom/>
      <diagonal/>
    </border>
    <border>
      <left style="hair">
        <color auto="1"/>
      </left>
      <right style="thin">
        <color indexed="64"/>
      </right>
      <top/>
      <bottom style="hair">
        <color auto="1"/>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auto="1"/>
      </right>
      <top style="thin">
        <color indexed="64"/>
      </top>
      <bottom style="thin">
        <color indexed="64"/>
      </bottom>
      <diagonal/>
    </border>
    <border>
      <left style="hair">
        <color auto="1"/>
      </left>
      <right/>
      <top style="thin">
        <color indexed="64"/>
      </top>
      <bottom style="thin">
        <color indexed="64"/>
      </bottom>
      <diagonal/>
    </border>
    <border>
      <left/>
      <right style="thin">
        <color indexed="64"/>
      </right>
      <top style="hair">
        <color indexed="64"/>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right/>
      <top/>
      <bottom style="hair">
        <color auto="1"/>
      </bottom>
      <diagonal/>
    </border>
    <border>
      <left/>
      <right/>
      <top style="hair">
        <color auto="1"/>
      </top>
      <bottom style="thin">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0" fontId="1" fillId="0" borderId="0"/>
  </cellStyleXfs>
  <cellXfs count="233">
    <xf numFmtId="0" fontId="0" fillId="0" borderId="0" xfId="0"/>
    <xf numFmtId="0" fontId="5" fillId="0" borderId="0" xfId="0" applyFont="1"/>
    <xf numFmtId="0" fontId="3" fillId="0" borderId="0" xfId="0" applyFont="1"/>
    <xf numFmtId="0" fontId="7" fillId="0" borderId="0" xfId="0" applyFont="1"/>
    <xf numFmtId="0" fontId="12" fillId="0" borderId="0" xfId="0" applyFont="1"/>
    <xf numFmtId="165" fontId="0" fillId="0" borderId="0" xfId="0" applyNumberFormat="1"/>
    <xf numFmtId="0" fontId="14" fillId="0" borderId="0" xfId="4" applyFont="1" applyAlignment="1">
      <alignment horizontal="center"/>
    </xf>
    <xf numFmtId="0" fontId="0" fillId="2" borderId="8" xfId="0" applyFill="1" applyBorder="1"/>
    <xf numFmtId="0" fontId="15" fillId="2" borderId="9" xfId="0" applyFont="1" applyFill="1" applyBorder="1" applyAlignment="1">
      <alignment horizontal="center" wrapText="1"/>
    </xf>
    <xf numFmtId="0" fontId="15" fillId="2" borderId="13" xfId="0" applyFont="1" applyFill="1" applyBorder="1" applyAlignment="1">
      <alignment horizontal="center" wrapText="1"/>
    </xf>
    <xf numFmtId="0" fontId="15" fillId="2" borderId="14" xfId="0" applyFont="1" applyFill="1" applyBorder="1" applyAlignment="1">
      <alignment horizontal="center" wrapText="1"/>
    </xf>
    <xf numFmtId="0" fontId="15" fillId="0" borderId="0" xfId="0" applyFont="1" applyAlignment="1">
      <alignment horizontal="center" wrapText="1"/>
    </xf>
    <xf numFmtId="0" fontId="15" fillId="2" borderId="15" xfId="0" applyFont="1" applyFill="1" applyBorder="1" applyAlignment="1">
      <alignment horizontal="center" wrapText="1"/>
    </xf>
    <xf numFmtId="0" fontId="15" fillId="2" borderId="16" xfId="0" applyFont="1" applyFill="1" applyBorder="1" applyAlignment="1">
      <alignment horizontal="center" wrapText="1"/>
    </xf>
    <xf numFmtId="0" fontId="15" fillId="2" borderId="17" xfId="0" applyFont="1" applyFill="1" applyBorder="1" applyAlignment="1">
      <alignment horizontal="center" wrapText="1"/>
    </xf>
    <xf numFmtId="0" fontId="15" fillId="2" borderId="18" xfId="0" applyFont="1" applyFill="1" applyBorder="1" applyAlignment="1">
      <alignment horizontal="center" wrapText="1"/>
    </xf>
    <xf numFmtId="0" fontId="15" fillId="2" borderId="19" xfId="0" applyFont="1" applyFill="1" applyBorder="1" applyAlignment="1">
      <alignment horizontal="center" wrapText="1"/>
    </xf>
    <xf numFmtId="0" fontId="15" fillId="0" borderId="0" xfId="0" applyFont="1"/>
    <xf numFmtId="164" fontId="0" fillId="0" borderId="17" xfId="0" applyNumberFormat="1" applyBorder="1" applyAlignment="1">
      <alignment horizontal="right" wrapText="1"/>
    </xf>
    <xf numFmtId="165" fontId="16" fillId="0" borderId="14" xfId="1" applyNumberFormat="1" applyFont="1" applyBorder="1" applyAlignment="1">
      <alignment wrapText="1"/>
    </xf>
    <xf numFmtId="165" fontId="0" fillId="0" borderId="17" xfId="1" applyNumberFormat="1" applyFont="1" applyBorder="1" applyAlignment="1">
      <alignment horizontal="center" wrapText="1"/>
    </xf>
    <xf numFmtId="0" fontId="0" fillId="0" borderId="17" xfId="0" applyBorder="1" applyAlignment="1">
      <alignment horizontal="center" wrapText="1"/>
    </xf>
    <xf numFmtId="0" fontId="0" fillId="0" borderId="14" xfId="0" applyBorder="1" applyAlignment="1">
      <alignment horizontal="center" wrapText="1"/>
    </xf>
    <xf numFmtId="164" fontId="0" fillId="0" borderId="20" xfId="0" applyNumberFormat="1" applyBorder="1" applyAlignment="1">
      <alignment horizontal="right" wrapText="1"/>
    </xf>
    <xf numFmtId="0" fontId="16" fillId="0" borderId="16" xfId="0" applyFont="1" applyBorder="1" applyAlignment="1">
      <alignment horizontal="center" wrapText="1"/>
    </xf>
    <xf numFmtId="0" fontId="16" fillId="0" borderId="17" xfId="0" applyFont="1" applyBorder="1" applyAlignment="1">
      <alignment horizontal="center" wrapText="1"/>
    </xf>
    <xf numFmtId="165" fontId="0" fillId="0" borderId="18" xfId="0" applyNumberFormat="1" applyBorder="1" applyAlignment="1">
      <alignment horizontal="center" wrapText="1"/>
    </xf>
    <xf numFmtId="0" fontId="16" fillId="0" borderId="19" xfId="0" applyFont="1" applyBorder="1" applyAlignment="1">
      <alignment horizontal="center" wrapText="1"/>
    </xf>
    <xf numFmtId="165" fontId="0" fillId="0" borderId="21" xfId="0" applyNumberFormat="1" applyBorder="1" applyAlignment="1">
      <alignment horizontal="center" wrapText="1"/>
    </xf>
    <xf numFmtId="167" fontId="16" fillId="0" borderId="19" xfId="0" applyNumberFormat="1" applyFont="1" applyBorder="1" applyAlignment="1">
      <alignment horizontal="center" wrapText="1"/>
    </xf>
    <xf numFmtId="165" fontId="1" fillId="0" borderId="20" xfId="1" applyNumberFormat="1" applyBorder="1" applyAlignment="1">
      <alignment horizontal="center" wrapText="1"/>
    </xf>
    <xf numFmtId="165" fontId="1" fillId="0" borderId="20" xfId="1" applyNumberFormat="1" applyBorder="1" applyAlignment="1">
      <alignment wrapText="1"/>
    </xf>
    <xf numFmtId="164" fontId="0" fillId="3" borderId="17" xfId="0" applyNumberFormat="1" applyFill="1" applyBorder="1" applyAlignment="1">
      <alignment horizontal="right" wrapText="1"/>
    </xf>
    <xf numFmtId="165" fontId="0" fillId="3" borderId="22" xfId="1" applyNumberFormat="1" applyFont="1" applyFill="1" applyBorder="1" applyAlignment="1">
      <alignment horizontal="center" wrapText="1"/>
    </xf>
    <xf numFmtId="165" fontId="0" fillId="3" borderId="14" xfId="1" applyNumberFormat="1" applyFont="1" applyFill="1" applyBorder="1" applyAlignment="1">
      <alignment horizontal="center" wrapText="1"/>
    </xf>
    <xf numFmtId="0" fontId="0" fillId="3" borderId="14" xfId="0" applyFill="1" applyBorder="1" applyAlignment="1">
      <alignment horizontal="center" wrapText="1"/>
    </xf>
    <xf numFmtId="164" fontId="0" fillId="3" borderId="20" xfId="0" applyNumberFormat="1" applyFill="1" applyBorder="1" applyAlignment="1">
      <alignment horizontal="right" wrapText="1"/>
    </xf>
    <xf numFmtId="0" fontId="15" fillId="3" borderId="16" xfId="0" applyFont="1" applyFill="1" applyBorder="1" applyAlignment="1">
      <alignment horizontal="center" wrapText="1"/>
    </xf>
    <xf numFmtId="0" fontId="15" fillId="3" borderId="17" xfId="0" applyFont="1" applyFill="1" applyBorder="1" applyAlignment="1">
      <alignment horizontal="center" wrapText="1"/>
    </xf>
    <xf numFmtId="0" fontId="15" fillId="3" borderId="18" xfId="0" applyFont="1" applyFill="1" applyBorder="1" applyAlignment="1">
      <alignment horizontal="center" wrapText="1"/>
    </xf>
    <xf numFmtId="0" fontId="15" fillId="3" borderId="21" xfId="0" applyFont="1" applyFill="1" applyBorder="1" applyAlignment="1">
      <alignment horizontal="center" wrapText="1"/>
    </xf>
    <xf numFmtId="0" fontId="15" fillId="3" borderId="19" xfId="0" applyFont="1" applyFill="1" applyBorder="1" applyAlignment="1">
      <alignment horizontal="center" wrapText="1"/>
    </xf>
    <xf numFmtId="165" fontId="1" fillId="3" borderId="20" xfId="1" applyNumberFormat="1" applyFill="1" applyBorder="1" applyAlignment="1">
      <alignment horizontal="center" wrapText="1"/>
    </xf>
    <xf numFmtId="0" fontId="15" fillId="3" borderId="22" xfId="0" applyFont="1" applyFill="1" applyBorder="1" applyAlignment="1">
      <alignment horizontal="center" wrapText="1"/>
    </xf>
    <xf numFmtId="0" fontId="15" fillId="3" borderId="14" xfId="0" applyFont="1" applyFill="1" applyBorder="1" applyAlignment="1">
      <alignment horizontal="center" wrapText="1"/>
    </xf>
    <xf numFmtId="0" fontId="0" fillId="0" borderId="0" xfId="0" applyAlignment="1">
      <alignment horizontal="center"/>
    </xf>
    <xf numFmtId="0" fontId="0" fillId="3" borderId="16" xfId="0" applyFill="1" applyBorder="1" applyAlignment="1">
      <alignment horizontal="center"/>
    </xf>
    <xf numFmtId="165" fontId="0" fillId="3" borderId="17" xfId="1" applyNumberFormat="1" applyFont="1" applyFill="1" applyBorder="1" applyAlignment="1">
      <alignment horizontal="center"/>
    </xf>
    <xf numFmtId="0" fontId="0" fillId="3" borderId="17" xfId="0" applyFill="1" applyBorder="1" applyAlignment="1">
      <alignment horizontal="center"/>
    </xf>
    <xf numFmtId="0" fontId="0" fillId="3" borderId="17" xfId="0" applyFill="1" applyBorder="1" applyAlignment="1">
      <alignment horizontal="center" wrapText="1"/>
    </xf>
    <xf numFmtId="165" fontId="0" fillId="3" borderId="18" xfId="0" applyNumberFormat="1" applyFill="1" applyBorder="1" applyAlignment="1">
      <alignment horizontal="center"/>
    </xf>
    <xf numFmtId="165" fontId="0" fillId="3" borderId="21" xfId="0" applyNumberFormat="1" applyFill="1" applyBorder="1" applyAlignment="1">
      <alignment horizontal="center"/>
    </xf>
    <xf numFmtId="0" fontId="0" fillId="3" borderId="19" xfId="0" applyFill="1" applyBorder="1" applyAlignment="1">
      <alignment horizontal="center"/>
    </xf>
    <xf numFmtId="0" fontId="12" fillId="0" borderId="0" xfId="0" applyFont="1" applyAlignment="1">
      <alignment horizontal="center" wrapText="1"/>
    </xf>
    <xf numFmtId="165" fontId="0" fillId="0" borderId="16" xfId="1" applyNumberFormat="1" applyFont="1" applyBorder="1" applyAlignment="1">
      <alignment horizontal="center" wrapText="1"/>
    </xf>
    <xf numFmtId="165" fontId="0" fillId="0" borderId="17" xfId="1" applyNumberFormat="1" applyFont="1" applyBorder="1" applyAlignment="1">
      <alignment horizontal="center"/>
    </xf>
    <xf numFmtId="0" fontId="0" fillId="0" borderId="17" xfId="0" applyBorder="1" applyAlignment="1">
      <alignment horizontal="center"/>
    </xf>
    <xf numFmtId="167" fontId="0" fillId="0" borderId="16" xfId="0" applyNumberFormat="1" applyBorder="1" applyAlignment="1">
      <alignment horizontal="center"/>
    </xf>
    <xf numFmtId="167" fontId="0" fillId="0" borderId="17" xfId="0" applyNumberFormat="1" applyBorder="1" applyAlignment="1">
      <alignment horizontal="center" wrapText="1"/>
    </xf>
    <xf numFmtId="43" fontId="0" fillId="0" borderId="18" xfId="0" applyNumberFormat="1" applyBorder="1" applyAlignment="1">
      <alignment horizontal="center"/>
    </xf>
    <xf numFmtId="43" fontId="0" fillId="0" borderId="21" xfId="0" applyNumberFormat="1" applyBorder="1" applyAlignment="1">
      <alignment horizontal="center"/>
    </xf>
    <xf numFmtId="167" fontId="0" fillId="0" borderId="19" xfId="0" applyNumberFormat="1" applyBorder="1" applyAlignment="1">
      <alignment horizontal="center"/>
    </xf>
    <xf numFmtId="165" fontId="0" fillId="0" borderId="0" xfId="1" applyNumberFormat="1" applyFont="1" applyAlignment="1">
      <alignment horizontal="center" wrapText="1"/>
    </xf>
    <xf numFmtId="164" fontId="0" fillId="4" borderId="17" xfId="0" applyNumberFormat="1" applyFill="1" applyBorder="1" applyAlignment="1">
      <alignment horizontal="right" wrapText="1"/>
    </xf>
    <xf numFmtId="0" fontId="0" fillId="4" borderId="16" xfId="0" applyFill="1" applyBorder="1" applyAlignment="1">
      <alignment horizontal="center"/>
    </xf>
    <xf numFmtId="0" fontId="0" fillId="4" borderId="17" xfId="0" applyFill="1" applyBorder="1" applyAlignment="1">
      <alignment horizontal="center"/>
    </xf>
    <xf numFmtId="0" fontId="0" fillId="4" borderId="17" xfId="0" applyFill="1" applyBorder="1" applyAlignment="1">
      <alignment horizontal="center" wrapText="1"/>
    </xf>
    <xf numFmtId="0" fontId="0" fillId="4" borderId="23" xfId="0" applyFill="1" applyBorder="1" applyAlignment="1">
      <alignment horizontal="center" wrapText="1"/>
    </xf>
    <xf numFmtId="164" fontId="0" fillId="4" borderId="20" xfId="0" applyNumberFormat="1" applyFill="1" applyBorder="1" applyAlignment="1">
      <alignment horizontal="right" wrapText="1"/>
    </xf>
    <xf numFmtId="165" fontId="0" fillId="4" borderId="18" xfId="0" applyNumberFormat="1" applyFill="1" applyBorder="1" applyAlignment="1">
      <alignment horizontal="center"/>
    </xf>
    <xf numFmtId="165" fontId="0" fillId="4" borderId="21" xfId="0" applyNumberFormat="1" applyFill="1" applyBorder="1" applyAlignment="1">
      <alignment horizontal="center"/>
    </xf>
    <xf numFmtId="0" fontId="0" fillId="4" borderId="19" xfId="0" applyFill="1" applyBorder="1" applyAlignment="1">
      <alignment horizontal="center"/>
    </xf>
    <xf numFmtId="165" fontId="1" fillId="4" borderId="20" xfId="1" applyNumberFormat="1" applyFill="1" applyBorder="1" applyAlignment="1">
      <alignment horizontal="center" wrapText="1"/>
    </xf>
    <xf numFmtId="0" fontId="0" fillId="4" borderId="0" xfId="0" applyFill="1"/>
    <xf numFmtId="164" fontId="0" fillId="4" borderId="24" xfId="0" applyNumberFormat="1" applyFill="1" applyBorder="1" applyAlignment="1">
      <alignment horizontal="right" wrapText="1"/>
    </xf>
    <xf numFmtId="0" fontId="13" fillId="0" borderId="0" xfId="0" applyFont="1"/>
    <xf numFmtId="165" fontId="12" fillId="0" borderId="0" xfId="0" applyNumberFormat="1" applyFont="1"/>
    <xf numFmtId="0" fontId="6" fillId="0" borderId="0" xfId="0" applyFont="1" applyAlignment="1">
      <alignment horizontal="center" vertical="center"/>
    </xf>
    <xf numFmtId="0" fontId="9" fillId="0" borderId="0" xfId="0" applyFont="1"/>
    <xf numFmtId="0" fontId="20" fillId="0" borderId="0" xfId="2" applyFont="1" applyAlignment="1">
      <alignment horizontal="right"/>
    </xf>
    <xf numFmtId="0" fontId="21" fillId="0" borderId="0" xfId="2" applyFont="1" applyAlignment="1">
      <alignment horizontal="right"/>
    </xf>
    <xf numFmtId="0" fontId="22" fillId="0" borderId="0" xfId="0" applyFont="1" applyAlignment="1">
      <alignment vertical="center" wrapText="1"/>
    </xf>
    <xf numFmtId="165" fontId="15" fillId="0" borderId="0" xfId="0" applyNumberFormat="1" applyFont="1"/>
    <xf numFmtId="0" fontId="23" fillId="0" borderId="0" xfId="0" applyFont="1" applyAlignment="1">
      <alignment horizontal="center"/>
    </xf>
    <xf numFmtId="0" fontId="23" fillId="0" borderId="0" xfId="0" applyFont="1" applyAlignment="1">
      <alignment horizontal="left"/>
    </xf>
    <xf numFmtId="165" fontId="3" fillId="0" borderId="0" xfId="1" applyNumberFormat="1" applyFont="1"/>
    <xf numFmtId="17" fontId="3" fillId="0" borderId="0" xfId="0" applyNumberFormat="1" applyFont="1" applyAlignment="1">
      <alignment horizontal="center"/>
    </xf>
    <xf numFmtId="166" fontId="3" fillId="0" borderId="0" xfId="3" applyNumberFormat="1" applyFont="1"/>
    <xf numFmtId="1" fontId="3" fillId="0" borderId="0" xfId="0" applyNumberFormat="1" applyFont="1"/>
    <xf numFmtId="165" fontId="3" fillId="0" borderId="0" xfId="0" applyNumberFormat="1" applyFont="1"/>
    <xf numFmtId="0" fontId="23" fillId="0" borderId="0" xfId="0" applyFont="1" applyAlignment="1">
      <alignment horizontal="center" wrapText="1"/>
    </xf>
    <xf numFmtId="165" fontId="5" fillId="0" borderId="0" xfId="1" applyNumberFormat="1" applyFont="1"/>
    <xf numFmtId="0" fontId="24" fillId="0" borderId="2" xfId="0" applyFont="1" applyBorder="1" applyAlignment="1">
      <alignment horizontal="center" wrapText="1"/>
    </xf>
    <xf numFmtId="0" fontId="24" fillId="0" borderId="2" xfId="0" applyFont="1" applyBorder="1" applyAlignment="1">
      <alignment horizontal="center"/>
    </xf>
    <xf numFmtId="164" fontId="24" fillId="0" borderId="0" xfId="0" applyNumberFormat="1" applyFont="1" applyAlignment="1">
      <alignment horizontal="center"/>
    </xf>
    <xf numFmtId="165" fontId="3" fillId="0" borderId="0" xfId="0" applyNumberFormat="1" applyFont="1" applyAlignment="1">
      <alignment horizontal="right"/>
    </xf>
    <xf numFmtId="164" fontId="22" fillId="0" borderId="2" xfId="0" applyNumberFormat="1" applyFont="1" applyBorder="1" applyAlignment="1">
      <alignment horizontal="center"/>
    </xf>
    <xf numFmtId="165" fontId="22" fillId="0" borderId="2" xfId="1" applyNumberFormat="1" applyFont="1" applyBorder="1" applyAlignment="1">
      <alignment horizontal="right"/>
    </xf>
    <xf numFmtId="41" fontId="3" fillId="0" borderId="0" xfId="0" applyNumberFormat="1" applyFont="1" applyAlignment="1">
      <alignment horizontal="right"/>
    </xf>
    <xf numFmtId="3" fontId="22" fillId="0" borderId="0" xfId="0" applyNumberFormat="1" applyFont="1" applyAlignment="1">
      <alignment horizontal="right"/>
    </xf>
    <xf numFmtId="165" fontId="3" fillId="0" borderId="2" xfId="1" applyNumberFormat="1" applyFont="1" applyBorder="1"/>
    <xf numFmtId="165" fontId="22" fillId="0" borderId="2" xfId="1" applyNumberFormat="1" applyFont="1" applyBorder="1" applyAlignment="1">
      <alignment horizontal="center"/>
    </xf>
    <xf numFmtId="165" fontId="22" fillId="0" borderId="0" xfId="1" applyNumberFormat="1" applyFont="1" applyAlignment="1">
      <alignment horizontal="center"/>
    </xf>
    <xf numFmtId="165" fontId="22" fillId="0" borderId="2" xfId="0" applyNumberFormat="1" applyFont="1" applyBorder="1"/>
    <xf numFmtId="165" fontId="0" fillId="0" borderId="0" xfId="0" applyNumberFormat="1" applyAlignment="1">
      <alignment horizontal="center" wrapText="1"/>
    </xf>
    <xf numFmtId="0" fontId="16" fillId="0" borderId="0" xfId="0" applyFont="1" applyAlignment="1">
      <alignment horizontal="center" wrapText="1"/>
    </xf>
    <xf numFmtId="164" fontId="0" fillId="0" borderId="0" xfId="0" applyNumberFormat="1" applyAlignment="1">
      <alignment horizontal="right" wrapText="1"/>
    </xf>
    <xf numFmtId="167" fontId="16" fillId="0" borderId="0" xfId="0" applyNumberFormat="1" applyFont="1" applyAlignment="1">
      <alignment horizontal="center" wrapText="1"/>
    </xf>
    <xf numFmtId="165" fontId="1" fillId="0" borderId="0" xfId="1" applyNumberFormat="1" applyBorder="1" applyAlignment="1">
      <alignment horizontal="center" wrapText="1"/>
    </xf>
    <xf numFmtId="165" fontId="1" fillId="0" borderId="0" xfId="1" applyNumberFormat="1" applyBorder="1" applyAlignment="1">
      <alignment wrapText="1"/>
    </xf>
    <xf numFmtId="0" fontId="0" fillId="2" borderId="34" xfId="0" applyFill="1" applyBorder="1"/>
    <xf numFmtId="0" fontId="15" fillId="2" borderId="35" xfId="0" applyFont="1" applyFill="1" applyBorder="1" applyAlignment="1">
      <alignment horizontal="center" wrapText="1"/>
    </xf>
    <xf numFmtId="164" fontId="0" fillId="0" borderId="19" xfId="0" applyNumberFormat="1" applyBorder="1" applyAlignment="1">
      <alignment horizontal="right" wrapText="1"/>
    </xf>
    <xf numFmtId="0" fontId="14" fillId="0" borderId="0" xfId="4" applyFont="1" applyFill="1" applyAlignment="1">
      <alignment horizontal="center"/>
    </xf>
    <xf numFmtId="165" fontId="16" fillId="0" borderId="0" xfId="1" applyNumberFormat="1" applyFont="1" applyBorder="1" applyAlignment="1">
      <alignment wrapText="1"/>
    </xf>
    <xf numFmtId="165" fontId="0" fillId="0" borderId="0" xfId="1" applyNumberFormat="1" applyFont="1" applyBorder="1" applyAlignment="1">
      <alignment horizontal="center" wrapText="1"/>
    </xf>
    <xf numFmtId="0" fontId="0" fillId="0" borderId="0" xfId="0" applyAlignment="1">
      <alignment horizontal="center" wrapText="1"/>
    </xf>
    <xf numFmtId="164" fontId="0" fillId="0" borderId="36" xfId="0" applyNumberFormat="1" applyBorder="1" applyAlignment="1">
      <alignment horizontal="center" wrapText="1"/>
    </xf>
    <xf numFmtId="165" fontId="1" fillId="0" borderId="37" xfId="1" applyNumberFormat="1" applyFont="1" applyBorder="1" applyAlignment="1">
      <alignment horizontal="center" wrapText="1"/>
    </xf>
    <xf numFmtId="0" fontId="0" fillId="0" borderId="37" xfId="0" applyBorder="1" applyAlignment="1">
      <alignment horizontal="center" wrapText="1"/>
    </xf>
    <xf numFmtId="164" fontId="0" fillId="0" borderId="34" xfId="0" applyNumberFormat="1" applyBorder="1" applyAlignment="1">
      <alignment horizontal="center" wrapText="1"/>
    </xf>
    <xf numFmtId="165" fontId="1" fillId="0" borderId="8" xfId="1" applyNumberFormat="1" applyFont="1" applyBorder="1" applyAlignment="1">
      <alignment horizontal="center" wrapText="1"/>
    </xf>
    <xf numFmtId="0" fontId="0" fillId="0" borderId="8" xfId="0" applyBorder="1" applyAlignment="1">
      <alignment horizontal="center" wrapText="1"/>
    </xf>
    <xf numFmtId="0" fontId="0" fillId="0" borderId="33" xfId="0" applyBorder="1" applyAlignment="1">
      <alignment horizontal="center"/>
    </xf>
    <xf numFmtId="165" fontId="0" fillId="0" borderId="31" xfId="0" applyNumberFormat="1" applyBorder="1"/>
    <xf numFmtId="0" fontId="0" fillId="0" borderId="31" xfId="0" applyBorder="1"/>
    <xf numFmtId="167" fontId="0" fillId="0" borderId="37" xfId="0" applyNumberFormat="1" applyBorder="1" applyAlignment="1">
      <alignment horizontal="center" wrapText="1"/>
    </xf>
    <xf numFmtId="167" fontId="0" fillId="0" borderId="40" xfId="0" applyNumberFormat="1" applyBorder="1" applyAlignment="1">
      <alignment horizontal="center" wrapText="1"/>
    </xf>
    <xf numFmtId="165" fontId="0" fillId="0" borderId="40" xfId="0" applyNumberFormat="1" applyBorder="1" applyAlignment="1">
      <alignment horizontal="center" wrapText="1"/>
    </xf>
    <xf numFmtId="0" fontId="0" fillId="0" borderId="32" xfId="0" applyBorder="1"/>
    <xf numFmtId="0" fontId="0" fillId="2" borderId="42" xfId="0" applyFill="1" applyBorder="1"/>
    <xf numFmtId="0" fontId="15" fillId="2" borderId="43" xfId="0" applyFont="1" applyFill="1" applyBorder="1" applyAlignment="1">
      <alignment horizontal="center" wrapText="1"/>
    </xf>
    <xf numFmtId="0" fontId="0" fillId="0" borderId="43" xfId="0" applyBorder="1" applyAlignment="1">
      <alignment horizontal="center" wrapText="1"/>
    </xf>
    <xf numFmtId="164" fontId="0" fillId="3" borderId="39" xfId="0" applyNumberFormat="1" applyFill="1" applyBorder="1" applyAlignment="1">
      <alignment horizontal="right" wrapText="1"/>
    </xf>
    <xf numFmtId="165" fontId="0" fillId="3" borderId="40" xfId="1" applyNumberFormat="1" applyFont="1" applyFill="1" applyBorder="1" applyAlignment="1">
      <alignment horizontal="center" wrapText="1"/>
    </xf>
    <xf numFmtId="0" fontId="0" fillId="3" borderId="40" xfId="0" applyFill="1" applyBorder="1" applyAlignment="1">
      <alignment horizontal="center" wrapText="1"/>
    </xf>
    <xf numFmtId="0" fontId="0" fillId="0" borderId="38" xfId="0" applyBorder="1" applyAlignment="1">
      <alignment horizontal="center" wrapText="1"/>
    </xf>
    <xf numFmtId="0" fontId="0" fillId="0" borderId="42" xfId="0" applyBorder="1" applyAlignment="1">
      <alignment horizontal="center" wrapText="1"/>
    </xf>
    <xf numFmtId="164" fontId="0" fillId="0" borderId="12" xfId="0" applyNumberFormat="1" applyBorder="1" applyAlignment="1">
      <alignment horizontal="center" wrapText="1"/>
    </xf>
    <xf numFmtId="164" fontId="0" fillId="0" borderId="44" xfId="0" applyNumberFormat="1" applyBorder="1" applyAlignment="1">
      <alignment horizontal="center" wrapText="1"/>
    </xf>
    <xf numFmtId="0" fontId="0" fillId="0" borderId="28" xfId="0" applyBorder="1" applyAlignment="1">
      <alignment horizontal="center"/>
    </xf>
    <xf numFmtId="0" fontId="0" fillId="0" borderId="45" xfId="0" applyBorder="1" applyAlignment="1">
      <alignment horizontal="center" wrapText="1"/>
    </xf>
    <xf numFmtId="165" fontId="0" fillId="0" borderId="46" xfId="0" applyNumberFormat="1" applyBorder="1" applyAlignment="1">
      <alignment horizontal="center" wrapText="1"/>
    </xf>
    <xf numFmtId="0" fontId="0" fillId="0" borderId="47" xfId="0" applyBorder="1"/>
    <xf numFmtId="167" fontId="0" fillId="0" borderId="36" xfId="0" applyNumberFormat="1" applyBorder="1" applyAlignment="1">
      <alignment horizontal="center" wrapText="1"/>
    </xf>
    <xf numFmtId="165" fontId="0" fillId="0" borderId="38" xfId="0" applyNumberFormat="1" applyBorder="1" applyAlignment="1">
      <alignment horizontal="center" wrapText="1"/>
    </xf>
    <xf numFmtId="167" fontId="0" fillId="0" borderId="39" xfId="0" applyNumberFormat="1" applyBorder="1" applyAlignment="1">
      <alignment horizontal="center" wrapText="1"/>
    </xf>
    <xf numFmtId="165" fontId="0" fillId="0" borderId="41" xfId="0" applyNumberFormat="1" applyBorder="1" applyAlignment="1">
      <alignment horizontal="center" wrapText="1"/>
    </xf>
    <xf numFmtId="0" fontId="0" fillId="0" borderId="33" xfId="0" applyBorder="1"/>
    <xf numFmtId="165" fontId="0" fillId="0" borderId="32" xfId="0" applyNumberFormat="1" applyBorder="1"/>
    <xf numFmtId="165" fontId="0" fillId="0" borderId="48" xfId="0" applyNumberFormat="1" applyBorder="1"/>
    <xf numFmtId="165" fontId="0" fillId="0" borderId="39" xfId="0" applyNumberFormat="1" applyBorder="1" applyAlignment="1">
      <alignment horizontal="center" wrapText="1"/>
    </xf>
    <xf numFmtId="165" fontId="1" fillId="0" borderId="11" xfId="1" applyNumberFormat="1" applyFont="1" applyBorder="1" applyAlignment="1">
      <alignment wrapText="1"/>
    </xf>
    <xf numFmtId="165" fontId="1" fillId="0" borderId="49" xfId="1" applyNumberFormat="1" applyFont="1" applyBorder="1" applyAlignment="1">
      <alignment wrapText="1"/>
    </xf>
    <xf numFmtId="165" fontId="0" fillId="0" borderId="2" xfId="0" applyNumberFormat="1" applyBorder="1"/>
    <xf numFmtId="0" fontId="16" fillId="3" borderId="39" xfId="0" applyFont="1" applyFill="1" applyBorder="1" applyAlignment="1">
      <alignment horizontal="center" wrapText="1"/>
    </xf>
    <xf numFmtId="0" fontId="16" fillId="3" borderId="40" xfId="0" applyFont="1" applyFill="1" applyBorder="1" applyAlignment="1">
      <alignment horizontal="center" wrapText="1"/>
    </xf>
    <xf numFmtId="167" fontId="16" fillId="3" borderId="39" xfId="0" applyNumberFormat="1" applyFont="1" applyFill="1" applyBorder="1" applyAlignment="1">
      <alignment horizontal="center" wrapText="1"/>
    </xf>
    <xf numFmtId="165" fontId="1" fillId="3" borderId="24" xfId="1" applyNumberFormat="1" applyFill="1" applyBorder="1" applyAlignment="1">
      <alignment wrapText="1"/>
    </xf>
    <xf numFmtId="165" fontId="1" fillId="0" borderId="2" xfId="1" applyNumberFormat="1" applyFont="1" applyBorder="1" applyAlignment="1">
      <alignment wrapText="1"/>
    </xf>
    <xf numFmtId="164" fontId="0" fillId="3" borderId="24" xfId="0" applyNumberFormat="1" applyFill="1" applyBorder="1" applyAlignment="1">
      <alignment horizontal="right" wrapText="1"/>
    </xf>
    <xf numFmtId="164" fontId="0" fillId="3" borderId="14" xfId="0" applyNumberFormat="1" applyFill="1" applyBorder="1" applyAlignment="1">
      <alignment horizontal="right" wrapText="1"/>
    </xf>
    <xf numFmtId="164" fontId="0" fillId="3" borderId="15" xfId="0" applyNumberFormat="1" applyFill="1" applyBorder="1" applyAlignment="1">
      <alignment horizontal="right" wrapText="1"/>
    </xf>
    <xf numFmtId="0" fontId="15" fillId="3" borderId="43" xfId="0" applyFont="1" applyFill="1" applyBorder="1" applyAlignment="1">
      <alignment horizontal="center" wrapText="1"/>
    </xf>
    <xf numFmtId="0" fontId="15" fillId="3" borderId="52" xfId="0" applyFont="1" applyFill="1" applyBorder="1" applyAlignment="1">
      <alignment horizontal="center" wrapText="1"/>
    </xf>
    <xf numFmtId="0" fontId="15" fillId="3" borderId="35" xfId="0" applyFont="1" applyFill="1" applyBorder="1" applyAlignment="1">
      <alignment horizontal="center" wrapText="1"/>
    </xf>
    <xf numFmtId="165" fontId="1" fillId="3" borderId="15" xfId="1" applyNumberFormat="1" applyFill="1" applyBorder="1" applyAlignment="1">
      <alignment horizontal="center" wrapText="1"/>
    </xf>
    <xf numFmtId="164" fontId="0" fillId="3" borderId="19" xfId="0" applyNumberFormat="1" applyFill="1" applyBorder="1" applyAlignment="1">
      <alignment horizontal="right" wrapText="1"/>
    </xf>
    <xf numFmtId="165" fontId="16" fillId="3" borderId="14" xfId="1" applyNumberFormat="1" applyFont="1" applyFill="1" applyBorder="1" applyAlignment="1">
      <alignment wrapText="1"/>
    </xf>
    <xf numFmtId="165" fontId="0" fillId="3" borderId="17" xfId="1" applyNumberFormat="1" applyFont="1" applyFill="1" applyBorder="1" applyAlignment="1">
      <alignment horizontal="center" wrapText="1"/>
    </xf>
    <xf numFmtId="0" fontId="0" fillId="3" borderId="43" xfId="0" applyFill="1" applyBorder="1" applyAlignment="1">
      <alignment horizontal="center" wrapText="1"/>
    </xf>
    <xf numFmtId="165" fontId="16" fillId="3" borderId="50" xfId="1" applyNumberFormat="1" applyFont="1" applyFill="1" applyBorder="1" applyAlignment="1">
      <alignment wrapText="1"/>
    </xf>
    <xf numFmtId="0" fontId="0" fillId="3" borderId="50" xfId="0" applyFill="1" applyBorder="1" applyAlignment="1">
      <alignment horizontal="center" wrapText="1"/>
    </xf>
    <xf numFmtId="0" fontId="0" fillId="3" borderId="51" xfId="0" applyFill="1" applyBorder="1" applyAlignment="1">
      <alignment horizontal="center" wrapText="1"/>
    </xf>
    <xf numFmtId="0" fontId="16" fillId="3" borderId="16" xfId="0" applyFont="1" applyFill="1" applyBorder="1" applyAlignment="1">
      <alignment horizontal="center" wrapText="1"/>
    </xf>
    <xf numFmtId="0" fontId="16" fillId="3" borderId="17" xfId="0" applyFont="1" applyFill="1" applyBorder="1" applyAlignment="1">
      <alignment horizontal="center" wrapText="1"/>
    </xf>
    <xf numFmtId="165" fontId="0" fillId="3" borderId="18" xfId="0" applyNumberFormat="1" applyFill="1" applyBorder="1" applyAlignment="1">
      <alignment horizontal="center" wrapText="1"/>
    </xf>
    <xf numFmtId="0" fontId="16" fillId="3" borderId="19" xfId="0" applyFont="1" applyFill="1" applyBorder="1" applyAlignment="1">
      <alignment horizontal="center" wrapText="1"/>
    </xf>
    <xf numFmtId="165" fontId="0" fillId="3" borderId="21" xfId="0" applyNumberFormat="1" applyFill="1" applyBorder="1" applyAlignment="1">
      <alignment horizontal="center" wrapText="1"/>
    </xf>
    <xf numFmtId="167" fontId="16" fillId="3" borderId="19" xfId="0" applyNumberFormat="1" applyFont="1" applyFill="1" applyBorder="1" applyAlignment="1">
      <alignment horizontal="center" wrapText="1"/>
    </xf>
    <xf numFmtId="165" fontId="1" fillId="3" borderId="20" xfId="1" applyNumberFormat="1" applyFill="1" applyBorder="1" applyAlignment="1">
      <alignment wrapText="1"/>
    </xf>
    <xf numFmtId="0" fontId="16" fillId="3" borderId="46" xfId="0" applyFont="1" applyFill="1" applyBorder="1" applyAlignment="1">
      <alignment horizontal="center" wrapText="1"/>
    </xf>
    <xf numFmtId="165" fontId="0" fillId="3" borderId="41" xfId="0" applyNumberFormat="1" applyFill="1" applyBorder="1" applyAlignment="1">
      <alignment horizontal="center" wrapText="1"/>
    </xf>
    <xf numFmtId="165" fontId="0" fillId="3" borderId="53" xfId="0" applyNumberFormat="1" applyFill="1" applyBorder="1" applyAlignment="1">
      <alignment horizontal="center" wrapText="1"/>
    </xf>
    <xf numFmtId="165" fontId="1" fillId="3" borderId="24" xfId="1" applyNumberFormat="1" applyFill="1" applyBorder="1" applyAlignment="1">
      <alignment horizontal="center" wrapText="1"/>
    </xf>
    <xf numFmtId="166" fontId="3" fillId="3" borderId="0" xfId="3" applyNumberFormat="1" applyFont="1" applyFill="1"/>
    <xf numFmtId="0" fontId="9" fillId="0" borderId="0" xfId="0" applyFont="1" applyAlignment="1">
      <alignment horizontal="center" vertical="center"/>
    </xf>
    <xf numFmtId="0" fontId="4" fillId="0" borderId="0" xfId="0" applyFont="1" applyAlignment="1">
      <alignment horizontal="left" vertical="center" wrapText="1"/>
    </xf>
    <xf numFmtId="0" fontId="17" fillId="6" borderId="25" xfId="0" applyFont="1" applyFill="1" applyBorder="1" applyAlignment="1">
      <alignment horizontal="center" vertical="center" wrapText="1"/>
    </xf>
    <xf numFmtId="0" fontId="17" fillId="6" borderId="26" xfId="0" applyFont="1" applyFill="1" applyBorder="1" applyAlignment="1">
      <alignment horizontal="center" vertical="center" wrapText="1"/>
    </xf>
    <xf numFmtId="0" fontId="17" fillId="6" borderId="27" xfId="0" applyFont="1" applyFill="1" applyBorder="1" applyAlignment="1">
      <alignment horizontal="center" vertical="center" wrapText="1"/>
    </xf>
    <xf numFmtId="0" fontId="17" fillId="0" borderId="3" xfId="0" applyFont="1" applyBorder="1" applyAlignment="1">
      <alignment horizontal="center" vertical="center" wrapText="1"/>
    </xf>
    <xf numFmtId="0" fontId="0" fillId="0" borderId="4" xfId="0" applyBorder="1" applyAlignment="1">
      <alignment horizontal="center" vertical="center" wrapText="1"/>
    </xf>
    <xf numFmtId="0" fontId="25" fillId="0" borderId="1" xfId="2" applyFont="1" applyBorder="1" applyAlignment="1">
      <alignment horizontal="center" vertical="center" wrapText="1"/>
    </xf>
    <xf numFmtId="0" fontId="17" fillId="0" borderId="4" xfId="0" applyFont="1" applyBorder="1" applyAlignment="1">
      <alignment horizontal="center" vertical="center" wrapText="1"/>
    </xf>
    <xf numFmtId="0" fontId="0" fillId="0" borderId="5" xfId="0" applyBorder="1" applyAlignment="1">
      <alignment horizontal="center" vertical="center" wrapText="1"/>
    </xf>
    <xf numFmtId="0" fontId="18" fillId="7" borderId="4"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9" fillId="7" borderId="6"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justify" vertical="center" wrapText="1"/>
    </xf>
    <xf numFmtId="0" fontId="11" fillId="0" borderId="0" xfId="0" applyFont="1" applyAlignment="1">
      <alignment horizontal="center"/>
    </xf>
    <xf numFmtId="0" fontId="17" fillId="0" borderId="7" xfId="0" applyFont="1" applyBorder="1" applyAlignment="1">
      <alignment horizontal="center" vertical="center" wrapText="1"/>
    </xf>
    <xf numFmtId="0" fontId="0" fillId="0" borderId="1" xfId="0" applyBorder="1" applyAlignment="1">
      <alignment horizontal="center" vertical="center" wrapText="1"/>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0" fillId="7" borderId="4" xfId="0" applyFill="1" applyBorder="1" applyAlignment="1">
      <alignment horizontal="center" vertical="center" wrapText="1"/>
    </xf>
    <xf numFmtId="0" fontId="18" fillId="7" borderId="7" xfId="0" applyFont="1" applyFill="1" applyBorder="1" applyAlignment="1">
      <alignment horizontal="center" vertical="center" wrapText="1"/>
    </xf>
    <xf numFmtId="0" fontId="0" fillId="7" borderId="1" xfId="0" applyFill="1" applyBorder="1" applyAlignment="1">
      <alignment horizontal="center" vertical="center" wrapText="1"/>
    </xf>
    <xf numFmtId="0" fontId="17" fillId="0" borderId="1" xfId="0" applyFont="1" applyBorder="1" applyAlignment="1">
      <alignment horizontal="center" vertical="center" wrapText="1"/>
    </xf>
    <xf numFmtId="0" fontId="0" fillId="0" borderId="6" xfId="0" applyBorder="1" applyAlignment="1">
      <alignment horizontal="center" vertical="center" wrapText="1"/>
    </xf>
    <xf numFmtId="0" fontId="18" fillId="5" borderId="4"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2" fillId="0" borderId="6" xfId="0" applyFont="1" applyBorder="1" applyAlignment="1">
      <alignment horizontal="center" vertical="center" wrapText="1"/>
    </xf>
    <xf numFmtId="0" fontId="15" fillId="2" borderId="10" xfId="0" applyFont="1" applyFill="1" applyBorder="1" applyAlignment="1">
      <alignment horizontal="center" wrapText="1"/>
    </xf>
    <xf numFmtId="0" fontId="15" fillId="2" borderId="11" xfId="0" applyFont="1" applyFill="1" applyBorder="1" applyAlignment="1">
      <alignment horizontal="center" wrapText="1"/>
    </xf>
    <xf numFmtId="0" fontId="15" fillId="2" borderId="12" xfId="0" applyFont="1" applyFill="1" applyBorder="1" applyAlignment="1">
      <alignment horizontal="center" wrapText="1"/>
    </xf>
    <xf numFmtId="0" fontId="15" fillId="2" borderId="9" xfId="0" applyFont="1" applyFill="1" applyBorder="1" applyAlignment="1">
      <alignment horizontal="center" wrapText="1"/>
    </xf>
    <xf numFmtId="0" fontId="15" fillId="2" borderId="15" xfId="0" applyFont="1" applyFill="1" applyBorder="1" applyAlignment="1">
      <alignment horizontal="center" wrapText="1"/>
    </xf>
    <xf numFmtId="0" fontId="6" fillId="0" borderId="0" xfId="0" applyFont="1" applyAlignment="1">
      <alignment horizontal="center" vertical="center"/>
    </xf>
    <xf numFmtId="0" fontId="26" fillId="5" borderId="3" xfId="4" applyFont="1" applyFill="1" applyBorder="1" applyAlignment="1">
      <alignment horizontal="center"/>
    </xf>
    <xf numFmtId="0" fontId="26" fillId="5" borderId="4" xfId="4" applyFont="1" applyFill="1" applyBorder="1" applyAlignment="1">
      <alignment horizontal="center"/>
    </xf>
    <xf numFmtId="0" fontId="26" fillId="5" borderId="5" xfId="4" applyFont="1" applyFill="1" applyBorder="1" applyAlignment="1">
      <alignment horizontal="center"/>
    </xf>
    <xf numFmtId="0" fontId="26" fillId="7" borderId="3" xfId="4" applyFont="1" applyFill="1" applyBorder="1" applyAlignment="1">
      <alignment horizontal="center"/>
    </xf>
    <xf numFmtId="0" fontId="26" fillId="7" borderId="4" xfId="4" applyFont="1" applyFill="1" applyBorder="1" applyAlignment="1">
      <alignment horizontal="center"/>
    </xf>
    <xf numFmtId="0" fontId="26" fillId="7" borderId="5" xfId="4" applyFont="1" applyFill="1" applyBorder="1" applyAlignment="1">
      <alignment horizontal="center"/>
    </xf>
    <xf numFmtId="0" fontId="26" fillId="5" borderId="28" xfId="4" applyFont="1" applyFill="1" applyBorder="1" applyAlignment="1">
      <alignment horizontal="center"/>
    </xf>
    <xf numFmtId="0" fontId="26" fillId="5" borderId="29" xfId="4" applyFont="1" applyFill="1" applyBorder="1" applyAlignment="1">
      <alignment horizontal="center"/>
    </xf>
    <xf numFmtId="0" fontId="26" fillId="5" borderId="30" xfId="4" applyFont="1" applyFill="1" applyBorder="1" applyAlignment="1">
      <alignment horizontal="center"/>
    </xf>
    <xf numFmtId="0" fontId="26" fillId="7" borderId="28" xfId="4" applyFont="1" applyFill="1" applyBorder="1" applyAlignment="1">
      <alignment horizontal="center"/>
    </xf>
    <xf numFmtId="0" fontId="26" fillId="7" borderId="29" xfId="4" applyFont="1" applyFill="1" applyBorder="1" applyAlignment="1">
      <alignment horizontal="center"/>
    </xf>
    <xf numFmtId="0" fontId="26" fillId="7" borderId="30"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extLst>
                <c:ext xmlns:c15="http://schemas.microsoft.com/office/drawing/2012/chart" uri="{02D57815-91ED-43cb-92C2-25804820EDAC}">
                  <c15:fullRef>
                    <c15:sqref>'Chart Data'!$A$3:$A$7</c15:sqref>
                  </c15:fullRef>
                </c:ext>
              </c:extLst>
              <c:f>'Chart Data'!$A$3:$A$6</c:f>
              <c:strCache>
                <c:ptCount val="4"/>
                <c:pt idx="0">
                  <c:v>Mar'25</c:v>
                </c:pt>
                <c:pt idx="1">
                  <c:v>Apr'25</c:v>
                </c:pt>
                <c:pt idx="2">
                  <c:v>May'25</c:v>
                </c:pt>
                <c:pt idx="3">
                  <c:v>Jun'25</c:v>
                </c:pt>
              </c:strCache>
            </c:strRef>
          </c:cat>
          <c:val>
            <c:numRef>
              <c:extLst>
                <c:ext xmlns:c15="http://schemas.microsoft.com/office/drawing/2012/chart" uri="{02D57815-91ED-43cb-92C2-25804820EDAC}">
                  <c15:fullRef>
                    <c15:sqref>'Chart Data'!$B$3:$B$7</c15:sqref>
                  </c15:fullRef>
                </c:ext>
              </c:extLst>
              <c:f>'Chart Data'!$B$3:$B$6</c:f>
              <c:numCache>
                <c:formatCode>_("$"* #,##0_);_("$"* \(#,##0\);_("$"* "-"??_);_(@_)</c:formatCode>
                <c:ptCount val="4"/>
                <c:pt idx="0">
                  <c:v>29349.151280000016</c:v>
                </c:pt>
                <c:pt idx="1">
                  <c:v>28458.539370000013</c:v>
                </c:pt>
                <c:pt idx="2">
                  <c:v>31872.001570000019</c:v>
                </c:pt>
                <c:pt idx="3">
                  <c:v>40232.412310000029</c:v>
                </c:pt>
              </c:numCache>
            </c:numRef>
          </c:val>
          <c:extLst>
            <c:ext xmlns:c15="http://schemas.microsoft.com/office/drawing/2012/chart" uri="{02D57815-91ED-43cb-92C2-25804820EDAC}">
              <c15:categoryFilterExceptions>
                <c15:categoryFilterException>
                  <c15:sqref>'Chart Data'!$B$7</c15:sqref>
                  <c15:dLbl>
                    <c:idx val="3"/>
                    <c:layout>
                      <c:manualLayout>
                        <c:x val="0"/>
                        <c:y val="1.2789768185451638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62A0-4BCD-937A-7EF37886EB3A}"/>
                      </c:ext>
                    </c:extLst>
                  </c15:dLbl>
                </c15:categoryFilterException>
              </c15:categoryFilterExceptions>
            </c:ext>
            <c:ext xmlns:c16="http://schemas.microsoft.com/office/drawing/2014/chart" uri="{C3380CC4-5D6E-409C-BE32-E72D297353CC}">
              <c16:uniqueId val="{00000000-ECB5-4C57-B4D0-97E2F8E227C4}"/>
            </c:ext>
          </c:extLst>
        </c:ser>
        <c:dLbls>
          <c:dLblPos val="outEnd"/>
          <c:showLegendKey val="0"/>
          <c:showVal val="1"/>
          <c:showCatName val="0"/>
          <c:showSerName val="0"/>
          <c:showPercent val="0"/>
          <c:showBubbleSize val="0"/>
        </c:dLbls>
        <c:gapWidth val="100"/>
        <c:overlap val="-24"/>
        <c:axId val="472018616"/>
        <c:axId val="472019400"/>
        <c:extLst>
          <c:ext xmlns:c15="http://schemas.microsoft.com/office/drawing/2012/chart" uri="{02D57815-91ED-43cb-92C2-25804820EDAC}">
            <c15:filteredBarSeries>
              <c15:ser>
                <c:idx val="1"/>
                <c:order val="1"/>
                <c:tx>
                  <c:strRef>
                    <c:extLst>
                      <c:ext uri="{02D57815-91ED-43cb-92C2-25804820EDAC}">
                        <c15:formulaRef>
                          <c15:sqref>'Chart Data'!$C$2</c15:sqref>
                        </c15:formulaRef>
                      </c:ext>
                    </c:extLst>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uri="{CE6537A1-D6FC-4f65-9D91-7224C49458BB}">
                      <c15:showLeaderLines val="1"/>
                      <c15:leaderLines>
                        <c:spPr>
                          <a:ln w="9525">
                            <a:solidFill>
                              <a:schemeClr val="tx2">
                                <a:lumMod val="35000"/>
                                <a:lumOff val="65000"/>
                              </a:schemeClr>
                            </a:solidFill>
                          </a:ln>
                          <a:effectLst/>
                        </c:spPr>
                      </c15:leaderLines>
                    </c:ext>
                  </c:extLst>
                </c:dLbls>
                <c:cat>
                  <c:strRef>
                    <c:extLst>
                      <c:ext uri="{02D57815-91ED-43cb-92C2-25804820EDAC}">
                        <c15:fullRef>
                          <c15:sqref>'Chart Data'!$A$3:$A$7</c15:sqref>
                        </c15:fullRef>
                        <c15:formulaRef>
                          <c15:sqref>'Chart Data'!$A$3:$A$6</c15:sqref>
                        </c15:formulaRef>
                      </c:ext>
                    </c:extLst>
                    <c:strCache>
                      <c:ptCount val="4"/>
                      <c:pt idx="0">
                        <c:v>Mar'25</c:v>
                      </c:pt>
                      <c:pt idx="1">
                        <c:v>Apr'25</c:v>
                      </c:pt>
                      <c:pt idx="2">
                        <c:v>May'25</c:v>
                      </c:pt>
                      <c:pt idx="3">
                        <c:v>Jun'25</c:v>
                      </c:pt>
                    </c:strCache>
                  </c:strRef>
                </c:cat>
                <c:val>
                  <c:numRef>
                    <c:extLst>
                      <c:ext uri="{02D57815-91ED-43cb-92C2-25804820EDAC}">
                        <c15:fullRef>
                          <c15:sqref>'Chart Data'!$C$3:$C$7</c15:sqref>
                        </c15:fullRef>
                        <c15:formulaRef>
                          <c15:sqref>'Chart Data'!$C$3:$C$6</c15:sqref>
                        </c15:formulaRef>
                      </c:ext>
                    </c:extLst>
                    <c:numCache>
                      <c:formatCode>_("$"* #,##0_);_("$"* \(#,##0\);_("$"* "-"??_);_(@_)</c:formatCode>
                      <c:ptCount val="4"/>
                    </c:numCache>
                  </c:numRef>
                </c:val>
                <c:extLst>
                  <c:ext uri="{02D57815-91ED-43cb-92C2-25804820EDAC}">
                    <c15:categoryFilterExceptions>
                      <c15:categoryFilterException>
                        <c15:sqref>'Chart Data'!$C$7</c15:sqref>
                        <c15:dLbl>
                          <c:idx val="3"/>
                          <c:layout>
                            <c:manualLayout>
                              <c:x val="0"/>
                              <c:y val="9.5923261390886121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62A0-4BCD-937A-7EF37886EB3A}"/>
                            </c:ext>
                          </c:extLst>
                        </c15:dLbl>
                      </c15:categoryFilterException>
                    </c15:categoryFilterExceptions>
                  </c:ext>
                  <c:ext xmlns:c16="http://schemas.microsoft.com/office/drawing/2014/chart" uri="{C3380CC4-5D6E-409C-BE32-E72D297353CC}">
                    <c16:uniqueId val="{00000000-7177-4C05-9BE0-8386A12496A0}"/>
                  </c:ext>
                </c:extLst>
              </c15:ser>
            </c15:filteredBarSeries>
          </c:ext>
        </c:extLst>
      </c:barChart>
      <c:catAx>
        <c:axId val="47201861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9400"/>
        <c:crosses val="autoZero"/>
        <c:auto val="1"/>
        <c:lblAlgn val="ctr"/>
        <c:lblOffset val="100"/>
        <c:noMultiLvlLbl val="1"/>
      </c:catAx>
      <c:valAx>
        <c:axId val="47201940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18616"/>
        <c:crosses val="autoZero"/>
        <c:crossBetween val="between"/>
      </c:valAx>
      <c:spPr>
        <a:noFill/>
        <a:ln w="25400">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240049285788822E-2"/>
          <c:y val="0.23061179314024449"/>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3.5678531805300541E-5"/>
                  <c:y val="3.528726556048916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B3-4470-863B-456D64460314}"/>
                </c:ext>
              </c:extLst>
            </c:dLbl>
            <c:dLbl>
              <c:idx val="1"/>
              <c:layout>
                <c:manualLayout>
                  <c:x val="2.5349848104932269E-3"/>
                  <c:y val="1.05822912642284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667-43A9-B773-CCF68AF88782}"/>
                </c:ext>
              </c:extLst>
            </c:dLbl>
            <c:dLbl>
              <c:idx val="2"/>
              <c:layout>
                <c:manualLayout>
                  <c:x val="-1.2763869124713153E-3"/>
                  <c:y val="-2.469108713940955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CE-4DDA-A440-FC7F788C7F92}"/>
                </c:ext>
              </c:extLst>
            </c:dLbl>
            <c:dLbl>
              <c:idx val="3"/>
              <c:layout>
                <c:manualLayout>
                  <c:x val="-2.0100581299696876E-6"/>
                  <c:y val="3.527337840363799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220-40A6-94C1-68544D2C58FE}"/>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'Chart Data'!$A$12:$A$16</c15:sqref>
                  </c15:fullRef>
                </c:ext>
              </c:extLst>
              <c:f>'Chart Data'!$A$12:$A$15</c:f>
              <c:strCache>
                <c:ptCount val="4"/>
                <c:pt idx="0">
                  <c:v>Mar'25</c:v>
                </c:pt>
                <c:pt idx="1">
                  <c:v>Apr'25</c:v>
                </c:pt>
                <c:pt idx="2">
                  <c:v>May'25</c:v>
                </c:pt>
                <c:pt idx="3">
                  <c:v>Jun'25</c:v>
                </c:pt>
              </c:strCache>
            </c:strRef>
          </c:cat>
          <c:val>
            <c:numRef>
              <c:extLst>
                <c:ext xmlns:c15="http://schemas.microsoft.com/office/drawing/2012/chart" uri="{02D57815-91ED-43cb-92C2-25804820EDAC}">
                  <c15:fullRef>
                    <c15:sqref>'Chart Data'!$B$12:$B$16</c15:sqref>
                  </c15:fullRef>
                </c:ext>
              </c:extLst>
              <c:f>'Chart Data'!$B$12:$B$15</c:f>
              <c:numCache>
                <c:formatCode>_("$"* #,##0_);_("$"* \(#,##0\);_("$"* "-"??_);_(@_)</c:formatCode>
                <c:ptCount val="4"/>
                <c:pt idx="0">
                  <c:v>21627.845820000013</c:v>
                </c:pt>
                <c:pt idx="1">
                  <c:v>22130.419290000009</c:v>
                </c:pt>
                <c:pt idx="2">
                  <c:v>28240.815150000013</c:v>
                </c:pt>
                <c:pt idx="3">
                  <c:v>36573.183150000019</c:v>
                </c:pt>
              </c:numCache>
            </c:numRef>
          </c:val>
          <c:extLst>
            <c:ext xmlns:c15="http://schemas.microsoft.com/office/drawing/2012/chart" uri="{02D57815-91ED-43cb-92C2-25804820EDAC}">
              <c15:categoryFilterExceptions>
                <c15:categoryFilterException>
                  <c15:sqref>'Chart Data'!$B$16</c15:sqref>
                  <c15:dLbl>
                    <c:idx val="3"/>
                    <c:layout>
                      <c:manualLayout>
                        <c:x val="-3.9182063125676432E-3"/>
                        <c:y val="7.0552311670016715E-3"/>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0-FCEA-44A5-9AC0-2419F59F8CC5}"/>
                      </c:ext>
                    </c:extLst>
                  </c15:dLbl>
                </c15:categoryFilterException>
              </c15:categoryFilterExceptions>
            </c:ex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723718917088989E-3"/>
                  <c:y val="-2.821703626408817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FC-4C90-8822-BD162A93B6D3}"/>
                </c:ext>
              </c:extLst>
            </c:dLbl>
            <c:dLbl>
              <c:idx val="1"/>
              <c:layout>
                <c:manualLayout>
                  <c:x val="1.2882462554375841E-3"/>
                  <c:y val="-1.0581735777954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CE-4DDA-A440-FC7F788C7F92}"/>
                </c:ext>
              </c:extLst>
            </c:dLbl>
            <c:dLbl>
              <c:idx val="2"/>
              <c:layout>
                <c:manualLayout>
                  <c:x val="-1.2407083806661083E-3"/>
                  <c:y val="-2.116319381277168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CE-4DDA-A440-FC7F788C7F92}"/>
                </c:ext>
              </c:extLst>
            </c:dLbl>
            <c:dLbl>
              <c:idx val="3"/>
              <c:layout>
                <c:manualLayout>
                  <c:x val="-2.5349848104933206E-3"/>
                  <c:y val="-2.46902539099984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667-43A9-B773-CCF68AF8878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'Chart Data'!$A$12:$A$16</c15:sqref>
                  </c15:fullRef>
                </c:ext>
              </c:extLst>
              <c:f>'Chart Data'!$A$12:$A$15</c:f>
              <c:strCache>
                <c:ptCount val="4"/>
                <c:pt idx="0">
                  <c:v>Mar'25</c:v>
                </c:pt>
                <c:pt idx="1">
                  <c:v>Apr'25</c:v>
                </c:pt>
                <c:pt idx="2">
                  <c:v>May'25</c:v>
                </c:pt>
                <c:pt idx="3">
                  <c:v>Jun'25</c:v>
                </c:pt>
              </c:strCache>
            </c:strRef>
          </c:cat>
          <c:val>
            <c:numRef>
              <c:extLst>
                <c:ext xmlns:c15="http://schemas.microsoft.com/office/drawing/2012/chart" uri="{02D57815-91ED-43cb-92C2-25804820EDAC}">
                  <c15:fullRef>
                    <c15:sqref>'Chart Data'!$C$12:$C$16</c15:sqref>
                  </c15:fullRef>
                </c:ext>
              </c:extLst>
              <c:f>'Chart Data'!$C$12:$C$15</c:f>
              <c:numCache>
                <c:formatCode>_("$"* #,##0_);_("$"* \(#,##0\);_("$"* "-"??_);_(@_)</c:formatCode>
                <c:ptCount val="4"/>
                <c:pt idx="0">
                  <c:v>3160.9755800000044</c:v>
                </c:pt>
                <c:pt idx="1">
                  <c:v>2703.3535200000038</c:v>
                </c:pt>
                <c:pt idx="2">
                  <c:v>2983.3934200000044</c:v>
                </c:pt>
                <c:pt idx="3">
                  <c:v>3410.3991600000049</c:v>
                </c:pt>
              </c:numCache>
            </c:numRef>
          </c:val>
          <c:extLst>
            <c:ext xmlns:c15="http://schemas.microsoft.com/office/drawing/2012/chart" uri="{02D57815-91ED-43cb-92C2-25804820EDAC}">
              <c15:categoryFilterExceptions>
                <c15:categoryFilterException>
                  <c15:sqref>'Chart Data'!$C$16</c15:sqref>
                  <c15:dLbl>
                    <c:idx val="3"/>
                    <c:layout>
                      <c:manualLayout>
                        <c:x val="6.3709797455487518E-3"/>
                        <c:y val="-1.0581735777954361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1-FCEA-44A5-9AC0-2419F59F8CC5}"/>
                      </c:ext>
                    </c:extLst>
                  </c15:dLbl>
                </c15:categoryFilterException>
              </c15:categoryFilterExceptions>
            </c:ex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735779265868481E-3"/>
                  <c:y val="-2.4690809396272519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F7A7-4703-B10C-3612715DA381}"/>
                </c:ext>
              </c:extLst>
            </c:dLbl>
            <c:dLbl>
              <c:idx val="1"/>
              <c:layout>
                <c:manualLayout>
                  <c:x val="-4.6800312816074282E-17"/>
                  <c:y val="-1.0581735777954361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F7A7-4703-B10C-3612715DA381}"/>
                </c:ext>
              </c:extLst>
            </c:dLbl>
            <c:dLbl>
              <c:idx val="2"/>
              <c:layout>
                <c:manualLayout>
                  <c:x val="-1.2972183567531385E-3"/>
                  <c:y val="-3.5265046109526897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13C8-430D-A1E6-00E67060F92A}"/>
                </c:ext>
              </c:extLst>
            </c:dLbl>
            <c:dLbl>
              <c:idx val="3"/>
              <c:layout>
                <c:manualLayout>
                  <c:x val="-3.8291607374140394E-3"/>
                  <c:y val="-3.526782354089661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18-438B-AD54-DADB7FF8E80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'Chart Data'!$A$12:$A$16</c15:sqref>
                  </c15:fullRef>
                </c:ext>
              </c:extLst>
              <c:f>'Chart Data'!$A$12:$A$15</c:f>
              <c:strCache>
                <c:ptCount val="4"/>
                <c:pt idx="0">
                  <c:v>Mar'25</c:v>
                </c:pt>
                <c:pt idx="1">
                  <c:v>Apr'25</c:v>
                </c:pt>
                <c:pt idx="2">
                  <c:v>May'25</c:v>
                </c:pt>
                <c:pt idx="3">
                  <c:v>Jun'25</c:v>
                </c:pt>
              </c:strCache>
            </c:strRef>
          </c:cat>
          <c:val>
            <c:numRef>
              <c:extLst>
                <c:ext xmlns:c15="http://schemas.microsoft.com/office/drawing/2012/chart" uri="{02D57815-91ED-43cb-92C2-25804820EDAC}">
                  <c15:fullRef>
                    <c15:sqref>'Chart Data'!$D$12:$D$16</c15:sqref>
                  </c15:fullRef>
                </c:ext>
              </c:extLst>
              <c:f>'Chart Data'!$D$12:$D$15</c:f>
              <c:numCache>
                <c:formatCode>_("$"* #,##0_);_("$"* \(#,##0\);_("$"* "-"??_);_(@_)</c:formatCode>
                <c:ptCount val="4"/>
                <c:pt idx="0">
                  <c:v>4560.3298799999984</c:v>
                </c:pt>
                <c:pt idx="1">
                  <c:v>3624.7665599999991</c:v>
                </c:pt>
                <c:pt idx="2">
                  <c:v>647.7930000000008</c:v>
                </c:pt>
                <c:pt idx="3">
                  <c:v>248.8300000000003</c:v>
                </c:pt>
              </c:numCache>
            </c:numRef>
          </c:val>
          <c:extLst xmlns:c15="http://schemas.microsoft.com/office/drawing/2012/chart">
            <c:ext xmlns:c15="http://schemas.microsoft.com/office/drawing/2012/chart" uri="{02D57815-91ED-43cb-92C2-25804820EDAC}">
              <c15:categoryFilterExceptions>
                <c15:categoryFilterException>
                  <c15:sqref>'Chart Data'!$D$16</c15:sqref>
                  <c15:dLbl>
                    <c:idx val="3"/>
                    <c:layout>
                      <c:manualLayout>
                        <c:x val="-1.8937671288497611E-16"/>
                        <c:y val="1.4109906847729399E-2"/>
                      </c:manualLayout>
                    </c:layout>
                    <c:dLblPos val="outEnd"/>
                    <c:showLegendKey val="0"/>
                    <c:showVal val="1"/>
                    <c:showCatName val="0"/>
                    <c:showSerName val="0"/>
                    <c:showPercent val="0"/>
                    <c:showBubbleSize val="0"/>
                    <c:extLst>
                      <c:ext uri="{CE6537A1-D6FC-4f65-9D91-7224C49458BB}"/>
                      <c:ext xmlns:c16="http://schemas.microsoft.com/office/drawing/2014/chart" uri="{C3380CC4-5D6E-409C-BE32-E72D297353CC}">
                        <c16:uniqueId val="{00000002-FCEA-44A5-9AC0-2419F59F8CC5}"/>
                      </c:ext>
                    </c:extLst>
                  </c15:dLbl>
                </c15:categoryFilterException>
              </c15:categoryFilterExceptions>
            </c:ext>
            <c:ext xmlns:c16="http://schemas.microsoft.com/office/drawing/2014/chart" uri="{C3380CC4-5D6E-409C-BE32-E72D297353CC}">
              <c16:uniqueId val="{00000000-AA15-44B9-A6DA-8677A8A319FA}"/>
            </c:ext>
          </c:extLst>
        </c:ser>
        <c:dLbls>
          <c:dLblPos val="outEnd"/>
          <c:showLegendKey val="0"/>
          <c:showVal val="1"/>
          <c:showCatName val="0"/>
          <c:showSerName val="0"/>
          <c:showPercent val="0"/>
          <c:showBubbleSize val="0"/>
        </c:dLbls>
        <c:gapWidth val="100"/>
        <c:overlap val="-24"/>
        <c:axId val="472022536"/>
        <c:axId val="472022928"/>
        <c:extLst/>
      </c:barChart>
      <c:catAx>
        <c:axId val="472022536"/>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2928"/>
        <c:crosses val="autoZero"/>
        <c:auto val="1"/>
        <c:lblAlgn val="ctr"/>
        <c:lblOffset val="100"/>
        <c:noMultiLvlLbl val="1"/>
      </c:catAx>
      <c:valAx>
        <c:axId val="47202292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720225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Data'!$E$27</c:f>
          <c:strCache>
            <c:ptCount val="1"/>
            <c:pt idx="0">
              <c:v>AVERAGE METERS/MONTH: 3,719</c:v>
            </c:pt>
          </c:strCache>
        </c:strRef>
      </c:tx>
      <c:layout>
        <c:manualLayout>
          <c:xMode val="edge"/>
          <c:yMode val="edge"/>
          <c:x val="0.1701071698726247"/>
          <c:y val="3.704267303665693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315392380686142"/>
          <c:y val="0.24025037600637"/>
          <c:w val="0.45322275543959373"/>
          <c:h val="0.64546049721312926"/>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9-8FD5-4D29-9BF0-BFA5A9D476B2}"/>
              </c:ext>
            </c:extLst>
          </c:dPt>
          <c:dPt>
            <c:idx val="3"/>
            <c:bubble3D val="0"/>
            <c:spPr>
              <a:solidFill>
                <a:schemeClr val="accent5"/>
              </a:solidFill>
              <a:ln>
                <a:noFill/>
              </a:ln>
              <a:effectLst/>
            </c:spPr>
            <c:extLst>
              <c:ext xmlns:c16="http://schemas.microsoft.com/office/drawing/2014/chart" uri="{C3380CC4-5D6E-409C-BE32-E72D297353CC}">
                <c16:uniqueId val="{00000007-95BD-4CD6-AFED-ED11972710D0}"/>
              </c:ext>
            </c:extLst>
          </c:dPt>
          <c:dLbls>
            <c:dLbl>
              <c:idx val="0"/>
              <c:layout>
                <c:manualLayout>
                  <c:x val="0.48095879214324505"/>
                  <c:y val="-0.10887699430829587"/>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2"/>
                      </a:solidFill>
                      <a:latin typeface="+mn-lt"/>
                      <a:ea typeface="+mn-ea"/>
                      <a:cs typeface="+mn-cs"/>
                    </a:defRPr>
                  </a:pPr>
                  <a:endParaRPr lang="en-US"/>
                </a:p>
              </c:txPr>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0.13544809800128946"/>
                      <c:h val="0.13846441947565544"/>
                    </c:manualLayout>
                  </c15:layout>
                </c:ext>
                <c:ext xmlns:c16="http://schemas.microsoft.com/office/drawing/2014/chart" uri="{C3380CC4-5D6E-409C-BE32-E72D297353CC}">
                  <c16:uniqueId val="{00000001-7B14-46E4-91CA-D252E32C9C76}"/>
                </c:ext>
              </c:extLst>
            </c:dLbl>
            <c:dLbl>
              <c:idx val="1"/>
              <c:layout>
                <c:manualLayout>
                  <c:x val="-3.0303312677631273E-2"/>
                  <c:y val="-3.943171429414023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4.8514497817950274E-2"/>
                  <c:y val="-2.7978707717715059E-2"/>
                </c:manualLayout>
              </c:layout>
              <c:dLblPos val="bestFit"/>
              <c:showLegendKey val="0"/>
              <c:showVal val="1"/>
              <c:showCatName val="0"/>
              <c:showSerName val="0"/>
              <c:showPercent val="1"/>
              <c:showBubbleSize val="0"/>
              <c:separator>
</c:separator>
              <c:extLst xmlns:c15="http://schemas.microsoft.com/office/drawing/2012/chart">
                <c:ext xmlns:c15="http://schemas.microsoft.com/office/drawing/2012/chart" uri="{CE6537A1-D6FC-4f65-9D91-7224C49458BB}"/>
                <c:ext xmlns:c16="http://schemas.microsoft.com/office/drawing/2014/chart" uri="{C3380CC4-5D6E-409C-BE32-E72D297353CC}">
                  <c16:uniqueId val="{00000009-8FD5-4D29-9BF0-BFA5A9D476B2}"/>
                </c:ext>
              </c:extLst>
            </c:dLbl>
            <c:dLbl>
              <c:idx val="3"/>
              <c:layout>
                <c:manualLayout>
                  <c:x val="9.683341357478234E-2"/>
                  <c:y val="0.17131985608540506"/>
                </c:manualLayout>
              </c:layout>
              <c:dLblPos val="bestFit"/>
              <c:showLegendKey val="0"/>
              <c:showVal val="1"/>
              <c:showCatName val="0"/>
              <c:showSerName val="0"/>
              <c:showPercent val="1"/>
              <c:showBubbleSize val="0"/>
              <c:separator>
</c:separator>
              <c:extLst>
                <c:ext xmlns:c15="http://schemas.microsoft.com/office/drawing/2012/chart" uri="{CE6537A1-D6FC-4f65-9D91-7224C49458BB}">
                  <c15:layout>
                    <c:manualLayout>
                      <c:w val="5.8994095757372689E-2"/>
                      <c:h val="0.12097378277153556"/>
                    </c:manualLayout>
                  </c15:layout>
                </c:ext>
                <c:ext xmlns:c16="http://schemas.microsoft.com/office/drawing/2014/chart" uri="{C3380CC4-5D6E-409C-BE32-E72D297353CC}">
                  <c16:uniqueId val="{00000007-95BD-4CD6-AFED-ED11972710D0}"/>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ctr"/>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Optional</c:v>
                </c:pt>
              </c:strCache>
            </c:strRef>
          </c:cat>
          <c:val>
            <c:numRef>
              <c:f>'Chart Data'!$B$22:$B$25</c:f>
              <c:numCache>
                <c:formatCode>_(* #,##0_);_(* \(#,##0\);_(* "-"??_);_(@_)</c:formatCode>
                <c:ptCount val="4"/>
                <c:pt idx="0">
                  <c:v>3459</c:v>
                </c:pt>
                <c:pt idx="1">
                  <c:v>257</c:v>
                </c:pt>
                <c:pt idx="2">
                  <c:v>2</c:v>
                </c:pt>
                <c:pt idx="3">
                  <c:v>1</c:v>
                </c:pt>
              </c:numCache>
            </c:numRef>
          </c:val>
          <c:extLst>
            <c:ext xmlns:c16="http://schemas.microsoft.com/office/drawing/2014/chart" uri="{C3380CC4-5D6E-409C-BE32-E72D297353CC}">
              <c16:uniqueId val="{00000006-7B14-46E4-91CA-D252E32C9C76}"/>
            </c:ext>
          </c:extLst>
        </c:ser>
        <c:dLbls>
          <c:dLblPos val="ctr"/>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3024253625101587"/>
          <c:y val="0.32773835854787814"/>
          <c:w val="0.26712761496528908"/>
          <c:h val="0.3614895750390750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Data'!$E$35</c:f>
          <c:strCache>
            <c:ptCount val="1"/>
            <c:pt idx="0">
              <c:v>AVERAGE USAGE/MONTH: 3,017,497</c:v>
            </c:pt>
          </c:strCache>
        </c:strRef>
      </c:tx>
      <c:layout>
        <c:manualLayout>
          <c:xMode val="edge"/>
          <c:yMode val="edge"/>
          <c:x val="0.1639481883578448"/>
          <c:y val="3.0459750962944655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8172373755676891"/>
          <c:y val="0.2666011186997202"/>
          <c:w val="0.43799953876058378"/>
          <c:h val="0.64691036394161905"/>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9-706C-45ED-9ED8-E027B04E84A5}"/>
              </c:ext>
            </c:extLst>
          </c:dPt>
          <c:dPt>
            <c:idx val="3"/>
            <c:bubble3D val="0"/>
            <c:spPr>
              <a:solidFill>
                <a:schemeClr val="accent5"/>
              </a:solidFill>
              <a:ln>
                <a:noFill/>
              </a:ln>
              <a:effectLst/>
            </c:spPr>
            <c:extLst>
              <c:ext xmlns:c16="http://schemas.microsoft.com/office/drawing/2014/chart" uri="{C3380CC4-5D6E-409C-BE32-E72D297353CC}">
                <c16:uniqueId val="{00000007-70CC-4205-88E7-4DE6A354E2D2}"/>
              </c:ext>
            </c:extLst>
          </c:dPt>
          <c:dLbls>
            <c:dLbl>
              <c:idx val="0"/>
              <c:layout>
                <c:manualLayout>
                  <c:x val="0.46259720510019919"/>
                  <c:y val="-0.1562791128375614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7.8200191506370365E-2"/>
                  <c:y val="-2.247190348523889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1048609626660185E-2"/>
                  <c:y val="-6.3670393208176829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706C-45ED-9ED8-E027B04E84A5}"/>
                </c:ext>
              </c:extLst>
            </c:dLbl>
            <c:dLbl>
              <c:idx val="3"/>
              <c:layout>
                <c:manualLayout>
                  <c:x val="6.9493605045280238E-2"/>
                  <c:y val="0.1303119731304452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70CC-4205-88E7-4DE6A354E2D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Optional</c:v>
                </c:pt>
              </c:strCache>
            </c:strRef>
          </c:cat>
          <c:val>
            <c:numRef>
              <c:f>'Chart Data'!$B$31:$B$34</c:f>
              <c:numCache>
                <c:formatCode>_(* #,##0_);_(* \(#,##0\);_(* "-"??_);_(@_)</c:formatCode>
                <c:ptCount val="4"/>
                <c:pt idx="0">
                  <c:v>2632286.3333333335</c:v>
                </c:pt>
                <c:pt idx="1">
                  <c:v>323281.66666666669</c:v>
                </c:pt>
                <c:pt idx="2">
                  <c:v>61462.666666666664</c:v>
                </c:pt>
                <c:pt idx="3">
                  <c:v>466</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684615752521452"/>
          <c:y val="0.32587887408095961"/>
          <c:w val="0.22842472762414778"/>
          <c:h val="0.3352457060822477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15</xdr:row>
      <xdr:rowOff>9526</xdr:rowOff>
    </xdr:from>
    <xdr:to>
      <xdr:col>4</xdr:col>
      <xdr:colOff>5861</xdr:colOff>
      <xdr:row>33</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33</xdr:row>
      <xdr:rowOff>9526</xdr:rowOff>
    </xdr:from>
    <xdr:to>
      <xdr:col>4</xdr:col>
      <xdr:colOff>5861</xdr:colOff>
      <xdr:row>51</xdr:row>
      <xdr:rowOff>9525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51</xdr:row>
      <xdr:rowOff>9525</xdr:rowOff>
    </xdr:from>
    <xdr:to>
      <xdr:col>2</xdr:col>
      <xdr:colOff>95250</xdr:colOff>
      <xdr:row>67</xdr:row>
      <xdr:rowOff>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85725</xdr:colOff>
      <xdr:row>51</xdr:row>
      <xdr:rowOff>9525</xdr:rowOff>
    </xdr:from>
    <xdr:to>
      <xdr:col>4</xdr:col>
      <xdr:colOff>7620</xdr:colOff>
      <xdr:row>67</xdr:row>
      <xdr:rowOff>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48</xdr:row>
      <xdr:rowOff>0</xdr:rowOff>
    </xdr:from>
    <xdr:to>
      <xdr:col>4</xdr:col>
      <xdr:colOff>304800</xdr:colOff>
      <xdr:row>49</xdr:row>
      <xdr:rowOff>114300</xdr:rowOff>
    </xdr:to>
    <xdr:sp macro="" textlink="">
      <xdr:nvSpPr>
        <xdr:cNvPr id="3" name="AutoShape 2" descr="Image result for carlisle ma town seal">
          <a:extLst>
            <a:ext uri="{FF2B5EF4-FFF2-40B4-BE49-F238E27FC236}">
              <a16:creationId xmlns:a16="http://schemas.microsoft.com/office/drawing/2014/main" id="{D5F50FD2-FA76-4F34-AA18-EA13F2FE97AB}"/>
            </a:ext>
          </a:extLst>
        </xdr:cNvPr>
        <xdr:cNvSpPr>
          <a:spLocks noChangeAspect="1" noChangeArrowheads="1"/>
        </xdr:cNvSpPr>
      </xdr:nvSpPr>
      <xdr:spPr bwMode="auto">
        <a:xfrm>
          <a:off x="3533775" y="14620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heme - Quarterly Reports">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medway/" TargetMode="External"/><Relationship Id="rId1" Type="http://schemas.openxmlformats.org/officeDocument/2006/relationships/hyperlink" Target="https://www.greenenergyconsumers.org/greenpowered"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4"/>
  <sheetViews>
    <sheetView tabSelected="1" zoomScaleNormal="100" workbookViewId="0">
      <selection sqref="A1:D1"/>
    </sheetView>
  </sheetViews>
  <sheetFormatPr defaultColWidth="9.140625" defaultRowHeight="15.75" x14ac:dyDescent="0.25"/>
  <cols>
    <col min="1" max="1" width="36.85546875" style="2" customWidth="1"/>
    <col min="2" max="2" width="35.42578125" style="2" customWidth="1"/>
    <col min="3" max="3" width="37.85546875" style="2" customWidth="1"/>
    <col min="4" max="4" width="39" style="2" customWidth="1"/>
    <col min="5" max="5" width="9.140625" style="2"/>
    <col min="6" max="6" width="52.28515625" style="2" customWidth="1"/>
    <col min="7" max="16384" width="9.140625" style="2"/>
  </cols>
  <sheetData>
    <row r="1" spans="1:6" x14ac:dyDescent="0.25">
      <c r="A1" s="186" t="s">
        <v>61</v>
      </c>
      <c r="B1" s="186"/>
      <c r="C1" s="186"/>
      <c r="D1" s="186"/>
    </row>
    <row r="2" spans="1:6" x14ac:dyDescent="0.25">
      <c r="A2" s="186" t="s">
        <v>52</v>
      </c>
      <c r="B2" s="186"/>
      <c r="C2" s="186"/>
      <c r="D2" s="186"/>
    </row>
    <row r="3" spans="1:6" ht="17.25" customHeight="1" x14ac:dyDescent="0.25">
      <c r="A3" s="201" t="s">
        <v>51</v>
      </c>
      <c r="B3" s="201"/>
      <c r="C3" s="201"/>
      <c r="D3" s="201"/>
    </row>
    <row r="4" spans="1:6" ht="72.75" customHeight="1" x14ac:dyDescent="0.25">
      <c r="A4" s="187" t="s">
        <v>67</v>
      </c>
      <c r="B4" s="187"/>
      <c r="C4" s="187"/>
      <c r="D4" s="187"/>
    </row>
    <row r="5" spans="1:6" ht="18" customHeight="1" x14ac:dyDescent="0.25">
      <c r="A5" s="193" t="s">
        <v>46</v>
      </c>
      <c r="B5" s="193"/>
      <c r="C5" s="193"/>
      <c r="D5" s="193"/>
    </row>
    <row r="6" spans="1:6" ht="21.75" customHeight="1" x14ac:dyDescent="0.25">
      <c r="A6" s="188" t="s">
        <v>2</v>
      </c>
      <c r="B6" s="189"/>
      <c r="C6" s="189"/>
      <c r="D6" s="190"/>
    </row>
    <row r="7" spans="1:6" s="3" customFormat="1" x14ac:dyDescent="0.25">
      <c r="A7" s="191" t="s">
        <v>9</v>
      </c>
      <c r="B7" s="192"/>
      <c r="C7" s="194" t="s">
        <v>62</v>
      </c>
      <c r="D7" s="195"/>
    </row>
    <row r="8" spans="1:6" x14ac:dyDescent="0.25">
      <c r="A8" s="202" t="s">
        <v>0</v>
      </c>
      <c r="B8" s="203"/>
      <c r="C8" s="210" t="s">
        <v>53</v>
      </c>
      <c r="D8" s="211"/>
    </row>
    <row r="9" spans="1:6" x14ac:dyDescent="0.25">
      <c r="A9" s="204" t="s">
        <v>47</v>
      </c>
      <c r="B9" s="192"/>
      <c r="C9" s="212" t="s">
        <v>63</v>
      </c>
      <c r="D9" s="195"/>
      <c r="F9" s="3"/>
    </row>
    <row r="10" spans="1:6" x14ac:dyDescent="0.25">
      <c r="A10" s="205"/>
      <c r="B10" s="203"/>
      <c r="C10" s="213" t="s">
        <v>60</v>
      </c>
      <c r="D10" s="214"/>
      <c r="F10" s="3"/>
    </row>
    <row r="11" spans="1:6" x14ac:dyDescent="0.25">
      <c r="A11" s="206" t="s">
        <v>54</v>
      </c>
      <c r="B11" s="207"/>
      <c r="C11" s="196" t="s">
        <v>64</v>
      </c>
      <c r="D11" s="195"/>
      <c r="F11" s="3"/>
    </row>
    <row r="12" spans="1:6" x14ac:dyDescent="0.25">
      <c r="A12" s="208"/>
      <c r="B12" s="209"/>
      <c r="C12" s="197" t="s">
        <v>48</v>
      </c>
      <c r="D12" s="198"/>
      <c r="F12" s="3"/>
    </row>
    <row r="13" spans="1:6" x14ac:dyDescent="0.25">
      <c r="A13" s="1"/>
      <c r="B13" s="1"/>
      <c r="C13" s="1"/>
      <c r="D13" s="1"/>
    </row>
    <row r="14" spans="1:6" x14ac:dyDescent="0.25">
      <c r="A14" s="78" t="s">
        <v>13</v>
      </c>
      <c r="B14" s="79"/>
      <c r="C14" s="1"/>
      <c r="D14" s="80" t="s">
        <v>14</v>
      </c>
    </row>
    <row r="15" spans="1:6" ht="72.75" customHeight="1" x14ac:dyDescent="0.25">
      <c r="A15" s="200" t="s">
        <v>45</v>
      </c>
      <c r="B15" s="200"/>
      <c r="C15" s="200"/>
      <c r="D15" s="200"/>
      <c r="F15" s="81"/>
    </row>
    <row r="16" spans="1:6" ht="33.75" customHeight="1" x14ac:dyDescent="0.25"/>
    <row r="17" ht="27" customHeight="1" x14ac:dyDescent="0.25"/>
    <row r="56" spans="6:6" x14ac:dyDescent="0.25">
      <c r="F56" s="2" t="s">
        <v>5</v>
      </c>
    </row>
    <row r="67" spans="1:4" ht="31.5" customHeight="1" x14ac:dyDescent="0.25">
      <c r="A67" s="199"/>
      <c r="B67" s="199"/>
      <c r="C67" s="199"/>
      <c r="D67" s="199"/>
    </row>
    <row r="70" spans="1:4" x14ac:dyDescent="0.25">
      <c r="A70" s="1"/>
      <c r="B70" s="1"/>
      <c r="C70" s="1"/>
      <c r="D70" s="1"/>
    </row>
    <row r="71" spans="1:4" x14ac:dyDescent="0.25">
      <c r="A71" s="1"/>
      <c r="B71" s="1"/>
      <c r="C71" s="1"/>
      <c r="D71" s="1"/>
    </row>
    <row r="74" spans="1:4" x14ac:dyDescent="0.25">
      <c r="A74" s="2" t="s">
        <v>5</v>
      </c>
    </row>
  </sheetData>
  <mergeCells count="18">
    <mergeCell ref="C11:D11"/>
    <mergeCell ref="C12:D12"/>
    <mergeCell ref="A67:D67"/>
    <mergeCell ref="A15:D15"/>
    <mergeCell ref="A3:D3"/>
    <mergeCell ref="A8:B8"/>
    <mergeCell ref="A9:B10"/>
    <mergeCell ref="A11:B12"/>
    <mergeCell ref="C8:D8"/>
    <mergeCell ref="C9:D9"/>
    <mergeCell ref="C10:D10"/>
    <mergeCell ref="A1:D1"/>
    <mergeCell ref="A4:D4"/>
    <mergeCell ref="A2:D2"/>
    <mergeCell ref="A6:D6"/>
    <mergeCell ref="A7:B7"/>
    <mergeCell ref="A5:D5"/>
    <mergeCell ref="C7:D7"/>
  </mergeCells>
  <hyperlinks>
    <hyperlink ref="D14" r:id="rId1" xr:uid="{964286AD-C380-4C1F-992A-722662DD891F}"/>
    <hyperlink ref="A5:D5" r:id="rId2" display="Click here for more information about the Program" xr:uid="{E56E76D7-1FBA-4BC5-BF68-1EA92FD62C53}"/>
  </hyperlinks>
  <printOptions horizontalCentered="1"/>
  <pageMargins left="0.25" right="0.25" top="0.25" bottom="0" header="0.05" footer="0.05"/>
  <pageSetup scale="63"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1C234-1D3B-45CF-B7A5-F4E400AEB6CC}">
  <dimension ref="A1:AA69"/>
  <sheetViews>
    <sheetView zoomScale="80" zoomScaleNormal="80" workbookViewId="0">
      <selection activeCell="K74" sqref="K74"/>
    </sheetView>
  </sheetViews>
  <sheetFormatPr defaultColWidth="9.140625" defaultRowHeight="15" x14ac:dyDescent="0.25"/>
  <cols>
    <col min="1" max="1" width="12.85546875" customWidth="1"/>
    <col min="2" max="2" width="12" customWidth="1"/>
    <col min="3" max="3" width="14.42578125" customWidth="1"/>
    <col min="4" max="4" width="12" customWidth="1"/>
    <col min="5" max="5" width="12.140625" customWidth="1"/>
    <col min="6" max="6" width="12.7109375" customWidth="1"/>
    <col min="7" max="7" width="12.28515625" customWidth="1"/>
    <col min="8" max="9" width="11.7109375" customWidth="1"/>
    <col min="10" max="10" width="20.7109375" bestFit="1" customWidth="1"/>
    <col min="11" max="11" width="17.42578125" bestFit="1" customWidth="1"/>
    <col min="12" max="12" width="23" customWidth="1"/>
    <col min="13" max="13" width="2.85546875" customWidth="1"/>
    <col min="14" max="14" width="12" customWidth="1"/>
    <col min="15" max="15" width="11.140625" customWidth="1"/>
    <col min="16" max="16" width="10" bestFit="1" customWidth="1"/>
    <col min="17" max="17" width="10.28515625" bestFit="1" customWidth="1"/>
    <col min="18" max="18" width="10.140625" bestFit="1" customWidth="1"/>
    <col min="19" max="19" width="10" bestFit="1" customWidth="1"/>
    <col min="20" max="20" width="9.28515625" bestFit="1" customWidth="1"/>
    <col min="21" max="21" width="12.28515625" customWidth="1"/>
    <col min="22" max="22" width="10" bestFit="1" customWidth="1"/>
    <col min="23" max="23" width="8.7109375" bestFit="1" customWidth="1"/>
    <col min="24" max="24" width="11.28515625" customWidth="1"/>
    <col min="25" max="25" width="14.28515625" customWidth="1"/>
  </cols>
  <sheetData>
    <row r="1" spans="1:27" ht="24" customHeight="1" x14ac:dyDescent="0.35">
      <c r="A1" s="220" t="str">
        <f>'Medway Aggregation Report'!A1:D1</f>
        <v>TOWN OF MEDWAY COMMUNITY CHOICE POWER SUPPLY PROGRAM</v>
      </c>
      <c r="B1" s="220"/>
      <c r="C1" s="220"/>
      <c r="D1" s="220"/>
      <c r="E1" s="220"/>
      <c r="F1" s="220"/>
      <c r="G1" s="220"/>
      <c r="H1" s="220"/>
      <c r="I1" s="220"/>
      <c r="J1" s="220"/>
      <c r="K1" s="220"/>
      <c r="L1" s="220"/>
      <c r="M1" s="6"/>
      <c r="N1" s="220" t="str">
        <f>+A1</f>
        <v>TOWN OF MEDWAY COMMUNITY CHOICE POWER SUPPLY PROGRAM</v>
      </c>
      <c r="O1" s="220"/>
      <c r="P1" s="220"/>
      <c r="Q1" s="220"/>
      <c r="R1" s="220"/>
      <c r="S1" s="220"/>
      <c r="T1" s="220"/>
      <c r="U1" s="220"/>
      <c r="V1" s="220"/>
      <c r="W1" s="220"/>
      <c r="X1" s="220"/>
      <c r="Y1" s="77"/>
    </row>
    <row r="2" spans="1:27" ht="24" customHeight="1" x14ac:dyDescent="0.35">
      <c r="A2" s="220" t="s">
        <v>40</v>
      </c>
      <c r="B2" s="220"/>
      <c r="C2" s="220"/>
      <c r="D2" s="220"/>
      <c r="E2" s="220"/>
      <c r="F2" s="220"/>
      <c r="G2" s="220"/>
      <c r="H2" s="220"/>
      <c r="I2" s="220"/>
      <c r="J2" s="220"/>
      <c r="K2" s="220"/>
      <c r="L2" s="220"/>
      <c r="M2" s="6"/>
      <c r="N2" s="220" t="str">
        <f>+A2</f>
        <v>PRODUCT DETAIL REPORT</v>
      </c>
      <c r="O2" s="220"/>
      <c r="P2" s="220"/>
      <c r="Q2" s="220"/>
      <c r="R2" s="220"/>
      <c r="S2" s="220"/>
      <c r="T2" s="220"/>
      <c r="U2" s="220"/>
      <c r="V2" s="220"/>
      <c r="W2" s="220"/>
      <c r="X2" s="220"/>
      <c r="Y2" s="77"/>
    </row>
    <row r="4" spans="1:27" ht="23.25" x14ac:dyDescent="0.35">
      <c r="A4" s="221" t="s">
        <v>49</v>
      </c>
      <c r="B4" s="222"/>
      <c r="C4" s="222"/>
      <c r="D4" s="222"/>
      <c r="E4" s="222"/>
      <c r="F4" s="222"/>
      <c r="G4" s="222"/>
      <c r="H4" s="222"/>
      <c r="I4" s="222"/>
      <c r="J4" s="222"/>
      <c r="K4" s="222"/>
      <c r="L4" s="223"/>
      <c r="M4" s="6"/>
      <c r="N4" s="227" t="str">
        <f>A4</f>
        <v>Standard</v>
      </c>
      <c r="O4" s="228"/>
      <c r="P4" s="228"/>
      <c r="Q4" s="228"/>
      <c r="R4" s="228"/>
      <c r="S4" s="228"/>
      <c r="T4" s="228"/>
      <c r="U4" s="228"/>
      <c r="V4" s="228"/>
      <c r="W4" s="228"/>
      <c r="X4" s="228"/>
      <c r="Y4" s="229"/>
    </row>
    <row r="5" spans="1:27" x14ac:dyDescent="0.25">
      <c r="A5" s="110"/>
      <c r="B5" s="7"/>
      <c r="C5" s="7"/>
      <c r="D5" s="7"/>
      <c r="E5" s="7"/>
      <c r="F5" s="7"/>
      <c r="G5" s="7"/>
      <c r="H5" s="7"/>
      <c r="I5" s="7"/>
      <c r="J5" s="7"/>
      <c r="K5" s="7"/>
      <c r="L5" s="130"/>
      <c r="N5" s="8"/>
      <c r="O5" s="215" t="s">
        <v>16</v>
      </c>
      <c r="P5" s="215"/>
      <c r="Q5" s="216"/>
      <c r="R5" s="217" t="s">
        <v>17</v>
      </c>
      <c r="S5" s="215"/>
      <c r="T5" s="216"/>
      <c r="U5" s="217" t="s">
        <v>12</v>
      </c>
      <c r="V5" s="215"/>
      <c r="W5" s="216"/>
      <c r="X5" s="9" t="s">
        <v>18</v>
      </c>
      <c r="Y5" s="218" t="s">
        <v>19</v>
      </c>
    </row>
    <row r="6" spans="1:27" s="17" customFormat="1" ht="30" x14ac:dyDescent="0.25">
      <c r="A6" s="111" t="s">
        <v>20</v>
      </c>
      <c r="B6" s="10" t="s">
        <v>21</v>
      </c>
      <c r="C6" s="10" t="s">
        <v>22</v>
      </c>
      <c r="D6" s="10" t="s">
        <v>23</v>
      </c>
      <c r="E6" s="10" t="s">
        <v>24</v>
      </c>
      <c r="F6" s="10" t="s">
        <v>25</v>
      </c>
      <c r="G6" s="10" t="s">
        <v>26</v>
      </c>
      <c r="H6" s="10" t="s">
        <v>27</v>
      </c>
      <c r="I6" s="10" t="s">
        <v>28</v>
      </c>
      <c r="J6" s="10" t="s">
        <v>0</v>
      </c>
      <c r="K6" s="10" t="s">
        <v>29</v>
      </c>
      <c r="L6" s="131" t="s">
        <v>30</v>
      </c>
      <c r="M6" s="11"/>
      <c r="N6" s="12" t="s">
        <v>20</v>
      </c>
      <c r="O6" s="13" t="s">
        <v>31</v>
      </c>
      <c r="P6" s="14" t="s">
        <v>32</v>
      </c>
      <c r="Q6" s="15" t="s">
        <v>33</v>
      </c>
      <c r="R6" s="16" t="s">
        <v>31</v>
      </c>
      <c r="S6" s="14" t="s">
        <v>32</v>
      </c>
      <c r="T6" s="15" t="s">
        <v>33</v>
      </c>
      <c r="U6" s="16" t="s">
        <v>66</v>
      </c>
      <c r="V6" s="14" t="s">
        <v>32</v>
      </c>
      <c r="W6" s="15" t="s">
        <v>33</v>
      </c>
      <c r="X6" s="15" t="s">
        <v>33</v>
      </c>
      <c r="Y6" s="219"/>
    </row>
    <row r="7" spans="1:27" s="17" customFormat="1" hidden="1" x14ac:dyDescent="0.25">
      <c r="A7" s="112">
        <v>45992</v>
      </c>
      <c r="B7" s="19"/>
      <c r="C7" s="19"/>
      <c r="D7" s="19"/>
      <c r="E7" s="19"/>
      <c r="F7" s="19"/>
      <c r="G7" s="19"/>
      <c r="H7" s="20">
        <f t="shared" ref="H7:H12" si="0">B7+D7+F7</f>
        <v>0</v>
      </c>
      <c r="I7" s="20">
        <f t="shared" ref="I7:I12" si="1">C7+E7+G7</f>
        <v>0</v>
      </c>
      <c r="J7" s="21" t="s">
        <v>53</v>
      </c>
      <c r="K7" s="22" t="s">
        <v>65</v>
      </c>
      <c r="L7" s="132" t="s">
        <v>60</v>
      </c>
      <c r="M7" s="11"/>
      <c r="N7" s="23">
        <f t="shared" ref="N7:N48" si="2">A7</f>
        <v>45992</v>
      </c>
      <c r="O7" s="24">
        <v>0.14884</v>
      </c>
      <c r="P7" s="25">
        <v>0.12139999999999999</v>
      </c>
      <c r="Q7" s="26">
        <f t="shared" ref="Q7:Q16" si="3">(O7-P7)*C7</f>
        <v>0</v>
      </c>
      <c r="R7" s="27">
        <v>0.1515</v>
      </c>
      <c r="S7" s="25">
        <v>0.12139999999999999</v>
      </c>
      <c r="T7" s="28">
        <f t="shared" ref="T7:T16" si="4">(R7-S7)*E7</f>
        <v>0</v>
      </c>
      <c r="U7" s="29">
        <v>0.18037</v>
      </c>
      <c r="V7" s="25">
        <v>0.12139999999999999</v>
      </c>
      <c r="W7" s="26">
        <f t="shared" ref="W7:W16" si="5">(U7-V7)*G7</f>
        <v>0</v>
      </c>
      <c r="X7" s="30">
        <f t="shared" ref="X7:X12" si="6">W7+Q7+T7</f>
        <v>0</v>
      </c>
      <c r="Y7" s="31">
        <f t="shared" ref="Y7:Y18" si="7">IFERROR(C7/B7,0)</f>
        <v>0</v>
      </c>
      <c r="AA7" s="82"/>
    </row>
    <row r="8" spans="1:27" s="17" customFormat="1" hidden="1" x14ac:dyDescent="0.25">
      <c r="A8" s="112">
        <v>45962</v>
      </c>
      <c r="B8" s="19"/>
      <c r="C8" s="19"/>
      <c r="D8" s="19"/>
      <c r="E8" s="19"/>
      <c r="F8" s="19"/>
      <c r="G8" s="19"/>
      <c r="H8" s="20">
        <f t="shared" si="0"/>
        <v>0</v>
      </c>
      <c r="I8" s="20">
        <f t="shared" si="1"/>
        <v>0</v>
      </c>
      <c r="J8" s="21" t="s">
        <v>53</v>
      </c>
      <c r="K8" s="22" t="s">
        <v>65</v>
      </c>
      <c r="L8" s="132" t="s">
        <v>60</v>
      </c>
      <c r="M8" s="11"/>
      <c r="N8" s="23">
        <f t="shared" si="2"/>
        <v>45962</v>
      </c>
      <c r="O8" s="24">
        <v>0.14884</v>
      </c>
      <c r="P8" s="25">
        <v>0.12139999999999999</v>
      </c>
      <c r="Q8" s="26">
        <f t="shared" si="3"/>
        <v>0</v>
      </c>
      <c r="R8" s="27">
        <v>0.1515</v>
      </c>
      <c r="S8" s="25">
        <v>0.12139999999999999</v>
      </c>
      <c r="T8" s="28">
        <f t="shared" si="4"/>
        <v>0</v>
      </c>
      <c r="U8" s="29">
        <v>0.18037</v>
      </c>
      <c r="V8" s="25">
        <v>0.12139999999999999</v>
      </c>
      <c r="W8" s="26">
        <f t="shared" si="5"/>
        <v>0</v>
      </c>
      <c r="X8" s="30">
        <f t="shared" si="6"/>
        <v>0</v>
      </c>
      <c r="Y8" s="31">
        <f t="shared" si="7"/>
        <v>0</v>
      </c>
      <c r="AA8" s="82"/>
    </row>
    <row r="9" spans="1:27" s="17" customFormat="1" hidden="1" x14ac:dyDescent="0.25">
      <c r="A9" s="112">
        <v>45931</v>
      </c>
      <c r="B9" s="19"/>
      <c r="C9" s="19"/>
      <c r="D9" s="19"/>
      <c r="E9" s="19"/>
      <c r="F9" s="19"/>
      <c r="G9" s="19"/>
      <c r="H9" s="20">
        <f t="shared" si="0"/>
        <v>0</v>
      </c>
      <c r="I9" s="20">
        <f t="shared" si="1"/>
        <v>0</v>
      </c>
      <c r="J9" s="21" t="s">
        <v>53</v>
      </c>
      <c r="K9" s="22" t="s">
        <v>65</v>
      </c>
      <c r="L9" s="132" t="s">
        <v>60</v>
      </c>
      <c r="M9" s="11"/>
      <c r="N9" s="23">
        <f t="shared" si="2"/>
        <v>45931</v>
      </c>
      <c r="O9" s="24">
        <v>0.14884</v>
      </c>
      <c r="P9" s="25">
        <v>0.12139999999999999</v>
      </c>
      <c r="Q9" s="26">
        <f t="shared" si="3"/>
        <v>0</v>
      </c>
      <c r="R9" s="27">
        <v>0.1515</v>
      </c>
      <c r="S9" s="25">
        <v>0.12139999999999999</v>
      </c>
      <c r="T9" s="28">
        <f t="shared" si="4"/>
        <v>0</v>
      </c>
      <c r="U9" s="29">
        <v>0.12978000000000001</v>
      </c>
      <c r="V9" s="25">
        <v>0.12139999999999999</v>
      </c>
      <c r="W9" s="26">
        <f t="shared" si="5"/>
        <v>0</v>
      </c>
      <c r="X9" s="30">
        <f t="shared" si="6"/>
        <v>0</v>
      </c>
      <c r="Y9" s="31">
        <f t="shared" si="7"/>
        <v>0</v>
      </c>
      <c r="AA9" s="82"/>
    </row>
    <row r="10" spans="1:27" s="17" customFormat="1" hidden="1" x14ac:dyDescent="0.25">
      <c r="A10" s="112">
        <v>45901</v>
      </c>
      <c r="B10" s="19"/>
      <c r="C10" s="19"/>
      <c r="D10" s="19"/>
      <c r="E10" s="19"/>
      <c r="F10" s="19"/>
      <c r="G10" s="19"/>
      <c r="H10" s="20">
        <f t="shared" si="0"/>
        <v>0</v>
      </c>
      <c r="I10" s="20">
        <f t="shared" si="1"/>
        <v>0</v>
      </c>
      <c r="J10" s="21" t="s">
        <v>53</v>
      </c>
      <c r="K10" s="22" t="s">
        <v>65</v>
      </c>
      <c r="L10" s="132" t="s">
        <v>60</v>
      </c>
      <c r="M10" s="11"/>
      <c r="N10" s="23">
        <f t="shared" si="2"/>
        <v>45901</v>
      </c>
      <c r="O10" s="24">
        <v>0.14884</v>
      </c>
      <c r="P10" s="25">
        <v>0.12139999999999999</v>
      </c>
      <c r="Q10" s="26">
        <f t="shared" si="3"/>
        <v>0</v>
      </c>
      <c r="R10" s="27">
        <v>0.1515</v>
      </c>
      <c r="S10" s="25">
        <v>0.12139999999999999</v>
      </c>
      <c r="T10" s="28">
        <f t="shared" si="4"/>
        <v>0</v>
      </c>
      <c r="U10" s="29">
        <v>0.12978000000000001</v>
      </c>
      <c r="V10" s="25">
        <v>0.12139999999999999</v>
      </c>
      <c r="W10" s="26">
        <f t="shared" si="5"/>
        <v>0</v>
      </c>
      <c r="X10" s="30">
        <f t="shared" si="6"/>
        <v>0</v>
      </c>
      <c r="Y10" s="31">
        <f t="shared" si="7"/>
        <v>0</v>
      </c>
      <c r="AA10" s="82"/>
    </row>
    <row r="11" spans="1:27" s="17" customFormat="1" hidden="1" x14ac:dyDescent="0.25">
      <c r="A11" s="112">
        <v>45870</v>
      </c>
      <c r="B11" s="19"/>
      <c r="C11" s="19"/>
      <c r="D11" s="19"/>
      <c r="E11" s="19"/>
      <c r="F11" s="19"/>
      <c r="G11" s="19"/>
      <c r="H11" s="20">
        <f t="shared" si="0"/>
        <v>0</v>
      </c>
      <c r="I11" s="20">
        <f t="shared" si="1"/>
        <v>0</v>
      </c>
      <c r="J11" s="21" t="s">
        <v>53</v>
      </c>
      <c r="K11" s="22" t="s">
        <v>65</v>
      </c>
      <c r="L11" s="132" t="s">
        <v>60</v>
      </c>
      <c r="M11" s="11"/>
      <c r="N11" s="23">
        <f t="shared" si="2"/>
        <v>45870</v>
      </c>
      <c r="O11" s="24">
        <v>0.14884</v>
      </c>
      <c r="P11" s="25">
        <v>0.12139999999999999</v>
      </c>
      <c r="Q11" s="26">
        <f t="shared" si="3"/>
        <v>0</v>
      </c>
      <c r="R11" s="27">
        <v>0.1515</v>
      </c>
      <c r="S11" s="25">
        <v>0.12139999999999999</v>
      </c>
      <c r="T11" s="28">
        <f t="shared" si="4"/>
        <v>0</v>
      </c>
      <c r="U11" s="29">
        <v>0.12978000000000001</v>
      </c>
      <c r="V11" s="25">
        <v>0.12139999999999999</v>
      </c>
      <c r="W11" s="26">
        <f t="shared" si="5"/>
        <v>0</v>
      </c>
      <c r="X11" s="30">
        <f t="shared" si="6"/>
        <v>0</v>
      </c>
      <c r="Y11" s="31">
        <f t="shared" si="7"/>
        <v>0</v>
      </c>
      <c r="AA11" s="82"/>
    </row>
    <row r="12" spans="1:27" s="17" customFormat="1" hidden="1" x14ac:dyDescent="0.25">
      <c r="A12" s="112">
        <v>45839</v>
      </c>
      <c r="B12" s="19"/>
      <c r="C12" s="19"/>
      <c r="D12" s="19"/>
      <c r="E12" s="19"/>
      <c r="F12" s="19"/>
      <c r="G12" s="19"/>
      <c r="H12" s="20">
        <f t="shared" si="0"/>
        <v>0</v>
      </c>
      <c r="I12" s="20">
        <f t="shared" si="1"/>
        <v>0</v>
      </c>
      <c r="J12" s="21" t="s">
        <v>53</v>
      </c>
      <c r="K12" s="22" t="s">
        <v>65</v>
      </c>
      <c r="L12" s="132" t="s">
        <v>60</v>
      </c>
      <c r="M12" s="11"/>
      <c r="N12" s="23">
        <f t="shared" si="2"/>
        <v>45839</v>
      </c>
      <c r="O12" s="24">
        <v>0.13241</v>
      </c>
      <c r="P12" s="25">
        <v>0.12139999999999999</v>
      </c>
      <c r="Q12" s="26">
        <f t="shared" si="3"/>
        <v>0</v>
      </c>
      <c r="R12" s="27">
        <v>0.13078000000000001</v>
      </c>
      <c r="S12" s="25">
        <v>0.12139999999999999</v>
      </c>
      <c r="T12" s="28">
        <f t="shared" si="4"/>
        <v>0</v>
      </c>
      <c r="U12" s="29">
        <v>0.12975</v>
      </c>
      <c r="V12" s="25">
        <v>0.12139999999999999</v>
      </c>
      <c r="W12" s="26">
        <f t="shared" si="5"/>
        <v>0</v>
      </c>
      <c r="X12" s="30">
        <f t="shared" si="6"/>
        <v>0</v>
      </c>
      <c r="Y12" s="31">
        <f t="shared" si="7"/>
        <v>0</v>
      </c>
      <c r="AA12" s="82"/>
    </row>
    <row r="13" spans="1:27" s="17" customFormat="1" x14ac:dyDescent="0.25">
      <c r="A13" s="112">
        <v>45809</v>
      </c>
      <c r="B13" s="19">
        <v>3431</v>
      </c>
      <c r="C13" s="19">
        <v>3321815</v>
      </c>
      <c r="D13" s="19">
        <v>249</v>
      </c>
      <c r="E13" s="19">
        <v>363582</v>
      </c>
      <c r="F13" s="19">
        <v>1</v>
      </c>
      <c r="G13" s="19">
        <v>29800</v>
      </c>
      <c r="H13" s="20">
        <f>B13+D13+F13</f>
        <v>3681</v>
      </c>
      <c r="I13" s="20">
        <f>C13+E13+G13</f>
        <v>3715197</v>
      </c>
      <c r="J13" s="21" t="s">
        <v>53</v>
      </c>
      <c r="K13" s="22" t="s">
        <v>65</v>
      </c>
      <c r="L13" s="132" t="s">
        <v>60</v>
      </c>
      <c r="M13" s="11"/>
      <c r="N13" s="23">
        <f t="shared" si="2"/>
        <v>45809</v>
      </c>
      <c r="O13" s="24">
        <v>0.13241</v>
      </c>
      <c r="P13" s="25">
        <v>0.12139999999999999</v>
      </c>
      <c r="Q13" s="26">
        <f t="shared" si="3"/>
        <v>36573.183150000019</v>
      </c>
      <c r="R13" s="27">
        <v>0.13078000000000001</v>
      </c>
      <c r="S13" s="25">
        <v>0.12139999999999999</v>
      </c>
      <c r="T13" s="28">
        <f t="shared" si="4"/>
        <v>3410.3991600000049</v>
      </c>
      <c r="U13" s="29">
        <v>0.12975</v>
      </c>
      <c r="V13" s="25">
        <v>0.12139999999999999</v>
      </c>
      <c r="W13" s="26">
        <f t="shared" si="5"/>
        <v>248.8300000000003</v>
      </c>
      <c r="X13" s="30">
        <f>W13+Q13+T13</f>
        <v>40232.412310000029</v>
      </c>
      <c r="Y13" s="31">
        <f t="shared" si="7"/>
        <v>968.17691635091808</v>
      </c>
      <c r="AA13" s="82"/>
    </row>
    <row r="14" spans="1:27" s="17" customFormat="1" x14ac:dyDescent="0.25">
      <c r="A14" s="112">
        <v>45778</v>
      </c>
      <c r="B14" s="19">
        <v>3456</v>
      </c>
      <c r="C14" s="19">
        <v>2565015</v>
      </c>
      <c r="D14" s="19">
        <v>254</v>
      </c>
      <c r="E14" s="19">
        <v>318059</v>
      </c>
      <c r="F14" s="19">
        <v>2</v>
      </c>
      <c r="G14" s="19">
        <v>77580</v>
      </c>
      <c r="H14" s="20">
        <f t="shared" ref="H14:H16" si="8">B14+D14+F14</f>
        <v>3712</v>
      </c>
      <c r="I14" s="20">
        <f t="shared" ref="I14:I16" si="9">C14+E14+G14</f>
        <v>2960654</v>
      </c>
      <c r="J14" s="21" t="s">
        <v>53</v>
      </c>
      <c r="K14" s="22" t="s">
        <v>65</v>
      </c>
      <c r="L14" s="132" t="s">
        <v>60</v>
      </c>
      <c r="M14" s="11"/>
      <c r="N14" s="23">
        <f t="shared" si="2"/>
        <v>45778</v>
      </c>
      <c r="O14" s="24">
        <v>0.13241</v>
      </c>
      <c r="P14" s="25">
        <v>0.12139999999999999</v>
      </c>
      <c r="Q14" s="26">
        <f t="shared" si="3"/>
        <v>28240.815150000017</v>
      </c>
      <c r="R14" s="27">
        <v>0.13078000000000001</v>
      </c>
      <c r="S14" s="25">
        <v>0.12139999999999999</v>
      </c>
      <c r="T14" s="28">
        <f t="shared" si="4"/>
        <v>2983.3934200000044</v>
      </c>
      <c r="U14" s="29">
        <v>0.12975</v>
      </c>
      <c r="V14" s="25">
        <v>0.12139999999999999</v>
      </c>
      <c r="W14" s="26">
        <f t="shared" si="5"/>
        <v>647.7930000000008</v>
      </c>
      <c r="X14" s="30">
        <f t="shared" ref="X14:X16" si="10">W14+Q14+T14</f>
        <v>31872.001570000022</v>
      </c>
      <c r="Y14" s="31">
        <f t="shared" si="7"/>
        <v>742.19184027777783</v>
      </c>
      <c r="AA14" s="82"/>
    </row>
    <row r="15" spans="1:27" s="17" customFormat="1" x14ac:dyDescent="0.25">
      <c r="A15" s="112">
        <v>45748</v>
      </c>
      <c r="B15" s="19">
        <v>3490</v>
      </c>
      <c r="C15" s="19">
        <v>2010029</v>
      </c>
      <c r="D15" s="19">
        <v>269</v>
      </c>
      <c r="E15" s="19">
        <v>288204</v>
      </c>
      <c r="F15" s="19">
        <v>2</v>
      </c>
      <c r="G15" s="19">
        <v>77008</v>
      </c>
      <c r="H15" s="20">
        <f t="shared" si="8"/>
        <v>3761</v>
      </c>
      <c r="I15" s="20">
        <f t="shared" si="9"/>
        <v>2375241</v>
      </c>
      <c r="J15" s="21" t="s">
        <v>53</v>
      </c>
      <c r="K15" s="22" t="s">
        <v>65</v>
      </c>
      <c r="L15" s="132" t="s">
        <v>60</v>
      </c>
      <c r="M15" s="11"/>
      <c r="N15" s="23">
        <f t="shared" si="2"/>
        <v>45748</v>
      </c>
      <c r="O15" s="24">
        <v>0.13241</v>
      </c>
      <c r="P15" s="25">
        <v>0.12139999999999999</v>
      </c>
      <c r="Q15" s="26">
        <f t="shared" si="3"/>
        <v>22130.419290000013</v>
      </c>
      <c r="R15" s="27">
        <v>0.13078000000000001</v>
      </c>
      <c r="S15" s="25">
        <v>0.12139999999999999</v>
      </c>
      <c r="T15" s="28">
        <f t="shared" si="4"/>
        <v>2703.3535200000038</v>
      </c>
      <c r="U15" s="29">
        <v>0.16846999999999998</v>
      </c>
      <c r="V15" s="25">
        <v>0.12139999999999999</v>
      </c>
      <c r="W15" s="26">
        <f t="shared" si="5"/>
        <v>3624.7665599999991</v>
      </c>
      <c r="X15" s="30">
        <f t="shared" si="10"/>
        <v>28458.539370000017</v>
      </c>
      <c r="Y15" s="31">
        <f t="shared" si="7"/>
        <v>575.93954154727794</v>
      </c>
      <c r="AA15" s="82"/>
    </row>
    <row r="16" spans="1:27" s="17" customFormat="1" x14ac:dyDescent="0.25">
      <c r="A16" s="112">
        <v>45717</v>
      </c>
      <c r="B16" s="19">
        <v>3833</v>
      </c>
      <c r="C16" s="19">
        <v>1964382</v>
      </c>
      <c r="D16" s="19">
        <v>297</v>
      </c>
      <c r="E16" s="19">
        <v>336991</v>
      </c>
      <c r="F16" s="19">
        <v>2</v>
      </c>
      <c r="G16" s="19">
        <v>96884</v>
      </c>
      <c r="H16" s="20">
        <f t="shared" si="8"/>
        <v>4132</v>
      </c>
      <c r="I16" s="20">
        <f t="shared" si="9"/>
        <v>2398257</v>
      </c>
      <c r="J16" s="21" t="s">
        <v>53</v>
      </c>
      <c r="K16" s="22" t="s">
        <v>65</v>
      </c>
      <c r="L16" s="132" t="s">
        <v>60</v>
      </c>
      <c r="M16" s="11"/>
      <c r="N16" s="23">
        <f t="shared" si="2"/>
        <v>45717</v>
      </c>
      <c r="O16" s="24">
        <v>0.13241</v>
      </c>
      <c r="P16" s="25">
        <v>0.12139999999999999</v>
      </c>
      <c r="Q16" s="26">
        <f t="shared" si="3"/>
        <v>21627.845820000013</v>
      </c>
      <c r="R16" s="27">
        <v>0.13078000000000001</v>
      </c>
      <c r="S16" s="25">
        <v>0.12139999999999999</v>
      </c>
      <c r="T16" s="28">
        <f t="shared" si="4"/>
        <v>3160.9755800000044</v>
      </c>
      <c r="U16" s="29">
        <v>0.16846999999999998</v>
      </c>
      <c r="V16" s="25">
        <v>0.12139999999999999</v>
      </c>
      <c r="W16" s="26">
        <f t="shared" si="5"/>
        <v>4560.3298799999984</v>
      </c>
      <c r="X16" s="30">
        <f t="shared" si="10"/>
        <v>29349.151280000016</v>
      </c>
      <c r="Y16" s="31">
        <f t="shared" si="7"/>
        <v>512.49204278632919</v>
      </c>
      <c r="AA16" s="82"/>
    </row>
    <row r="17" spans="1:27" s="17" customFormat="1" x14ac:dyDescent="0.25">
      <c r="A17" s="167">
        <v>45689</v>
      </c>
      <c r="B17" s="168"/>
      <c r="C17" s="168"/>
      <c r="D17" s="168"/>
      <c r="E17" s="168"/>
      <c r="F17" s="168"/>
      <c r="G17" s="168"/>
      <c r="H17" s="169"/>
      <c r="I17" s="169"/>
      <c r="J17" s="49"/>
      <c r="K17" s="35"/>
      <c r="L17" s="170"/>
      <c r="M17" s="11"/>
      <c r="N17" s="36">
        <f t="shared" si="2"/>
        <v>45689</v>
      </c>
      <c r="O17" s="174"/>
      <c r="P17" s="175"/>
      <c r="Q17" s="176"/>
      <c r="R17" s="177"/>
      <c r="S17" s="175"/>
      <c r="T17" s="178"/>
      <c r="U17" s="179"/>
      <c r="V17" s="175"/>
      <c r="W17" s="176"/>
      <c r="X17" s="42"/>
      <c r="Y17" s="180">
        <f t="shared" si="7"/>
        <v>0</v>
      </c>
      <c r="AA17" s="82"/>
    </row>
    <row r="18" spans="1:27" s="17" customFormat="1" x14ac:dyDescent="0.25">
      <c r="A18" s="133">
        <v>45658</v>
      </c>
      <c r="B18" s="171"/>
      <c r="C18" s="171"/>
      <c r="D18" s="171"/>
      <c r="E18" s="171"/>
      <c r="F18" s="171"/>
      <c r="G18" s="171"/>
      <c r="H18" s="134"/>
      <c r="I18" s="134"/>
      <c r="J18" s="135"/>
      <c r="K18" s="172"/>
      <c r="L18" s="173"/>
      <c r="M18" s="11"/>
      <c r="N18" s="160">
        <f t="shared" si="2"/>
        <v>45658</v>
      </c>
      <c r="O18" s="181"/>
      <c r="P18" s="156"/>
      <c r="Q18" s="182"/>
      <c r="R18" s="155"/>
      <c r="S18" s="156"/>
      <c r="T18" s="183"/>
      <c r="U18" s="157"/>
      <c r="V18" s="156"/>
      <c r="W18" s="182"/>
      <c r="X18" s="184"/>
      <c r="Y18" s="158">
        <f t="shared" si="7"/>
        <v>0</v>
      </c>
      <c r="AA18" s="82"/>
    </row>
    <row r="19" spans="1:27" s="17" customFormat="1" hidden="1" x14ac:dyDescent="0.25">
      <c r="A19" s="161">
        <f t="shared" ref="A19:A30" si="11">A20+31</f>
        <v>42347</v>
      </c>
      <c r="B19" s="33"/>
      <c r="C19" s="34"/>
      <c r="D19" s="34"/>
      <c r="E19" s="34"/>
      <c r="F19" s="34"/>
      <c r="G19" s="34"/>
      <c r="H19" s="34"/>
      <c r="I19" s="34"/>
      <c r="J19" s="35" t="s">
        <v>5</v>
      </c>
      <c r="K19" s="35"/>
      <c r="L19" s="35"/>
      <c r="M19" s="11"/>
      <c r="N19" s="162">
        <f t="shared" si="2"/>
        <v>42347</v>
      </c>
      <c r="O19" s="43"/>
      <c r="P19" s="44"/>
      <c r="Q19" s="163"/>
      <c r="R19" s="164"/>
      <c r="S19" s="164"/>
      <c r="T19" s="164"/>
      <c r="U19" s="165"/>
      <c r="V19" s="44"/>
      <c r="W19" s="163"/>
      <c r="X19" s="166"/>
      <c r="Y19" s="166"/>
      <c r="AA19" s="82">
        <f t="shared" ref="AA19:AA48" si="12">+X19-Z19</f>
        <v>0</v>
      </c>
    </row>
    <row r="20" spans="1:27" s="17" customFormat="1" hidden="1" x14ac:dyDescent="0.25">
      <c r="A20" s="32">
        <f t="shared" si="11"/>
        <v>42316</v>
      </c>
      <c r="B20" s="43"/>
      <c r="C20" s="44"/>
      <c r="D20" s="44"/>
      <c r="E20" s="44"/>
      <c r="F20" s="44"/>
      <c r="G20" s="44"/>
      <c r="H20" s="44"/>
      <c r="I20" s="44"/>
      <c r="J20" s="44"/>
      <c r="K20" s="44"/>
      <c r="L20" s="44"/>
      <c r="M20" s="11"/>
      <c r="N20" s="36">
        <f t="shared" si="2"/>
        <v>42316</v>
      </c>
      <c r="O20" s="37"/>
      <c r="P20" s="38"/>
      <c r="Q20" s="39"/>
      <c r="R20" s="40"/>
      <c r="S20" s="40"/>
      <c r="T20" s="40"/>
      <c r="U20" s="41"/>
      <c r="V20" s="38"/>
      <c r="W20" s="39"/>
      <c r="X20" s="42"/>
      <c r="Y20" s="42"/>
      <c r="AA20" s="82">
        <f t="shared" si="12"/>
        <v>0</v>
      </c>
    </row>
    <row r="21" spans="1:27" s="17" customFormat="1" hidden="1" x14ac:dyDescent="0.25">
      <c r="A21" s="32">
        <f t="shared" si="11"/>
        <v>42285</v>
      </c>
      <c r="B21" s="43"/>
      <c r="C21" s="44"/>
      <c r="D21" s="44"/>
      <c r="E21" s="44"/>
      <c r="F21" s="44"/>
      <c r="G21" s="44"/>
      <c r="H21" s="44"/>
      <c r="I21" s="44"/>
      <c r="J21" s="44"/>
      <c r="K21" s="44"/>
      <c r="L21" s="44"/>
      <c r="M21" s="45"/>
      <c r="N21" s="36">
        <f t="shared" si="2"/>
        <v>42285</v>
      </c>
      <c r="O21" s="37"/>
      <c r="P21" s="38"/>
      <c r="Q21" s="39"/>
      <c r="R21" s="40"/>
      <c r="S21" s="40"/>
      <c r="T21" s="40"/>
      <c r="U21" s="41"/>
      <c r="V21" s="38"/>
      <c r="W21" s="39"/>
      <c r="X21" s="42"/>
      <c r="Y21" s="42"/>
      <c r="AA21" s="82">
        <f t="shared" si="12"/>
        <v>0</v>
      </c>
    </row>
    <row r="22" spans="1:27" s="17" customFormat="1" hidden="1" x14ac:dyDescent="0.25">
      <c r="A22" s="32">
        <f t="shared" si="11"/>
        <v>42254</v>
      </c>
      <c r="B22" s="43"/>
      <c r="C22" s="44"/>
      <c r="D22" s="44"/>
      <c r="E22" s="44"/>
      <c r="F22" s="44"/>
      <c r="G22" s="44"/>
      <c r="H22" s="44"/>
      <c r="I22" s="44"/>
      <c r="J22" s="44"/>
      <c r="K22" s="44"/>
      <c r="L22" s="44"/>
      <c r="M22" s="45"/>
      <c r="N22" s="36">
        <f t="shared" si="2"/>
        <v>42254</v>
      </c>
      <c r="O22" s="37"/>
      <c r="P22" s="38"/>
      <c r="Q22" s="39"/>
      <c r="R22" s="40"/>
      <c r="S22" s="40"/>
      <c r="T22" s="40"/>
      <c r="U22" s="41"/>
      <c r="V22" s="38"/>
      <c r="W22" s="39"/>
      <c r="X22" s="42"/>
      <c r="Y22" s="42"/>
      <c r="AA22" s="82">
        <f t="shared" si="12"/>
        <v>0</v>
      </c>
    </row>
    <row r="23" spans="1:27" s="17" customFormat="1" hidden="1" x14ac:dyDescent="0.25">
      <c r="A23" s="32">
        <f t="shared" si="11"/>
        <v>42223</v>
      </c>
      <c r="B23" s="43"/>
      <c r="C23" s="44"/>
      <c r="D23" s="44"/>
      <c r="E23" s="44"/>
      <c r="F23" s="44"/>
      <c r="G23" s="44"/>
      <c r="H23" s="44"/>
      <c r="I23" s="44"/>
      <c r="J23" s="44"/>
      <c r="K23" s="44"/>
      <c r="L23" s="44"/>
      <c r="M23" s="45"/>
      <c r="N23" s="36">
        <f t="shared" si="2"/>
        <v>42223</v>
      </c>
      <c r="O23" s="37"/>
      <c r="P23" s="38"/>
      <c r="Q23" s="39"/>
      <c r="R23" s="40"/>
      <c r="S23" s="40"/>
      <c r="T23" s="40"/>
      <c r="U23" s="41"/>
      <c r="V23" s="38"/>
      <c r="W23" s="39"/>
      <c r="X23" s="42"/>
      <c r="Y23" s="42"/>
      <c r="AA23" s="82">
        <f t="shared" si="12"/>
        <v>0</v>
      </c>
    </row>
    <row r="24" spans="1:27" s="17" customFormat="1" hidden="1" x14ac:dyDescent="0.25">
      <c r="A24" s="32">
        <f t="shared" si="11"/>
        <v>42192</v>
      </c>
      <c r="B24" s="43"/>
      <c r="C24" s="44"/>
      <c r="D24" s="44"/>
      <c r="E24" s="44"/>
      <c r="F24" s="44"/>
      <c r="G24" s="44"/>
      <c r="H24" s="44"/>
      <c r="I24" s="44"/>
      <c r="J24" s="44"/>
      <c r="K24" s="44"/>
      <c r="L24" s="44"/>
      <c r="M24" s="45"/>
      <c r="N24" s="36">
        <f t="shared" si="2"/>
        <v>42192</v>
      </c>
      <c r="O24" s="37"/>
      <c r="P24" s="38"/>
      <c r="Q24" s="39"/>
      <c r="R24" s="40"/>
      <c r="S24" s="40"/>
      <c r="T24" s="40"/>
      <c r="U24" s="41"/>
      <c r="V24" s="38"/>
      <c r="W24" s="39"/>
      <c r="X24" s="42"/>
      <c r="Y24" s="42"/>
      <c r="AA24" s="82">
        <f t="shared" si="12"/>
        <v>0</v>
      </c>
    </row>
    <row r="25" spans="1:27" s="17" customFormat="1" hidden="1" x14ac:dyDescent="0.25">
      <c r="A25" s="32">
        <f t="shared" si="11"/>
        <v>42161</v>
      </c>
      <c r="B25" s="43"/>
      <c r="C25" s="44"/>
      <c r="D25" s="44"/>
      <c r="E25" s="44"/>
      <c r="F25" s="44"/>
      <c r="G25" s="44"/>
      <c r="H25" s="44"/>
      <c r="I25" s="44"/>
      <c r="J25" s="44"/>
      <c r="K25" s="44"/>
      <c r="L25" s="44"/>
      <c r="M25" s="45"/>
      <c r="N25" s="36">
        <f t="shared" si="2"/>
        <v>42161</v>
      </c>
      <c r="O25" s="37"/>
      <c r="P25" s="38"/>
      <c r="Q25" s="39"/>
      <c r="R25" s="40"/>
      <c r="S25" s="40"/>
      <c r="T25" s="40"/>
      <c r="U25" s="41"/>
      <c r="V25" s="38"/>
      <c r="W25" s="39"/>
      <c r="X25" s="42"/>
      <c r="Y25" s="42"/>
      <c r="AA25" s="82">
        <f t="shared" si="12"/>
        <v>0</v>
      </c>
    </row>
    <row r="26" spans="1:27" s="17" customFormat="1" hidden="1" x14ac:dyDescent="0.25">
      <c r="A26" s="32">
        <f t="shared" si="11"/>
        <v>42130</v>
      </c>
      <c r="B26" s="43"/>
      <c r="C26" s="44"/>
      <c r="D26" s="44"/>
      <c r="E26" s="44"/>
      <c r="F26" s="44"/>
      <c r="G26" s="44"/>
      <c r="H26" s="44"/>
      <c r="I26" s="44"/>
      <c r="J26" s="44"/>
      <c r="K26" s="44"/>
      <c r="L26" s="44"/>
      <c r="M26" s="45"/>
      <c r="N26" s="36">
        <f t="shared" si="2"/>
        <v>42130</v>
      </c>
      <c r="O26" s="37"/>
      <c r="P26" s="38"/>
      <c r="Q26" s="39"/>
      <c r="R26" s="40"/>
      <c r="S26" s="40"/>
      <c r="T26" s="40"/>
      <c r="U26" s="41"/>
      <c r="V26" s="38"/>
      <c r="W26" s="39"/>
      <c r="X26" s="42"/>
      <c r="Y26" s="42"/>
      <c r="AA26" s="82">
        <f t="shared" si="12"/>
        <v>0</v>
      </c>
    </row>
    <row r="27" spans="1:27" s="17" customFormat="1" hidden="1" x14ac:dyDescent="0.25">
      <c r="A27" s="32">
        <f t="shared" si="11"/>
        <v>42099</v>
      </c>
      <c r="B27" s="43"/>
      <c r="C27" s="44"/>
      <c r="D27" s="44"/>
      <c r="E27" s="44"/>
      <c r="F27" s="44"/>
      <c r="G27" s="44"/>
      <c r="H27" s="44"/>
      <c r="I27" s="44"/>
      <c r="J27" s="44"/>
      <c r="K27" s="44"/>
      <c r="L27" s="44"/>
      <c r="M27" s="45"/>
      <c r="N27" s="36">
        <f t="shared" si="2"/>
        <v>42099</v>
      </c>
      <c r="O27" s="37"/>
      <c r="P27" s="38"/>
      <c r="Q27" s="39"/>
      <c r="R27" s="40"/>
      <c r="S27" s="40"/>
      <c r="T27" s="40"/>
      <c r="U27" s="41"/>
      <c r="V27" s="38"/>
      <c r="W27" s="39"/>
      <c r="X27" s="42"/>
      <c r="Y27" s="42"/>
      <c r="AA27" s="82">
        <f t="shared" si="12"/>
        <v>0</v>
      </c>
    </row>
    <row r="28" spans="1:27" s="17" customFormat="1" hidden="1" x14ac:dyDescent="0.25">
      <c r="A28" s="32">
        <f t="shared" si="11"/>
        <v>42068</v>
      </c>
      <c r="B28" s="43"/>
      <c r="C28" s="44"/>
      <c r="D28" s="44"/>
      <c r="E28" s="44"/>
      <c r="F28" s="44"/>
      <c r="G28" s="44"/>
      <c r="H28" s="44"/>
      <c r="I28" s="44"/>
      <c r="J28" s="44"/>
      <c r="K28" s="44"/>
      <c r="L28" s="44"/>
      <c r="M28" s="45"/>
      <c r="N28" s="36">
        <f t="shared" si="2"/>
        <v>42068</v>
      </c>
      <c r="O28" s="37"/>
      <c r="P28" s="38"/>
      <c r="Q28" s="39"/>
      <c r="R28" s="40"/>
      <c r="S28" s="40"/>
      <c r="T28" s="40"/>
      <c r="U28" s="41"/>
      <c r="V28" s="38"/>
      <c r="W28" s="39"/>
      <c r="X28" s="42"/>
      <c r="Y28" s="42"/>
      <c r="AA28" s="82">
        <f t="shared" si="12"/>
        <v>0</v>
      </c>
    </row>
    <row r="29" spans="1:27" s="17" customFormat="1" hidden="1" x14ac:dyDescent="0.25">
      <c r="A29" s="32">
        <f t="shared" si="11"/>
        <v>42037</v>
      </c>
      <c r="B29" s="43"/>
      <c r="C29" s="44"/>
      <c r="D29" s="44"/>
      <c r="E29" s="44"/>
      <c r="F29" s="44"/>
      <c r="G29" s="44"/>
      <c r="H29" s="44"/>
      <c r="I29" s="44"/>
      <c r="J29" s="44"/>
      <c r="K29" s="44"/>
      <c r="L29" s="44"/>
      <c r="M29" s="45"/>
      <c r="N29" s="36">
        <f t="shared" si="2"/>
        <v>42037</v>
      </c>
      <c r="O29" s="37"/>
      <c r="P29" s="38"/>
      <c r="Q29" s="39"/>
      <c r="R29" s="40"/>
      <c r="S29" s="40"/>
      <c r="T29" s="40"/>
      <c r="U29" s="41"/>
      <c r="V29" s="38"/>
      <c r="W29" s="39"/>
      <c r="X29" s="42"/>
      <c r="Y29" s="42"/>
      <c r="AA29" s="82">
        <f t="shared" si="12"/>
        <v>0</v>
      </c>
    </row>
    <row r="30" spans="1:27" s="17" customFormat="1" hidden="1" x14ac:dyDescent="0.25">
      <c r="A30" s="32">
        <f t="shared" si="11"/>
        <v>42006</v>
      </c>
      <c r="B30" s="43"/>
      <c r="C30" s="44"/>
      <c r="D30" s="44"/>
      <c r="E30" s="44"/>
      <c r="F30" s="44"/>
      <c r="G30" s="44"/>
      <c r="H30" s="44"/>
      <c r="I30" s="44"/>
      <c r="J30" s="44"/>
      <c r="K30" s="44"/>
      <c r="L30" s="44"/>
      <c r="M30" s="45"/>
      <c r="N30" s="36">
        <f t="shared" si="2"/>
        <v>42006</v>
      </c>
      <c r="O30" s="37"/>
      <c r="P30" s="38"/>
      <c r="Q30" s="39"/>
      <c r="R30" s="40"/>
      <c r="S30" s="40"/>
      <c r="T30" s="40"/>
      <c r="U30" s="41"/>
      <c r="V30" s="38"/>
      <c r="W30" s="39"/>
      <c r="X30" s="42"/>
      <c r="Y30" s="42"/>
      <c r="AA30" s="82">
        <f t="shared" si="12"/>
        <v>0</v>
      </c>
    </row>
    <row r="31" spans="1:27" s="17" customFormat="1" hidden="1" x14ac:dyDescent="0.25">
      <c r="A31" s="32">
        <f>A32+31</f>
        <v>41975</v>
      </c>
      <c r="B31" s="43"/>
      <c r="C31" s="44"/>
      <c r="D31" s="44"/>
      <c r="E31" s="44"/>
      <c r="F31" s="44"/>
      <c r="G31" s="44"/>
      <c r="H31" s="44"/>
      <c r="I31" s="44"/>
      <c r="J31" s="44"/>
      <c r="K31" s="44"/>
      <c r="L31" s="44"/>
      <c r="M31" s="45"/>
      <c r="N31" s="36">
        <f t="shared" si="2"/>
        <v>41975</v>
      </c>
      <c r="O31" s="37"/>
      <c r="P31" s="38"/>
      <c r="Q31" s="39"/>
      <c r="R31" s="40"/>
      <c r="S31" s="40"/>
      <c r="T31" s="40"/>
      <c r="U31" s="41"/>
      <c r="V31" s="38"/>
      <c r="W31" s="39"/>
      <c r="X31" s="42"/>
      <c r="Y31" s="42"/>
      <c r="AA31" s="82">
        <f t="shared" si="12"/>
        <v>0</v>
      </c>
    </row>
    <row r="32" spans="1:27" s="4" customFormat="1" hidden="1" x14ac:dyDescent="0.25">
      <c r="A32" s="32">
        <v>41944</v>
      </c>
      <c r="B32" s="46"/>
      <c r="C32" s="47"/>
      <c r="D32" s="48"/>
      <c r="E32" s="47"/>
      <c r="F32" s="48"/>
      <c r="G32" s="48"/>
      <c r="H32" s="48"/>
      <c r="I32" s="48"/>
      <c r="J32" s="48"/>
      <c r="K32" s="49"/>
      <c r="L32" s="49"/>
      <c r="M32" s="45"/>
      <c r="N32" s="36">
        <f t="shared" si="2"/>
        <v>41944</v>
      </c>
      <c r="O32" s="46"/>
      <c r="P32" s="48"/>
      <c r="Q32" s="50"/>
      <c r="R32" s="51"/>
      <c r="S32" s="51"/>
      <c r="T32" s="51"/>
      <c r="U32" s="52"/>
      <c r="V32" s="48"/>
      <c r="W32" s="50"/>
      <c r="X32" s="42"/>
      <c r="Y32" s="42"/>
      <c r="AA32" s="82">
        <f t="shared" si="12"/>
        <v>0</v>
      </c>
    </row>
    <row r="33" spans="1:27" s="4" customFormat="1" hidden="1" x14ac:dyDescent="0.25">
      <c r="A33" s="32">
        <v>41913</v>
      </c>
      <c r="B33" s="46"/>
      <c r="C33" s="47"/>
      <c r="D33" s="48"/>
      <c r="E33" s="47"/>
      <c r="F33" s="48"/>
      <c r="G33" s="48"/>
      <c r="H33" s="48"/>
      <c r="I33" s="48"/>
      <c r="J33" s="48"/>
      <c r="K33" s="49"/>
      <c r="L33" s="49"/>
      <c r="M33" s="45"/>
      <c r="N33" s="36">
        <f t="shared" si="2"/>
        <v>41913</v>
      </c>
      <c r="O33" s="46"/>
      <c r="P33" s="48"/>
      <c r="Q33" s="50"/>
      <c r="R33" s="51"/>
      <c r="S33" s="51"/>
      <c r="T33" s="51"/>
      <c r="U33" s="52"/>
      <c r="V33" s="48"/>
      <c r="W33" s="50"/>
      <c r="X33" s="42"/>
      <c r="Y33" s="42"/>
      <c r="AA33" s="82">
        <f t="shared" si="12"/>
        <v>0</v>
      </c>
    </row>
    <row r="34" spans="1:27" s="4" customFormat="1" hidden="1" x14ac:dyDescent="0.25">
      <c r="A34" s="32">
        <v>41883</v>
      </c>
      <c r="B34" s="46"/>
      <c r="C34" s="47"/>
      <c r="D34" s="48"/>
      <c r="E34" s="47"/>
      <c r="F34" s="48"/>
      <c r="G34" s="48"/>
      <c r="H34" s="48"/>
      <c r="I34" s="48"/>
      <c r="J34" s="48"/>
      <c r="K34" s="49"/>
      <c r="L34" s="49"/>
      <c r="M34" s="45"/>
      <c r="N34" s="36">
        <f t="shared" si="2"/>
        <v>41883</v>
      </c>
      <c r="O34" s="46"/>
      <c r="P34" s="48"/>
      <c r="Q34" s="50"/>
      <c r="R34" s="51"/>
      <c r="S34" s="51"/>
      <c r="T34" s="51"/>
      <c r="U34" s="52"/>
      <c r="V34" s="48"/>
      <c r="W34" s="50"/>
      <c r="X34" s="42"/>
      <c r="Y34" s="42"/>
      <c r="AA34" s="82">
        <f t="shared" si="12"/>
        <v>0</v>
      </c>
    </row>
    <row r="35" spans="1:27" s="4" customFormat="1" hidden="1" x14ac:dyDescent="0.25">
      <c r="A35" s="32">
        <v>41852</v>
      </c>
      <c r="B35" s="46"/>
      <c r="C35" s="47"/>
      <c r="D35" s="48"/>
      <c r="E35" s="47"/>
      <c r="F35" s="48"/>
      <c r="G35" s="48"/>
      <c r="H35" s="48"/>
      <c r="I35" s="48"/>
      <c r="J35" s="48"/>
      <c r="K35" s="49"/>
      <c r="L35" s="49"/>
      <c r="M35" s="45"/>
      <c r="N35" s="36">
        <f t="shared" si="2"/>
        <v>41852</v>
      </c>
      <c r="O35" s="46"/>
      <c r="P35" s="48"/>
      <c r="Q35" s="50"/>
      <c r="R35" s="51"/>
      <c r="S35" s="51"/>
      <c r="T35" s="51"/>
      <c r="U35" s="52"/>
      <c r="V35" s="48"/>
      <c r="W35" s="50"/>
      <c r="X35" s="42"/>
      <c r="Y35" s="42"/>
      <c r="AA35" s="82">
        <f t="shared" si="12"/>
        <v>0</v>
      </c>
    </row>
    <row r="36" spans="1:27" s="4" customFormat="1" hidden="1" x14ac:dyDescent="0.25">
      <c r="A36" s="32">
        <v>41821</v>
      </c>
      <c r="B36" s="46"/>
      <c r="C36" s="47"/>
      <c r="D36" s="48"/>
      <c r="E36" s="47"/>
      <c r="F36" s="48"/>
      <c r="G36" s="48"/>
      <c r="H36" s="48"/>
      <c r="I36" s="48"/>
      <c r="J36" s="48"/>
      <c r="K36" s="49"/>
      <c r="L36" s="49"/>
      <c r="M36" s="45"/>
      <c r="N36" s="36">
        <f t="shared" si="2"/>
        <v>41821</v>
      </c>
      <c r="O36" s="46"/>
      <c r="P36" s="48"/>
      <c r="Q36" s="50"/>
      <c r="R36" s="51"/>
      <c r="S36" s="51"/>
      <c r="T36" s="51"/>
      <c r="U36" s="52"/>
      <c r="V36" s="48"/>
      <c r="W36" s="50"/>
      <c r="X36" s="42"/>
      <c r="Y36" s="42"/>
      <c r="AA36" s="82">
        <f t="shared" si="12"/>
        <v>0</v>
      </c>
    </row>
    <row r="37" spans="1:27" s="4" customFormat="1" hidden="1" x14ac:dyDescent="0.25">
      <c r="A37" s="32">
        <v>41791</v>
      </c>
      <c r="B37" s="46"/>
      <c r="C37" s="47"/>
      <c r="D37" s="48"/>
      <c r="E37" s="47"/>
      <c r="F37" s="48"/>
      <c r="G37" s="48"/>
      <c r="H37" s="48"/>
      <c r="I37" s="48"/>
      <c r="J37" s="48"/>
      <c r="K37" s="49"/>
      <c r="L37" s="49"/>
      <c r="M37" s="45"/>
      <c r="N37" s="36">
        <f t="shared" si="2"/>
        <v>41791</v>
      </c>
      <c r="O37" s="46"/>
      <c r="P37" s="49"/>
      <c r="Q37" s="50"/>
      <c r="R37" s="51"/>
      <c r="S37" s="51"/>
      <c r="T37" s="51"/>
      <c r="U37" s="52"/>
      <c r="V37" s="49"/>
      <c r="W37" s="50"/>
      <c r="X37" s="42"/>
      <c r="Y37" s="42"/>
      <c r="AA37" s="82">
        <f t="shared" si="12"/>
        <v>0</v>
      </c>
    </row>
    <row r="38" spans="1:27" hidden="1" x14ac:dyDescent="0.25">
      <c r="A38" s="32">
        <v>41760</v>
      </c>
      <c r="B38" s="46"/>
      <c r="C38" s="47"/>
      <c r="D38" s="48"/>
      <c r="E38" s="47"/>
      <c r="F38" s="48"/>
      <c r="G38" s="48"/>
      <c r="H38" s="48"/>
      <c r="I38" s="48"/>
      <c r="J38" s="48"/>
      <c r="K38" s="49"/>
      <c r="L38" s="49"/>
      <c r="M38" s="45"/>
      <c r="N38" s="36">
        <f t="shared" si="2"/>
        <v>41760</v>
      </c>
      <c r="O38" s="46"/>
      <c r="P38" s="49"/>
      <c r="Q38" s="50"/>
      <c r="R38" s="51"/>
      <c r="S38" s="51"/>
      <c r="T38" s="51"/>
      <c r="U38" s="52"/>
      <c r="V38" s="49"/>
      <c r="W38" s="50"/>
      <c r="X38" s="42"/>
      <c r="Y38" s="42"/>
      <c r="AA38" s="82">
        <f t="shared" si="12"/>
        <v>0</v>
      </c>
    </row>
    <row r="39" spans="1:27" hidden="1" x14ac:dyDescent="0.25">
      <c r="A39" s="32">
        <v>41730</v>
      </c>
      <c r="B39" s="46"/>
      <c r="C39" s="48"/>
      <c r="D39" s="48"/>
      <c r="E39" s="48"/>
      <c r="F39" s="48"/>
      <c r="G39" s="48"/>
      <c r="H39" s="48"/>
      <c r="I39" s="48"/>
      <c r="J39" s="48"/>
      <c r="K39" s="49"/>
      <c r="L39" s="49"/>
      <c r="M39" s="45"/>
      <c r="N39" s="36">
        <f t="shared" si="2"/>
        <v>41730</v>
      </c>
      <c r="O39" s="46"/>
      <c r="P39" s="49"/>
      <c r="Q39" s="50"/>
      <c r="R39" s="51"/>
      <c r="S39" s="51"/>
      <c r="T39" s="51"/>
      <c r="U39" s="52"/>
      <c r="V39" s="49"/>
      <c r="W39" s="50"/>
      <c r="X39" s="42"/>
      <c r="Y39" s="42"/>
      <c r="AA39" s="82">
        <f t="shared" si="12"/>
        <v>0</v>
      </c>
    </row>
    <row r="40" spans="1:27" hidden="1" x14ac:dyDescent="0.25">
      <c r="A40" s="32">
        <v>41699</v>
      </c>
      <c r="B40" s="46"/>
      <c r="C40" s="48"/>
      <c r="D40" s="48"/>
      <c r="E40" s="48"/>
      <c r="F40" s="48"/>
      <c r="G40" s="48"/>
      <c r="H40" s="48"/>
      <c r="I40" s="48"/>
      <c r="J40" s="48"/>
      <c r="K40" s="49"/>
      <c r="L40" s="49"/>
      <c r="M40" s="53"/>
      <c r="N40" s="36">
        <f t="shared" si="2"/>
        <v>41699</v>
      </c>
      <c r="O40" s="46"/>
      <c r="P40" s="49"/>
      <c r="Q40" s="50"/>
      <c r="R40" s="51"/>
      <c r="S40" s="51"/>
      <c r="T40" s="51"/>
      <c r="U40" s="52"/>
      <c r="V40" s="49"/>
      <c r="W40" s="50"/>
      <c r="X40" s="42"/>
      <c r="Y40" s="42"/>
      <c r="AA40" s="82">
        <f t="shared" si="12"/>
        <v>0</v>
      </c>
    </row>
    <row r="41" spans="1:27" hidden="1" x14ac:dyDescent="0.25">
      <c r="A41" s="32">
        <v>41671</v>
      </c>
      <c r="B41" s="46"/>
      <c r="C41" s="48"/>
      <c r="D41" s="48"/>
      <c r="E41" s="48"/>
      <c r="F41" s="48"/>
      <c r="G41" s="48"/>
      <c r="H41" s="48"/>
      <c r="I41" s="48"/>
      <c r="J41" s="48"/>
      <c r="K41" s="49"/>
      <c r="L41" s="49"/>
      <c r="M41" s="53"/>
      <c r="N41" s="36">
        <f t="shared" si="2"/>
        <v>41671</v>
      </c>
      <c r="O41" s="46"/>
      <c r="P41" s="49"/>
      <c r="Q41" s="50"/>
      <c r="R41" s="51"/>
      <c r="S41" s="51"/>
      <c r="T41" s="51"/>
      <c r="U41" s="52"/>
      <c r="V41" s="49"/>
      <c r="W41" s="50"/>
      <c r="X41" s="42"/>
      <c r="Y41" s="42"/>
      <c r="AA41" s="82">
        <f t="shared" si="12"/>
        <v>0</v>
      </c>
    </row>
    <row r="42" spans="1:27" hidden="1" x14ac:dyDescent="0.25">
      <c r="A42" s="32">
        <v>41640</v>
      </c>
      <c r="B42" s="46"/>
      <c r="C42" s="48"/>
      <c r="D42" s="48"/>
      <c r="E42" s="48"/>
      <c r="F42" s="48"/>
      <c r="G42" s="48"/>
      <c r="H42" s="48"/>
      <c r="I42" s="48"/>
      <c r="J42" s="48"/>
      <c r="K42" s="49"/>
      <c r="L42" s="49"/>
      <c r="M42" s="53"/>
      <c r="N42" s="36">
        <f t="shared" si="2"/>
        <v>41640</v>
      </c>
      <c r="O42" s="46"/>
      <c r="P42" s="49"/>
      <c r="Q42" s="50"/>
      <c r="R42" s="51"/>
      <c r="S42" s="51"/>
      <c r="T42" s="51"/>
      <c r="U42" s="52"/>
      <c r="V42" s="49"/>
      <c r="W42" s="50"/>
      <c r="X42" s="42"/>
      <c r="Y42" s="42"/>
      <c r="AA42" s="82">
        <f t="shared" si="12"/>
        <v>0</v>
      </c>
    </row>
    <row r="43" spans="1:27" hidden="1" x14ac:dyDescent="0.25">
      <c r="A43" s="18">
        <v>41609</v>
      </c>
      <c r="B43" s="54">
        <v>5479</v>
      </c>
      <c r="C43" s="20">
        <v>4796144</v>
      </c>
      <c r="D43" s="20">
        <v>156</v>
      </c>
      <c r="E43" s="20">
        <v>248289</v>
      </c>
      <c r="F43" s="55">
        <v>0</v>
      </c>
      <c r="G43" s="55">
        <v>0</v>
      </c>
      <c r="H43" s="55" t="e">
        <f>B43+D43+F43+#REF!</f>
        <v>#REF!</v>
      </c>
      <c r="I43" s="55" t="e">
        <f>C43+E43+G43+#REF!</f>
        <v>#REF!</v>
      </c>
      <c r="J43" s="56" t="s">
        <v>36</v>
      </c>
      <c r="K43" s="21" t="s">
        <v>37</v>
      </c>
      <c r="L43" s="56" t="s">
        <v>35</v>
      </c>
      <c r="M43" s="53"/>
      <c r="N43" s="23">
        <f t="shared" si="2"/>
        <v>41609</v>
      </c>
      <c r="O43" s="57"/>
      <c r="P43" s="58"/>
      <c r="Q43" s="59"/>
      <c r="R43" s="60"/>
      <c r="S43" s="60"/>
      <c r="T43" s="60"/>
      <c r="U43" s="61"/>
      <c r="V43" s="58"/>
      <c r="W43" s="59"/>
      <c r="X43" s="30"/>
      <c r="Y43" s="30">
        <f>IFERROR(C43/B43,0)</f>
        <v>875.36849790107681</v>
      </c>
      <c r="AA43" s="82">
        <f t="shared" si="12"/>
        <v>0</v>
      </c>
    </row>
    <row r="44" spans="1:27" hidden="1" x14ac:dyDescent="0.25">
      <c r="A44" s="18">
        <v>41579</v>
      </c>
      <c r="B44" s="54">
        <v>5546</v>
      </c>
      <c r="C44" s="20">
        <v>4046389</v>
      </c>
      <c r="D44" s="20">
        <v>155</v>
      </c>
      <c r="E44" s="20">
        <v>121783</v>
      </c>
      <c r="F44" s="55">
        <v>0</v>
      </c>
      <c r="G44" s="55">
        <v>0</v>
      </c>
      <c r="H44" s="55" t="e">
        <f>B44+D44+F44+#REF!</f>
        <v>#REF!</v>
      </c>
      <c r="I44" s="55" t="e">
        <f>C44+E44+G44+#REF!</f>
        <v>#REF!</v>
      </c>
      <c r="J44" s="56" t="s">
        <v>36</v>
      </c>
      <c r="K44" s="21" t="s">
        <v>37</v>
      </c>
      <c r="L44" s="56" t="s">
        <v>35</v>
      </c>
      <c r="M44" s="53"/>
      <c r="N44" s="23">
        <f t="shared" si="2"/>
        <v>41579</v>
      </c>
      <c r="O44" s="57"/>
      <c r="P44" s="58"/>
      <c r="Q44" s="59"/>
      <c r="R44" s="60"/>
      <c r="S44" s="60"/>
      <c r="T44" s="60"/>
      <c r="U44" s="61"/>
      <c r="V44" s="58"/>
      <c r="W44" s="59"/>
      <c r="X44" s="30"/>
      <c r="Y44" s="30">
        <f>IFERROR(C44/B44,0)</f>
        <v>729.604940497656</v>
      </c>
      <c r="AA44" s="82">
        <f t="shared" si="12"/>
        <v>0</v>
      </c>
    </row>
    <row r="45" spans="1:27" hidden="1" x14ac:dyDescent="0.25">
      <c r="A45" s="18">
        <v>41549</v>
      </c>
      <c r="B45" s="62">
        <v>5692</v>
      </c>
      <c r="C45" s="62">
        <v>3233133</v>
      </c>
      <c r="D45" s="62">
        <v>272</v>
      </c>
      <c r="E45" s="62">
        <v>567689</v>
      </c>
      <c r="F45" s="55">
        <v>0</v>
      </c>
      <c r="G45" s="55">
        <v>0</v>
      </c>
      <c r="H45" s="55" t="e">
        <f>B45+D45+F45+#REF!</f>
        <v>#REF!</v>
      </c>
      <c r="I45" s="55" t="e">
        <f>C45+E45+G45+#REF!</f>
        <v>#REF!</v>
      </c>
      <c r="J45" s="56" t="s">
        <v>36</v>
      </c>
      <c r="K45" s="21" t="s">
        <v>37</v>
      </c>
      <c r="L45" s="56" t="s">
        <v>35</v>
      </c>
      <c r="M45" s="53"/>
      <c r="N45" s="23">
        <f t="shared" si="2"/>
        <v>41549</v>
      </c>
      <c r="O45" s="57"/>
      <c r="P45" s="58"/>
      <c r="Q45" s="59"/>
      <c r="R45" s="60"/>
      <c r="S45" s="60"/>
      <c r="T45" s="60"/>
      <c r="U45" s="61"/>
      <c r="V45" s="58"/>
      <c r="W45" s="59"/>
      <c r="X45" s="30"/>
      <c r="Y45" s="30">
        <f>IFERROR(C45/B45,0)</f>
        <v>568.01352775825717</v>
      </c>
      <c r="AA45" s="82">
        <f t="shared" si="12"/>
        <v>0</v>
      </c>
    </row>
    <row r="46" spans="1:27" hidden="1" x14ac:dyDescent="0.25">
      <c r="A46" s="18">
        <v>41523</v>
      </c>
      <c r="B46" s="62">
        <v>5702</v>
      </c>
      <c r="C46" s="62">
        <v>3177552</v>
      </c>
      <c r="D46" s="62">
        <v>276</v>
      </c>
      <c r="E46" s="62">
        <v>546884</v>
      </c>
      <c r="F46" s="55">
        <v>0</v>
      </c>
      <c r="G46" s="55">
        <v>0</v>
      </c>
      <c r="H46" s="55" t="e">
        <f>B46+D46+F46+#REF!</f>
        <v>#REF!</v>
      </c>
      <c r="I46" s="55" t="e">
        <f>C46+E46+G46+#REF!</f>
        <v>#REF!</v>
      </c>
      <c r="J46" s="56" t="s">
        <v>36</v>
      </c>
      <c r="K46" s="21" t="s">
        <v>37</v>
      </c>
      <c r="L46" s="56" t="s">
        <v>35</v>
      </c>
      <c r="M46" s="53"/>
      <c r="N46" s="23">
        <f t="shared" si="2"/>
        <v>41523</v>
      </c>
      <c r="O46" s="57"/>
      <c r="P46" s="58"/>
      <c r="Q46" s="59"/>
      <c r="R46" s="60"/>
      <c r="S46" s="60"/>
      <c r="T46" s="60"/>
      <c r="U46" s="61"/>
      <c r="V46" s="58"/>
      <c r="W46" s="59"/>
      <c r="X46" s="30"/>
      <c r="Y46" s="30">
        <f>IFERROR(C46/B46,0)</f>
        <v>557.26972991932655</v>
      </c>
      <c r="AA46" s="82">
        <f t="shared" si="12"/>
        <v>0</v>
      </c>
    </row>
    <row r="47" spans="1:27" s="73" customFormat="1" hidden="1" x14ac:dyDescent="0.25">
      <c r="A47" s="63">
        <v>41492</v>
      </c>
      <c r="B47" s="64"/>
      <c r="C47" s="65"/>
      <c r="D47" s="65"/>
      <c r="E47" s="65"/>
      <c r="F47" s="65"/>
      <c r="G47" s="65"/>
      <c r="H47" s="65"/>
      <c r="I47" s="65"/>
      <c r="J47" s="65"/>
      <c r="K47" s="66"/>
      <c r="L47" s="67"/>
      <c r="M47" s="53"/>
      <c r="N47" s="68">
        <f t="shared" si="2"/>
        <v>41492</v>
      </c>
      <c r="O47" s="64"/>
      <c r="P47" s="66"/>
      <c r="Q47" s="69"/>
      <c r="R47" s="70"/>
      <c r="S47" s="70"/>
      <c r="T47" s="70"/>
      <c r="U47" s="71"/>
      <c r="V47" s="66"/>
      <c r="W47" s="69"/>
      <c r="X47" s="72"/>
      <c r="Y47" s="72"/>
      <c r="AA47" s="82">
        <f t="shared" si="12"/>
        <v>0</v>
      </c>
    </row>
    <row r="48" spans="1:27" s="73" customFormat="1" hidden="1" x14ac:dyDescent="0.25">
      <c r="A48" s="63">
        <v>41461</v>
      </c>
      <c r="B48" s="64"/>
      <c r="C48" s="65"/>
      <c r="D48" s="65"/>
      <c r="E48" s="65"/>
      <c r="F48" s="65"/>
      <c r="G48" s="65"/>
      <c r="H48" s="65"/>
      <c r="I48" s="65"/>
      <c r="J48" s="65"/>
      <c r="K48" s="66"/>
      <c r="L48" s="67"/>
      <c r="M48" s="53"/>
      <c r="N48" s="74">
        <f t="shared" si="2"/>
        <v>41461</v>
      </c>
      <c r="O48" s="64"/>
      <c r="P48" s="66"/>
      <c r="Q48" s="69"/>
      <c r="R48" s="70"/>
      <c r="S48" s="70"/>
      <c r="T48" s="70"/>
      <c r="U48" s="71"/>
      <c r="V48" s="66"/>
      <c r="W48" s="69"/>
      <c r="X48" s="72"/>
      <c r="Y48" s="72"/>
      <c r="AA48" s="82">
        <f t="shared" si="12"/>
        <v>0</v>
      </c>
    </row>
    <row r="49" spans="1:27" x14ac:dyDescent="0.25">
      <c r="C49" s="5"/>
      <c r="D49" s="5"/>
      <c r="O49" s="75"/>
      <c r="Q49" s="76"/>
      <c r="R49" s="76"/>
      <c r="S49" s="76"/>
      <c r="T49" s="76"/>
      <c r="U49" s="76"/>
      <c r="V49" s="76"/>
      <c r="W49" s="76"/>
    </row>
    <row r="50" spans="1:27" ht="23.25" x14ac:dyDescent="0.35">
      <c r="A50" s="224" t="s">
        <v>50</v>
      </c>
      <c r="B50" s="225"/>
      <c r="C50" s="225"/>
      <c r="D50" s="225"/>
      <c r="E50" s="225"/>
      <c r="F50" s="225"/>
      <c r="G50" s="225"/>
      <c r="H50" s="225"/>
      <c r="I50" s="225"/>
      <c r="J50" s="225"/>
      <c r="K50" s="225"/>
      <c r="L50" s="226"/>
      <c r="M50" s="113"/>
      <c r="N50" s="230" t="str">
        <f>A50</f>
        <v>Optional</v>
      </c>
      <c r="O50" s="231"/>
      <c r="P50" s="231"/>
      <c r="Q50" s="231"/>
      <c r="R50" s="231"/>
      <c r="S50" s="231"/>
      <c r="T50" s="231"/>
      <c r="U50" s="231"/>
      <c r="V50" s="231"/>
      <c r="W50" s="231"/>
      <c r="X50" s="231"/>
      <c r="Y50" s="232"/>
    </row>
    <row r="51" spans="1:27" x14ac:dyDescent="0.25">
      <c r="A51" s="110"/>
      <c r="B51" s="7"/>
      <c r="C51" s="7"/>
      <c r="D51" s="7"/>
      <c r="E51" s="7"/>
      <c r="F51" s="7"/>
      <c r="G51" s="7"/>
      <c r="H51" s="7"/>
      <c r="I51" s="7"/>
      <c r="J51" s="7"/>
      <c r="K51" s="7"/>
      <c r="L51" s="130"/>
      <c r="N51" s="8"/>
      <c r="O51" s="215" t="s">
        <v>16</v>
      </c>
      <c r="P51" s="215"/>
      <c r="Q51" s="216"/>
      <c r="R51" s="217" t="s">
        <v>17</v>
      </c>
      <c r="S51" s="215"/>
      <c r="T51" s="216"/>
      <c r="U51" s="217" t="s">
        <v>12</v>
      </c>
      <c r="V51" s="215"/>
      <c r="W51" s="216"/>
      <c r="X51" s="9" t="s">
        <v>18</v>
      </c>
      <c r="Y51" s="218" t="s">
        <v>19</v>
      </c>
    </row>
    <row r="52" spans="1:27" s="17" customFormat="1" ht="30" x14ac:dyDescent="0.25">
      <c r="A52" s="111" t="s">
        <v>20</v>
      </c>
      <c r="B52" s="10" t="s">
        <v>21</v>
      </c>
      <c r="C52" s="10" t="s">
        <v>22</v>
      </c>
      <c r="D52" s="10" t="s">
        <v>23</v>
      </c>
      <c r="E52" s="10" t="s">
        <v>24</v>
      </c>
      <c r="F52" s="10" t="s">
        <v>25</v>
      </c>
      <c r="G52" s="10" t="s">
        <v>26</v>
      </c>
      <c r="H52" s="10" t="s">
        <v>27</v>
      </c>
      <c r="I52" s="10" t="s">
        <v>28</v>
      </c>
      <c r="J52" s="10" t="s">
        <v>0</v>
      </c>
      <c r="K52" s="10" t="s">
        <v>29</v>
      </c>
      <c r="L52" s="131" t="s">
        <v>30</v>
      </c>
      <c r="M52" s="11"/>
      <c r="N52" s="12" t="s">
        <v>20</v>
      </c>
      <c r="O52" s="13" t="s">
        <v>31</v>
      </c>
      <c r="P52" s="14" t="s">
        <v>32</v>
      </c>
      <c r="Q52" s="15" t="s">
        <v>33</v>
      </c>
      <c r="R52" s="16" t="s">
        <v>31</v>
      </c>
      <c r="S52" s="14" t="s">
        <v>32</v>
      </c>
      <c r="T52" s="15" t="s">
        <v>33</v>
      </c>
      <c r="U52" s="16" t="s">
        <v>34</v>
      </c>
      <c r="V52" s="14" t="s">
        <v>32</v>
      </c>
      <c r="W52" s="15" t="s">
        <v>33</v>
      </c>
      <c r="X52" s="15" t="s">
        <v>33</v>
      </c>
      <c r="Y52" s="219"/>
    </row>
    <row r="53" spans="1:27" s="17" customFormat="1" hidden="1" x14ac:dyDescent="0.25">
      <c r="A53" s="112">
        <v>45992</v>
      </c>
      <c r="B53" s="19"/>
      <c r="C53" s="19"/>
      <c r="D53" s="19"/>
      <c r="E53" s="19"/>
      <c r="F53" s="19"/>
      <c r="G53" s="19"/>
      <c r="H53" s="20">
        <f t="shared" ref="H53:H58" si="13">B53+D53+F53</f>
        <v>0</v>
      </c>
      <c r="I53" s="20">
        <f t="shared" ref="I53:I58" si="14">C53+E53+G53</f>
        <v>0</v>
      </c>
      <c r="J53" s="21" t="s">
        <v>53</v>
      </c>
      <c r="K53" s="22" t="s">
        <v>65</v>
      </c>
      <c r="L53" s="132" t="s">
        <v>48</v>
      </c>
      <c r="M53" s="11"/>
      <c r="N53" s="23">
        <f t="shared" ref="N53:N64" si="15">A53</f>
        <v>45992</v>
      </c>
      <c r="O53" s="24">
        <v>0.14884</v>
      </c>
      <c r="P53" s="25">
        <v>0.15129999999999999</v>
      </c>
      <c r="Q53" s="26">
        <f t="shared" ref="Q53:Q64" si="16">(O53-P53)*C53</f>
        <v>0</v>
      </c>
      <c r="R53" s="27"/>
      <c r="S53" s="25"/>
      <c r="T53" s="28">
        <f t="shared" ref="T53:T64" si="17">(R53-S53)*E53</f>
        <v>0</v>
      </c>
      <c r="U53" s="29"/>
      <c r="V53" s="25"/>
      <c r="W53" s="26">
        <f t="shared" ref="W53:W64" si="18">(U53-V53)*G53</f>
        <v>0</v>
      </c>
      <c r="X53" s="30">
        <f t="shared" ref="X53:X58" si="19">W53+Q53+T53</f>
        <v>0</v>
      </c>
      <c r="Y53" s="31">
        <f t="shared" ref="Y53:Y64" si="20">IFERROR(C53/B53,0)</f>
        <v>0</v>
      </c>
      <c r="AA53" s="82"/>
    </row>
    <row r="54" spans="1:27" s="17" customFormat="1" hidden="1" x14ac:dyDescent="0.25">
      <c r="A54" s="112">
        <v>45962</v>
      </c>
      <c r="B54" s="19"/>
      <c r="C54" s="19"/>
      <c r="D54" s="19"/>
      <c r="E54" s="19"/>
      <c r="F54" s="19"/>
      <c r="G54" s="19"/>
      <c r="H54" s="20">
        <f t="shared" si="13"/>
        <v>0</v>
      </c>
      <c r="I54" s="20">
        <f t="shared" si="14"/>
        <v>0</v>
      </c>
      <c r="J54" s="21" t="s">
        <v>53</v>
      </c>
      <c r="K54" s="22" t="s">
        <v>65</v>
      </c>
      <c r="L54" s="132" t="s">
        <v>48</v>
      </c>
      <c r="M54" s="11"/>
      <c r="N54" s="23">
        <f t="shared" si="15"/>
        <v>45962</v>
      </c>
      <c r="O54" s="24">
        <v>0.14884</v>
      </c>
      <c r="P54" s="25">
        <v>0.15129999999999999</v>
      </c>
      <c r="Q54" s="26">
        <f t="shared" si="16"/>
        <v>0</v>
      </c>
      <c r="R54" s="27"/>
      <c r="S54" s="25"/>
      <c r="T54" s="28">
        <f t="shared" si="17"/>
        <v>0</v>
      </c>
      <c r="U54" s="29"/>
      <c r="V54" s="25"/>
      <c r="W54" s="26">
        <f t="shared" si="18"/>
        <v>0</v>
      </c>
      <c r="X54" s="30">
        <f t="shared" si="19"/>
        <v>0</v>
      </c>
      <c r="Y54" s="31">
        <f t="shared" si="20"/>
        <v>0</v>
      </c>
      <c r="AA54" s="82"/>
    </row>
    <row r="55" spans="1:27" s="17" customFormat="1" hidden="1" x14ac:dyDescent="0.25">
      <c r="A55" s="112">
        <v>45931</v>
      </c>
      <c r="B55" s="19"/>
      <c r="C55" s="19"/>
      <c r="D55" s="19"/>
      <c r="E55" s="19"/>
      <c r="F55" s="19"/>
      <c r="G55" s="19"/>
      <c r="H55" s="20">
        <f t="shared" si="13"/>
        <v>0</v>
      </c>
      <c r="I55" s="20">
        <f t="shared" si="14"/>
        <v>0</v>
      </c>
      <c r="J55" s="21" t="s">
        <v>53</v>
      </c>
      <c r="K55" s="22" t="s">
        <v>65</v>
      </c>
      <c r="L55" s="132" t="s">
        <v>48</v>
      </c>
      <c r="M55" s="11"/>
      <c r="N55" s="23">
        <f t="shared" si="15"/>
        <v>45931</v>
      </c>
      <c r="O55" s="24">
        <v>0.14884</v>
      </c>
      <c r="P55" s="25">
        <v>0.15129999999999999</v>
      </c>
      <c r="Q55" s="26">
        <f t="shared" si="16"/>
        <v>0</v>
      </c>
      <c r="R55" s="27"/>
      <c r="S55" s="25"/>
      <c r="T55" s="28">
        <f t="shared" si="17"/>
        <v>0</v>
      </c>
      <c r="U55" s="29"/>
      <c r="V55" s="25"/>
      <c r="W55" s="26">
        <f t="shared" si="18"/>
        <v>0</v>
      </c>
      <c r="X55" s="30">
        <f t="shared" si="19"/>
        <v>0</v>
      </c>
      <c r="Y55" s="31">
        <f t="shared" si="20"/>
        <v>0</v>
      </c>
      <c r="AA55" s="82"/>
    </row>
    <row r="56" spans="1:27" s="17" customFormat="1" hidden="1" x14ac:dyDescent="0.25">
      <c r="A56" s="112">
        <v>45901</v>
      </c>
      <c r="B56" s="19"/>
      <c r="C56" s="19"/>
      <c r="D56" s="19"/>
      <c r="E56" s="19"/>
      <c r="F56" s="19"/>
      <c r="G56" s="19"/>
      <c r="H56" s="20">
        <f t="shared" si="13"/>
        <v>0</v>
      </c>
      <c r="I56" s="20">
        <f t="shared" si="14"/>
        <v>0</v>
      </c>
      <c r="J56" s="21" t="s">
        <v>53</v>
      </c>
      <c r="K56" s="22" t="s">
        <v>65</v>
      </c>
      <c r="L56" s="132" t="s">
        <v>48</v>
      </c>
      <c r="M56" s="11"/>
      <c r="N56" s="23">
        <f t="shared" si="15"/>
        <v>45901</v>
      </c>
      <c r="O56" s="24">
        <v>0.14884</v>
      </c>
      <c r="P56" s="25">
        <v>0.15129999999999999</v>
      </c>
      <c r="Q56" s="26">
        <f t="shared" si="16"/>
        <v>0</v>
      </c>
      <c r="R56" s="27"/>
      <c r="S56" s="25"/>
      <c r="T56" s="28">
        <f t="shared" si="17"/>
        <v>0</v>
      </c>
      <c r="U56" s="29"/>
      <c r="V56" s="25"/>
      <c r="W56" s="26">
        <f t="shared" si="18"/>
        <v>0</v>
      </c>
      <c r="X56" s="30">
        <f t="shared" si="19"/>
        <v>0</v>
      </c>
      <c r="Y56" s="31">
        <f t="shared" si="20"/>
        <v>0</v>
      </c>
      <c r="AA56" s="82"/>
    </row>
    <row r="57" spans="1:27" s="17" customFormat="1" hidden="1" x14ac:dyDescent="0.25">
      <c r="A57" s="112">
        <v>45870</v>
      </c>
      <c r="B57" s="19"/>
      <c r="C57" s="19"/>
      <c r="D57" s="19"/>
      <c r="E57" s="19"/>
      <c r="F57" s="19"/>
      <c r="G57" s="19"/>
      <c r="H57" s="20">
        <f t="shared" si="13"/>
        <v>0</v>
      </c>
      <c r="I57" s="20">
        <f t="shared" si="14"/>
        <v>0</v>
      </c>
      <c r="J57" s="21" t="s">
        <v>53</v>
      </c>
      <c r="K57" s="22" t="s">
        <v>65</v>
      </c>
      <c r="L57" s="132" t="s">
        <v>48</v>
      </c>
      <c r="M57" s="11"/>
      <c r="N57" s="23">
        <f t="shared" si="15"/>
        <v>45870</v>
      </c>
      <c r="O57" s="24">
        <v>0.14884</v>
      </c>
      <c r="P57" s="25">
        <v>0.15129999999999999</v>
      </c>
      <c r="Q57" s="26">
        <f t="shared" si="16"/>
        <v>0</v>
      </c>
      <c r="R57" s="27"/>
      <c r="S57" s="25"/>
      <c r="T57" s="28">
        <f t="shared" si="17"/>
        <v>0</v>
      </c>
      <c r="U57" s="29"/>
      <c r="V57" s="25"/>
      <c r="W57" s="26">
        <f t="shared" si="18"/>
        <v>0</v>
      </c>
      <c r="X57" s="30">
        <f t="shared" si="19"/>
        <v>0</v>
      </c>
      <c r="Y57" s="31">
        <f t="shared" si="20"/>
        <v>0</v>
      </c>
      <c r="AA57" s="82"/>
    </row>
    <row r="58" spans="1:27" s="17" customFormat="1" hidden="1" x14ac:dyDescent="0.25">
      <c r="A58" s="112">
        <v>45839</v>
      </c>
      <c r="B58" s="19"/>
      <c r="C58" s="19"/>
      <c r="D58" s="19"/>
      <c r="E58" s="19"/>
      <c r="F58" s="19"/>
      <c r="G58" s="19"/>
      <c r="H58" s="20">
        <f t="shared" si="13"/>
        <v>0</v>
      </c>
      <c r="I58" s="20">
        <f t="shared" si="14"/>
        <v>0</v>
      </c>
      <c r="J58" s="21" t="s">
        <v>53</v>
      </c>
      <c r="K58" s="22" t="s">
        <v>65</v>
      </c>
      <c r="L58" s="132" t="s">
        <v>48</v>
      </c>
      <c r="M58" s="11"/>
      <c r="N58" s="23">
        <f t="shared" si="15"/>
        <v>45839</v>
      </c>
      <c r="O58" s="24">
        <v>0.13241</v>
      </c>
      <c r="P58" s="25">
        <v>0.15129999999999999</v>
      </c>
      <c r="Q58" s="26">
        <f t="shared" si="16"/>
        <v>0</v>
      </c>
      <c r="R58" s="27"/>
      <c r="S58" s="25"/>
      <c r="T58" s="28">
        <f t="shared" si="17"/>
        <v>0</v>
      </c>
      <c r="U58" s="29"/>
      <c r="V58" s="25"/>
      <c r="W58" s="26">
        <f t="shared" si="18"/>
        <v>0</v>
      </c>
      <c r="X58" s="30">
        <f t="shared" si="19"/>
        <v>0</v>
      </c>
      <c r="Y58" s="31">
        <f t="shared" si="20"/>
        <v>0</v>
      </c>
      <c r="AA58" s="82"/>
    </row>
    <row r="59" spans="1:27" s="17" customFormat="1" x14ac:dyDescent="0.25">
      <c r="A59" s="112">
        <v>45809</v>
      </c>
      <c r="B59" s="19">
        <v>1</v>
      </c>
      <c r="C59" s="19">
        <v>318</v>
      </c>
      <c r="D59" s="19"/>
      <c r="E59" s="19"/>
      <c r="F59" s="19"/>
      <c r="G59" s="19"/>
      <c r="H59" s="20">
        <f>B59+D59+F59</f>
        <v>1</v>
      </c>
      <c r="I59" s="20">
        <f>C59+E59+G59</f>
        <v>318</v>
      </c>
      <c r="J59" s="21" t="s">
        <v>53</v>
      </c>
      <c r="K59" s="22" t="s">
        <v>65</v>
      </c>
      <c r="L59" s="132" t="s">
        <v>48</v>
      </c>
      <c r="M59" s="11"/>
      <c r="N59" s="23">
        <f t="shared" si="15"/>
        <v>45809</v>
      </c>
      <c r="O59" s="24">
        <v>0.13241</v>
      </c>
      <c r="P59" s="25">
        <v>0.15129999999999999</v>
      </c>
      <c r="Q59" s="26">
        <f t="shared" si="16"/>
        <v>-6.0070199999999971</v>
      </c>
      <c r="R59" s="27"/>
      <c r="S59" s="25"/>
      <c r="T59" s="28">
        <f t="shared" si="17"/>
        <v>0</v>
      </c>
      <c r="U59" s="29"/>
      <c r="V59" s="25"/>
      <c r="W59" s="26">
        <f t="shared" si="18"/>
        <v>0</v>
      </c>
      <c r="X59" s="30">
        <f>W59+Q59+T59</f>
        <v>-6.0070199999999971</v>
      </c>
      <c r="Y59" s="31">
        <f t="shared" si="20"/>
        <v>318</v>
      </c>
      <c r="AA59" s="82"/>
    </row>
    <row r="60" spans="1:27" s="17" customFormat="1" x14ac:dyDescent="0.25">
      <c r="A60" s="112">
        <v>45778</v>
      </c>
      <c r="B60" s="19">
        <v>1</v>
      </c>
      <c r="C60" s="19">
        <v>286</v>
      </c>
      <c r="D60" s="19"/>
      <c r="E60" s="19"/>
      <c r="F60" s="19"/>
      <c r="G60" s="19"/>
      <c r="H60" s="20">
        <f t="shared" ref="H60:H62" si="21">B60+D60+F60</f>
        <v>1</v>
      </c>
      <c r="I60" s="20">
        <f t="shared" ref="I60:I62" si="22">C60+E60+G60</f>
        <v>286</v>
      </c>
      <c r="J60" s="21" t="s">
        <v>53</v>
      </c>
      <c r="K60" s="22" t="s">
        <v>65</v>
      </c>
      <c r="L60" s="132" t="s">
        <v>48</v>
      </c>
      <c r="M60" s="11"/>
      <c r="N60" s="23">
        <f t="shared" si="15"/>
        <v>45778</v>
      </c>
      <c r="O60" s="24">
        <v>0.13241</v>
      </c>
      <c r="P60" s="25">
        <v>0.15129999999999999</v>
      </c>
      <c r="Q60" s="26">
        <f t="shared" si="16"/>
        <v>-5.4025399999999975</v>
      </c>
      <c r="R60" s="27"/>
      <c r="S60" s="25"/>
      <c r="T60" s="28">
        <f t="shared" si="17"/>
        <v>0</v>
      </c>
      <c r="U60" s="29"/>
      <c r="V60" s="25"/>
      <c r="W60" s="26">
        <f t="shared" si="18"/>
        <v>0</v>
      </c>
      <c r="X60" s="30">
        <f t="shared" ref="X60:X62" si="23">W60+Q60+T60</f>
        <v>-5.4025399999999975</v>
      </c>
      <c r="Y60" s="31">
        <f t="shared" si="20"/>
        <v>286</v>
      </c>
      <c r="AA60" s="82"/>
    </row>
    <row r="61" spans="1:27" s="17" customFormat="1" x14ac:dyDescent="0.25">
      <c r="A61" s="112">
        <v>45748</v>
      </c>
      <c r="B61" s="19">
        <v>2</v>
      </c>
      <c r="C61" s="19">
        <v>793</v>
      </c>
      <c r="D61" s="19"/>
      <c r="E61" s="19"/>
      <c r="F61" s="19"/>
      <c r="G61" s="19"/>
      <c r="H61" s="20">
        <f t="shared" si="21"/>
        <v>2</v>
      </c>
      <c r="I61" s="20">
        <f t="shared" si="22"/>
        <v>793</v>
      </c>
      <c r="J61" s="21" t="s">
        <v>53</v>
      </c>
      <c r="K61" s="22" t="s">
        <v>65</v>
      </c>
      <c r="L61" s="132" t="s">
        <v>48</v>
      </c>
      <c r="M61" s="11"/>
      <c r="N61" s="23">
        <f t="shared" si="15"/>
        <v>45748</v>
      </c>
      <c r="O61" s="24">
        <v>0.13241</v>
      </c>
      <c r="P61" s="25">
        <v>0.15129999999999999</v>
      </c>
      <c r="Q61" s="26">
        <f t="shared" si="16"/>
        <v>-14.979769999999991</v>
      </c>
      <c r="R61" s="27"/>
      <c r="S61" s="25"/>
      <c r="T61" s="28">
        <f t="shared" si="17"/>
        <v>0</v>
      </c>
      <c r="U61" s="29"/>
      <c r="V61" s="25"/>
      <c r="W61" s="26">
        <f t="shared" si="18"/>
        <v>0</v>
      </c>
      <c r="X61" s="30">
        <f t="shared" si="23"/>
        <v>-14.979769999999991</v>
      </c>
      <c r="Y61" s="31">
        <f t="shared" si="20"/>
        <v>396.5</v>
      </c>
      <c r="AA61" s="82"/>
    </row>
    <row r="62" spans="1:27" s="17" customFormat="1" x14ac:dyDescent="0.25">
      <c r="A62" s="112">
        <v>45717</v>
      </c>
      <c r="B62" s="19">
        <v>2</v>
      </c>
      <c r="C62" s="19">
        <v>857</v>
      </c>
      <c r="D62" s="19"/>
      <c r="E62" s="19"/>
      <c r="F62" s="19"/>
      <c r="G62" s="19"/>
      <c r="H62" s="20">
        <f t="shared" si="21"/>
        <v>2</v>
      </c>
      <c r="I62" s="20">
        <f t="shared" si="22"/>
        <v>857</v>
      </c>
      <c r="J62" s="21" t="s">
        <v>53</v>
      </c>
      <c r="K62" s="22" t="s">
        <v>65</v>
      </c>
      <c r="L62" s="132" t="s">
        <v>48</v>
      </c>
      <c r="M62" s="11"/>
      <c r="N62" s="23">
        <f t="shared" si="15"/>
        <v>45717</v>
      </c>
      <c r="O62" s="24">
        <v>0.13241</v>
      </c>
      <c r="P62" s="25">
        <v>0.15129999999999999</v>
      </c>
      <c r="Q62" s="26">
        <f t="shared" si="16"/>
        <v>-16.188729999999993</v>
      </c>
      <c r="R62" s="27"/>
      <c r="S62" s="25"/>
      <c r="T62" s="28">
        <f t="shared" si="17"/>
        <v>0</v>
      </c>
      <c r="U62" s="29"/>
      <c r="V62" s="25"/>
      <c r="W62" s="26">
        <f t="shared" si="18"/>
        <v>0</v>
      </c>
      <c r="X62" s="30">
        <f t="shared" si="23"/>
        <v>-16.188729999999993</v>
      </c>
      <c r="Y62" s="31">
        <f t="shared" si="20"/>
        <v>428.5</v>
      </c>
      <c r="AA62" s="82"/>
    </row>
    <row r="63" spans="1:27" s="17" customFormat="1" x14ac:dyDescent="0.25">
      <c r="A63" s="167">
        <v>45689</v>
      </c>
      <c r="B63" s="168"/>
      <c r="C63" s="168"/>
      <c r="D63" s="168"/>
      <c r="E63" s="168"/>
      <c r="F63" s="168"/>
      <c r="G63" s="168"/>
      <c r="H63" s="169"/>
      <c r="I63" s="169"/>
      <c r="J63" s="49"/>
      <c r="K63" s="35"/>
      <c r="L63" s="170"/>
      <c r="M63" s="11"/>
      <c r="N63" s="36">
        <f t="shared" si="15"/>
        <v>45689</v>
      </c>
      <c r="O63" s="174"/>
      <c r="P63" s="175"/>
      <c r="Q63" s="176">
        <f t="shared" si="16"/>
        <v>0</v>
      </c>
      <c r="R63" s="177"/>
      <c r="S63" s="175"/>
      <c r="T63" s="178">
        <f t="shared" si="17"/>
        <v>0</v>
      </c>
      <c r="U63" s="179"/>
      <c r="V63" s="175"/>
      <c r="W63" s="176">
        <f t="shared" si="18"/>
        <v>0</v>
      </c>
      <c r="X63" s="42"/>
      <c r="Y63" s="180">
        <f t="shared" si="20"/>
        <v>0</v>
      </c>
      <c r="AA63" s="82"/>
    </row>
    <row r="64" spans="1:27" s="17" customFormat="1" x14ac:dyDescent="0.25">
      <c r="A64" s="133">
        <v>45658</v>
      </c>
      <c r="B64" s="171"/>
      <c r="C64" s="171"/>
      <c r="D64" s="171"/>
      <c r="E64" s="171"/>
      <c r="F64" s="171"/>
      <c r="G64" s="171"/>
      <c r="H64" s="134"/>
      <c r="I64" s="134"/>
      <c r="J64" s="135"/>
      <c r="K64" s="172"/>
      <c r="L64" s="173"/>
      <c r="M64" s="11"/>
      <c r="N64" s="160">
        <f t="shared" si="15"/>
        <v>45658</v>
      </c>
      <c r="O64" s="181"/>
      <c r="P64" s="156"/>
      <c r="Q64" s="182">
        <f t="shared" si="16"/>
        <v>0</v>
      </c>
      <c r="R64" s="155"/>
      <c r="S64" s="156"/>
      <c r="T64" s="183">
        <f t="shared" si="17"/>
        <v>0</v>
      </c>
      <c r="U64" s="157"/>
      <c r="V64" s="156"/>
      <c r="W64" s="182">
        <f t="shared" si="18"/>
        <v>0</v>
      </c>
      <c r="X64" s="184"/>
      <c r="Y64" s="158">
        <f t="shared" si="20"/>
        <v>0</v>
      </c>
      <c r="AA64" s="82"/>
    </row>
    <row r="65" spans="1:27" s="17" customFormat="1" x14ac:dyDescent="0.25">
      <c r="A65" s="106"/>
      <c r="B65" s="114"/>
      <c r="C65" s="114"/>
      <c r="D65" s="114"/>
      <c r="E65" s="114"/>
      <c r="F65" s="114"/>
      <c r="G65" s="114"/>
      <c r="H65" s="115"/>
      <c r="I65" s="115"/>
      <c r="J65" s="116"/>
      <c r="K65" s="116"/>
      <c r="L65" s="116"/>
      <c r="M65" s="11"/>
      <c r="N65" s="106"/>
      <c r="O65" s="105"/>
      <c r="P65" s="105"/>
      <c r="Q65" s="104"/>
      <c r="R65" s="105"/>
      <c r="S65" s="105"/>
      <c r="T65" s="104"/>
      <c r="U65" s="107"/>
      <c r="V65" s="105"/>
      <c r="W65" s="104"/>
      <c r="X65" s="108"/>
      <c r="Y65" s="109"/>
      <c r="AA65" s="82"/>
    </row>
    <row r="66" spans="1:27" s="17" customFormat="1" x14ac:dyDescent="0.25">
      <c r="A66" s="117" t="s">
        <v>49</v>
      </c>
      <c r="B66" s="118">
        <f>IFERROR(AVERAGE(B7:B16),0)</f>
        <v>3552.5</v>
      </c>
      <c r="C66" s="118">
        <f t="shared" ref="C66:G66" si="24">IFERROR(AVERAGE(C7:C16),0)</f>
        <v>2465310.25</v>
      </c>
      <c r="D66" s="118">
        <f t="shared" si="24"/>
        <v>267.25</v>
      </c>
      <c r="E66" s="118">
        <f t="shared" si="24"/>
        <v>326709</v>
      </c>
      <c r="F66" s="118">
        <f t="shared" si="24"/>
        <v>1.75</v>
      </c>
      <c r="G66" s="118">
        <f t="shared" si="24"/>
        <v>70318</v>
      </c>
      <c r="H66" s="118">
        <f>B66+D66+F66</f>
        <v>3821.5</v>
      </c>
      <c r="I66" s="118">
        <f>C66+E66+G66</f>
        <v>2862337.25</v>
      </c>
      <c r="J66" s="119"/>
      <c r="K66" s="119"/>
      <c r="L66" s="136"/>
      <c r="M66" s="11"/>
      <c r="N66" s="138" t="str">
        <f>A66</f>
        <v>Standard</v>
      </c>
      <c r="O66" s="144"/>
      <c r="P66" s="126"/>
      <c r="Q66" s="145">
        <f>SUM(Q7:Q16)</f>
        <v>108572.26341000007</v>
      </c>
      <c r="R66" s="141"/>
      <c r="S66" s="119"/>
      <c r="T66" s="145">
        <f>SUM(T7:T16)</f>
        <v>12258.121680000017</v>
      </c>
      <c r="U66" s="144"/>
      <c r="V66" s="119"/>
      <c r="W66" s="145">
        <f>SUM(W7:W16)</f>
        <v>9081.7194399999989</v>
      </c>
      <c r="X66" s="145">
        <f>SUM(X7:X16)</f>
        <v>129912.10453000008</v>
      </c>
      <c r="Y66" s="152">
        <f>IFERROR(C66/B66,0)</f>
        <v>693.96488388458829</v>
      </c>
    </row>
    <row r="67" spans="1:27" x14ac:dyDescent="0.25">
      <c r="A67" s="120" t="s">
        <v>50</v>
      </c>
      <c r="B67" s="121">
        <f>IFERROR(AVERAGE(B53:B62),0)</f>
        <v>1.5</v>
      </c>
      <c r="C67" s="121">
        <f t="shared" ref="C67:G67" si="25">IFERROR(AVERAGE(C53:C62),0)</f>
        <v>563.5</v>
      </c>
      <c r="D67" s="121">
        <f t="shared" si="25"/>
        <v>0</v>
      </c>
      <c r="E67" s="121">
        <f t="shared" si="25"/>
        <v>0</v>
      </c>
      <c r="F67" s="121">
        <f t="shared" si="25"/>
        <v>0</v>
      </c>
      <c r="G67" s="121">
        <f t="shared" si="25"/>
        <v>0</v>
      </c>
      <c r="H67" s="121">
        <f>B67+D67+F67</f>
        <v>1.5</v>
      </c>
      <c r="I67" s="121">
        <f>C67+E67+G67</f>
        <v>563.5</v>
      </c>
      <c r="J67" s="122"/>
      <c r="K67" s="122"/>
      <c r="L67" s="137"/>
      <c r="M67" s="11"/>
      <c r="N67" s="139" t="str">
        <f>A67</f>
        <v>Optional</v>
      </c>
      <c r="O67" s="146"/>
      <c r="P67" s="127"/>
      <c r="Q67" s="147">
        <f>SUM(Q53:Q62)</f>
        <v>-42.578059999999979</v>
      </c>
      <c r="R67" s="142" t="s">
        <v>5</v>
      </c>
      <c r="S67" s="128" t="s">
        <v>5</v>
      </c>
      <c r="T67" s="147">
        <f>SUM(T53:T62)</f>
        <v>0</v>
      </c>
      <c r="U67" s="151" t="s">
        <v>5</v>
      </c>
      <c r="V67" s="128" t="s">
        <v>5</v>
      </c>
      <c r="W67" s="147">
        <f>SUM(W53:W62)</f>
        <v>0</v>
      </c>
      <c r="X67" s="147">
        <f>SUM(X53:X62)</f>
        <v>-42.578059999999979</v>
      </c>
      <c r="Y67" s="153">
        <f>IFERROR(C67/B67,0)</f>
        <v>375.66666666666669</v>
      </c>
    </row>
    <row r="68" spans="1:27" x14ac:dyDescent="0.25">
      <c r="A68" s="123" t="s">
        <v>4</v>
      </c>
      <c r="B68" s="124">
        <f>SUM(B66:B67)</f>
        <v>3554</v>
      </c>
      <c r="C68" s="124">
        <f t="shared" ref="C68:I68" si="26">SUM(C66:C67)</f>
        <v>2465873.75</v>
      </c>
      <c r="D68" s="124">
        <f t="shared" si="26"/>
        <v>267.25</v>
      </c>
      <c r="E68" s="124">
        <f>SUM(E66:E67)</f>
        <v>326709</v>
      </c>
      <c r="F68" s="124">
        <f t="shared" si="26"/>
        <v>1.75</v>
      </c>
      <c r="G68" s="124">
        <f t="shared" si="26"/>
        <v>70318</v>
      </c>
      <c r="H68" s="124">
        <f t="shared" si="26"/>
        <v>3823</v>
      </c>
      <c r="I68" s="124">
        <f t="shared" si="26"/>
        <v>2862900.75</v>
      </c>
      <c r="J68" s="125"/>
      <c r="K68" s="125"/>
      <c r="L68" s="129"/>
      <c r="N68" s="140" t="s">
        <v>4</v>
      </c>
      <c r="O68" s="148"/>
      <c r="P68" s="125"/>
      <c r="Q68" s="149">
        <f>SUM(Q66:Q67)</f>
        <v>108529.68535000007</v>
      </c>
      <c r="R68" s="143"/>
      <c r="S68" s="125"/>
      <c r="T68" s="150">
        <f>SUM(T66:T67)</f>
        <v>12258.121680000017</v>
      </c>
      <c r="U68" s="148"/>
      <c r="V68" s="125"/>
      <c r="W68" s="149">
        <f>SUM(W66:W67)</f>
        <v>9081.7194399999989</v>
      </c>
      <c r="X68" s="154">
        <f>SUM(X66:X67)</f>
        <v>129869.52647000008</v>
      </c>
      <c r="Y68" s="159">
        <f>IFERROR(C68/B68,0)</f>
        <v>693.83054305008443</v>
      </c>
    </row>
    <row r="69" spans="1:27" x14ac:dyDescent="0.25">
      <c r="A69" s="4" t="s">
        <v>5</v>
      </c>
    </row>
  </sheetData>
  <mergeCells count="16">
    <mergeCell ref="A1:L1"/>
    <mergeCell ref="A2:L2"/>
    <mergeCell ref="A4:L4"/>
    <mergeCell ref="N4:Y4"/>
    <mergeCell ref="O5:Q5"/>
    <mergeCell ref="R5:T5"/>
    <mergeCell ref="U5:W5"/>
    <mergeCell ref="Y5:Y6"/>
    <mergeCell ref="N1:X1"/>
    <mergeCell ref="N2:X2"/>
    <mergeCell ref="A50:L50"/>
    <mergeCell ref="N50:Y50"/>
    <mergeCell ref="O51:Q51"/>
    <mergeCell ref="R51:T51"/>
    <mergeCell ref="U51:W51"/>
    <mergeCell ref="Y51:Y52"/>
  </mergeCells>
  <printOptions horizontalCentered="1" verticalCentered="1"/>
  <pageMargins left="0.25" right="0.25" top="0.25" bottom="0.25" header="0.05" footer="0.05"/>
  <pageSetup scale="67" fitToWidth="2" orientation="landscape" r:id="rId1"/>
  <colBreaks count="1" manualBreakCount="1">
    <brk id="13"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
  <sheetViews>
    <sheetView workbookViewId="0"/>
  </sheetViews>
  <sheetFormatPr defaultColWidth="9.140625" defaultRowHeight="15.75" x14ac:dyDescent="0.25"/>
  <cols>
    <col min="1" max="1" width="34.5703125" style="2" customWidth="1"/>
    <col min="2" max="3" width="22.42578125" style="2" customWidth="1"/>
    <col min="4" max="4" width="14.28515625" style="2" customWidth="1"/>
    <col min="5" max="5" width="17" style="2" customWidth="1"/>
    <col min="6" max="6" width="22.42578125" style="2" customWidth="1"/>
    <col min="7" max="7" width="16.28515625" style="2" bestFit="1" customWidth="1"/>
    <col min="8" max="8" width="16.5703125" style="2" bestFit="1" customWidth="1"/>
    <col min="9" max="9" width="14.7109375" style="2" bestFit="1" customWidth="1"/>
    <col min="10" max="10" width="11.42578125" style="2" customWidth="1"/>
    <col min="11" max="11" width="13.5703125" style="2" bestFit="1" customWidth="1"/>
    <col min="12" max="12" width="13.7109375" style="2" bestFit="1" customWidth="1"/>
    <col min="13" max="14" width="9.28515625" style="2" bestFit="1" customWidth="1"/>
    <col min="15" max="15" width="11.5703125" style="2" bestFit="1" customWidth="1"/>
    <col min="16" max="27" width="9.140625" style="2"/>
    <col min="28" max="32" width="9.28515625" style="2" bestFit="1" customWidth="1"/>
    <col min="33" max="33" width="12.7109375" style="2" bestFit="1" customWidth="1"/>
    <col min="34" max="34" width="9.42578125" style="2" bestFit="1" customWidth="1"/>
    <col min="35" max="35" width="12.85546875" style="2" bestFit="1" customWidth="1"/>
    <col min="36" max="38" width="9.28515625" style="2" bestFit="1" customWidth="1"/>
    <col min="39" max="40" width="10.42578125" style="2" bestFit="1" customWidth="1"/>
    <col min="41" max="41" width="14.5703125" style="2" bestFit="1" customWidth="1"/>
    <col min="42" max="42" width="10.42578125" style="2" bestFit="1" customWidth="1"/>
    <col min="43" max="43" width="14.5703125" style="2" bestFit="1" customWidth="1"/>
    <col min="44" max="16384" width="9.140625" style="2"/>
  </cols>
  <sheetData>
    <row r="1" spans="1:12" x14ac:dyDescent="0.25">
      <c r="A1" s="1" t="s">
        <v>11</v>
      </c>
    </row>
    <row r="2" spans="1:12" x14ac:dyDescent="0.25">
      <c r="A2" s="83" t="s">
        <v>15</v>
      </c>
      <c r="B2" s="84" t="s">
        <v>38</v>
      </c>
      <c r="C2" s="84" t="s">
        <v>39</v>
      </c>
      <c r="D2" s="2" t="s">
        <v>3</v>
      </c>
      <c r="H2" s="85"/>
      <c r="I2" s="85"/>
      <c r="J2" s="85"/>
      <c r="K2" s="85"/>
      <c r="L2" s="85"/>
    </row>
    <row r="3" spans="1:12" x14ac:dyDescent="0.25">
      <c r="A3" s="86" t="str">
        <f t="shared" ref="A3:A7" si="0">A12</f>
        <v>Mar'25</v>
      </c>
      <c r="B3" s="87">
        <f>B12+C12+D12</f>
        <v>29349.151280000016</v>
      </c>
      <c r="C3" s="185"/>
      <c r="D3" s="2">
        <v>1</v>
      </c>
      <c r="E3" s="88"/>
      <c r="F3" s="88"/>
      <c r="G3" s="85"/>
      <c r="H3" s="85"/>
      <c r="I3" s="85"/>
      <c r="J3" s="85"/>
      <c r="K3" s="85"/>
      <c r="L3" s="85"/>
    </row>
    <row r="4" spans="1:12" x14ac:dyDescent="0.25">
      <c r="A4" s="86" t="str">
        <f t="shared" si="0"/>
        <v>Apr'25</v>
      </c>
      <c r="B4" s="87">
        <f t="shared" ref="B4:B7" si="1">B13+C13+D13</f>
        <v>28458.539370000013</v>
      </c>
      <c r="C4" s="185"/>
      <c r="D4" s="2">
        <v>2</v>
      </c>
      <c r="G4" s="85"/>
      <c r="H4" s="85"/>
      <c r="I4" s="85"/>
      <c r="J4" s="85"/>
      <c r="K4" s="85"/>
      <c r="L4" s="85"/>
    </row>
    <row r="5" spans="1:12" x14ac:dyDescent="0.25">
      <c r="A5" s="86" t="str">
        <f t="shared" si="0"/>
        <v>May'25</v>
      </c>
      <c r="B5" s="87">
        <f t="shared" si="1"/>
        <v>31872.001570000019</v>
      </c>
      <c r="C5" s="185"/>
      <c r="D5" s="2">
        <v>3</v>
      </c>
      <c r="G5" s="85"/>
      <c r="H5" s="85"/>
      <c r="I5" s="85"/>
      <c r="J5" s="85"/>
      <c r="K5" s="85"/>
      <c r="L5" s="85"/>
    </row>
    <row r="6" spans="1:12" x14ac:dyDescent="0.25">
      <c r="A6" s="86" t="str">
        <f t="shared" si="0"/>
        <v>Jun'25</v>
      </c>
      <c r="B6" s="87">
        <f t="shared" si="1"/>
        <v>40232.412310000029</v>
      </c>
      <c r="C6" s="185"/>
      <c r="D6" s="2">
        <v>4</v>
      </c>
      <c r="G6" s="85"/>
      <c r="H6" s="85"/>
      <c r="I6" s="85"/>
      <c r="J6" s="85"/>
      <c r="K6" s="85"/>
      <c r="L6" s="85"/>
    </row>
    <row r="7" spans="1:12" x14ac:dyDescent="0.25">
      <c r="A7" s="86" t="str">
        <f t="shared" si="0"/>
        <v>Jul'25</v>
      </c>
      <c r="B7" s="87">
        <f t="shared" si="1"/>
        <v>0</v>
      </c>
      <c r="C7" s="185"/>
      <c r="D7" s="2">
        <v>5</v>
      </c>
      <c r="G7" s="85"/>
      <c r="H7" s="85"/>
      <c r="I7" s="85"/>
      <c r="J7" s="85"/>
      <c r="K7" s="85"/>
      <c r="L7" s="85"/>
    </row>
    <row r="8" spans="1:12" x14ac:dyDescent="0.25">
      <c r="A8" s="86"/>
      <c r="B8" s="87"/>
      <c r="E8" s="89"/>
      <c r="F8" s="89"/>
      <c r="G8" s="85"/>
      <c r="H8" s="85"/>
      <c r="I8" s="85"/>
      <c r="J8" s="85"/>
      <c r="K8" s="85"/>
      <c r="L8" s="85"/>
    </row>
    <row r="9" spans="1:12" x14ac:dyDescent="0.25">
      <c r="E9" s="89"/>
      <c r="F9" s="89"/>
      <c r="G9" s="85"/>
      <c r="H9" s="85"/>
      <c r="I9" s="85"/>
      <c r="J9" s="85"/>
      <c r="K9" s="85"/>
      <c r="L9" s="85"/>
    </row>
    <row r="10" spans="1:12" x14ac:dyDescent="0.25">
      <c r="A10" s="1" t="s">
        <v>10</v>
      </c>
      <c r="E10" s="89"/>
      <c r="F10" s="89"/>
      <c r="G10" s="85"/>
      <c r="H10" s="85"/>
      <c r="I10" s="85"/>
      <c r="J10" s="85"/>
      <c r="K10" s="85"/>
      <c r="L10" s="85"/>
    </row>
    <row r="11" spans="1:12" ht="27.75" customHeight="1" x14ac:dyDescent="0.25">
      <c r="A11" s="83" t="s">
        <v>15</v>
      </c>
      <c r="B11" s="90" t="s">
        <v>41</v>
      </c>
      <c r="C11" s="90" t="s">
        <v>42</v>
      </c>
      <c r="D11" s="90" t="s">
        <v>12</v>
      </c>
      <c r="E11" s="2" t="s">
        <v>3</v>
      </c>
      <c r="F11" s="85"/>
      <c r="G11" s="85"/>
      <c r="H11" s="85"/>
      <c r="I11" s="85"/>
      <c r="J11" s="85"/>
      <c r="K11" s="85"/>
    </row>
    <row r="12" spans="1:12" x14ac:dyDescent="0.25">
      <c r="A12" s="86" t="s">
        <v>55</v>
      </c>
      <c r="B12" s="87">
        <v>21627.845820000013</v>
      </c>
      <c r="C12" s="87">
        <v>3160.9755800000044</v>
      </c>
      <c r="D12" s="87">
        <v>4560.3298799999984</v>
      </c>
      <c r="E12" s="2">
        <v>1</v>
      </c>
      <c r="F12" s="85"/>
      <c r="G12" s="85"/>
      <c r="H12" s="85"/>
      <c r="I12" s="85"/>
      <c r="J12" s="85"/>
      <c r="K12" s="85"/>
    </row>
    <row r="13" spans="1:12" x14ac:dyDescent="0.25">
      <c r="A13" s="86" t="s">
        <v>56</v>
      </c>
      <c r="B13" s="87">
        <v>22130.419290000009</v>
      </c>
      <c r="C13" s="87">
        <v>2703.3535200000038</v>
      </c>
      <c r="D13" s="87">
        <v>3624.7665599999991</v>
      </c>
      <c r="E13" s="2">
        <v>2</v>
      </c>
      <c r="F13" s="85"/>
      <c r="G13" s="85"/>
      <c r="H13" s="85"/>
      <c r="I13" s="85"/>
      <c r="J13" s="85"/>
      <c r="K13" s="85"/>
    </row>
    <row r="14" spans="1:12" x14ac:dyDescent="0.25">
      <c r="A14" s="86" t="s">
        <v>57</v>
      </c>
      <c r="B14" s="87">
        <v>28240.815150000013</v>
      </c>
      <c r="C14" s="87">
        <v>2983.3934200000044</v>
      </c>
      <c r="D14" s="87">
        <v>647.7930000000008</v>
      </c>
      <c r="E14" s="2">
        <v>3</v>
      </c>
      <c r="F14" s="85"/>
      <c r="G14" s="85"/>
      <c r="H14" s="85"/>
      <c r="I14" s="85"/>
      <c r="J14" s="85"/>
      <c r="K14" s="85"/>
    </row>
    <row r="15" spans="1:12" x14ac:dyDescent="0.25">
      <c r="A15" s="86" t="s">
        <v>58</v>
      </c>
      <c r="B15" s="87">
        <v>36573.183150000019</v>
      </c>
      <c r="C15" s="87">
        <v>3410.3991600000049</v>
      </c>
      <c r="D15" s="87">
        <v>248.8300000000003</v>
      </c>
      <c r="E15" s="2">
        <v>4</v>
      </c>
      <c r="F15" s="85" t="s">
        <v>5</v>
      </c>
      <c r="G15" s="85"/>
      <c r="H15" s="85"/>
    </row>
    <row r="16" spans="1:12" x14ac:dyDescent="0.25">
      <c r="A16" s="86" t="s">
        <v>59</v>
      </c>
      <c r="B16" s="87">
        <v>0</v>
      </c>
      <c r="C16" s="87">
        <v>0</v>
      </c>
      <c r="D16" s="87">
        <v>0</v>
      </c>
      <c r="E16" s="2">
        <v>5</v>
      </c>
      <c r="F16" s="85" t="s">
        <v>5</v>
      </c>
      <c r="G16" s="85"/>
      <c r="H16" s="85"/>
    </row>
    <row r="17" spans="1:12" x14ac:dyDescent="0.25">
      <c r="A17" s="86"/>
      <c r="B17" s="87"/>
      <c r="C17" s="87"/>
      <c r="D17" s="87"/>
      <c r="E17" s="87"/>
      <c r="F17" s="85"/>
      <c r="G17" s="85"/>
      <c r="H17" s="85"/>
      <c r="I17" s="85"/>
      <c r="J17" s="85"/>
      <c r="K17" s="85"/>
    </row>
    <row r="18" spans="1:12" x14ac:dyDescent="0.25">
      <c r="F18" s="85"/>
      <c r="G18" s="85"/>
      <c r="H18" s="85"/>
      <c r="I18" s="85"/>
      <c r="J18" s="85"/>
      <c r="K18" s="85"/>
    </row>
    <row r="19" spans="1:12" x14ac:dyDescent="0.25">
      <c r="A19" s="1" t="s">
        <v>6</v>
      </c>
      <c r="B19" s="1"/>
      <c r="C19" s="1"/>
      <c r="D19" s="1"/>
      <c r="E19" s="1"/>
      <c r="F19" s="1"/>
      <c r="G19" s="91"/>
      <c r="H19" s="85"/>
      <c r="I19" s="85"/>
      <c r="J19" s="85"/>
      <c r="K19" s="85"/>
      <c r="L19" s="85"/>
    </row>
    <row r="20" spans="1:12" x14ac:dyDescent="0.25">
      <c r="A20" s="1"/>
      <c r="B20" s="1"/>
      <c r="C20" s="1"/>
      <c r="D20" s="1"/>
      <c r="E20" s="1"/>
      <c r="F20" s="1"/>
      <c r="G20" s="85"/>
      <c r="H20" s="85"/>
      <c r="I20" s="85"/>
      <c r="J20" s="85"/>
      <c r="K20" s="85"/>
      <c r="L20" s="85"/>
    </row>
    <row r="21" spans="1:12" ht="28.5" customHeight="1" x14ac:dyDescent="0.25">
      <c r="A21" s="92"/>
      <c r="B21" s="93" t="s">
        <v>1</v>
      </c>
      <c r="C21" s="1"/>
      <c r="D21" s="1"/>
      <c r="E21" s="1"/>
      <c r="F21" s="94"/>
      <c r="G21" s="95"/>
      <c r="H21" s="95"/>
      <c r="I21" s="95"/>
    </row>
    <row r="22" spans="1:12" x14ac:dyDescent="0.25">
      <c r="A22" s="96" t="s">
        <v>41</v>
      </c>
      <c r="B22" s="97">
        <v>3459</v>
      </c>
      <c r="C22" s="1"/>
      <c r="D22" s="1"/>
      <c r="E22" s="1"/>
      <c r="F22" s="98"/>
      <c r="G22" s="95"/>
      <c r="H22" s="95"/>
      <c r="I22" s="95"/>
    </row>
    <row r="23" spans="1:12" x14ac:dyDescent="0.25">
      <c r="A23" s="96" t="s">
        <v>42</v>
      </c>
      <c r="B23" s="97">
        <v>257</v>
      </c>
      <c r="C23" s="1"/>
      <c r="D23" s="1"/>
      <c r="E23" s="1"/>
      <c r="F23" s="99"/>
      <c r="G23" s="95"/>
      <c r="H23" s="95"/>
      <c r="I23" s="95"/>
      <c r="J23" s="85"/>
      <c r="K23" s="85"/>
    </row>
    <row r="24" spans="1:12" x14ac:dyDescent="0.25">
      <c r="A24" s="96" t="s">
        <v>12</v>
      </c>
      <c r="B24" s="97">
        <v>2</v>
      </c>
      <c r="C24" s="1"/>
      <c r="D24" s="1"/>
      <c r="E24" s="1"/>
      <c r="F24" s="99"/>
      <c r="G24" s="95"/>
      <c r="H24" s="95"/>
      <c r="I24" s="95"/>
      <c r="J24" s="85"/>
      <c r="K24" s="85"/>
    </row>
    <row r="25" spans="1:12" x14ac:dyDescent="0.25">
      <c r="A25" s="96" t="s">
        <v>50</v>
      </c>
      <c r="B25" s="97">
        <v>1</v>
      </c>
      <c r="C25" s="1"/>
      <c r="D25" s="1"/>
      <c r="E25" s="1"/>
      <c r="F25" s="99"/>
      <c r="G25" s="95"/>
      <c r="H25" s="95"/>
      <c r="I25" s="95"/>
      <c r="J25" s="85"/>
      <c r="K25" s="85"/>
    </row>
    <row r="26" spans="1:12" x14ac:dyDescent="0.25">
      <c r="A26" s="96" t="s">
        <v>43</v>
      </c>
      <c r="B26" s="100">
        <f>SUM(B22:B25)</f>
        <v>3719</v>
      </c>
      <c r="C26" s="1"/>
      <c r="D26" s="1"/>
      <c r="E26" s="1"/>
      <c r="G26" s="95"/>
      <c r="H26" s="95"/>
      <c r="I26" s="95"/>
      <c r="J26" s="85"/>
      <c r="K26" s="85"/>
    </row>
    <row r="27" spans="1:12" x14ac:dyDescent="0.25">
      <c r="E27" s="2" t="str">
        <f>'Chart Data'!A26 &amp; " " &amp; TEXT('Chart Data'!B26, "#,#0")</f>
        <v>AVERAGE METERS/MONTH: 3,719</v>
      </c>
      <c r="G27" s="95"/>
      <c r="H27" s="95"/>
      <c r="I27" s="95"/>
      <c r="J27" s="85"/>
      <c r="K27" s="85"/>
    </row>
    <row r="28" spans="1:12" x14ac:dyDescent="0.25">
      <c r="A28" s="1" t="s">
        <v>7</v>
      </c>
      <c r="B28" s="1"/>
      <c r="C28" s="1"/>
      <c r="D28" s="1"/>
      <c r="E28" s="1"/>
      <c r="F28" s="1"/>
      <c r="G28" s="95"/>
      <c r="H28" s="95"/>
      <c r="I28" s="95"/>
    </row>
    <row r="29" spans="1:12" x14ac:dyDescent="0.25">
      <c r="A29" s="1"/>
      <c r="B29" s="1"/>
      <c r="C29" s="1"/>
      <c r="G29" s="95"/>
      <c r="H29" s="95"/>
      <c r="I29" s="95"/>
    </row>
    <row r="30" spans="1:12" ht="28.5" customHeight="1" x14ac:dyDescent="0.25">
      <c r="A30" s="92" t="s">
        <v>4</v>
      </c>
      <c r="B30" s="93" t="s">
        <v>8</v>
      </c>
      <c r="C30" s="1"/>
      <c r="F30" s="94"/>
      <c r="G30" s="95"/>
      <c r="H30" s="95"/>
      <c r="I30" s="95"/>
    </row>
    <row r="31" spans="1:12" x14ac:dyDescent="0.25">
      <c r="A31" s="96" t="str">
        <f>+A22</f>
        <v>Residential</v>
      </c>
      <c r="B31" s="101">
        <v>2632286.3333333335</v>
      </c>
      <c r="C31" s="1"/>
      <c r="F31" s="102"/>
      <c r="G31" s="95"/>
      <c r="H31" s="95"/>
      <c r="I31" s="95"/>
    </row>
    <row r="32" spans="1:12" x14ac:dyDescent="0.25">
      <c r="A32" s="96" t="str">
        <f t="shared" ref="A32:A34" si="2">+A23</f>
        <v>Commercial</v>
      </c>
      <c r="B32" s="101">
        <v>323281.66666666669</v>
      </c>
      <c r="C32" s="1"/>
      <c r="F32" s="102"/>
      <c r="G32" s="95"/>
      <c r="H32" s="95"/>
      <c r="I32" s="95"/>
    </row>
    <row r="33" spans="1:9" x14ac:dyDescent="0.25">
      <c r="A33" s="96" t="str">
        <f t="shared" si="2"/>
        <v>Industrial</v>
      </c>
      <c r="B33" s="101">
        <v>61462.666666666664</v>
      </c>
      <c r="C33" s="1"/>
      <c r="F33" s="102"/>
      <c r="G33" s="95"/>
      <c r="H33" s="95"/>
      <c r="I33" s="95"/>
    </row>
    <row r="34" spans="1:9" x14ac:dyDescent="0.25">
      <c r="A34" s="96" t="str">
        <f t="shared" si="2"/>
        <v>Optional</v>
      </c>
      <c r="B34" s="101">
        <v>466</v>
      </c>
      <c r="C34" s="1"/>
      <c r="F34" s="102"/>
      <c r="G34" s="95"/>
      <c r="H34" s="95"/>
      <c r="I34" s="95"/>
    </row>
    <row r="35" spans="1:9" x14ac:dyDescent="0.25">
      <c r="A35" s="96" t="s">
        <v>44</v>
      </c>
      <c r="B35" s="103">
        <f>SUM(B31:B34)</f>
        <v>3017496.6666666665</v>
      </c>
      <c r="E35" s="2" t="str">
        <f>'Chart Data'!A35&amp; " " &amp; TEXT('Chart Data'!B35, "#,#0")</f>
        <v>AVERAGE USAGE/MONTH: 3,017,497</v>
      </c>
      <c r="G35" s="95"/>
      <c r="H35" s="95"/>
      <c r="I35" s="95"/>
    </row>
    <row r="36" spans="1:9" x14ac:dyDescent="0.25">
      <c r="G36" s="95"/>
      <c r="H36" s="95"/>
      <c r="I36" s="95"/>
    </row>
    <row r="37" spans="1:9" x14ac:dyDescent="0.25">
      <c r="G37" s="95"/>
      <c r="H37" s="95"/>
      <c r="I37" s="95"/>
    </row>
    <row r="38" spans="1:9" x14ac:dyDescent="0.25">
      <c r="G38" s="95"/>
      <c r="H38" s="95"/>
      <c r="I38" s="9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Medway Aggregation Report</vt:lpstr>
      <vt:lpstr>Sheet1</vt:lpstr>
      <vt:lpstr>Medway Detail</vt:lpstr>
      <vt:lpstr>Chart Data</vt:lpstr>
      <vt:lpstr>'Medway Aggregation Report'!Print_Area</vt:lpstr>
      <vt:lpstr>'Medway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Kim Suchan</cp:lastModifiedBy>
  <cp:lastPrinted>2024-12-19T21:44:09Z</cp:lastPrinted>
  <dcterms:created xsi:type="dcterms:W3CDTF">2017-12-07T16:13:29Z</dcterms:created>
  <dcterms:modified xsi:type="dcterms:W3CDTF">2025-09-15T14:21:00Z</dcterms:modified>
</cp:coreProperties>
</file>