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Labarre\Dropbox\CPG\MUNICIPAL AGGREGATION\_Massachusetts\_MA Quarterly Reporting\2026 Q2\2026 Q2 Final\"/>
    </mc:Choice>
  </mc:AlternateContent>
  <xr:revisionPtr revIDLastSave="0" documentId="13_ncr:1_{8D833A5C-D43B-4450-A083-A011146D8B87}" xr6:coauthVersionLast="47" xr6:coauthVersionMax="47" xr10:uidLastSave="{00000000-0000-0000-0000-000000000000}"/>
  <bookViews>
    <workbookView xWindow="-120" yWindow="-120" windowWidth="29040" windowHeight="15840" xr2:uid="{00000000-000D-0000-FFFF-FFFF00000000}"/>
  </bookViews>
  <sheets>
    <sheet name="Medway Aggregation Report" sheetId="2" r:id="rId1"/>
    <sheet name="Medway Detail" sheetId="7" r:id="rId2"/>
    <sheet name="Chart Data" sheetId="6" state="hidden" r:id="rId3"/>
  </sheets>
  <definedNames>
    <definedName name="_xlnm._FilterDatabase" localSheetId="2" hidden="1">'Chart Data'!$B$11:$E$11</definedName>
    <definedName name="_xlnm.Print_Area" localSheetId="0">'Medway Aggregation Report'!$A$1:$D$69</definedName>
    <definedName name="_xlnm.Print_Area" localSheetId="1">'Medway Detail'!$A$1:$Y$177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74" i="7" l="1"/>
  <c r="B35" i="6" l="1"/>
  <c r="B26" i="6"/>
  <c r="AA114" i="7"/>
  <c r="N114" i="7"/>
  <c r="AA113" i="7"/>
  <c r="N113" i="7"/>
  <c r="AA112" i="7"/>
  <c r="N112" i="7"/>
  <c r="AA111" i="7"/>
  <c r="N111" i="7"/>
  <c r="AA110" i="7"/>
  <c r="N110" i="7"/>
  <c r="AA109" i="7"/>
  <c r="N109" i="7"/>
  <c r="AA108" i="7"/>
  <c r="N108" i="7"/>
  <c r="AA107" i="7"/>
  <c r="N107" i="7"/>
  <c r="AA106" i="7"/>
  <c r="N106" i="7"/>
  <c r="AA105" i="7"/>
  <c r="N105" i="7"/>
  <c r="AA104" i="7"/>
  <c r="N104" i="7"/>
  <c r="AA103" i="7"/>
  <c r="N103" i="7"/>
  <c r="AA102" i="7"/>
  <c r="N102" i="7"/>
  <c r="AA101" i="7"/>
  <c r="N101" i="7"/>
  <c r="AA100" i="7"/>
  <c r="N100" i="7"/>
  <c r="AA99" i="7"/>
  <c r="N99" i="7"/>
  <c r="AA98" i="7"/>
  <c r="N98" i="7"/>
  <c r="AA97" i="7"/>
  <c r="N97" i="7"/>
  <c r="AA96" i="7"/>
  <c r="N96" i="7"/>
  <c r="AA95" i="7"/>
  <c r="N95" i="7"/>
  <c r="AA94" i="7"/>
  <c r="N94" i="7"/>
  <c r="AA93" i="7"/>
  <c r="N93" i="7"/>
  <c r="AA92" i="7"/>
  <c r="N92" i="7"/>
  <c r="AA91" i="7"/>
  <c r="N91" i="7"/>
  <c r="AA90" i="7"/>
  <c r="N90" i="7"/>
  <c r="AA89" i="7"/>
  <c r="N89" i="7"/>
  <c r="AA88" i="7"/>
  <c r="N88" i="7"/>
  <c r="AA87" i="7"/>
  <c r="N87" i="7"/>
  <c r="AA86" i="7"/>
  <c r="N86" i="7"/>
  <c r="AA85" i="7"/>
  <c r="N85" i="7"/>
  <c r="AA84" i="7"/>
  <c r="N84" i="7"/>
  <c r="AA83" i="7"/>
  <c r="N83" i="7"/>
  <c r="AA82" i="7"/>
  <c r="N82" i="7"/>
  <c r="AA81" i="7"/>
  <c r="N81" i="7"/>
  <c r="AA80" i="7"/>
  <c r="N80" i="7"/>
  <c r="AA79" i="7"/>
  <c r="N79" i="7"/>
  <c r="AA78" i="7"/>
  <c r="N78" i="7"/>
  <c r="AA77" i="7"/>
  <c r="N77" i="7"/>
  <c r="AA76" i="7"/>
  <c r="N76" i="7"/>
  <c r="AA75" i="7"/>
  <c r="N75" i="7"/>
  <c r="AA74" i="7"/>
  <c r="N74" i="7"/>
  <c r="AA73" i="7"/>
  <c r="N73" i="7"/>
  <c r="AA72" i="7"/>
  <c r="N72" i="7"/>
  <c r="AA71" i="7"/>
  <c r="N71" i="7"/>
  <c r="AA70" i="7"/>
  <c r="N70" i="7"/>
  <c r="AA69" i="7"/>
  <c r="N69" i="7"/>
  <c r="AA68" i="7"/>
  <c r="N68" i="7"/>
  <c r="AA67" i="7"/>
  <c r="N67" i="7"/>
  <c r="AA66" i="7"/>
  <c r="N66" i="7"/>
  <c r="AA65" i="7"/>
  <c r="N65" i="7"/>
  <c r="AA64" i="7"/>
  <c r="N64" i="7"/>
  <c r="AA63" i="7"/>
  <c r="N63" i="7"/>
  <c r="AA62" i="7"/>
  <c r="N62" i="7"/>
  <c r="AA61" i="7"/>
  <c r="N61" i="7"/>
  <c r="AA60" i="7"/>
  <c r="N60" i="7"/>
  <c r="AA59" i="7"/>
  <c r="N59" i="7"/>
  <c r="AA58" i="7"/>
  <c r="N58" i="7"/>
  <c r="AA57" i="7"/>
  <c r="N57" i="7"/>
  <c r="AA56" i="7"/>
  <c r="N56" i="7"/>
  <c r="AA55" i="7"/>
  <c r="N55" i="7"/>
  <c r="AA54" i="7"/>
  <c r="N54" i="7"/>
  <c r="AA53" i="7"/>
  <c r="N53" i="7"/>
  <c r="AA52" i="7"/>
  <c r="N52" i="7"/>
  <c r="AA51" i="7"/>
  <c r="N51" i="7"/>
  <c r="AA50" i="7"/>
  <c r="N50" i="7"/>
  <c r="AA49" i="7"/>
  <c r="N49" i="7"/>
  <c r="AA48" i="7"/>
  <c r="N48" i="7"/>
  <c r="AA47" i="7"/>
  <c r="N47" i="7"/>
  <c r="AA46" i="7"/>
  <c r="N46" i="7"/>
  <c r="AA45" i="7"/>
  <c r="N45" i="7"/>
  <c r="AA44" i="7"/>
  <c r="N44" i="7"/>
  <c r="AA43" i="7"/>
  <c r="N43" i="7"/>
  <c r="AA42" i="7"/>
  <c r="N42" i="7"/>
  <c r="AA41" i="7"/>
  <c r="N41" i="7"/>
  <c r="AA40" i="7"/>
  <c r="N40" i="7"/>
  <c r="AA39" i="7"/>
  <c r="N39" i="7"/>
  <c r="AA38" i="7"/>
  <c r="N38" i="7"/>
  <c r="AA37" i="7"/>
  <c r="N37" i="7"/>
  <c r="AA36" i="7"/>
  <c r="N36" i="7"/>
  <c r="AA35" i="7"/>
  <c r="N35" i="7"/>
  <c r="AA34" i="7"/>
  <c r="N34" i="7"/>
  <c r="AA33" i="7"/>
  <c r="N33" i="7"/>
  <c r="AA32" i="7"/>
  <c r="N32" i="7"/>
  <c r="AA31" i="7"/>
  <c r="N31" i="7"/>
  <c r="B174" i="7"/>
  <c r="N149" i="7"/>
  <c r="Y149" i="7"/>
  <c r="N150" i="7"/>
  <c r="X150" i="7"/>
  <c r="Y150" i="7"/>
  <c r="N151" i="7"/>
  <c r="Y151" i="7"/>
  <c r="N152" i="7"/>
  <c r="Y152" i="7"/>
  <c r="N153" i="7"/>
  <c r="Y153" i="7"/>
  <c r="N154" i="7"/>
  <c r="X154" i="7"/>
  <c r="Y154" i="7"/>
  <c r="N155" i="7"/>
  <c r="Q155" i="7"/>
  <c r="T155" i="7"/>
  <c r="W155" i="7"/>
  <c r="Y155" i="7"/>
  <c r="N156" i="7"/>
  <c r="Q156" i="7"/>
  <c r="T156" i="7"/>
  <c r="W156" i="7"/>
  <c r="Y156" i="7"/>
  <c r="N157" i="7"/>
  <c r="Q157" i="7"/>
  <c r="T157" i="7"/>
  <c r="W157" i="7"/>
  <c r="Y157" i="7"/>
  <c r="N158" i="7"/>
  <c r="Q158" i="7"/>
  <c r="T158" i="7"/>
  <c r="W158" i="7"/>
  <c r="Y158" i="7"/>
  <c r="N159" i="7"/>
  <c r="Q159" i="7"/>
  <c r="T159" i="7"/>
  <c r="W159" i="7"/>
  <c r="Y159" i="7"/>
  <c r="N160" i="7"/>
  <c r="Q160" i="7"/>
  <c r="T160" i="7"/>
  <c r="W160" i="7"/>
  <c r="Y160" i="7"/>
  <c r="N161" i="7"/>
  <c r="Q161" i="7"/>
  <c r="T161" i="7"/>
  <c r="W161" i="7"/>
  <c r="Y161" i="7"/>
  <c r="I161" i="7"/>
  <c r="H161" i="7"/>
  <c r="I160" i="7"/>
  <c r="H160" i="7"/>
  <c r="I159" i="7"/>
  <c r="H159" i="7"/>
  <c r="I158" i="7"/>
  <c r="H158" i="7"/>
  <c r="I157" i="7"/>
  <c r="H157" i="7"/>
  <c r="I156" i="7"/>
  <c r="H156" i="7"/>
  <c r="I155" i="7"/>
  <c r="H155" i="7"/>
  <c r="I154" i="7"/>
  <c r="H154" i="7"/>
  <c r="I153" i="7"/>
  <c r="H153" i="7"/>
  <c r="I152" i="7"/>
  <c r="H152" i="7"/>
  <c r="I151" i="7"/>
  <c r="H151" i="7"/>
  <c r="I150" i="7"/>
  <c r="H150" i="7"/>
  <c r="I149" i="7"/>
  <c r="H149" i="7"/>
  <c r="N7" i="7"/>
  <c r="Y7" i="7"/>
  <c r="N8" i="7"/>
  <c r="Y8" i="7"/>
  <c r="N9" i="7"/>
  <c r="Y9" i="7"/>
  <c r="N10" i="7"/>
  <c r="X10" i="7"/>
  <c r="Y10" i="7"/>
  <c r="N11" i="7"/>
  <c r="Y11" i="7"/>
  <c r="N12" i="7"/>
  <c r="Y12" i="7"/>
  <c r="N13" i="7"/>
  <c r="Q13" i="7"/>
  <c r="T13" i="7"/>
  <c r="W13" i="7"/>
  <c r="Y13" i="7"/>
  <c r="N14" i="7"/>
  <c r="Q14" i="7"/>
  <c r="T14" i="7"/>
  <c r="W14" i="7"/>
  <c r="Y14" i="7"/>
  <c r="N15" i="7"/>
  <c r="Q15" i="7"/>
  <c r="T15" i="7"/>
  <c r="W15" i="7"/>
  <c r="Y15" i="7"/>
  <c r="N16" i="7"/>
  <c r="Q16" i="7"/>
  <c r="T16" i="7"/>
  <c r="W16" i="7"/>
  <c r="Y16" i="7"/>
  <c r="N17" i="7"/>
  <c r="Q17" i="7"/>
  <c r="T17" i="7"/>
  <c r="W17" i="7"/>
  <c r="Y17" i="7"/>
  <c r="N18" i="7"/>
  <c r="Q18" i="7"/>
  <c r="T18" i="7"/>
  <c r="W18" i="7"/>
  <c r="Y18" i="7"/>
  <c r="I18" i="7"/>
  <c r="H18" i="7"/>
  <c r="I17" i="7"/>
  <c r="H17" i="7"/>
  <c r="I16" i="7"/>
  <c r="H16" i="7"/>
  <c r="I15" i="7"/>
  <c r="H15" i="7"/>
  <c r="I14" i="7"/>
  <c r="H14" i="7"/>
  <c r="I13" i="7"/>
  <c r="H13" i="7"/>
  <c r="I12" i="7"/>
  <c r="H12" i="7"/>
  <c r="I11" i="7"/>
  <c r="H11" i="7"/>
  <c r="I10" i="7"/>
  <c r="H10" i="7"/>
  <c r="I9" i="7"/>
  <c r="H9" i="7"/>
  <c r="I8" i="7"/>
  <c r="H8" i="7"/>
  <c r="I7" i="7"/>
  <c r="H7" i="7"/>
  <c r="Y19" i="7"/>
  <c r="W19" i="7"/>
  <c r="T19" i="7"/>
  <c r="Q19" i="7"/>
  <c r="N19" i="7"/>
  <c r="I19" i="7"/>
  <c r="H19" i="7"/>
  <c r="A32" i="6"/>
  <c r="A33" i="6"/>
  <c r="A34" i="6"/>
  <c r="B4" i="6"/>
  <c r="B5" i="6"/>
  <c r="B6" i="6"/>
  <c r="B7" i="6"/>
  <c r="B3" i="6"/>
  <c r="H162" i="7"/>
  <c r="I162" i="7"/>
  <c r="H163" i="7"/>
  <c r="I163" i="7"/>
  <c r="H164" i="7"/>
  <c r="I164" i="7"/>
  <c r="H165" i="7"/>
  <c r="I165" i="7"/>
  <c r="H166" i="7"/>
  <c r="I166" i="7"/>
  <c r="I24" i="7"/>
  <c r="H24" i="7"/>
  <c r="I23" i="7"/>
  <c r="H23" i="7"/>
  <c r="I22" i="7"/>
  <c r="H22" i="7"/>
  <c r="I21" i="7"/>
  <c r="H21" i="7"/>
  <c r="I20" i="7"/>
  <c r="H20" i="7"/>
  <c r="H168" i="7"/>
  <c r="I168" i="7"/>
  <c r="H169" i="7"/>
  <c r="I169" i="7"/>
  <c r="H170" i="7"/>
  <c r="I170" i="7"/>
  <c r="I167" i="7"/>
  <c r="H167" i="7"/>
  <c r="H26" i="7"/>
  <c r="I26" i="7"/>
  <c r="H27" i="7"/>
  <c r="I27" i="7"/>
  <c r="H28" i="7"/>
  <c r="I28" i="7"/>
  <c r="I25" i="7"/>
  <c r="H25" i="7"/>
  <c r="C175" i="7"/>
  <c r="D175" i="7"/>
  <c r="E175" i="7"/>
  <c r="F175" i="7"/>
  <c r="G175" i="7"/>
  <c r="B175" i="7"/>
  <c r="C174" i="7"/>
  <c r="D174" i="7"/>
  <c r="E174" i="7"/>
  <c r="F174" i="7"/>
  <c r="G174" i="7"/>
  <c r="Q162" i="7"/>
  <c r="T162" i="7"/>
  <c r="W162" i="7"/>
  <c r="Y162" i="7"/>
  <c r="Q163" i="7"/>
  <c r="T163" i="7"/>
  <c r="W163" i="7"/>
  <c r="Y163" i="7"/>
  <c r="Q164" i="7"/>
  <c r="T164" i="7"/>
  <c r="W164" i="7"/>
  <c r="Y164" i="7"/>
  <c r="Q165" i="7"/>
  <c r="T165" i="7"/>
  <c r="W165" i="7"/>
  <c r="Y165" i="7"/>
  <c r="Q166" i="7"/>
  <c r="T166" i="7"/>
  <c r="W166" i="7"/>
  <c r="Y166" i="7"/>
  <c r="Q167" i="7"/>
  <c r="T167" i="7"/>
  <c r="W167" i="7"/>
  <c r="Y167" i="7"/>
  <c r="Q168" i="7"/>
  <c r="T168" i="7"/>
  <c r="W168" i="7"/>
  <c r="Y168" i="7"/>
  <c r="Q169" i="7"/>
  <c r="T169" i="7"/>
  <c r="W169" i="7"/>
  <c r="Y169" i="7"/>
  <c r="Q170" i="7"/>
  <c r="T170" i="7"/>
  <c r="W170" i="7"/>
  <c r="Y170" i="7"/>
  <c r="Q171" i="7"/>
  <c r="T171" i="7"/>
  <c r="W171" i="7"/>
  <c r="Y171" i="7"/>
  <c r="Q172" i="7"/>
  <c r="T172" i="7"/>
  <c r="W172" i="7"/>
  <c r="Y172" i="7"/>
  <c r="Q20" i="7"/>
  <c r="T20" i="7"/>
  <c r="W20" i="7"/>
  <c r="Y20" i="7"/>
  <c r="Q21" i="7"/>
  <c r="T21" i="7"/>
  <c r="W21" i="7"/>
  <c r="Y21" i="7"/>
  <c r="Q22" i="7"/>
  <c r="T22" i="7"/>
  <c r="W22" i="7"/>
  <c r="Y22" i="7"/>
  <c r="Q23" i="7"/>
  <c r="T23" i="7"/>
  <c r="W23" i="7"/>
  <c r="Y23" i="7"/>
  <c r="Q24" i="7"/>
  <c r="T24" i="7"/>
  <c r="W24" i="7"/>
  <c r="Y24" i="7"/>
  <c r="Q25" i="7"/>
  <c r="T25" i="7"/>
  <c r="W25" i="7"/>
  <c r="Y25" i="7"/>
  <c r="Q26" i="7"/>
  <c r="T26" i="7"/>
  <c r="W26" i="7"/>
  <c r="Y26" i="7"/>
  <c r="Q27" i="7"/>
  <c r="T27" i="7"/>
  <c r="W27" i="7"/>
  <c r="Y27" i="7"/>
  <c r="Q28" i="7"/>
  <c r="T28" i="7"/>
  <c r="W28" i="7"/>
  <c r="Y28" i="7"/>
  <c r="Y29" i="7"/>
  <c r="Y30" i="7"/>
  <c r="N20" i="7"/>
  <c r="N21" i="7"/>
  <c r="N22" i="7"/>
  <c r="N23" i="7"/>
  <c r="N24" i="7"/>
  <c r="N25" i="7"/>
  <c r="N26" i="7"/>
  <c r="N27" i="7"/>
  <c r="N28" i="7"/>
  <c r="N29" i="7"/>
  <c r="N30" i="7"/>
  <c r="N162" i="7"/>
  <c r="N163" i="7"/>
  <c r="N164" i="7"/>
  <c r="N165" i="7"/>
  <c r="N166" i="7"/>
  <c r="N167" i="7"/>
  <c r="N168" i="7"/>
  <c r="N169" i="7"/>
  <c r="N170" i="7"/>
  <c r="N171" i="7"/>
  <c r="N172" i="7"/>
  <c r="N175" i="7"/>
  <c r="N174" i="7"/>
  <c r="N146" i="7"/>
  <c r="N4" i="7"/>
  <c r="A1" i="7"/>
  <c r="AA115" i="7"/>
  <c r="AA116" i="7"/>
  <c r="AA117" i="7"/>
  <c r="AA118" i="7"/>
  <c r="AA119" i="7"/>
  <c r="AA120" i="7"/>
  <c r="AA121" i="7"/>
  <c r="AA122" i="7"/>
  <c r="AA123" i="7"/>
  <c r="AA124" i="7"/>
  <c r="AA125" i="7"/>
  <c r="AA126" i="7"/>
  <c r="AA127" i="7"/>
  <c r="AA128" i="7"/>
  <c r="AA129" i="7"/>
  <c r="AA130" i="7"/>
  <c r="AA131" i="7"/>
  <c r="AA132" i="7"/>
  <c r="AA133" i="7"/>
  <c r="AA134" i="7"/>
  <c r="AA135" i="7"/>
  <c r="AA136" i="7"/>
  <c r="AA137" i="7"/>
  <c r="AA138" i="7"/>
  <c r="AA139" i="7"/>
  <c r="AA140" i="7"/>
  <c r="AA141" i="7"/>
  <c r="AA142" i="7"/>
  <c r="AA143" i="7"/>
  <c r="AA144" i="7"/>
  <c r="X161" i="7" l="1"/>
  <c r="X157" i="7"/>
  <c r="X158" i="7"/>
  <c r="X156" i="7"/>
  <c r="X159" i="7"/>
  <c r="X160" i="7"/>
  <c r="X155" i="7"/>
  <c r="X13" i="7"/>
  <c r="X15" i="7"/>
  <c r="X17" i="7"/>
  <c r="X7" i="7"/>
  <c r="X151" i="7"/>
  <c r="X153" i="7"/>
  <c r="X152" i="7"/>
  <c r="X149" i="7"/>
  <c r="X162" i="7"/>
  <c r="X18" i="7"/>
  <c r="X12" i="7"/>
  <c r="X11" i="7"/>
  <c r="X9" i="7"/>
  <c r="X19" i="7"/>
  <c r="X14" i="7"/>
  <c r="X8" i="7"/>
  <c r="X16" i="7"/>
  <c r="X167" i="7"/>
  <c r="X169" i="7"/>
  <c r="X170" i="7"/>
  <c r="X168" i="7"/>
  <c r="I175" i="7"/>
  <c r="X164" i="7"/>
  <c r="X26" i="7"/>
  <c r="X24" i="7"/>
  <c r="H175" i="7"/>
  <c r="X163" i="7"/>
  <c r="X23" i="7"/>
  <c r="H174" i="7"/>
  <c r="X22" i="7"/>
  <c r="X21" i="7"/>
  <c r="X166" i="7"/>
  <c r="X165" i="7"/>
  <c r="W174" i="7"/>
  <c r="X20" i="7"/>
  <c r="I174" i="7"/>
  <c r="X28" i="7"/>
  <c r="X27" i="7"/>
  <c r="X25" i="7"/>
  <c r="T175" i="7"/>
  <c r="Q175" i="7"/>
  <c r="W175" i="7"/>
  <c r="T174" i="7"/>
  <c r="Q174" i="7"/>
  <c r="B176" i="7"/>
  <c r="Y175" i="7"/>
  <c r="E176" i="7"/>
  <c r="G176" i="7"/>
  <c r="D176" i="7"/>
  <c r="F176" i="7"/>
  <c r="A31" i="6"/>
  <c r="Y142" i="7"/>
  <c r="Y141" i="7"/>
  <c r="Y140" i="7"/>
  <c r="Y139" i="7"/>
  <c r="I142" i="7"/>
  <c r="H142" i="7"/>
  <c r="I141" i="7"/>
  <c r="H141" i="7"/>
  <c r="I140" i="7"/>
  <c r="H140" i="7"/>
  <c r="I139" i="7"/>
  <c r="H139" i="7"/>
  <c r="N2" i="7"/>
  <c r="N1" i="7"/>
  <c r="N144" i="7"/>
  <c r="N143" i="7"/>
  <c r="N142" i="7"/>
  <c r="N141" i="7"/>
  <c r="N140" i="7"/>
  <c r="N139" i="7"/>
  <c r="N138" i="7"/>
  <c r="N137" i="7"/>
  <c r="N136" i="7"/>
  <c r="N135" i="7"/>
  <c r="N134" i="7"/>
  <c r="N133" i="7"/>
  <c r="N132" i="7"/>
  <c r="N131" i="7"/>
  <c r="N130" i="7"/>
  <c r="N129" i="7"/>
  <c r="N128" i="7"/>
  <c r="A127" i="7"/>
  <c r="A126" i="7" s="1"/>
  <c r="A125" i="7" s="1"/>
  <c r="E35" i="6"/>
  <c r="E27" i="6"/>
  <c r="X175" i="7" l="1"/>
  <c r="Q176" i="7"/>
  <c r="Y174" i="7"/>
  <c r="C176" i="7"/>
  <c r="Y176" i="7" s="1"/>
  <c r="H176" i="7"/>
  <c r="I176" i="7"/>
  <c r="W176" i="7"/>
  <c r="N127" i="7"/>
  <c r="N125" i="7"/>
  <c r="A124" i="7"/>
  <c r="N126" i="7"/>
  <c r="X176" i="7" l="1"/>
  <c r="T176" i="7"/>
  <c r="A123" i="7"/>
  <c r="N124" i="7"/>
  <c r="N123" i="7" l="1"/>
  <c r="A122" i="7"/>
  <c r="A121" i="7" l="1"/>
  <c r="N122" i="7"/>
  <c r="A120" i="7" l="1"/>
  <c r="N121" i="7"/>
  <c r="N120" i="7" l="1"/>
  <c r="A119" i="7"/>
  <c r="N119" i="7" l="1"/>
  <c r="A118" i="7"/>
  <c r="N118" i="7" l="1"/>
  <c r="A117" i="7"/>
  <c r="A116" i="7" l="1"/>
  <c r="N117" i="7"/>
  <c r="A115" i="7" l="1"/>
  <c r="N116" i="7"/>
  <c r="N115" i="7" l="1"/>
</calcChain>
</file>

<file path=xl/sharedStrings.xml><?xml version="1.0" encoding="utf-8"?>
<sst xmlns="http://schemas.openxmlformats.org/spreadsheetml/2006/main" count="363" uniqueCount="78">
  <si>
    <t>Competitive Supplier</t>
  </si>
  <si>
    <t>Meters</t>
  </si>
  <si>
    <t>PROGRAM RATES</t>
  </si>
  <si>
    <t>Sort</t>
  </si>
  <si>
    <t>Total</t>
  </si>
  <si>
    <t xml:space="preserve"> </t>
  </si>
  <si>
    <t>Participating Consumers - Meters</t>
  </si>
  <si>
    <t>Participating Consumers - Usage</t>
  </si>
  <si>
    <t>Usage</t>
  </si>
  <si>
    <t>Term </t>
  </si>
  <si>
    <t>Aggregation Savings by Rate Class</t>
  </si>
  <si>
    <t>Total Aggregation Savings</t>
  </si>
  <si>
    <t>Industrial</t>
  </si>
  <si>
    <t>COMPARISON TO EVERSOURCE RATES</t>
  </si>
  <si>
    <t>Click here for Eversource Green Options</t>
  </si>
  <si>
    <t>Quarter</t>
  </si>
  <si>
    <t>RESIDENTIAL</t>
  </si>
  <si>
    <t>SMALL C&amp;I</t>
  </si>
  <si>
    <t>TOTAL</t>
  </si>
  <si>
    <t>AVERAGE RESIDENTIAL USAGE/METER</t>
  </si>
  <si>
    <t>Date</t>
  </si>
  <si>
    <t>Residential Meters</t>
  </si>
  <si>
    <t>Residential Usage</t>
  </si>
  <si>
    <t>Small C&amp;I Meters</t>
  </si>
  <si>
    <t>Small C&amp;I Usage</t>
  </si>
  <si>
    <t>Med-Lrg C&amp;I Meters</t>
  </si>
  <si>
    <t>Med-Lrg C&amp;I Usage</t>
  </si>
  <si>
    <t>Total Meters</t>
  </si>
  <si>
    <t>Total Usage</t>
  </si>
  <si>
    <t>Term</t>
  </si>
  <si>
    <t>Renewable Supply Options</t>
  </si>
  <si>
    <t>Basic Svc Rate</t>
  </si>
  <si>
    <t>Agg Rate</t>
  </si>
  <si>
    <t>Savings</t>
  </si>
  <si>
    <t>Basic Svc Rate NEMA</t>
  </si>
  <si>
    <t>vs. Basic Service</t>
  </si>
  <si>
    <t>vs. Green BS Options</t>
  </si>
  <si>
    <t>PRODUCT DETAIL REPORT</t>
  </si>
  <si>
    <t>Residential</t>
  </si>
  <si>
    <t>Commercial</t>
  </si>
  <si>
    <t>AVERAGE METERS/MONTH:</t>
  </si>
  <si>
    <t>AVERAGE USAGE/MONTH:</t>
  </si>
  <si>
    <t>The Town's aggregation savings are directly tied to the margin of savings between the Program’s rates and Eversource’s corresponding Basic Service rates as well as the level of consumption by participating consumers. Basic Service rates change twice a year or more, depending on utility and rate class. As a result, the aggregation rate may not always be lower than the Basic Service rate. The goal of the aggregation is to deliver savings over the life of the Program against the Basic Service rate. However, such savings and future savings cannot be guaranteed.</t>
  </si>
  <si>
    <t>Click here for more information about the Program</t>
  </si>
  <si>
    <t>Standard (Default)</t>
  </si>
  <si>
    <t>100% MA Class I RECs</t>
  </si>
  <si>
    <t>Standard</t>
  </si>
  <si>
    <t>Optional</t>
  </si>
  <si>
    <t>Direct Energy</t>
  </si>
  <si>
    <t xml:space="preserve">Optional </t>
  </si>
  <si>
    <t>Meets MA Req</t>
  </si>
  <si>
    <t>TOWN OF MEDWAY COMMUNITY CHOICE POWER SUPPLY PROGRAM</t>
  </si>
  <si>
    <t>March 2025 - September 2026</t>
  </si>
  <si>
    <t>$0.12140 / kWh</t>
  </si>
  <si>
    <t>$0.15130 / kWh</t>
  </si>
  <si>
    <t>3/1/25-8/31/26</t>
  </si>
  <si>
    <t>Basic Svc Rate SEMA</t>
  </si>
  <si>
    <t>Total Average</t>
  </si>
  <si>
    <t>Q2'25</t>
  </si>
  <si>
    <t>Q3'25</t>
  </si>
  <si>
    <t>Q4'25</t>
  </si>
  <si>
    <t>Q1'26</t>
  </si>
  <si>
    <t>Q2'26</t>
  </si>
  <si>
    <t>FIRST POINT POWER</t>
  </si>
  <si>
    <t>9/1/26-8/31/28</t>
  </si>
  <si>
    <t>DIRECT ENERGY</t>
  </si>
  <si>
    <t>SUSPENDED</t>
  </si>
  <si>
    <t>CONSTELLATION</t>
  </si>
  <si>
    <t>7/1/18-7/31/18</t>
  </si>
  <si>
    <t>100% 100% National Wind</t>
  </si>
  <si>
    <t>1/1/18-6/30/18</t>
  </si>
  <si>
    <t>September 2026 - September 2028</t>
  </si>
  <si>
    <t>First Point Power</t>
  </si>
  <si>
    <t>$0.15681 / kWh</t>
  </si>
  <si>
    <t>$0.18337 / kWh</t>
  </si>
  <si>
    <t>This report has been prepared by Colonial Power Group with information/data being provided by the Competitive Supplier and Eversource. The purpose of the report is to provide information about the Town of Medway's Community Choice Power Supply Program, which currently provides competitive power supply to approximately 3,700 consumers in the Town. The data provided by the Competitive Supplier is not available until three months after the month it is used. For example, power is Used in January, Invoiced in February, Paid in March and Reported in April.</t>
  </si>
  <si>
    <t>STATUS REPORT Q2 2026</t>
  </si>
  <si>
    <t>Prepared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</si>
</sst>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_(* \(#,##0\);_(* &quot;-&quot;_);_(@_)"/>
    <numFmt numFmtId="44" formatCode="_(&quot;$&quot;* #,##0.00_);_(&quot;$&quot;* \(#,##0.00\);_(&quot;$&quot;* &quot;-&quot;??_);_(@_)"/>
    <numFmt numFmtId="43" formatCode="_(* #,##0.00_);_(* \(#,##0.00\);_(* &quot;-&quot;??_);_(@_)"/>
    <numFmt numFmtId="164" formatCode="[$-409]mmm\-yy;@"/>
    <numFmt numFmtId="165" formatCode="_(* #,##0_);_(* \(#,##0\);_(* &quot;-&quot;??_);_(@_)"/>
    <numFmt numFmtId="166" formatCode="_(&quot;$&quot;* #,##0_);_(&quot;$&quot;* \(#,##0\);_(&quot;$&quot;* &quot;-&quot;??_);_(@_)"/>
    <numFmt numFmtId="167" formatCode="0.00000"/>
    <numFmt numFmtId="168" formatCode="m/d/yy"/>
  </numFmts>
  <fonts count="25" x14ac:knownFonts="1">
    <font>
      <sz val="11"/>
      <color theme="1"/>
      <name val="Calibri"/>
      <family val="2"/>
      <scheme val="minor"/>
    </font>
    <font>
      <sz val="11"/>
      <color theme="1"/>
      <name val="Calibri"/>
      <family val="2"/>
      <scheme val="minor"/>
    </font>
    <font>
      <u/>
      <sz val="11"/>
      <color theme="10"/>
      <name val="Calibri"/>
      <family val="2"/>
      <scheme val="minor"/>
    </font>
    <font>
      <sz val="12"/>
      <color theme="1"/>
      <name val="Calibri"/>
      <family val="2"/>
      <scheme val="minor"/>
    </font>
    <font>
      <sz val="12"/>
      <color theme="1"/>
      <name val="Times New Roman"/>
      <family val="1"/>
    </font>
    <font>
      <b/>
      <sz val="12"/>
      <color theme="1"/>
      <name val="Calibri"/>
      <family val="2"/>
      <scheme val="minor"/>
    </font>
    <font>
      <b/>
      <sz val="14"/>
      <color theme="1" tint="0.34998626667073579"/>
      <name val="Tahoma"/>
      <family val="2"/>
    </font>
    <font>
      <sz val="12"/>
      <color theme="4" tint="-0.499984740745262"/>
      <name val="Calibri"/>
      <family val="2"/>
      <scheme val="minor"/>
    </font>
    <font>
      <b/>
      <sz val="18"/>
      <color theme="3"/>
      <name val="Calibri Light"/>
      <family val="2"/>
      <scheme val="major"/>
    </font>
    <font>
      <b/>
      <sz val="12"/>
      <color theme="1" tint="0.34998626667073579"/>
      <name val="Tahoma"/>
      <family val="2"/>
    </font>
    <font>
      <i/>
      <sz val="10"/>
      <color theme="1" tint="0.34998626667073579"/>
      <name val="Tahoma"/>
      <family val="2"/>
    </font>
    <font>
      <b/>
      <sz val="11"/>
      <color theme="1"/>
      <name val="Calibri"/>
      <family val="2"/>
      <scheme val="minor"/>
    </font>
    <font>
      <b/>
      <i/>
      <sz val="11"/>
      <color theme="1"/>
      <name val="Calibri"/>
      <family val="2"/>
      <scheme val="minor"/>
    </font>
    <font>
      <b/>
      <sz val="18"/>
      <name val="Calibri Light"/>
      <family val="2"/>
      <scheme val="major"/>
    </font>
    <font>
      <b/>
      <i/>
      <sz val="11"/>
      <color theme="1"/>
      <name val="Candara"/>
      <family val="2"/>
    </font>
    <font>
      <sz val="11"/>
      <color theme="1"/>
      <name val="Calibri"/>
      <family val="2"/>
    </font>
    <font>
      <b/>
      <sz val="12"/>
      <color theme="1" tint="0.34998626667073579"/>
      <name val="Calibri"/>
      <family val="2"/>
      <scheme val="minor"/>
    </font>
    <font>
      <b/>
      <sz val="12"/>
      <color theme="0"/>
      <name val="Calibri"/>
      <family val="2"/>
      <scheme val="minor"/>
    </font>
    <font>
      <b/>
      <u/>
      <sz val="12"/>
      <color theme="9" tint="-0.249977111117893"/>
      <name val="Tahoma"/>
      <family val="2"/>
    </font>
    <font>
      <b/>
      <u/>
      <sz val="12"/>
      <color theme="9" tint="-0.249977111117893"/>
      <name val="Calibri"/>
      <family val="2"/>
      <scheme val="minor"/>
    </font>
    <font>
      <i/>
      <sz val="12"/>
      <color theme="1"/>
      <name val="Calibri"/>
      <family val="2"/>
      <scheme val="minor"/>
    </font>
    <font>
      <b/>
      <u/>
      <sz val="12"/>
      <color theme="1"/>
      <name val="Calibri"/>
      <family val="2"/>
      <scheme val="minor"/>
    </font>
    <font>
      <b/>
      <i/>
      <sz val="12"/>
      <color theme="1"/>
      <name val="Calibri"/>
      <family val="2"/>
      <scheme val="minor"/>
    </font>
    <font>
      <b/>
      <i/>
      <sz val="16"/>
      <color theme="0"/>
      <name val="Calibri Light"/>
      <family val="2"/>
      <scheme val="major"/>
    </font>
    <font>
      <b/>
      <u/>
      <sz val="11"/>
      <color rgb="FF002060"/>
      <name val="Calibri"/>
      <family val="2"/>
      <scheme val="minor"/>
    </font>
  </fonts>
  <fills count="8">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bgColor indexed="64"/>
      </patternFill>
    </fill>
    <fill>
      <patternFill patternType="solid">
        <fgColor theme="6"/>
        <bgColor indexed="64"/>
      </patternFill>
    </fill>
    <fill>
      <patternFill patternType="solid">
        <fgColor theme="8"/>
        <bgColor indexed="64"/>
      </patternFill>
    </fill>
  </fills>
  <borders count="5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hair">
        <color auto="1"/>
      </left>
      <right style="hair">
        <color auto="1"/>
      </right>
      <top style="hair">
        <color auto="1"/>
      </top>
      <bottom/>
      <diagonal/>
    </border>
    <border>
      <left style="thin">
        <color indexed="64"/>
      </left>
      <right style="thin">
        <color indexed="64"/>
      </right>
      <top style="thin">
        <color indexed="64"/>
      </top>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thin">
        <color indexed="64"/>
      </top>
      <bottom style="hair">
        <color auto="1"/>
      </bottom>
      <diagonal/>
    </border>
    <border>
      <left style="thin">
        <color indexed="64"/>
      </left>
      <right style="thin">
        <color indexed="64"/>
      </right>
      <top style="thin">
        <color indexed="64"/>
      </top>
      <bottom style="hair">
        <color auto="1"/>
      </bottom>
      <diagonal/>
    </border>
    <border>
      <left style="hair">
        <color auto="1"/>
      </left>
      <right style="hair">
        <color auto="1"/>
      </right>
      <top/>
      <bottom style="hair">
        <color auto="1"/>
      </bottom>
      <diagonal/>
    </border>
    <border>
      <left style="thin">
        <color indexed="64"/>
      </left>
      <right style="thin">
        <color indexed="64"/>
      </right>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hair">
        <color auto="1"/>
      </bottom>
      <diagonal/>
    </border>
    <border>
      <left style="thin">
        <color indexed="64"/>
      </left>
      <right style="thin">
        <color indexed="64"/>
      </right>
      <top style="hair">
        <color auto="1"/>
      </top>
      <bottom style="hair">
        <color auto="1"/>
      </bottom>
      <diagonal/>
    </border>
    <border>
      <left/>
      <right/>
      <top style="hair">
        <color auto="1"/>
      </top>
      <bottom style="hair">
        <color auto="1"/>
      </bottom>
      <diagonal/>
    </border>
    <border>
      <left/>
      <right style="hair">
        <color auto="1"/>
      </right>
      <top/>
      <bottom style="hair">
        <color auto="1"/>
      </bottom>
      <diagonal/>
    </border>
    <border>
      <left style="hair">
        <color auto="1"/>
      </left>
      <right/>
      <top style="hair">
        <color auto="1"/>
      </top>
      <bottom style="hair">
        <color auto="1"/>
      </bottom>
      <diagonal/>
    </border>
    <border>
      <left style="thin">
        <color indexed="64"/>
      </left>
      <right style="thin">
        <color indexed="64"/>
      </right>
      <top style="hair">
        <color auto="1"/>
      </top>
      <bottom style="thin">
        <color indexed="64"/>
      </bottom>
      <diagonal/>
    </border>
    <border>
      <left style="thin">
        <color indexed="64"/>
      </left>
      <right style="hair">
        <color indexed="64"/>
      </right>
      <top style="thin">
        <color indexed="64"/>
      </top>
      <bottom/>
      <diagonal/>
    </border>
    <border>
      <left style="hair">
        <color auto="1"/>
      </left>
      <right style="hair">
        <color auto="1"/>
      </right>
      <top style="thin">
        <color indexed="64"/>
      </top>
      <bottom/>
      <diagonal/>
    </border>
    <border>
      <left style="hair">
        <color auto="1"/>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thin">
        <color indexed="64"/>
      </left>
      <right style="hair">
        <color auto="1"/>
      </right>
      <top style="hair">
        <color auto="1"/>
      </top>
      <bottom/>
      <diagonal/>
    </border>
    <border>
      <left style="thin">
        <color indexed="64"/>
      </left>
      <right style="hair">
        <color auto="1"/>
      </right>
      <top/>
      <bottom style="hair">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auto="1"/>
      </left>
      <right style="thin">
        <color indexed="64"/>
      </right>
      <top style="hair">
        <color auto="1"/>
      </top>
      <bottom/>
      <diagonal/>
    </border>
    <border>
      <left style="hair">
        <color auto="1"/>
      </left>
      <right style="thin">
        <color indexed="64"/>
      </right>
      <top/>
      <bottom style="hair">
        <color auto="1"/>
      </bottom>
      <diagonal/>
    </border>
    <border>
      <left style="thin">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hair">
        <color auto="1"/>
      </right>
      <top style="thin">
        <color indexed="64"/>
      </top>
      <bottom style="thin">
        <color indexed="64"/>
      </bottom>
      <diagonal/>
    </border>
    <border>
      <left style="hair">
        <color auto="1"/>
      </left>
      <right/>
      <top style="thin">
        <color indexed="64"/>
      </top>
      <bottom style="thin">
        <color indexed="64"/>
      </bottom>
      <diagonal/>
    </border>
    <border>
      <left/>
      <right style="thin">
        <color indexed="64"/>
      </right>
      <top style="hair">
        <color indexed="64"/>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right/>
      <top/>
      <bottom style="hair">
        <color auto="1"/>
      </bottom>
      <diagonal/>
    </border>
    <border>
      <left/>
      <right/>
      <top style="hair">
        <color auto="1"/>
      </top>
      <bottom style="thin">
        <color indexed="64"/>
      </bottom>
      <diagonal/>
    </border>
    <border>
      <left/>
      <right style="thin">
        <color indexed="64"/>
      </right>
      <top/>
      <bottom style="thin">
        <color indexed="64"/>
      </bottom>
      <diagonal/>
    </border>
  </borders>
  <cellStyleXfs count="6">
    <xf numFmtId="0" fontId="0" fillId="0" borderId="0"/>
    <xf numFmtId="43" fontId="1" fillId="0" borderId="0" applyFont="0" applyFill="0" applyBorder="0" applyAlignment="0" applyProtection="0"/>
    <xf numFmtId="0" fontId="2" fillId="0" borderId="0" applyNumberFormat="0" applyFill="0" applyBorder="0" applyAlignment="0" applyProtection="0"/>
    <xf numFmtId="44" fontId="1" fillId="0" borderId="0" applyFont="0" applyFill="0" applyBorder="0" applyAlignment="0" applyProtection="0"/>
    <xf numFmtId="0" fontId="8" fillId="0" borderId="0" applyNumberFormat="0" applyFill="0" applyBorder="0" applyAlignment="0" applyProtection="0"/>
    <xf numFmtId="0" fontId="1" fillId="0" borderId="0"/>
  </cellStyleXfs>
  <cellXfs count="263">
    <xf numFmtId="0" fontId="0" fillId="0" borderId="0" xfId="0"/>
    <xf numFmtId="0" fontId="5" fillId="0" borderId="0" xfId="0" applyFont="1"/>
    <xf numFmtId="0" fontId="3" fillId="0" borderId="0" xfId="0" applyFont="1"/>
    <xf numFmtId="0" fontId="7" fillId="0" borderId="0" xfId="0" applyFont="1"/>
    <xf numFmtId="0" fontId="11" fillId="0" borderId="0" xfId="0" applyFont="1"/>
    <xf numFmtId="165" fontId="0" fillId="0" borderId="0" xfId="0" applyNumberFormat="1"/>
    <xf numFmtId="0" fontId="13" fillId="0" borderId="0" xfId="4" applyFont="1" applyAlignment="1">
      <alignment horizontal="center"/>
    </xf>
    <xf numFmtId="0" fontId="0" fillId="2" borderId="7" xfId="0" applyFill="1" applyBorder="1"/>
    <xf numFmtId="0" fontId="14" fillId="2" borderId="8" xfId="0" applyFont="1" applyFill="1" applyBorder="1" applyAlignment="1">
      <alignment horizontal="center" wrapText="1"/>
    </xf>
    <xf numFmtId="0" fontId="14" fillId="2" borderId="12" xfId="0" applyFont="1" applyFill="1" applyBorder="1" applyAlignment="1">
      <alignment horizontal="center" wrapText="1"/>
    </xf>
    <xf numFmtId="0" fontId="14" fillId="2" borderId="13" xfId="0" applyFont="1" applyFill="1" applyBorder="1" applyAlignment="1">
      <alignment horizontal="center" wrapText="1"/>
    </xf>
    <xf numFmtId="0" fontId="14" fillId="0" borderId="0" xfId="0" applyFont="1" applyAlignment="1">
      <alignment horizontal="center" wrapText="1"/>
    </xf>
    <xf numFmtId="0" fontId="14" fillId="2" borderId="14" xfId="0" applyFont="1" applyFill="1" applyBorder="1" applyAlignment="1">
      <alignment horizontal="center" wrapText="1"/>
    </xf>
    <xf numFmtId="0" fontId="14" fillId="2" borderId="15" xfId="0" applyFont="1" applyFill="1" applyBorder="1" applyAlignment="1">
      <alignment horizontal="center" wrapText="1"/>
    </xf>
    <xf numFmtId="0" fontId="14" fillId="2" borderId="16" xfId="0" applyFont="1" applyFill="1" applyBorder="1" applyAlignment="1">
      <alignment horizontal="center" wrapText="1"/>
    </xf>
    <xf numFmtId="0" fontId="14" fillId="2" borderId="17" xfId="0" applyFont="1" applyFill="1" applyBorder="1" applyAlignment="1">
      <alignment horizontal="center" wrapText="1"/>
    </xf>
    <xf numFmtId="0" fontId="14" fillId="2" borderId="18" xfId="0" applyFont="1" applyFill="1" applyBorder="1" applyAlignment="1">
      <alignment horizontal="center" wrapText="1"/>
    </xf>
    <xf numFmtId="0" fontId="14" fillId="0" borderId="0" xfId="0" applyFont="1"/>
    <xf numFmtId="164" fontId="0" fillId="0" borderId="16" xfId="0" applyNumberFormat="1" applyBorder="1" applyAlignment="1">
      <alignment horizontal="right" wrapText="1"/>
    </xf>
    <xf numFmtId="165" fontId="15" fillId="0" borderId="13" xfId="1" applyNumberFormat="1" applyFont="1" applyBorder="1" applyAlignment="1">
      <alignment wrapText="1"/>
    </xf>
    <xf numFmtId="165" fontId="0" fillId="0" borderId="16" xfId="1" applyNumberFormat="1" applyFont="1" applyBorder="1" applyAlignment="1">
      <alignment horizontal="center" wrapText="1"/>
    </xf>
    <xf numFmtId="0" fontId="0" fillId="0" borderId="16" xfId="0" applyBorder="1" applyAlignment="1">
      <alignment horizontal="center" wrapText="1"/>
    </xf>
    <xf numFmtId="0" fontId="0" fillId="0" borderId="13" xfId="0" applyBorder="1" applyAlignment="1">
      <alignment horizontal="center" wrapText="1"/>
    </xf>
    <xf numFmtId="164" fontId="0" fillId="0" borderId="19" xfId="0" applyNumberFormat="1" applyBorder="1" applyAlignment="1">
      <alignment horizontal="right" wrapText="1"/>
    </xf>
    <xf numFmtId="0" fontId="15" fillId="0" borderId="15" xfId="0" applyFont="1" applyBorder="1" applyAlignment="1">
      <alignment horizontal="center" wrapText="1"/>
    </xf>
    <xf numFmtId="0" fontId="15" fillId="0" borderId="16" xfId="0" applyFont="1" applyBorder="1" applyAlignment="1">
      <alignment horizontal="center" wrapText="1"/>
    </xf>
    <xf numFmtId="165" fontId="0" fillId="0" borderId="17" xfId="0" applyNumberFormat="1" applyBorder="1" applyAlignment="1">
      <alignment horizontal="center" wrapText="1"/>
    </xf>
    <xf numFmtId="0" fontId="15" fillId="0" borderId="18" xfId="0" applyFont="1" applyBorder="1" applyAlignment="1">
      <alignment horizontal="center" wrapText="1"/>
    </xf>
    <xf numFmtId="165" fontId="0" fillId="0" borderId="20" xfId="0" applyNumberFormat="1" applyBorder="1" applyAlignment="1">
      <alignment horizontal="center" wrapText="1"/>
    </xf>
    <xf numFmtId="167" fontId="15" fillId="0" borderId="18" xfId="0" applyNumberFormat="1" applyFont="1" applyBorder="1" applyAlignment="1">
      <alignment horizontal="center" wrapText="1"/>
    </xf>
    <xf numFmtId="165" fontId="1" fillId="0" borderId="19" xfId="1" applyNumberFormat="1" applyBorder="1" applyAlignment="1">
      <alignment horizontal="center" wrapText="1"/>
    </xf>
    <xf numFmtId="165" fontId="1" fillId="0" borderId="19" xfId="1" applyNumberFormat="1" applyBorder="1" applyAlignment="1">
      <alignment wrapText="1"/>
    </xf>
    <xf numFmtId="164" fontId="0" fillId="3" borderId="16" xfId="0" applyNumberFormat="1" applyFill="1" applyBorder="1" applyAlignment="1">
      <alignment horizontal="right" wrapText="1"/>
    </xf>
    <xf numFmtId="165" fontId="0" fillId="3" borderId="21" xfId="1" applyNumberFormat="1" applyFont="1" applyFill="1" applyBorder="1" applyAlignment="1">
      <alignment horizontal="center" wrapText="1"/>
    </xf>
    <xf numFmtId="165" fontId="0" fillId="3" borderId="13" xfId="1" applyNumberFormat="1" applyFont="1" applyFill="1" applyBorder="1" applyAlignment="1">
      <alignment horizontal="center" wrapText="1"/>
    </xf>
    <xf numFmtId="0" fontId="0" fillId="3" borderId="13" xfId="0" applyFill="1" applyBorder="1" applyAlignment="1">
      <alignment horizontal="center" wrapText="1"/>
    </xf>
    <xf numFmtId="164" fontId="0" fillId="3" borderId="19" xfId="0" applyNumberFormat="1" applyFill="1" applyBorder="1" applyAlignment="1">
      <alignment horizontal="right" wrapText="1"/>
    </xf>
    <xf numFmtId="0" fontId="14" fillId="3" borderId="15" xfId="0" applyFont="1" applyFill="1" applyBorder="1" applyAlignment="1">
      <alignment horizontal="center" wrapText="1"/>
    </xf>
    <xf numFmtId="0" fontId="14" fillId="3" borderId="16" xfId="0" applyFont="1" applyFill="1" applyBorder="1" applyAlignment="1">
      <alignment horizontal="center" wrapText="1"/>
    </xf>
    <xf numFmtId="0" fontId="14" fillId="3" borderId="17" xfId="0" applyFont="1" applyFill="1" applyBorder="1" applyAlignment="1">
      <alignment horizontal="center" wrapText="1"/>
    </xf>
    <xf numFmtId="0" fontId="14" fillId="3" borderId="20" xfId="0" applyFont="1" applyFill="1" applyBorder="1" applyAlignment="1">
      <alignment horizontal="center" wrapText="1"/>
    </xf>
    <xf numFmtId="0" fontId="14" fillId="3" borderId="18" xfId="0" applyFont="1" applyFill="1" applyBorder="1" applyAlignment="1">
      <alignment horizontal="center" wrapText="1"/>
    </xf>
    <xf numFmtId="165" fontId="1" fillId="3" borderId="19" xfId="1" applyNumberFormat="1" applyFill="1" applyBorder="1" applyAlignment="1">
      <alignment horizontal="center" wrapText="1"/>
    </xf>
    <xf numFmtId="0" fontId="14" fillId="3" borderId="21" xfId="0" applyFont="1" applyFill="1" applyBorder="1" applyAlignment="1">
      <alignment horizontal="center" wrapText="1"/>
    </xf>
    <xf numFmtId="0" fontId="14" fillId="3" borderId="13" xfId="0" applyFont="1" applyFill="1" applyBorder="1" applyAlignment="1">
      <alignment horizontal="center" wrapText="1"/>
    </xf>
    <xf numFmtId="0" fontId="0" fillId="0" borderId="0" xfId="0" applyAlignment="1">
      <alignment horizontal="center"/>
    </xf>
    <xf numFmtId="0" fontId="0" fillId="3" borderId="15" xfId="0" applyFill="1" applyBorder="1" applyAlignment="1">
      <alignment horizontal="center"/>
    </xf>
    <xf numFmtId="165" fontId="0" fillId="3" borderId="16" xfId="1" applyNumberFormat="1" applyFont="1" applyFill="1" applyBorder="1" applyAlignment="1">
      <alignment horizontal="center"/>
    </xf>
    <xf numFmtId="0" fontId="0" fillId="3" borderId="16" xfId="0" applyFill="1" applyBorder="1" applyAlignment="1">
      <alignment horizontal="center"/>
    </xf>
    <xf numFmtId="0" fontId="0" fillId="3" borderId="16" xfId="0" applyFill="1" applyBorder="1" applyAlignment="1">
      <alignment horizontal="center" wrapText="1"/>
    </xf>
    <xf numFmtId="165" fontId="0" fillId="3" borderId="17" xfId="0" applyNumberFormat="1" applyFill="1" applyBorder="1" applyAlignment="1">
      <alignment horizontal="center"/>
    </xf>
    <xf numFmtId="165" fontId="0" fillId="3" borderId="20" xfId="0" applyNumberFormat="1" applyFill="1" applyBorder="1" applyAlignment="1">
      <alignment horizontal="center"/>
    </xf>
    <xf numFmtId="0" fontId="0" fillId="3" borderId="18" xfId="0" applyFill="1" applyBorder="1" applyAlignment="1">
      <alignment horizontal="center"/>
    </xf>
    <xf numFmtId="0" fontId="11" fillId="0" borderId="0" xfId="0" applyFont="1" applyAlignment="1">
      <alignment horizontal="center" wrapText="1"/>
    </xf>
    <xf numFmtId="165" fontId="0" fillId="0" borderId="15" xfId="1" applyNumberFormat="1" applyFont="1" applyBorder="1" applyAlignment="1">
      <alignment horizontal="center" wrapText="1"/>
    </xf>
    <xf numFmtId="165" fontId="0" fillId="0" borderId="16" xfId="1" applyNumberFormat="1" applyFont="1" applyBorder="1" applyAlignment="1">
      <alignment horizontal="center"/>
    </xf>
    <xf numFmtId="0" fontId="0" fillId="0" borderId="16" xfId="0" applyBorder="1" applyAlignment="1">
      <alignment horizontal="center"/>
    </xf>
    <xf numFmtId="167" fontId="0" fillId="0" borderId="15" xfId="0" applyNumberFormat="1" applyBorder="1" applyAlignment="1">
      <alignment horizontal="center"/>
    </xf>
    <xf numFmtId="167" fontId="0" fillId="0" borderId="16" xfId="0" applyNumberFormat="1" applyBorder="1" applyAlignment="1">
      <alignment horizontal="center" wrapText="1"/>
    </xf>
    <xf numFmtId="43" fontId="0" fillId="0" borderId="17" xfId="0" applyNumberFormat="1" applyBorder="1" applyAlignment="1">
      <alignment horizontal="center"/>
    </xf>
    <xf numFmtId="43" fontId="0" fillId="0" borderId="20" xfId="0" applyNumberFormat="1" applyBorder="1" applyAlignment="1">
      <alignment horizontal="center"/>
    </xf>
    <xf numFmtId="167" fontId="0" fillId="0" borderId="18" xfId="0" applyNumberFormat="1" applyBorder="1" applyAlignment="1">
      <alignment horizontal="center"/>
    </xf>
    <xf numFmtId="165" fontId="0" fillId="0" borderId="0" xfId="1" applyNumberFormat="1" applyFont="1" applyAlignment="1">
      <alignment horizontal="center" wrapText="1"/>
    </xf>
    <xf numFmtId="164" fontId="0" fillId="4" borderId="16" xfId="0" applyNumberFormat="1" applyFill="1" applyBorder="1" applyAlignment="1">
      <alignment horizontal="right" wrapText="1"/>
    </xf>
    <xf numFmtId="0" fontId="0" fillId="4" borderId="15" xfId="0" applyFill="1" applyBorder="1" applyAlignment="1">
      <alignment horizontal="center"/>
    </xf>
    <xf numFmtId="0" fontId="0" fillId="4" borderId="16" xfId="0" applyFill="1" applyBorder="1" applyAlignment="1">
      <alignment horizontal="center"/>
    </xf>
    <xf numFmtId="0" fontId="0" fillId="4" borderId="16" xfId="0" applyFill="1" applyBorder="1" applyAlignment="1">
      <alignment horizontal="center" wrapText="1"/>
    </xf>
    <xf numFmtId="0" fontId="0" fillId="4" borderId="22" xfId="0" applyFill="1" applyBorder="1" applyAlignment="1">
      <alignment horizontal="center" wrapText="1"/>
    </xf>
    <xf numFmtId="164" fontId="0" fillId="4" borderId="19" xfId="0" applyNumberFormat="1" applyFill="1" applyBorder="1" applyAlignment="1">
      <alignment horizontal="right" wrapText="1"/>
    </xf>
    <xf numFmtId="165" fontId="0" fillId="4" borderId="17" xfId="0" applyNumberFormat="1" applyFill="1" applyBorder="1" applyAlignment="1">
      <alignment horizontal="center"/>
    </xf>
    <xf numFmtId="165" fontId="0" fillId="4" borderId="20" xfId="0" applyNumberFormat="1" applyFill="1" applyBorder="1" applyAlignment="1">
      <alignment horizontal="center"/>
    </xf>
    <xf numFmtId="0" fontId="0" fillId="4" borderId="18" xfId="0" applyFill="1" applyBorder="1" applyAlignment="1">
      <alignment horizontal="center"/>
    </xf>
    <xf numFmtId="165" fontId="1" fillId="4" borderId="19" xfId="1" applyNumberFormat="1" applyFill="1" applyBorder="1" applyAlignment="1">
      <alignment horizontal="center" wrapText="1"/>
    </xf>
    <xf numFmtId="0" fontId="0" fillId="4" borderId="0" xfId="0" applyFill="1"/>
    <xf numFmtId="164" fontId="0" fillId="4" borderId="23" xfId="0" applyNumberFormat="1" applyFill="1" applyBorder="1" applyAlignment="1">
      <alignment horizontal="right" wrapText="1"/>
    </xf>
    <xf numFmtId="0" fontId="12" fillId="0" borderId="0" xfId="0" applyFont="1"/>
    <xf numFmtId="165" fontId="11" fillId="0" borderId="0" xfId="0" applyNumberFormat="1" applyFont="1"/>
    <xf numFmtId="0" fontId="9" fillId="0" borderId="0" xfId="0" applyFont="1"/>
    <xf numFmtId="0" fontId="18" fillId="0" borderId="0" xfId="2" applyFont="1" applyAlignment="1">
      <alignment horizontal="right"/>
    </xf>
    <xf numFmtId="0" fontId="19" fillId="0" borderId="0" xfId="2" applyFont="1" applyAlignment="1">
      <alignment horizontal="right"/>
    </xf>
    <xf numFmtId="0" fontId="20" fillId="0" borderId="0" xfId="0" applyFont="1" applyAlignment="1">
      <alignment vertical="center" wrapText="1"/>
    </xf>
    <xf numFmtId="165" fontId="14" fillId="0" borderId="0" xfId="0" applyNumberFormat="1" applyFont="1"/>
    <xf numFmtId="0" fontId="21" fillId="0" borderId="0" xfId="0" applyFont="1" applyAlignment="1">
      <alignment horizontal="center"/>
    </xf>
    <xf numFmtId="0" fontId="21" fillId="0" borderId="0" xfId="0" applyFont="1" applyAlignment="1">
      <alignment horizontal="left"/>
    </xf>
    <xf numFmtId="165" fontId="3" fillId="0" borderId="0" xfId="1" applyNumberFormat="1" applyFont="1"/>
    <xf numFmtId="17" fontId="3" fillId="0" borderId="0" xfId="0" applyNumberFormat="1" applyFont="1" applyAlignment="1">
      <alignment horizontal="center"/>
    </xf>
    <xf numFmtId="166" fontId="3" fillId="0" borderId="0" xfId="3" applyNumberFormat="1" applyFont="1"/>
    <xf numFmtId="1" fontId="3" fillId="0" borderId="0" xfId="0" applyNumberFormat="1" applyFont="1"/>
    <xf numFmtId="165" fontId="3" fillId="0" borderId="0" xfId="0" applyNumberFormat="1" applyFont="1"/>
    <xf numFmtId="0" fontId="21" fillId="0" borderId="0" xfId="0" applyFont="1" applyAlignment="1">
      <alignment horizontal="center" wrapText="1"/>
    </xf>
    <xf numFmtId="165" fontId="5" fillId="0" borderId="0" xfId="1" applyNumberFormat="1" applyFont="1"/>
    <xf numFmtId="0" fontId="22" fillId="0" borderId="2" xfId="0" applyFont="1" applyBorder="1" applyAlignment="1">
      <alignment horizontal="center" wrapText="1"/>
    </xf>
    <xf numFmtId="0" fontId="22" fillId="0" borderId="2" xfId="0" applyFont="1" applyBorder="1" applyAlignment="1">
      <alignment horizontal="center"/>
    </xf>
    <xf numFmtId="164" fontId="22" fillId="0" borderId="0" xfId="0" applyNumberFormat="1" applyFont="1" applyAlignment="1">
      <alignment horizontal="center"/>
    </xf>
    <xf numFmtId="165" fontId="3" fillId="0" borderId="0" xfId="0" applyNumberFormat="1" applyFont="1" applyAlignment="1">
      <alignment horizontal="right"/>
    </xf>
    <xf numFmtId="164" fontId="20" fillId="0" borderId="2" xfId="0" applyNumberFormat="1" applyFont="1" applyBorder="1" applyAlignment="1">
      <alignment horizontal="center"/>
    </xf>
    <xf numFmtId="165" fontId="20" fillId="0" borderId="2" xfId="1" applyNumberFormat="1" applyFont="1" applyBorder="1" applyAlignment="1">
      <alignment horizontal="right"/>
    </xf>
    <xf numFmtId="41" fontId="3" fillId="0" borderId="0" xfId="0" applyNumberFormat="1" applyFont="1" applyAlignment="1">
      <alignment horizontal="right"/>
    </xf>
    <xf numFmtId="3" fontId="20" fillId="0" borderId="0" xfId="0" applyNumberFormat="1" applyFont="1" applyAlignment="1">
      <alignment horizontal="right"/>
    </xf>
    <xf numFmtId="165" fontId="3" fillId="0" borderId="2" xfId="1" applyNumberFormat="1" applyFont="1" applyBorder="1"/>
    <xf numFmtId="165" fontId="20" fillId="0" borderId="2" xfId="1" applyNumberFormat="1" applyFont="1" applyBorder="1" applyAlignment="1">
      <alignment horizontal="center"/>
    </xf>
    <xf numFmtId="165" fontId="20" fillId="0" borderId="0" xfId="1" applyNumberFormat="1" applyFont="1" applyAlignment="1">
      <alignment horizontal="center"/>
    </xf>
    <xf numFmtId="165" fontId="20" fillId="0" borderId="2" xfId="0" applyNumberFormat="1" applyFont="1" applyBorder="1"/>
    <xf numFmtId="165" fontId="0" fillId="0" borderId="0" xfId="0" applyNumberFormat="1" applyAlignment="1">
      <alignment horizontal="center" wrapText="1"/>
    </xf>
    <xf numFmtId="0" fontId="15" fillId="0" borderId="0" xfId="0" applyFont="1" applyAlignment="1">
      <alignment horizontal="center" wrapText="1"/>
    </xf>
    <xf numFmtId="164" fontId="0" fillId="0" borderId="0" xfId="0" applyNumberFormat="1" applyAlignment="1">
      <alignment horizontal="right" wrapText="1"/>
    </xf>
    <xf numFmtId="167" fontId="15" fillId="0" borderId="0" xfId="0" applyNumberFormat="1" applyFont="1" applyAlignment="1">
      <alignment horizontal="center" wrapText="1"/>
    </xf>
    <xf numFmtId="165" fontId="1" fillId="0" borderId="0" xfId="1" applyNumberFormat="1" applyBorder="1" applyAlignment="1">
      <alignment horizontal="center" wrapText="1"/>
    </xf>
    <xf numFmtId="165" fontId="1" fillId="0" borderId="0" xfId="1" applyNumberFormat="1" applyBorder="1" applyAlignment="1">
      <alignment wrapText="1"/>
    </xf>
    <xf numFmtId="0" fontId="0" fillId="2" borderId="33" xfId="0" applyFill="1" applyBorder="1"/>
    <xf numFmtId="0" fontId="14" fillId="2" borderId="34" xfId="0" applyFont="1" applyFill="1" applyBorder="1" applyAlignment="1">
      <alignment horizontal="center" wrapText="1"/>
    </xf>
    <xf numFmtId="164" fontId="0" fillId="0" borderId="18" xfId="0" applyNumberFormat="1" applyBorder="1" applyAlignment="1">
      <alignment horizontal="right" wrapText="1"/>
    </xf>
    <xf numFmtId="0" fontId="13" fillId="0" borderId="0" xfId="4" applyFont="1" applyFill="1" applyAlignment="1">
      <alignment horizontal="center"/>
    </xf>
    <xf numFmtId="165" fontId="15" fillId="0" borderId="0" xfId="1" applyNumberFormat="1" applyFont="1" applyBorder="1" applyAlignment="1">
      <alignment wrapText="1"/>
    </xf>
    <xf numFmtId="165" fontId="0" fillId="0" borderId="0" xfId="1" applyNumberFormat="1" applyFont="1" applyBorder="1" applyAlignment="1">
      <alignment horizontal="center" wrapText="1"/>
    </xf>
    <xf numFmtId="0" fontId="0" fillId="0" borderId="0" xfId="0" applyAlignment="1">
      <alignment horizontal="center" wrapText="1"/>
    </xf>
    <xf numFmtId="164" fontId="0" fillId="0" borderId="35" xfId="0" applyNumberFormat="1" applyBorder="1" applyAlignment="1">
      <alignment horizontal="center" wrapText="1"/>
    </xf>
    <xf numFmtId="165" fontId="1" fillId="0" borderId="36" xfId="1" applyNumberFormat="1" applyFont="1" applyBorder="1" applyAlignment="1">
      <alignment horizontal="center" wrapText="1"/>
    </xf>
    <xf numFmtId="0" fontId="0" fillId="0" borderId="36" xfId="0" applyBorder="1" applyAlignment="1">
      <alignment horizontal="center" wrapText="1"/>
    </xf>
    <xf numFmtId="164" fontId="0" fillId="0" borderId="33" xfId="0" applyNumberFormat="1" applyBorder="1" applyAlignment="1">
      <alignment horizontal="center" wrapText="1"/>
    </xf>
    <xf numFmtId="165" fontId="1" fillId="0" borderId="7" xfId="1" applyNumberFormat="1" applyFont="1" applyBorder="1" applyAlignment="1">
      <alignment horizontal="center" wrapText="1"/>
    </xf>
    <xf numFmtId="0" fontId="0" fillId="0" borderId="7" xfId="0" applyBorder="1" applyAlignment="1">
      <alignment horizontal="center" wrapText="1"/>
    </xf>
    <xf numFmtId="167" fontId="0" fillId="0" borderId="36" xfId="0" applyNumberFormat="1" applyBorder="1" applyAlignment="1">
      <alignment horizontal="center" wrapText="1"/>
    </xf>
    <xf numFmtId="167" fontId="0" fillId="0" borderId="39" xfId="0" applyNumberFormat="1" applyBorder="1" applyAlignment="1">
      <alignment horizontal="center" wrapText="1"/>
    </xf>
    <xf numFmtId="165" fontId="0" fillId="0" borderId="39" xfId="0" applyNumberFormat="1" applyBorder="1" applyAlignment="1">
      <alignment horizontal="center" wrapText="1"/>
    </xf>
    <xf numFmtId="0" fontId="0" fillId="2" borderId="41" xfId="0" applyFill="1" applyBorder="1"/>
    <xf numFmtId="0" fontId="14" fillId="2" borderId="42" xfId="0" applyFont="1" applyFill="1" applyBorder="1" applyAlignment="1">
      <alignment horizontal="center" wrapText="1"/>
    </xf>
    <xf numFmtId="0" fontId="0" fillId="0" borderId="42" xfId="0" applyBorder="1" applyAlignment="1">
      <alignment horizontal="center" wrapText="1"/>
    </xf>
    <xf numFmtId="164" fontId="0" fillId="3" borderId="38" xfId="0" applyNumberFormat="1" applyFill="1" applyBorder="1" applyAlignment="1">
      <alignment horizontal="right" wrapText="1"/>
    </xf>
    <xf numFmtId="165" fontId="0" fillId="3" borderId="39" xfId="1" applyNumberFormat="1" applyFont="1" applyFill="1" applyBorder="1" applyAlignment="1">
      <alignment horizontal="center" wrapText="1"/>
    </xf>
    <xf numFmtId="0" fontId="0" fillId="3" borderId="39" xfId="0" applyFill="1" applyBorder="1" applyAlignment="1">
      <alignment horizontal="center" wrapText="1"/>
    </xf>
    <xf numFmtId="0" fontId="0" fillId="0" borderId="37" xfId="0" applyBorder="1" applyAlignment="1">
      <alignment horizontal="center" wrapText="1"/>
    </xf>
    <xf numFmtId="0" fontId="0" fillId="0" borderId="41" xfId="0" applyBorder="1" applyAlignment="1">
      <alignment horizontal="center" wrapText="1"/>
    </xf>
    <xf numFmtId="164" fontId="0" fillId="0" borderId="11" xfId="0" applyNumberFormat="1" applyBorder="1" applyAlignment="1">
      <alignment horizontal="center" wrapText="1"/>
    </xf>
    <xf numFmtId="164" fontId="0" fillId="0" borderId="43" xfId="0" applyNumberFormat="1" applyBorder="1" applyAlignment="1">
      <alignment horizontal="center" wrapText="1"/>
    </xf>
    <xf numFmtId="0" fontId="0" fillId="0" borderId="44" xfId="0" applyBorder="1" applyAlignment="1">
      <alignment horizontal="center" wrapText="1"/>
    </xf>
    <xf numFmtId="165" fontId="0" fillId="0" borderId="45" xfId="0" applyNumberFormat="1" applyBorder="1" applyAlignment="1">
      <alignment horizontal="center" wrapText="1"/>
    </xf>
    <xf numFmtId="167" fontId="0" fillId="0" borderId="35" xfId="0" applyNumberFormat="1" applyBorder="1" applyAlignment="1">
      <alignment horizontal="center" wrapText="1"/>
    </xf>
    <xf numFmtId="165" fontId="0" fillId="0" borderId="37" xfId="0" applyNumberFormat="1" applyBorder="1" applyAlignment="1">
      <alignment horizontal="center" wrapText="1"/>
    </xf>
    <xf numFmtId="167" fontId="0" fillId="0" borderId="38" xfId="0" applyNumberFormat="1" applyBorder="1" applyAlignment="1">
      <alignment horizontal="center" wrapText="1"/>
    </xf>
    <xf numFmtId="165" fontId="0" fillId="0" borderId="40" xfId="0" applyNumberFormat="1" applyBorder="1" applyAlignment="1">
      <alignment horizontal="center" wrapText="1"/>
    </xf>
    <xf numFmtId="165" fontId="0" fillId="0" borderId="38" xfId="0" applyNumberFormat="1" applyBorder="1" applyAlignment="1">
      <alignment horizontal="center" wrapText="1"/>
    </xf>
    <xf numFmtId="165" fontId="1" fillId="0" borderId="10" xfId="1" applyNumberFormat="1" applyFont="1" applyBorder="1" applyAlignment="1">
      <alignment wrapText="1"/>
    </xf>
    <xf numFmtId="165" fontId="1" fillId="0" borderId="48" xfId="1" applyNumberFormat="1" applyFont="1" applyBorder="1" applyAlignment="1">
      <alignment wrapText="1"/>
    </xf>
    <xf numFmtId="0" fontId="15" fillId="3" borderId="38" xfId="0" applyFont="1" applyFill="1" applyBorder="1" applyAlignment="1">
      <alignment horizontal="center" wrapText="1"/>
    </xf>
    <xf numFmtId="0" fontId="15" fillId="3" borderId="39" xfId="0" applyFont="1" applyFill="1" applyBorder="1" applyAlignment="1">
      <alignment horizontal="center" wrapText="1"/>
    </xf>
    <xf numFmtId="167" fontId="15" fillId="3" borderId="38" xfId="0" applyNumberFormat="1" applyFont="1" applyFill="1" applyBorder="1" applyAlignment="1">
      <alignment horizontal="center" wrapText="1"/>
    </xf>
    <xf numFmtId="165" fontId="1" fillId="3" borderId="23" xfId="1" applyNumberFormat="1" applyFill="1" applyBorder="1" applyAlignment="1">
      <alignment wrapText="1"/>
    </xf>
    <xf numFmtId="164" fontId="0" fillId="3" borderId="23" xfId="0" applyNumberFormat="1" applyFill="1" applyBorder="1" applyAlignment="1">
      <alignment horizontal="right" wrapText="1"/>
    </xf>
    <xf numFmtId="164" fontId="0" fillId="3" borderId="13" xfId="0" applyNumberFormat="1" applyFill="1" applyBorder="1" applyAlignment="1">
      <alignment horizontal="right" wrapText="1"/>
    </xf>
    <xf numFmtId="164" fontId="0" fillId="3" borderId="14" xfId="0" applyNumberFormat="1" applyFill="1" applyBorder="1" applyAlignment="1">
      <alignment horizontal="right" wrapText="1"/>
    </xf>
    <xf numFmtId="0" fontId="14" fillId="3" borderId="42" xfId="0" applyFont="1" applyFill="1" applyBorder="1" applyAlignment="1">
      <alignment horizontal="center" wrapText="1"/>
    </xf>
    <xf numFmtId="0" fontId="14" fillId="3" borderId="51" xfId="0" applyFont="1" applyFill="1" applyBorder="1" applyAlignment="1">
      <alignment horizontal="center" wrapText="1"/>
    </xf>
    <xf numFmtId="0" fontId="14" fillId="3" borderId="34" xfId="0" applyFont="1" applyFill="1" applyBorder="1" applyAlignment="1">
      <alignment horizontal="center" wrapText="1"/>
    </xf>
    <xf numFmtId="165" fontId="1" fillId="3" borderId="14" xfId="1" applyNumberFormat="1" applyFill="1" applyBorder="1" applyAlignment="1">
      <alignment horizontal="center" wrapText="1"/>
    </xf>
    <xf numFmtId="164" fontId="0" fillId="3" borderId="18" xfId="0" applyNumberFormat="1" applyFill="1" applyBorder="1" applyAlignment="1">
      <alignment horizontal="right" wrapText="1"/>
    </xf>
    <xf numFmtId="165" fontId="15" fillId="3" borderId="13" xfId="1" applyNumberFormat="1" applyFont="1" applyFill="1" applyBorder="1" applyAlignment="1">
      <alignment wrapText="1"/>
    </xf>
    <xf numFmtId="165" fontId="0" fillId="3" borderId="16" xfId="1" applyNumberFormat="1" applyFont="1" applyFill="1" applyBorder="1" applyAlignment="1">
      <alignment horizontal="center" wrapText="1"/>
    </xf>
    <xf numFmtId="0" fontId="0" fillId="3" borderId="42" xfId="0" applyFill="1" applyBorder="1" applyAlignment="1">
      <alignment horizontal="center" wrapText="1"/>
    </xf>
    <xf numFmtId="165" fontId="15" fillId="3" borderId="49" xfId="1" applyNumberFormat="1" applyFont="1" applyFill="1" applyBorder="1" applyAlignment="1">
      <alignment wrapText="1"/>
    </xf>
    <xf numFmtId="0" fontId="0" fillId="3" borderId="49" xfId="0" applyFill="1" applyBorder="1" applyAlignment="1">
      <alignment horizontal="center" wrapText="1"/>
    </xf>
    <xf numFmtId="0" fontId="0" fillId="3" borderId="50" xfId="0" applyFill="1" applyBorder="1" applyAlignment="1">
      <alignment horizontal="center" wrapText="1"/>
    </xf>
    <xf numFmtId="0" fontId="15" fillId="3" borderId="15" xfId="0" applyFont="1" applyFill="1" applyBorder="1" applyAlignment="1">
      <alignment horizontal="center" wrapText="1"/>
    </xf>
    <xf numFmtId="0" fontId="15" fillId="3" borderId="16" xfId="0" applyFont="1" applyFill="1" applyBorder="1" applyAlignment="1">
      <alignment horizontal="center" wrapText="1"/>
    </xf>
    <xf numFmtId="165" fontId="0" fillId="3" borderId="17" xfId="0" applyNumberFormat="1" applyFill="1" applyBorder="1" applyAlignment="1">
      <alignment horizontal="center" wrapText="1"/>
    </xf>
    <xf numFmtId="0" fontId="15" fillId="3" borderId="18" xfId="0" applyFont="1" applyFill="1" applyBorder="1" applyAlignment="1">
      <alignment horizontal="center" wrapText="1"/>
    </xf>
    <xf numFmtId="165" fontId="0" fillId="3" borderId="20" xfId="0" applyNumberFormat="1" applyFill="1" applyBorder="1" applyAlignment="1">
      <alignment horizontal="center" wrapText="1"/>
    </xf>
    <xf numFmtId="167" fontId="15" fillId="3" borderId="18" xfId="0" applyNumberFormat="1" applyFont="1" applyFill="1" applyBorder="1" applyAlignment="1">
      <alignment horizontal="center" wrapText="1"/>
    </xf>
    <xf numFmtId="165" fontId="1" fillId="3" borderId="19" xfId="1" applyNumberFormat="1" applyFill="1" applyBorder="1" applyAlignment="1">
      <alignment wrapText="1"/>
    </xf>
    <xf numFmtId="0" fontId="15" fillId="3" borderId="45" xfId="0" applyFont="1" applyFill="1" applyBorder="1" applyAlignment="1">
      <alignment horizontal="center" wrapText="1"/>
    </xf>
    <xf numFmtId="165" fontId="0" fillId="3" borderId="40" xfId="0" applyNumberFormat="1" applyFill="1" applyBorder="1" applyAlignment="1">
      <alignment horizontal="center" wrapText="1"/>
    </xf>
    <xf numFmtId="165" fontId="0" fillId="3" borderId="52" xfId="0" applyNumberFormat="1" applyFill="1" applyBorder="1" applyAlignment="1">
      <alignment horizontal="center" wrapText="1"/>
    </xf>
    <xf numFmtId="165" fontId="1" fillId="3" borderId="23" xfId="1" applyNumberFormat="1" applyFill="1" applyBorder="1" applyAlignment="1">
      <alignment horizontal="center" wrapText="1"/>
    </xf>
    <xf numFmtId="166" fontId="3" fillId="4" borderId="0" xfId="3" applyNumberFormat="1" applyFont="1" applyFill="1"/>
    <xf numFmtId="0" fontId="11" fillId="0" borderId="32" xfId="0" applyFont="1" applyBorder="1" applyAlignment="1">
      <alignment horizontal="center"/>
    </xf>
    <xf numFmtId="165" fontId="11" fillId="0" borderId="30" xfId="0" applyNumberFormat="1" applyFont="1" applyBorder="1"/>
    <xf numFmtId="0" fontId="11" fillId="0" borderId="30" xfId="0" applyFont="1" applyBorder="1"/>
    <xf numFmtId="0" fontId="11" fillId="0" borderId="31" xfId="0" applyFont="1" applyBorder="1"/>
    <xf numFmtId="0" fontId="11" fillId="0" borderId="27" xfId="0" applyFont="1" applyBorder="1" applyAlignment="1">
      <alignment horizontal="center"/>
    </xf>
    <xf numFmtId="0" fontId="11" fillId="0" borderId="32" xfId="0" applyFont="1" applyBorder="1"/>
    <xf numFmtId="165" fontId="11" fillId="0" borderId="31" xfId="0" applyNumberFormat="1" applyFont="1" applyBorder="1"/>
    <xf numFmtId="0" fontId="11" fillId="0" borderId="46" xfId="0" applyFont="1" applyBorder="1"/>
    <xf numFmtId="165" fontId="11" fillId="0" borderId="47" xfId="0" applyNumberFormat="1" applyFont="1" applyBorder="1"/>
    <xf numFmtId="165" fontId="11" fillId="0" borderId="2" xfId="0" applyNumberFormat="1" applyFont="1" applyBorder="1"/>
    <xf numFmtId="165" fontId="11" fillId="0" borderId="2" xfId="1" applyNumberFormat="1" applyFont="1" applyBorder="1" applyAlignment="1">
      <alignment wrapText="1"/>
    </xf>
    <xf numFmtId="0" fontId="17" fillId="7" borderId="4"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7" fillId="5" borderId="4"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6" fillId="0" borderId="4" xfId="0" applyFont="1" applyBorder="1" applyAlignment="1">
      <alignment horizontal="center" vertical="center" wrapText="1"/>
    </xf>
    <xf numFmtId="168" fontId="0" fillId="3" borderId="13" xfId="0" applyNumberFormat="1" applyFill="1" applyBorder="1" applyAlignment="1">
      <alignment horizontal="right" wrapText="1"/>
    </xf>
    <xf numFmtId="164" fontId="0" fillId="0" borderId="18" xfId="0" applyNumberFormat="1" applyBorder="1" applyAlignment="1">
      <alignment horizontal="right"/>
    </xf>
    <xf numFmtId="165" fontId="15" fillId="0" borderId="13" xfId="1" applyNumberFormat="1" applyFont="1" applyBorder="1" applyAlignment="1"/>
    <xf numFmtId="0" fontId="0" fillId="0" borderId="13" xfId="0" applyBorder="1" applyAlignment="1">
      <alignment horizontal="center"/>
    </xf>
    <xf numFmtId="0" fontId="0" fillId="0" borderId="42" xfId="0" applyBorder="1" applyAlignment="1">
      <alignment horizontal="center"/>
    </xf>
    <xf numFmtId="0" fontId="14" fillId="0" borderId="0" xfId="0" applyFont="1" applyAlignment="1">
      <alignment horizontal="center"/>
    </xf>
    <xf numFmtId="164" fontId="0" fillId="0" borderId="19" xfId="0" applyNumberFormat="1" applyBorder="1" applyAlignment="1">
      <alignment horizontal="right"/>
    </xf>
    <xf numFmtId="0" fontId="15" fillId="0" borderId="15" xfId="0" applyFont="1" applyBorder="1" applyAlignment="1">
      <alignment horizontal="center"/>
    </xf>
    <xf numFmtId="0" fontId="15" fillId="0" borderId="16" xfId="0" applyFont="1" applyBorder="1" applyAlignment="1">
      <alignment horizontal="center"/>
    </xf>
    <xf numFmtId="165" fontId="0" fillId="0" borderId="17" xfId="0" applyNumberFormat="1" applyBorder="1" applyAlignment="1">
      <alignment horizontal="center"/>
    </xf>
    <xf numFmtId="0" fontId="15" fillId="0" borderId="18" xfId="0" applyFont="1" applyBorder="1" applyAlignment="1">
      <alignment horizontal="center"/>
    </xf>
    <xf numFmtId="165" fontId="0" fillId="0" borderId="20" xfId="0" applyNumberFormat="1" applyBorder="1" applyAlignment="1">
      <alignment horizontal="center"/>
    </xf>
    <xf numFmtId="167" fontId="15" fillId="0" borderId="18" xfId="0" applyNumberFormat="1" applyFont="1" applyBorder="1" applyAlignment="1">
      <alignment horizontal="center"/>
    </xf>
    <xf numFmtId="165" fontId="1" fillId="0" borderId="19" xfId="1" applyNumberFormat="1" applyBorder="1" applyAlignment="1">
      <alignment horizontal="center"/>
    </xf>
    <xf numFmtId="165" fontId="1" fillId="0" borderId="19" xfId="1" applyNumberFormat="1" applyBorder="1" applyAlignment="1"/>
    <xf numFmtId="167" fontId="15" fillId="0" borderId="16" xfId="0" applyNumberFormat="1" applyFont="1" applyBorder="1" applyAlignment="1">
      <alignment horizontal="center"/>
    </xf>
    <xf numFmtId="168" fontId="0" fillId="3" borderId="13" xfId="0" applyNumberFormat="1" applyFill="1" applyBorder="1" applyAlignment="1">
      <alignment horizontal="right"/>
    </xf>
    <xf numFmtId="165" fontId="0" fillId="3" borderId="21" xfId="1" applyNumberFormat="1" applyFont="1" applyFill="1" applyBorder="1" applyAlignment="1">
      <alignment horizontal="center"/>
    </xf>
    <xf numFmtId="165" fontId="0" fillId="3" borderId="13" xfId="1" applyNumberFormat="1" applyFont="1" applyFill="1" applyBorder="1" applyAlignment="1">
      <alignment horizontal="center"/>
    </xf>
    <xf numFmtId="0" fontId="0" fillId="3" borderId="13" xfId="0" applyFill="1" applyBorder="1" applyAlignment="1">
      <alignment horizontal="center"/>
    </xf>
    <xf numFmtId="164" fontId="0" fillId="3" borderId="14" xfId="0" applyNumberFormat="1" applyFill="1" applyBorder="1" applyAlignment="1">
      <alignment horizontal="right"/>
    </xf>
    <xf numFmtId="0" fontId="14" fillId="3" borderId="21" xfId="0" applyFont="1" applyFill="1" applyBorder="1" applyAlignment="1">
      <alignment horizontal="center"/>
    </xf>
    <xf numFmtId="0" fontId="14" fillId="3" borderId="13" xfId="0" applyFont="1" applyFill="1" applyBorder="1" applyAlignment="1">
      <alignment horizontal="center"/>
    </xf>
    <xf numFmtId="0" fontId="14" fillId="3" borderId="42" xfId="0" applyFont="1" applyFill="1" applyBorder="1" applyAlignment="1">
      <alignment horizontal="center"/>
    </xf>
    <xf numFmtId="0" fontId="14" fillId="3" borderId="51" xfId="0" applyFont="1" applyFill="1" applyBorder="1" applyAlignment="1">
      <alignment horizontal="center"/>
    </xf>
    <xf numFmtId="0" fontId="14" fillId="3" borderId="34" xfId="0" applyFont="1" applyFill="1" applyBorder="1" applyAlignment="1">
      <alignment horizontal="center"/>
    </xf>
    <xf numFmtId="165" fontId="1" fillId="3" borderId="14" xfId="1" applyNumberFormat="1" applyFill="1" applyBorder="1" applyAlignment="1">
      <alignment horizontal="center"/>
    </xf>
    <xf numFmtId="0" fontId="3" fillId="0" borderId="0" xfId="0" applyFont="1" applyAlignment="1">
      <alignment wrapText="1"/>
    </xf>
    <xf numFmtId="0" fontId="4" fillId="0" borderId="0" xfId="0" applyFont="1" applyAlignment="1">
      <alignment horizontal="justify" vertical="center" wrapText="1"/>
    </xf>
    <xf numFmtId="0" fontId="10" fillId="0" borderId="0" xfId="0" applyFont="1" applyAlignment="1">
      <alignment horizontal="center"/>
    </xf>
    <xf numFmtId="0" fontId="16" fillId="0" borderId="6" xfId="0" applyFont="1" applyBorder="1" applyAlignment="1">
      <alignment horizontal="center" vertical="center" wrapText="1"/>
    </xf>
    <xf numFmtId="0" fontId="0" fillId="0" borderId="1" xfId="0" applyBorder="1" applyAlignment="1">
      <alignment horizontal="center" vertical="center" wrapText="1"/>
    </xf>
    <xf numFmtId="0" fontId="17" fillId="5" borderId="3" xfId="0" applyFont="1" applyFill="1" applyBorder="1" applyAlignment="1">
      <alignment horizontal="center" vertical="center" wrapText="1"/>
    </xf>
    <xf numFmtId="0" fontId="0" fillId="0" borderId="4" xfId="0" applyBorder="1" applyAlignment="1">
      <alignment horizontal="center" vertical="center" wrapText="1"/>
    </xf>
    <xf numFmtId="0" fontId="17" fillId="5" borderId="6" xfId="0" applyFont="1" applyFill="1" applyBorder="1" applyAlignment="1">
      <alignment horizontal="center" vertical="center" wrapText="1"/>
    </xf>
    <xf numFmtId="0" fontId="17" fillId="7" borderId="3" xfId="0" applyFont="1" applyFill="1" applyBorder="1" applyAlignment="1">
      <alignment horizontal="center" vertical="center" wrapText="1"/>
    </xf>
    <xf numFmtId="0" fontId="0" fillId="7" borderId="4" xfId="0" applyFill="1" applyBorder="1" applyAlignment="1">
      <alignment horizontal="center" vertical="center" wrapText="1"/>
    </xf>
    <xf numFmtId="0" fontId="17" fillId="7" borderId="6" xfId="0" applyFont="1" applyFill="1" applyBorder="1" applyAlignment="1">
      <alignment horizontal="center" vertical="center" wrapText="1"/>
    </xf>
    <xf numFmtId="0" fontId="0" fillId="7" borderId="1" xfId="0" applyFill="1" applyBorder="1" applyAlignment="1">
      <alignment horizontal="center" vertical="center" wrapText="1"/>
    </xf>
    <xf numFmtId="0" fontId="9" fillId="0" borderId="0" xfId="0" applyFont="1" applyAlignment="1">
      <alignment horizontal="center" vertical="center"/>
    </xf>
    <xf numFmtId="0" fontId="4" fillId="0" borderId="0" xfId="0" applyFont="1" applyAlignment="1">
      <alignment horizontal="left" vertical="center" wrapText="1"/>
    </xf>
    <xf numFmtId="0" fontId="16" fillId="6" borderId="24" xfId="0" applyFont="1" applyFill="1" applyBorder="1" applyAlignment="1">
      <alignment horizontal="center" vertical="center" wrapText="1"/>
    </xf>
    <xf numFmtId="0" fontId="16" fillId="6" borderId="25" xfId="0" applyFont="1" applyFill="1" applyBorder="1" applyAlignment="1">
      <alignment horizontal="center" vertical="center" wrapText="1"/>
    </xf>
    <xf numFmtId="0" fontId="16" fillId="6" borderId="26" xfId="0" applyFont="1" applyFill="1" applyBorder="1" applyAlignment="1">
      <alignment horizontal="center" vertical="center" wrapText="1"/>
    </xf>
    <xf numFmtId="0" fontId="16" fillId="0" borderId="3" xfId="0" applyFont="1" applyBorder="1" applyAlignment="1">
      <alignment horizontal="center" vertical="center" wrapText="1"/>
    </xf>
    <xf numFmtId="0" fontId="24" fillId="0" borderId="0" xfId="2" applyFont="1" applyAlignment="1">
      <alignment horizontal="center" vertical="center"/>
    </xf>
    <xf numFmtId="0" fontId="24" fillId="0" borderId="0" xfId="0" applyFont="1" applyAlignment="1">
      <alignment horizontal="center" vertical="center"/>
    </xf>
    <xf numFmtId="0" fontId="6" fillId="0" borderId="0" xfId="0" applyFont="1" applyAlignment="1">
      <alignment horizontal="center" vertical="center"/>
    </xf>
    <xf numFmtId="0" fontId="23" fillId="5" borderId="3" xfId="4" applyFont="1" applyFill="1" applyBorder="1" applyAlignment="1">
      <alignment horizontal="center"/>
    </xf>
    <xf numFmtId="0" fontId="23" fillId="5" borderId="4" xfId="4" applyFont="1" applyFill="1" applyBorder="1" applyAlignment="1">
      <alignment horizontal="center"/>
    </xf>
    <xf numFmtId="0" fontId="23" fillId="5" borderId="5" xfId="4" applyFont="1" applyFill="1" applyBorder="1" applyAlignment="1">
      <alignment horizontal="center"/>
    </xf>
    <xf numFmtId="0" fontId="23" fillId="5" borderId="27" xfId="4" applyFont="1" applyFill="1" applyBorder="1" applyAlignment="1">
      <alignment horizontal="center"/>
    </xf>
    <xf numFmtId="0" fontId="23" fillId="5" borderId="28" xfId="4" applyFont="1" applyFill="1" applyBorder="1" applyAlignment="1">
      <alignment horizontal="center"/>
    </xf>
    <xf numFmtId="0" fontId="23" fillId="5" borderId="29" xfId="4" applyFont="1" applyFill="1" applyBorder="1" applyAlignment="1">
      <alignment horizontal="center"/>
    </xf>
    <xf numFmtId="0" fontId="14" fillId="2" borderId="9" xfId="0" applyFont="1" applyFill="1" applyBorder="1" applyAlignment="1">
      <alignment horizontal="center" wrapText="1"/>
    </xf>
    <xf numFmtId="0" fontId="14" fillId="2" borderId="10" xfId="0" applyFont="1" applyFill="1" applyBorder="1" applyAlignment="1">
      <alignment horizontal="center" wrapText="1"/>
    </xf>
    <xf numFmtId="0" fontId="14" fillId="2" borderId="11" xfId="0" applyFont="1" applyFill="1" applyBorder="1" applyAlignment="1">
      <alignment horizontal="center" wrapText="1"/>
    </xf>
    <xf numFmtId="0" fontId="14" fillId="2" borderId="8" xfId="0" applyFont="1" applyFill="1" applyBorder="1" applyAlignment="1">
      <alignment horizontal="center" wrapText="1"/>
    </xf>
    <xf numFmtId="0" fontId="14" fillId="2" borderId="14" xfId="0" applyFont="1" applyFill="1" applyBorder="1" applyAlignment="1">
      <alignment horizontal="center" wrapText="1"/>
    </xf>
    <xf numFmtId="0" fontId="0" fillId="0" borderId="0" xfId="0" applyAlignment="1">
      <alignment horizontal="center" vertical="center"/>
    </xf>
    <xf numFmtId="0" fontId="23" fillId="7" borderId="3" xfId="4" applyFont="1" applyFill="1" applyBorder="1" applyAlignment="1">
      <alignment horizontal="center"/>
    </xf>
    <xf numFmtId="0" fontId="23" fillId="7" borderId="4" xfId="4" applyFont="1" applyFill="1" applyBorder="1" applyAlignment="1">
      <alignment horizontal="center"/>
    </xf>
    <xf numFmtId="0" fontId="23" fillId="7" borderId="5" xfId="4" applyFont="1" applyFill="1" applyBorder="1" applyAlignment="1">
      <alignment horizontal="center"/>
    </xf>
    <xf numFmtId="0" fontId="23" fillId="7" borderId="27" xfId="4" applyFont="1" applyFill="1" applyBorder="1" applyAlignment="1">
      <alignment horizontal="center"/>
    </xf>
    <xf numFmtId="0" fontId="23" fillId="7" borderId="28" xfId="4" applyFont="1" applyFill="1" applyBorder="1" applyAlignment="1">
      <alignment horizontal="center"/>
    </xf>
    <xf numFmtId="0" fontId="23" fillId="7" borderId="29" xfId="4" applyFont="1" applyFill="1" applyBorder="1" applyAlignment="1">
      <alignment horizontal="center"/>
    </xf>
    <xf numFmtId="0" fontId="16" fillId="0" borderId="5" xfId="0" applyFont="1" applyBorder="1" applyAlignment="1">
      <alignment horizontal="center" vertical="center" wrapText="1"/>
    </xf>
    <xf numFmtId="0" fontId="16" fillId="0" borderId="53" xfId="0" applyFont="1" applyBorder="1" applyAlignment="1">
      <alignment horizontal="center" vertical="center" wrapText="1"/>
    </xf>
    <xf numFmtId="0" fontId="17" fillId="5" borderId="5" xfId="0" applyFont="1" applyFill="1" applyBorder="1" applyAlignment="1">
      <alignment horizontal="center" vertical="center" wrapText="1"/>
    </xf>
    <xf numFmtId="0" fontId="17" fillId="5" borderId="53" xfId="0" applyFont="1" applyFill="1" applyBorder="1" applyAlignment="1">
      <alignment horizontal="center" vertical="center" wrapText="1"/>
    </xf>
    <xf numFmtId="0" fontId="17" fillId="7" borderId="5" xfId="0" applyFont="1" applyFill="1" applyBorder="1" applyAlignment="1">
      <alignment horizontal="center" vertical="center" wrapText="1"/>
    </xf>
    <xf numFmtId="0" fontId="17" fillId="7" borderId="53" xfId="0" applyFont="1" applyFill="1" applyBorder="1" applyAlignment="1">
      <alignment horizontal="center" vertical="center" wrapText="1"/>
    </xf>
  </cellXfs>
  <cellStyles count="6">
    <cellStyle name="Comma" xfId="1" builtinId="3"/>
    <cellStyle name="Currency" xfId="3" builtinId="4"/>
    <cellStyle name="Hyperlink" xfId="2" builtinId="8"/>
    <cellStyle name="Normal" xfId="0" builtinId="0"/>
    <cellStyle name="Normal 3 2" xfId="5" xr:uid="{00000000-0005-0000-0000-000004000000}"/>
    <cellStyle name="Title 2" xfId="4" xr:uid="{00000000-0005-0000-0000-000005000000}"/>
  </cellStyles>
  <dxfs count="0"/>
  <tableStyles count="0" defaultTableStyle="TableStyleMedium2" defaultPivotStyle="PivotStyleLight16"/>
  <colors>
    <mruColors>
      <color rgb="FF663300"/>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sz="1600">
                <a:solidFill>
                  <a:schemeClr val="tx1">
                    <a:lumMod val="65000"/>
                    <a:lumOff val="35000"/>
                  </a:schemeClr>
                </a:solidFill>
              </a:rPr>
              <a:t>TOTAL</a:t>
            </a:r>
            <a:r>
              <a:rPr lang="en-US" sz="1600" baseline="0">
                <a:solidFill>
                  <a:schemeClr val="tx1">
                    <a:lumMod val="65000"/>
                    <a:lumOff val="35000"/>
                  </a:schemeClr>
                </a:solidFill>
              </a:rPr>
              <a:t> AGGREGATION SAVINGS/(LOSS)  </a:t>
            </a:r>
            <a:endParaRPr lang="en-US" sz="1600">
              <a:solidFill>
                <a:schemeClr val="tx1">
                  <a:lumMod val="65000"/>
                  <a:lumOff val="35000"/>
                </a:schemeClr>
              </a:solidFill>
            </a:endParaRP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567415372787418E-2"/>
          <c:y val="0.20409121521680293"/>
          <c:w val="0.87647372426951187"/>
          <c:h val="0.62323357062381601"/>
        </c:manualLayout>
      </c:layout>
      <c:barChart>
        <c:barDir val="col"/>
        <c:grouping val="clustered"/>
        <c:varyColors val="0"/>
        <c:ser>
          <c:idx val="0"/>
          <c:order val="0"/>
          <c:tx>
            <c:strRef>
              <c:f>'Chart Data'!$B$2</c:f>
              <c:strCache>
                <c:ptCount val="1"/>
                <c:pt idx="0">
                  <c:v>vs. Basic Service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Lbls>
            <c:dLbl>
              <c:idx val="3"/>
              <c:layout>
                <c:manualLayout>
                  <c:x val="-9.1498451953618842E-17"/>
                  <c:y val="-1.278976818545163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517-48A8-A570-FC80962D263D}"/>
                </c:ext>
              </c:extLst>
            </c:dLbl>
            <c:dLbl>
              <c:idx val="4"/>
              <c:layout>
                <c:manualLayout>
                  <c:x val="0"/>
                  <c:y val="1.2789768185451638E-2"/>
                </c:manualLayout>
              </c:layout>
              <c:dLblPos val="outEnd"/>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0-9373-49A6-ACCB-18007E82A28D}"/>
                </c:ext>
              </c:extLst>
            </c:dLbl>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'Chart Data'!$A$3:$A$7</c:f>
              <c:strCache>
                <c:ptCount val="5"/>
                <c:pt idx="0">
                  <c:v>Q2'25</c:v>
                </c:pt>
                <c:pt idx="1">
                  <c:v>Q3'25</c:v>
                </c:pt>
                <c:pt idx="2">
                  <c:v>Q4'25</c:v>
                </c:pt>
                <c:pt idx="3">
                  <c:v>Q1'26</c:v>
                </c:pt>
                <c:pt idx="4">
                  <c:v>Q2'26</c:v>
                </c:pt>
              </c:strCache>
            </c:strRef>
          </c:cat>
          <c:val>
            <c:numRef>
              <c:f>'Chart Data'!$B$3:$B$7</c:f>
              <c:numCache>
                <c:formatCode>_("$"* #,##0_);_("$"* \(#,##0\);_("$"* "-"??_);_(@_)</c:formatCode>
                <c:ptCount val="5"/>
                <c:pt idx="0">
                  <c:v>102062.70511000007</c:v>
                </c:pt>
                <c:pt idx="1">
                  <c:v>153923.60517000002</c:v>
                </c:pt>
                <c:pt idx="2">
                  <c:v>260003.15820000003</c:v>
                </c:pt>
                <c:pt idx="3">
                  <c:v>238994.1585800001</c:v>
                </c:pt>
                <c:pt idx="4">
                  <c:v>276291.54409000016</c:v>
                </c:pt>
              </c:numCache>
            </c:numRef>
          </c:val>
          <c:extLst>
            <c:ext xmlns:c16="http://schemas.microsoft.com/office/drawing/2014/chart" uri="{C3380CC4-5D6E-409C-BE32-E72D297353CC}">
              <c16:uniqueId val="{00000000-ECB5-4C57-B4D0-97E2F8E227C4}"/>
            </c:ext>
          </c:extLst>
        </c:ser>
        <c:dLbls>
          <c:dLblPos val="outEnd"/>
          <c:showLegendKey val="0"/>
          <c:showVal val="1"/>
          <c:showCatName val="0"/>
          <c:showSerName val="0"/>
          <c:showPercent val="0"/>
          <c:showBubbleSize val="0"/>
        </c:dLbls>
        <c:gapWidth val="100"/>
        <c:overlap val="-24"/>
        <c:axId val="472018616"/>
        <c:axId val="472019400"/>
        <c:extLst>
          <c:ext xmlns:c15="http://schemas.microsoft.com/office/drawing/2012/chart" uri="{02D57815-91ED-43cb-92C2-25804820EDAC}">
            <c15:filteredBarSeries>
              <c15:ser>
                <c:idx val="1"/>
                <c:order val="1"/>
                <c:tx>
                  <c:strRef>
                    <c:extLst>
                      <c:ext uri="{02D57815-91ED-43cb-92C2-25804820EDAC}">
                        <c15:formulaRef>
                          <c15:sqref>'Chart Data'!$C$2</c15:sqref>
                        </c15:formulaRef>
                      </c:ext>
                    </c:extLst>
                    <c:strCache>
                      <c:ptCount val="1"/>
                      <c:pt idx="0">
                        <c:v>vs. Green BS Options</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invertIfNegative val="0"/>
                <c:dLbls>
                  <c:dLbl>
                    <c:idx val="4"/>
                    <c:layout>
                      <c:manualLayout>
                        <c:x val="0"/>
                        <c:y val="9.5923261390886121E-3"/>
                      </c:manualLayout>
                    </c:layout>
                    <c:dLblPos val="outEnd"/>
                    <c:showLegendKey val="0"/>
                    <c:showVal val="1"/>
                    <c:showCatName val="0"/>
                    <c:showSerName val="0"/>
                    <c:showPercent val="0"/>
                    <c:showBubbleSize val="0"/>
                    <c:extLst>
                      <c:ext uri="{CE6537A1-D6FC-4f65-9D91-7224C49458BB}"/>
                      <c:ext xmlns:c16="http://schemas.microsoft.com/office/drawing/2014/chart" uri="{C3380CC4-5D6E-409C-BE32-E72D297353CC}">
                        <c16:uniqueId val="{00000001-9373-49A6-ACCB-18007E82A28D}"/>
                      </c:ext>
                    </c:extLst>
                  </c:dLbl>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a:solidFill>
                              <a:schemeClr val="tx2">
                                <a:lumMod val="35000"/>
                                <a:lumOff val="65000"/>
                              </a:schemeClr>
                            </a:solidFill>
                          </a:ln>
                          <a:effectLst/>
                        </c:spPr>
                      </c15:leaderLines>
                    </c:ext>
                  </c:extLst>
                </c:dLbls>
                <c:cat>
                  <c:strRef>
                    <c:extLst>
                      <c:ext uri="{02D57815-91ED-43cb-92C2-25804820EDAC}">
                        <c15:formulaRef>
                          <c15:sqref>'Chart Data'!$A$3:$A$7</c15:sqref>
                        </c15:formulaRef>
                      </c:ext>
                    </c:extLst>
                    <c:strCache>
                      <c:ptCount val="5"/>
                      <c:pt idx="0">
                        <c:v>Q2'25</c:v>
                      </c:pt>
                      <c:pt idx="1">
                        <c:v>Q3'25</c:v>
                      </c:pt>
                      <c:pt idx="2">
                        <c:v>Q4'25</c:v>
                      </c:pt>
                      <c:pt idx="3">
                        <c:v>Q1'26</c:v>
                      </c:pt>
                      <c:pt idx="4">
                        <c:v>Q2'26</c:v>
                      </c:pt>
                    </c:strCache>
                  </c:strRef>
                </c:cat>
                <c:val>
                  <c:numRef>
                    <c:extLst>
                      <c:ext uri="{02D57815-91ED-43cb-92C2-25804820EDAC}">
                        <c15:formulaRef>
                          <c15:sqref>'Chart Data'!$C$3:$C$7</c15:sqref>
                        </c15:formulaRef>
                      </c:ext>
                    </c:extLst>
                    <c:numCache>
                      <c:formatCode>_("$"* #,##0_);_("$"* \(#,##0\);_("$"* "-"??_);_(@_)</c:formatCode>
                      <c:ptCount val="5"/>
                      <c:pt idx="0">
                        <c:v>0</c:v>
                      </c:pt>
                      <c:pt idx="1">
                        <c:v>0</c:v>
                      </c:pt>
                      <c:pt idx="2">
                        <c:v>0</c:v>
                      </c:pt>
                      <c:pt idx="3">
                        <c:v>0</c:v>
                      </c:pt>
                      <c:pt idx="4">
                        <c:v>0</c:v>
                      </c:pt>
                    </c:numCache>
                  </c:numRef>
                </c:val>
                <c:extLst>
                  <c:ext xmlns:c16="http://schemas.microsoft.com/office/drawing/2014/chart" uri="{C3380CC4-5D6E-409C-BE32-E72D297353CC}">
                    <c16:uniqueId val="{00000000-7177-4C05-9BE0-8386A12496A0}"/>
                  </c:ext>
                </c:extLst>
              </c15:ser>
            </c15:filteredBarSeries>
          </c:ext>
        </c:extLst>
      </c:barChart>
      <c:catAx>
        <c:axId val="472018616"/>
        <c:scaling>
          <c:orientation val="minMax"/>
        </c:scaling>
        <c:delete val="0"/>
        <c:axPos val="b"/>
        <c:numFmt formatCode="General" sourceLinked="1"/>
        <c:majorTickMark val="none"/>
        <c:minorTickMark val="none"/>
        <c:tickLblPos val="low"/>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472019400"/>
        <c:crosses val="autoZero"/>
        <c:auto val="1"/>
        <c:lblAlgn val="ctr"/>
        <c:lblOffset val="100"/>
        <c:noMultiLvlLbl val="1"/>
      </c:catAx>
      <c:valAx>
        <c:axId val="472019400"/>
        <c:scaling>
          <c:orientation val="minMax"/>
        </c:scaling>
        <c:delete val="0"/>
        <c:axPos val="l"/>
        <c:majorGridlines>
          <c:spPr>
            <a:ln w="9525" cap="flat" cmpd="sng" algn="ctr">
              <a:solidFill>
                <a:schemeClr val="tx2">
                  <a:lumMod val="15000"/>
                  <a:lumOff val="85000"/>
                </a:schemeClr>
              </a:solidFill>
              <a:round/>
            </a:ln>
            <a:effectLst/>
          </c:spPr>
        </c:majorGridlines>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472018616"/>
        <c:crosses val="autoZero"/>
        <c:crossBetween val="between"/>
      </c:valAx>
      <c:spPr>
        <a:noFill/>
        <a:ln w="25400">
          <a:noFill/>
        </a:ln>
        <a:effectLst/>
      </c:spPr>
    </c:plotArea>
    <c:legend>
      <c:legendPos val="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sz="1200"/>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 AGGREGATION SAVINGS/(LOSS) BY RATE CLASS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6240049285788822E-2"/>
          <c:y val="0.23061179314024449"/>
          <c:w val="0.8969339754860739"/>
          <c:h val="0.6772042900930404"/>
        </c:manualLayout>
      </c:layout>
      <c:barChart>
        <c:barDir val="col"/>
        <c:grouping val="clustered"/>
        <c:varyColors val="0"/>
        <c:ser>
          <c:idx val="0"/>
          <c:order val="0"/>
          <c:tx>
            <c:strRef>
              <c:f>'Chart Data'!$B$11</c:f>
              <c:strCache>
                <c:ptCount val="1"/>
                <c:pt idx="0">
                  <c:v>Residential</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dLbl>
              <c:idx val="0"/>
              <c:layout>
                <c:manualLayout>
                  <c:x val="3.5663194433869383E-5"/>
                  <c:y val="-1.763530048613394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B3-4470-863B-456D64460314}"/>
                </c:ext>
              </c:extLst>
            </c:dLbl>
            <c:dLbl>
              <c:idx val="1"/>
              <c:layout>
                <c:manualLayout>
                  <c:x val="3.9494777306929731E-5"/>
                  <c:y val="-3.527310066050095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667-43A9-B773-CCF68AF88782}"/>
                </c:ext>
              </c:extLst>
            </c:dLbl>
            <c:dLbl>
              <c:idx val="2"/>
              <c:layout>
                <c:manualLayout>
                  <c:x val="-1.276408325302565E-3"/>
                  <c:y val="-3.527060097226762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6CE-4DDA-A440-FC7F788C7F92}"/>
                </c:ext>
              </c:extLst>
            </c:dLbl>
            <c:dLbl>
              <c:idx val="3"/>
              <c:layout>
                <c:manualLayout>
                  <c:x val="-2.0100581299696876E-6"/>
                  <c:y val="3.5273378403637991E-3"/>
                </c:manualLayout>
              </c:layout>
              <c:dLblPos val="outEnd"/>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0-F1CD-47F2-889E-F274CFFC2F00}"/>
                </c:ext>
              </c:extLst>
            </c:dLbl>
            <c:dLbl>
              <c:idx val="4"/>
              <c:layout>
                <c:manualLayout>
                  <c:x val="-3.9182063125676432E-3"/>
                  <c:y val="7.0552311670016715E-3"/>
                </c:manualLayout>
              </c:layout>
              <c:dLblPos val="outEnd"/>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0-3837-488B-85F6-8B2BFCF8A8D1}"/>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Data'!$A$12:$A$16</c:f>
              <c:strCache>
                <c:ptCount val="5"/>
                <c:pt idx="0">
                  <c:v>Q2'25</c:v>
                </c:pt>
                <c:pt idx="1">
                  <c:v>Q3'25</c:v>
                </c:pt>
                <c:pt idx="2">
                  <c:v>Q4'25</c:v>
                </c:pt>
                <c:pt idx="3">
                  <c:v>Q1'26</c:v>
                </c:pt>
                <c:pt idx="4">
                  <c:v>Q2'26</c:v>
                </c:pt>
              </c:strCache>
            </c:strRef>
          </c:cat>
          <c:val>
            <c:numRef>
              <c:f>'Chart Data'!$B$12:$B$16</c:f>
              <c:numCache>
                <c:formatCode>_("$"* #,##0_);_("$"* \(#,##0\);_("$"* "-"??_);_(@_)</c:formatCode>
                <c:ptCount val="5"/>
                <c:pt idx="0">
                  <c:v>87512.643690000055</c:v>
                </c:pt>
                <c:pt idx="1">
                  <c:v>132666.53787000003</c:v>
                </c:pt>
                <c:pt idx="2">
                  <c:v>212169.61976000003</c:v>
                </c:pt>
                <c:pt idx="3">
                  <c:v>203134.7723800001</c:v>
                </c:pt>
                <c:pt idx="4">
                  <c:v>250513.72389000014</c:v>
                </c:pt>
              </c:numCache>
            </c:numRef>
          </c:val>
          <c:extLst>
            <c:ext xmlns:c16="http://schemas.microsoft.com/office/drawing/2014/chart" uri="{C3380CC4-5D6E-409C-BE32-E72D297353CC}">
              <c16:uniqueId val="{00000000-2867-4CF4-9C78-0016572AF47E}"/>
            </c:ext>
          </c:extLst>
        </c:ser>
        <c:ser>
          <c:idx val="1"/>
          <c:order val="1"/>
          <c:tx>
            <c:strRef>
              <c:f>'Chart Data'!$C$11</c:f>
              <c:strCache>
                <c:ptCount val="1"/>
                <c:pt idx="0">
                  <c:v>Commercial</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dLbl>
              <c:idx val="0"/>
              <c:layout>
                <c:manualLayout>
                  <c:x val="7.6926394605242757E-5"/>
                  <c:y val="-1.410768490263297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4FC-4C90-8822-BD162A93B6D3}"/>
                </c:ext>
              </c:extLst>
            </c:dLbl>
            <c:dLbl>
              <c:idx val="1"/>
              <c:layout>
                <c:manualLayout>
                  <c:x val="1.2882462554375841E-3"/>
                  <c:y val="-1.058173577795436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6CE-4DDA-A440-FC7F788C7F92}"/>
                </c:ext>
              </c:extLst>
            </c:dLbl>
            <c:dLbl>
              <c:idx val="2"/>
              <c:layout>
                <c:manualLayout>
                  <c:x val="-1.2407451308687871E-3"/>
                  <c:y val="-5.290923437604587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6CE-4DDA-A440-FC7F788C7F92}"/>
                </c:ext>
              </c:extLst>
            </c:dLbl>
            <c:dLbl>
              <c:idx val="3"/>
              <c:layout>
                <c:manualLayout>
                  <c:x val="-2.534935930531031E-3"/>
                  <c:y val="-1.058090254854325E-2"/>
                </c:manualLayout>
              </c:layout>
              <c:dLblPos val="outEnd"/>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2-F1CD-47F2-889E-F274CFFC2F00}"/>
                </c:ext>
              </c:extLst>
            </c:dLbl>
            <c:dLbl>
              <c:idx val="4"/>
              <c:layout>
                <c:manualLayout>
                  <c:x val="1.3233697769262276E-4"/>
                  <c:y val="-2.1163749299045888E-2"/>
                </c:manualLayout>
              </c:layout>
              <c:dLblPos val="outEnd"/>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1-3837-488B-85F6-8B2BFCF8A8D1}"/>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Data'!$A$12:$A$16</c:f>
              <c:strCache>
                <c:ptCount val="5"/>
                <c:pt idx="0">
                  <c:v>Q2'25</c:v>
                </c:pt>
                <c:pt idx="1">
                  <c:v>Q3'25</c:v>
                </c:pt>
                <c:pt idx="2">
                  <c:v>Q4'25</c:v>
                </c:pt>
                <c:pt idx="3">
                  <c:v>Q1'26</c:v>
                </c:pt>
                <c:pt idx="4">
                  <c:v>Q2'26</c:v>
                </c:pt>
              </c:strCache>
            </c:strRef>
          </c:cat>
          <c:val>
            <c:numRef>
              <c:f>'Chart Data'!$C$12:$C$16</c:f>
              <c:numCache>
                <c:formatCode>_("$"* #,##0_);_("$"* \(#,##0\);_("$"* "-"??_);_(@_)</c:formatCode>
                <c:ptCount val="5"/>
                <c:pt idx="0">
                  <c:v>9204.1719000000139</c:v>
                </c:pt>
                <c:pt idx="1">
                  <c:v>19083.308300000004</c:v>
                </c:pt>
                <c:pt idx="2">
                  <c:v>28435.229200000002</c:v>
                </c:pt>
                <c:pt idx="3">
                  <c:v>26182.778200000001</c:v>
                </c:pt>
                <c:pt idx="4">
                  <c:v>24449.9202</c:v>
                </c:pt>
              </c:numCache>
            </c:numRef>
          </c:val>
          <c:extLst>
            <c:ext xmlns:c16="http://schemas.microsoft.com/office/drawing/2014/chart" uri="{C3380CC4-5D6E-409C-BE32-E72D297353CC}">
              <c16:uniqueId val="{00000001-2867-4CF4-9C78-0016572AF47E}"/>
            </c:ext>
          </c:extLst>
        </c:ser>
        <c:ser>
          <c:idx val="2"/>
          <c:order val="2"/>
          <c:tx>
            <c:strRef>
              <c:f>'Chart Data'!$D$11</c:f>
              <c:strCache>
                <c:ptCount val="1"/>
                <c:pt idx="0">
                  <c:v>Industrial</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dLbl>
              <c:idx val="0"/>
              <c:layout>
                <c:manualLayout>
                  <c:x val="2.5735779265868481E-3"/>
                  <c:y val="-2.4690809396272519E-2"/>
                </c:manualLayout>
              </c:layout>
              <c:dLblPos val="outEnd"/>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3-F7A7-4703-B10C-3612715DA381}"/>
                </c:ext>
              </c:extLst>
            </c:dLbl>
            <c:dLbl>
              <c:idx val="1"/>
              <c:layout>
                <c:manualLayout>
                  <c:x val="-4.6800312816074282E-17"/>
                  <c:y val="-1.0581735777954361E-2"/>
                </c:manualLayout>
              </c:layout>
              <c:dLblPos val="outEnd"/>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1-F7A7-4703-B10C-3612715DA381}"/>
                </c:ext>
              </c:extLst>
            </c:dLbl>
            <c:dLbl>
              <c:idx val="2"/>
              <c:layout>
                <c:manualLayout>
                  <c:x val="-1.2972183567531385E-3"/>
                  <c:y val="-3.5265046109526897E-3"/>
                </c:manualLayout>
              </c:layout>
              <c:dLblPos val="outEnd"/>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0-13C8-430D-A1E6-00E67060F92A}"/>
                </c:ext>
              </c:extLst>
            </c:dLbl>
            <c:dLbl>
              <c:idx val="3"/>
              <c:layout>
                <c:manualLayout>
                  <c:x val="-3.8291607374140394E-3"/>
                  <c:y val="-3.5267823540896612E-3"/>
                </c:manualLayout>
              </c:layout>
              <c:dLblPos val="outEnd"/>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4-F1CD-47F2-889E-F274CFFC2F00}"/>
                </c:ext>
              </c:extLst>
            </c:dLbl>
            <c:dLbl>
              <c:idx val="4"/>
              <c:layout>
                <c:manualLayout>
                  <c:x val="-1.8937671288497611E-16"/>
                  <c:y val="1.4109906847729399E-2"/>
                </c:manualLayout>
              </c:layout>
              <c:dLblPos val="outEnd"/>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2-3837-488B-85F6-8B2BFCF8A8D1}"/>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Data'!$A$12:$A$16</c:f>
              <c:strCache>
                <c:ptCount val="5"/>
                <c:pt idx="0">
                  <c:v>Q2'25</c:v>
                </c:pt>
                <c:pt idx="1">
                  <c:v>Q3'25</c:v>
                </c:pt>
                <c:pt idx="2">
                  <c:v>Q4'25</c:v>
                </c:pt>
                <c:pt idx="3">
                  <c:v>Q1'26</c:v>
                </c:pt>
                <c:pt idx="4">
                  <c:v>Q2'26</c:v>
                </c:pt>
              </c:strCache>
            </c:strRef>
          </c:cat>
          <c:val>
            <c:numRef>
              <c:f>'Chart Data'!$D$12:$D$16</c:f>
              <c:numCache>
                <c:formatCode>_("$"* #,##0_);_("$"* \(#,##0\);_("$"* "-"??_);_(@_)</c:formatCode>
                <c:ptCount val="5"/>
                <c:pt idx="0">
                  <c:v>5345.8895200000006</c:v>
                </c:pt>
                <c:pt idx="1">
                  <c:v>2173.7590000000032</c:v>
                </c:pt>
                <c:pt idx="2">
                  <c:v>19398.309240000002</c:v>
                </c:pt>
                <c:pt idx="3">
                  <c:v>9676.6080000000002</c:v>
                </c:pt>
                <c:pt idx="4">
                  <c:v>1327.8999999999999</c:v>
                </c:pt>
              </c:numCache>
            </c:numRef>
          </c:val>
          <c:extLst xmlns:c15="http://schemas.microsoft.com/office/drawing/2012/chart">
            <c:ext xmlns:c16="http://schemas.microsoft.com/office/drawing/2014/chart" uri="{C3380CC4-5D6E-409C-BE32-E72D297353CC}">
              <c16:uniqueId val="{00000000-AA15-44B9-A6DA-8677A8A319FA}"/>
            </c:ext>
          </c:extLst>
        </c:ser>
        <c:dLbls>
          <c:dLblPos val="outEnd"/>
          <c:showLegendKey val="0"/>
          <c:showVal val="1"/>
          <c:showCatName val="0"/>
          <c:showSerName val="0"/>
          <c:showPercent val="0"/>
          <c:showBubbleSize val="0"/>
        </c:dLbls>
        <c:gapWidth val="100"/>
        <c:overlap val="-24"/>
        <c:axId val="472022536"/>
        <c:axId val="472022928"/>
        <c:extLst/>
      </c:barChart>
      <c:catAx>
        <c:axId val="472022536"/>
        <c:scaling>
          <c:orientation val="minMax"/>
        </c:scaling>
        <c:delete val="0"/>
        <c:axPos val="b"/>
        <c:numFmt formatCode="General" sourceLinked="1"/>
        <c:majorTickMark val="none"/>
        <c:minorTickMark val="none"/>
        <c:tickLblPos val="low"/>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472022928"/>
        <c:crosses val="autoZero"/>
        <c:auto val="1"/>
        <c:lblAlgn val="ctr"/>
        <c:lblOffset val="100"/>
        <c:noMultiLvlLbl val="1"/>
      </c:catAx>
      <c:valAx>
        <c:axId val="472022928"/>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47202253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'Chart Data'!$E$27</c:f>
          <c:strCache>
            <c:ptCount val="1"/>
            <c:pt idx="0">
              <c:v>AVERAGE METERS/MONTH: 3,683</c:v>
            </c:pt>
          </c:strCache>
        </c:strRef>
      </c:tx>
      <c:layout>
        <c:manualLayout>
          <c:xMode val="edge"/>
          <c:yMode val="edge"/>
          <c:x val="0.1701071698726247"/>
          <c:y val="3.7042673036656933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0.1315392380686142"/>
          <c:y val="0.24025037600637"/>
          <c:w val="0.45322275543959373"/>
          <c:h val="0.64546049721312926"/>
        </c:manualLayout>
      </c:layout>
      <c:pieChart>
        <c:varyColors val="1"/>
        <c:ser>
          <c:idx val="0"/>
          <c:order val="0"/>
          <c:tx>
            <c:strRef>
              <c:f>'Chart Data'!$B$21</c:f>
              <c:strCache>
                <c:ptCount val="1"/>
                <c:pt idx="0">
                  <c:v>Meters</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1-7B14-46E4-91CA-D252E32C9C76}"/>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extLst>
              <c:ext xmlns:c16="http://schemas.microsoft.com/office/drawing/2014/chart" uri="{C3380CC4-5D6E-409C-BE32-E72D297353CC}">
                <c16:uniqueId val="{00000003-7B14-46E4-91CA-D252E32C9C76}"/>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extLst>
              <c:ext xmlns:c16="http://schemas.microsoft.com/office/drawing/2014/chart" uri="{C3380CC4-5D6E-409C-BE32-E72D297353CC}">
                <c16:uniqueId val="{00000009-8FD5-4D29-9BF0-BFA5A9D476B2}"/>
              </c:ext>
            </c:extLst>
          </c:dPt>
          <c:dPt>
            <c:idx val="3"/>
            <c:bubble3D val="0"/>
            <c:spPr>
              <a:solidFill>
                <a:schemeClr val="accent5"/>
              </a:solidFill>
              <a:ln>
                <a:noFill/>
              </a:ln>
              <a:effectLst/>
            </c:spPr>
            <c:extLst>
              <c:ext xmlns:c16="http://schemas.microsoft.com/office/drawing/2014/chart" uri="{C3380CC4-5D6E-409C-BE32-E72D297353CC}">
                <c16:uniqueId val="{00000007-95BD-4CD6-AFED-ED11972710D0}"/>
              </c:ext>
            </c:extLst>
          </c:dPt>
          <c:dLbls>
            <c:dLbl>
              <c:idx val="0"/>
              <c:layout>
                <c:manualLayout>
                  <c:x val="0.47586964797339254"/>
                  <c:y val="-0.12760358606859537"/>
                </c:manualLayout>
              </c:layout>
              <c:spPr>
                <a:no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chemeClr val="tx2"/>
                      </a:solidFill>
                      <a:latin typeface="+mn-lt"/>
                      <a:ea typeface="+mn-ea"/>
                      <a:cs typeface="+mn-cs"/>
                    </a:defRPr>
                  </a:pPr>
                  <a:endParaRPr lang="en-US"/>
                </a:p>
              </c:txPr>
              <c:dLblPos val="bestFit"/>
              <c:showLegendKey val="0"/>
              <c:showVal val="1"/>
              <c:showCatName val="0"/>
              <c:showSerName val="0"/>
              <c:showPercent val="1"/>
              <c:showBubbleSize val="0"/>
              <c:separator>
</c:separator>
              <c:extLst>
                <c:ext xmlns:c15="http://schemas.microsoft.com/office/drawing/2012/chart" uri="{CE6537A1-D6FC-4f65-9D91-7224C49458BB}">
                  <c15:layout>
                    <c:manualLayout>
                      <c:w val="0.13544809800128946"/>
                      <c:h val="0.13846441947565544"/>
                    </c:manualLayout>
                  </c15:layout>
                </c:ext>
                <c:ext xmlns:c16="http://schemas.microsoft.com/office/drawing/2014/chart" uri="{C3380CC4-5D6E-409C-BE32-E72D297353CC}">
                  <c16:uniqueId val="{00000001-7B14-46E4-91CA-D252E32C9C76}"/>
                </c:ext>
              </c:extLst>
            </c:dLbl>
            <c:dLbl>
              <c:idx val="1"/>
              <c:layout>
                <c:manualLayout>
                  <c:x val="-3.0303312677631273E-2"/>
                  <c:y val="-3.9431714294140233E-2"/>
                </c:manualLayout>
              </c:layout>
              <c:dLblPos val="bestFit"/>
              <c:showLegendKey val="0"/>
              <c:showVal val="1"/>
              <c:showCatName val="0"/>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7B14-46E4-91CA-D252E32C9C76}"/>
                </c:ext>
              </c:extLst>
            </c:dLbl>
            <c:dLbl>
              <c:idx val="2"/>
              <c:layout>
                <c:manualLayout>
                  <c:x val="4.8514497817950274E-2"/>
                  <c:y val="-2.7978707717715059E-2"/>
                </c:manualLayout>
              </c:layout>
              <c:dLblPos val="bestFit"/>
              <c:showLegendKey val="0"/>
              <c:showVal val="1"/>
              <c:showCatName val="0"/>
              <c:showSerName val="0"/>
              <c:showPercent val="1"/>
              <c:showBubbleSize val="0"/>
              <c:separator>
</c:separator>
              <c:extLst xmlns:c15="http://schemas.microsoft.com/office/drawing/2012/chart">
                <c:ext xmlns:c15="http://schemas.microsoft.com/office/drawing/2012/chart" uri="{CE6537A1-D6FC-4f65-9D91-7224C49458BB}"/>
                <c:ext xmlns:c16="http://schemas.microsoft.com/office/drawing/2014/chart" uri="{C3380CC4-5D6E-409C-BE32-E72D297353CC}">
                  <c16:uniqueId val="{00000009-8FD5-4D29-9BF0-BFA5A9D476B2}"/>
                </c:ext>
              </c:extLst>
            </c:dLbl>
            <c:dLbl>
              <c:idx val="3"/>
              <c:layout>
                <c:manualLayout>
                  <c:x val="9.683341357478234E-2"/>
                  <c:y val="0.17131985608540506"/>
                </c:manualLayout>
              </c:layout>
              <c:dLblPos val="bestFit"/>
              <c:showLegendKey val="0"/>
              <c:showVal val="1"/>
              <c:showCatName val="0"/>
              <c:showSerName val="0"/>
              <c:showPercent val="1"/>
              <c:showBubbleSize val="0"/>
              <c:separator>
</c:separator>
              <c:extLst>
                <c:ext xmlns:c15="http://schemas.microsoft.com/office/drawing/2012/chart" uri="{CE6537A1-D6FC-4f65-9D91-7224C49458BB}">
                  <c15:layout>
                    <c:manualLayout>
                      <c:w val="5.8994095757372689E-2"/>
                      <c:h val="0.12097378277153556"/>
                    </c:manualLayout>
                  </c15:layout>
                </c:ext>
                <c:ext xmlns:c16="http://schemas.microsoft.com/office/drawing/2014/chart" uri="{C3380CC4-5D6E-409C-BE32-E72D297353CC}">
                  <c16:uniqueId val="{00000007-95BD-4CD6-AFED-ED11972710D0}"/>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2"/>
                    </a:solidFill>
                    <a:latin typeface="+mn-lt"/>
                    <a:ea typeface="+mn-ea"/>
                    <a:cs typeface="+mn-cs"/>
                  </a:defRPr>
                </a:pPr>
                <a:endParaRPr lang="en-US"/>
              </a:p>
            </c:txPr>
            <c:dLblPos val="ctr"/>
            <c:showLegendKey val="0"/>
            <c:showVal val="1"/>
            <c:showCatName val="0"/>
            <c:showSerName val="0"/>
            <c:showPercent val="1"/>
            <c:showBubbleSize val="0"/>
            <c:separator>
</c:separator>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'Chart Data'!$A$22:$A$25</c:f>
              <c:strCache>
                <c:ptCount val="4"/>
                <c:pt idx="0">
                  <c:v>Residential</c:v>
                </c:pt>
                <c:pt idx="1">
                  <c:v>Commercial</c:v>
                </c:pt>
                <c:pt idx="2">
                  <c:v>Industrial</c:v>
                </c:pt>
                <c:pt idx="3">
                  <c:v>Optional</c:v>
                </c:pt>
              </c:strCache>
            </c:strRef>
          </c:cat>
          <c:val>
            <c:numRef>
              <c:f>'Chart Data'!$B$22:$B$25</c:f>
              <c:numCache>
                <c:formatCode>_(* #,##0_);_(* \(#,##0\);_(* "-"??_);_(@_)</c:formatCode>
                <c:ptCount val="4"/>
                <c:pt idx="0">
                  <c:v>3429</c:v>
                </c:pt>
                <c:pt idx="1">
                  <c:v>251</c:v>
                </c:pt>
                <c:pt idx="2">
                  <c:v>1</c:v>
                </c:pt>
                <c:pt idx="3">
                  <c:v>2</c:v>
                </c:pt>
              </c:numCache>
            </c:numRef>
          </c:val>
          <c:extLst>
            <c:ext xmlns:c16="http://schemas.microsoft.com/office/drawing/2014/chart" uri="{C3380CC4-5D6E-409C-BE32-E72D297353CC}">
              <c16:uniqueId val="{00000006-7B14-46E4-91CA-D252E32C9C76}"/>
            </c:ext>
          </c:extLst>
        </c:ser>
        <c:dLbls>
          <c:dLblPos val="ctr"/>
          <c:showLegendKey val="0"/>
          <c:showVal val="1"/>
          <c:showCatName val="0"/>
          <c:showSerName val="0"/>
          <c:showPercent val="0"/>
          <c:showBubbleSize val="0"/>
          <c:showLeaderLines val="1"/>
        </c:dLbls>
        <c:firstSliceAng val="50"/>
      </c:pieChart>
      <c:spPr>
        <a:noFill/>
        <a:ln>
          <a:noFill/>
        </a:ln>
        <a:effectLst/>
      </c:spPr>
    </c:plotArea>
    <c:legend>
      <c:legendPos val="r"/>
      <c:layout>
        <c:manualLayout>
          <c:xMode val="edge"/>
          <c:yMode val="edge"/>
          <c:x val="0.73024253625101587"/>
          <c:y val="0.32773835854787814"/>
          <c:w val="0.26712761496528908"/>
          <c:h val="0.36148957503907508"/>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2"/>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'Chart Data'!$E$35</c:f>
          <c:strCache>
            <c:ptCount val="1"/>
            <c:pt idx="0">
              <c:v>AVERAGE USAGE/MONTH: 2,708,064</c:v>
            </c:pt>
          </c:strCache>
        </c:strRef>
      </c:tx>
      <c:layout>
        <c:manualLayout>
          <c:xMode val="edge"/>
          <c:yMode val="edge"/>
          <c:x val="0.1639481883578448"/>
          <c:y val="3.0459750962944655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0.18075828278778261"/>
          <c:y val="0.24787453246202115"/>
          <c:w val="0.4278924235228993"/>
          <c:h val="0.66563695017931812"/>
        </c:manualLayout>
      </c:layout>
      <c:pieChart>
        <c:varyColors val="1"/>
        <c:ser>
          <c:idx val="0"/>
          <c:order val="0"/>
          <c:tx>
            <c:strRef>
              <c:f>'Chart Data'!$B$30</c:f>
              <c:strCache>
                <c:ptCount val="1"/>
                <c:pt idx="0">
                  <c:v>Usage</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1-B0F2-44CC-BEFC-460EB2603237}"/>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extLst>
              <c:ext xmlns:c16="http://schemas.microsoft.com/office/drawing/2014/chart" uri="{C3380CC4-5D6E-409C-BE32-E72D297353CC}">
                <c16:uniqueId val="{00000003-B0F2-44CC-BEFC-460EB2603237}"/>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extLst>
              <c:ext xmlns:c16="http://schemas.microsoft.com/office/drawing/2014/chart" uri="{C3380CC4-5D6E-409C-BE32-E72D297353CC}">
                <c16:uniqueId val="{00000009-706C-45ED-9ED8-E027B04E84A5}"/>
              </c:ext>
            </c:extLst>
          </c:dPt>
          <c:dPt>
            <c:idx val="3"/>
            <c:bubble3D val="0"/>
            <c:spPr>
              <a:solidFill>
                <a:schemeClr val="accent5"/>
              </a:solidFill>
              <a:ln>
                <a:noFill/>
              </a:ln>
              <a:effectLst/>
            </c:spPr>
            <c:extLst>
              <c:ext xmlns:c16="http://schemas.microsoft.com/office/drawing/2014/chart" uri="{C3380CC4-5D6E-409C-BE32-E72D297353CC}">
                <c16:uniqueId val="{00000007-70CC-4205-88E7-4DE6A354E2D2}"/>
              </c:ext>
            </c:extLst>
          </c:dPt>
          <c:dLbls>
            <c:dLbl>
              <c:idx val="0"/>
              <c:layout>
                <c:manualLayout>
                  <c:x val="0.46564007274832669"/>
                  <c:y val="-0.17500569907526053"/>
                </c:manualLayout>
              </c:layout>
              <c:dLblPos val="bestFit"/>
              <c:showLegendKey val="0"/>
              <c:showVal val="1"/>
              <c:showCatName val="0"/>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B0F2-44CC-BEFC-460EB2603237}"/>
                </c:ext>
              </c:extLst>
            </c:dLbl>
            <c:dLbl>
              <c:idx val="1"/>
              <c:layout>
                <c:manualLayout>
                  <c:x val="-5.6531774264944989E-2"/>
                  <c:y val="-1.7165839083319568E-17"/>
                </c:manualLayout>
              </c:layout>
              <c:dLblPos val="bestFit"/>
              <c:showLegendKey val="0"/>
              <c:showVal val="1"/>
              <c:showCatName val="0"/>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B0F2-44CC-BEFC-460EB2603237}"/>
                </c:ext>
              </c:extLst>
            </c:dLbl>
            <c:dLbl>
              <c:idx val="2"/>
              <c:layout>
                <c:manualLayout>
                  <c:x val="-5.8046102850362359E-3"/>
                  <c:y val="-1.8726586237699065E-2"/>
                </c:manualLayout>
              </c:layout>
              <c:dLblPos val="bestFit"/>
              <c:showLegendKey val="0"/>
              <c:showVal val="1"/>
              <c:showCatName val="0"/>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9-706C-45ED-9ED8-E027B04E84A5}"/>
                </c:ext>
              </c:extLst>
            </c:dLbl>
            <c:dLbl>
              <c:idx val="3"/>
              <c:layout>
                <c:manualLayout>
                  <c:x val="6.9493605045280238E-2"/>
                  <c:y val="0.13031197313044526"/>
                </c:manualLayout>
              </c:layout>
              <c:dLblPos val="bestFit"/>
              <c:showLegendKey val="0"/>
              <c:showVal val="1"/>
              <c:showCatName val="0"/>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7-70CC-4205-88E7-4DE6A354E2D2}"/>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1"/>
            <c:showBubbleSize val="0"/>
            <c:separator>
</c:separator>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'Chart Data'!$A$31:$A$34</c:f>
              <c:strCache>
                <c:ptCount val="4"/>
                <c:pt idx="0">
                  <c:v>Residential</c:v>
                </c:pt>
                <c:pt idx="1">
                  <c:v>Commercial</c:v>
                </c:pt>
                <c:pt idx="2">
                  <c:v>Industrial</c:v>
                </c:pt>
                <c:pt idx="3">
                  <c:v>Optional</c:v>
                </c:pt>
              </c:strCache>
            </c:strRef>
          </c:cat>
          <c:val>
            <c:numRef>
              <c:f>'Chart Data'!$B$31:$B$34</c:f>
              <c:numCache>
                <c:formatCode>_(* #,##0_);_(* \(#,##0\);_(* "-"??_);_(@_)</c:formatCode>
                <c:ptCount val="4"/>
                <c:pt idx="0">
                  <c:v>2393367</c:v>
                </c:pt>
                <c:pt idx="1">
                  <c:v>282006</c:v>
                </c:pt>
                <c:pt idx="2">
                  <c:v>31466.666666666668</c:v>
                </c:pt>
                <c:pt idx="3">
                  <c:v>1224.3333333333333</c:v>
                </c:pt>
              </c:numCache>
            </c:numRef>
          </c:val>
          <c:extLst>
            <c:ext xmlns:c16="http://schemas.microsoft.com/office/drawing/2014/chart" uri="{C3380CC4-5D6E-409C-BE32-E72D297353CC}">
              <c16:uniqueId val="{00000006-B0F2-44CC-BEFC-460EB2603237}"/>
            </c:ext>
          </c:extLst>
        </c:ser>
        <c:dLbls>
          <c:dLblPos val="outEnd"/>
          <c:showLegendKey val="0"/>
          <c:showVal val="1"/>
          <c:showCatName val="0"/>
          <c:showSerName val="0"/>
          <c:showPercent val="0"/>
          <c:showBubbleSize val="0"/>
          <c:showLeaderLines val="1"/>
        </c:dLbls>
        <c:firstSliceAng val="50"/>
      </c:pieChart>
      <c:spPr>
        <a:noFill/>
        <a:ln>
          <a:noFill/>
        </a:ln>
        <a:effectLst/>
      </c:spPr>
    </c:plotArea>
    <c:legend>
      <c:legendPos val="r"/>
      <c:layout>
        <c:manualLayout>
          <c:xMode val="edge"/>
          <c:yMode val="edge"/>
          <c:x val="0.7684615752521452"/>
          <c:y val="0.32587887408095961"/>
          <c:w val="0.22842472762414778"/>
          <c:h val="0.33524570608224774"/>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2"/>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4.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9526</xdr:rowOff>
    </xdr:from>
    <xdr:to>
      <xdr:col>4</xdr:col>
      <xdr:colOff>5861</xdr:colOff>
      <xdr:row>33</xdr:row>
      <xdr:rowOff>9526</xdr:rowOff>
    </xdr:to>
    <xdr:graphicFrame macro="">
      <xdr:nvGraphicFramePr>
        <xdr:cNvPr id="2" name="Chart 1">
          <a:extLst>
            <a:ext uri="{FF2B5EF4-FFF2-40B4-BE49-F238E27FC236}">
              <a16:creationId xmlns:a16="http://schemas.microsoft.com/office/drawing/2014/main" id="{A5AFA4F5-2D07-4C64-9752-25D1F469D2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9526</xdr:rowOff>
    </xdr:from>
    <xdr:to>
      <xdr:col>4</xdr:col>
      <xdr:colOff>5861</xdr:colOff>
      <xdr:row>51</xdr:row>
      <xdr:rowOff>9525</xdr:rowOff>
    </xdr:to>
    <xdr:graphicFrame macro="">
      <xdr:nvGraphicFramePr>
        <xdr:cNvPr id="3" name="Chart 2">
          <a:extLst>
            <a:ext uri="{FF2B5EF4-FFF2-40B4-BE49-F238E27FC236}">
              <a16:creationId xmlns:a16="http://schemas.microsoft.com/office/drawing/2014/main" id="{9A149E4D-7D03-4EFD-AF0C-47BB60F5AED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51</xdr:row>
      <xdr:rowOff>9525</xdr:rowOff>
    </xdr:from>
    <xdr:to>
      <xdr:col>2</xdr:col>
      <xdr:colOff>171450</xdr:colOff>
      <xdr:row>67</xdr:row>
      <xdr:rowOff>0</xdr:rowOff>
    </xdr:to>
    <xdr:graphicFrame macro="">
      <xdr:nvGraphicFramePr>
        <xdr:cNvPr id="4" name="Chart 1">
          <a:extLst>
            <a:ext uri="{FF2B5EF4-FFF2-40B4-BE49-F238E27FC236}">
              <a16:creationId xmlns:a16="http://schemas.microsoft.com/office/drawing/2014/main" id="{E8953DBE-CB2F-40C0-9701-ACB61EF321F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161925</xdr:colOff>
      <xdr:row>51</xdr:row>
      <xdr:rowOff>9525</xdr:rowOff>
    </xdr:from>
    <xdr:to>
      <xdr:col>4</xdr:col>
      <xdr:colOff>7620</xdr:colOff>
      <xdr:row>67</xdr:row>
      <xdr:rowOff>1</xdr:rowOff>
    </xdr:to>
    <xdr:graphicFrame macro="">
      <xdr:nvGraphicFramePr>
        <xdr:cNvPr id="8" name="Chart 1">
          <a:extLst>
            <a:ext uri="{FF2B5EF4-FFF2-40B4-BE49-F238E27FC236}">
              <a16:creationId xmlns:a16="http://schemas.microsoft.com/office/drawing/2014/main" id="{3AA1EB66-239B-4075-92A5-89EAEB18E3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144</xdr:row>
      <xdr:rowOff>0</xdr:rowOff>
    </xdr:from>
    <xdr:to>
      <xdr:col>4</xdr:col>
      <xdr:colOff>304800</xdr:colOff>
      <xdr:row>145</xdr:row>
      <xdr:rowOff>114300</xdr:rowOff>
    </xdr:to>
    <xdr:sp macro="" textlink="">
      <xdr:nvSpPr>
        <xdr:cNvPr id="3" name="AutoShape 2" descr="Image result for carlisle ma town seal">
          <a:extLst>
            <a:ext uri="{FF2B5EF4-FFF2-40B4-BE49-F238E27FC236}">
              <a16:creationId xmlns:a16="http://schemas.microsoft.com/office/drawing/2014/main" id="{D5F50FD2-FA76-4F34-AA18-EA13F2FE97AB}"/>
            </a:ext>
          </a:extLst>
        </xdr:cNvPr>
        <xdr:cNvSpPr>
          <a:spLocks noChangeAspect="1" noChangeArrowheads="1"/>
        </xdr:cNvSpPr>
      </xdr:nvSpPr>
      <xdr:spPr bwMode="auto">
        <a:xfrm>
          <a:off x="3533775" y="1462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heme - Quarterly Reports">
  <a:themeElements>
    <a:clrScheme name="Custom 1">
      <a:dk1>
        <a:sysClr val="windowText" lastClr="000000"/>
      </a:dk1>
      <a:lt1>
        <a:sysClr val="window" lastClr="FFFFFF"/>
      </a:lt1>
      <a:dk2>
        <a:srgbClr val="3F3F3F"/>
      </a:dk2>
      <a:lt2>
        <a:srgbClr val="E7E6E6"/>
      </a:lt2>
      <a:accent1>
        <a:srgbClr val="002060"/>
      </a:accent1>
      <a:accent2>
        <a:srgbClr val="EE7700"/>
      </a:accent2>
      <a:accent3>
        <a:srgbClr val="D0CECE"/>
      </a:accent3>
      <a:accent4>
        <a:srgbClr val="6F3B55"/>
      </a:accent4>
      <a:accent5>
        <a:srgbClr val="3981D3"/>
      </a:accent5>
      <a:accent6>
        <a:srgbClr val="538135"/>
      </a:accent6>
      <a:hlink>
        <a:srgbClr val="538135"/>
      </a:hlink>
      <a:folHlink>
        <a:srgbClr val="538135"/>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olonialpowergroup.com/medway/" TargetMode="External"/><Relationship Id="rId1" Type="http://schemas.openxmlformats.org/officeDocument/2006/relationships/hyperlink" Target="https://www.greenenergyconsumers.org/greenpowered"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4"/>
  <sheetViews>
    <sheetView tabSelected="1" zoomScaleNormal="100" workbookViewId="0">
      <selection sqref="A1:D1"/>
    </sheetView>
  </sheetViews>
  <sheetFormatPr defaultColWidth="9.140625" defaultRowHeight="15.75" x14ac:dyDescent="0.25"/>
  <cols>
    <col min="1" max="1" width="36.85546875" style="2" customWidth="1"/>
    <col min="2" max="2" width="35.42578125" style="2" customWidth="1"/>
    <col min="3" max="4" width="40.140625" style="2" customWidth="1"/>
    <col min="5" max="5" width="9.140625" style="2"/>
    <col min="6" max="6" width="52.28515625" style="2" customWidth="1"/>
    <col min="7" max="16384" width="9.140625" style="2"/>
  </cols>
  <sheetData>
    <row r="1" spans="1:6" x14ac:dyDescent="0.25">
      <c r="A1" s="230" t="s">
        <v>51</v>
      </c>
      <c r="B1" s="230"/>
      <c r="C1" s="230"/>
      <c r="D1" s="230"/>
    </row>
    <row r="2" spans="1:6" x14ac:dyDescent="0.25">
      <c r="A2" s="230" t="s">
        <v>76</v>
      </c>
      <c r="B2" s="230"/>
      <c r="C2" s="230"/>
      <c r="D2" s="230"/>
    </row>
    <row r="3" spans="1:6" ht="17.25" customHeight="1" x14ac:dyDescent="0.25">
      <c r="A3" s="220" t="s">
        <v>77</v>
      </c>
      <c r="B3" s="220"/>
      <c r="C3" s="220"/>
      <c r="D3" s="220"/>
    </row>
    <row r="4" spans="1:6" ht="72.75" customHeight="1" x14ac:dyDescent="0.25">
      <c r="A4" s="231" t="s">
        <v>75</v>
      </c>
      <c r="B4" s="231"/>
      <c r="C4" s="231"/>
      <c r="D4" s="231"/>
    </row>
    <row r="5" spans="1:6" ht="18" customHeight="1" x14ac:dyDescent="0.25">
      <c r="A5" s="236" t="s">
        <v>43</v>
      </c>
      <c r="B5" s="237"/>
      <c r="C5" s="237"/>
      <c r="D5" s="237"/>
    </row>
    <row r="6" spans="1:6" ht="21.75" customHeight="1" x14ac:dyDescent="0.25">
      <c r="A6" s="232" t="s">
        <v>2</v>
      </c>
      <c r="B6" s="233"/>
      <c r="C6" s="233"/>
      <c r="D6" s="234"/>
    </row>
    <row r="7" spans="1:6" s="3" customFormat="1" x14ac:dyDescent="0.25">
      <c r="A7" s="235" t="s">
        <v>9</v>
      </c>
      <c r="B7" s="224"/>
      <c r="C7" s="190" t="s">
        <v>52</v>
      </c>
      <c r="D7" s="257" t="s">
        <v>71</v>
      </c>
    </row>
    <row r="8" spans="1:6" x14ac:dyDescent="0.25">
      <c r="A8" s="221" t="s">
        <v>0</v>
      </c>
      <c r="B8" s="222"/>
      <c r="C8" s="187" t="s">
        <v>48</v>
      </c>
      <c r="D8" s="258" t="s">
        <v>72</v>
      </c>
    </row>
    <row r="9" spans="1:6" x14ac:dyDescent="0.25">
      <c r="A9" s="223" t="s">
        <v>44</v>
      </c>
      <c r="B9" s="224"/>
      <c r="C9" s="188" t="s">
        <v>53</v>
      </c>
      <c r="D9" s="259" t="s">
        <v>73</v>
      </c>
      <c r="F9" s="3"/>
    </row>
    <row r="10" spans="1:6" x14ac:dyDescent="0.25">
      <c r="A10" s="225"/>
      <c r="B10" s="222"/>
      <c r="C10" s="189" t="s">
        <v>50</v>
      </c>
      <c r="D10" s="260" t="s">
        <v>50</v>
      </c>
      <c r="F10" s="3"/>
    </row>
    <row r="11" spans="1:6" x14ac:dyDescent="0.25">
      <c r="A11" s="226" t="s">
        <v>49</v>
      </c>
      <c r="B11" s="227"/>
      <c r="C11" s="185" t="s">
        <v>54</v>
      </c>
      <c r="D11" s="261" t="s">
        <v>74</v>
      </c>
      <c r="F11" s="3"/>
    </row>
    <row r="12" spans="1:6" x14ac:dyDescent="0.25">
      <c r="A12" s="228"/>
      <c r="B12" s="229"/>
      <c r="C12" s="186" t="s">
        <v>45</v>
      </c>
      <c r="D12" s="262" t="s">
        <v>45</v>
      </c>
      <c r="F12" s="3"/>
    </row>
    <row r="13" spans="1:6" x14ac:dyDescent="0.25">
      <c r="A13" s="1"/>
      <c r="B13" s="1"/>
      <c r="C13" s="1"/>
      <c r="D13" s="1"/>
    </row>
    <row r="14" spans="1:6" x14ac:dyDescent="0.25">
      <c r="A14" s="77" t="s">
        <v>13</v>
      </c>
      <c r="B14" s="78"/>
      <c r="C14" s="1"/>
      <c r="D14" s="79" t="s">
        <v>14</v>
      </c>
    </row>
    <row r="15" spans="1:6" ht="72.75" customHeight="1" x14ac:dyDescent="0.25">
      <c r="A15" s="219" t="s">
        <v>42</v>
      </c>
      <c r="B15" s="219"/>
      <c r="C15" s="219"/>
      <c r="D15" s="219"/>
      <c r="F15" s="80"/>
    </row>
    <row r="16" spans="1:6" ht="33.75" customHeight="1" x14ac:dyDescent="0.25"/>
    <row r="17" ht="27" customHeight="1" x14ac:dyDescent="0.25"/>
    <row r="56" spans="6:6" x14ac:dyDescent="0.25">
      <c r="F56" s="2" t="s">
        <v>5</v>
      </c>
    </row>
    <row r="67" spans="1:4" ht="31.5" customHeight="1" x14ac:dyDescent="0.25">
      <c r="A67" s="218"/>
      <c r="B67" s="218"/>
      <c r="C67" s="218"/>
      <c r="D67" s="218"/>
    </row>
    <row r="70" spans="1:4" x14ac:dyDescent="0.25">
      <c r="A70" s="1"/>
      <c r="B70" s="1"/>
      <c r="C70" s="1"/>
      <c r="D70" s="1"/>
    </row>
    <row r="71" spans="1:4" x14ac:dyDescent="0.25">
      <c r="A71" s="1"/>
      <c r="B71" s="1"/>
      <c r="C71" s="1"/>
      <c r="D71" s="1"/>
    </row>
    <row r="74" spans="1:4" x14ac:dyDescent="0.25">
      <c r="A74" s="2" t="s">
        <v>5</v>
      </c>
    </row>
  </sheetData>
  <mergeCells count="12">
    <mergeCell ref="A1:D1"/>
    <mergeCell ref="A4:D4"/>
    <mergeCell ref="A2:D2"/>
    <mergeCell ref="A6:D6"/>
    <mergeCell ref="A7:B7"/>
    <mergeCell ref="A5:D5"/>
    <mergeCell ref="A67:D67"/>
    <mergeCell ref="A15:D15"/>
    <mergeCell ref="A3:D3"/>
    <mergeCell ref="A8:B8"/>
    <mergeCell ref="A9:B10"/>
    <mergeCell ref="A11:B12"/>
  </mergeCells>
  <hyperlinks>
    <hyperlink ref="D14" r:id="rId1" xr:uid="{964286AD-C380-4C1F-992A-722662DD891F}"/>
    <hyperlink ref="A5" r:id="rId2" xr:uid="{0AECE201-292B-4C60-A54B-F2445EDCF287}"/>
  </hyperlinks>
  <printOptions horizontalCentered="1"/>
  <pageMargins left="0.25" right="0.25" top="0.25" bottom="0" header="0.05" footer="0.05"/>
  <pageSetup scale="63" orientation="portrait" horizontalDpi="4294967293" verticalDpi="4294967293"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1C234-1D3B-45CF-B7A5-F4E400AEB6CC}">
  <dimension ref="A1:AA177"/>
  <sheetViews>
    <sheetView zoomScale="80" zoomScaleNormal="80" workbookViewId="0">
      <selection activeCell="P22" sqref="P22"/>
    </sheetView>
  </sheetViews>
  <sheetFormatPr defaultColWidth="9.140625" defaultRowHeight="15" x14ac:dyDescent="0.25"/>
  <cols>
    <col min="1" max="1" width="14.5703125" bestFit="1" customWidth="1"/>
    <col min="2" max="2" width="12" customWidth="1"/>
    <col min="3" max="3" width="14.42578125" customWidth="1"/>
    <col min="4" max="4" width="12" customWidth="1"/>
    <col min="5" max="5" width="12.140625" customWidth="1"/>
    <col min="6" max="6" width="12.7109375" customWidth="1"/>
    <col min="7" max="7" width="12.28515625" customWidth="1"/>
    <col min="8" max="9" width="13.5703125" customWidth="1"/>
    <col min="10" max="10" width="16.28515625" bestFit="1" customWidth="1"/>
    <col min="11" max="11" width="17.42578125" bestFit="1" customWidth="1"/>
    <col min="12" max="12" width="26.7109375" bestFit="1" customWidth="1"/>
    <col min="13" max="13" width="2.85546875" customWidth="1"/>
    <col min="14" max="14" width="13.140625" customWidth="1"/>
    <col min="15" max="15" width="11.140625" customWidth="1"/>
    <col min="16" max="16" width="10" bestFit="1" customWidth="1"/>
    <col min="17" max="17" width="10.28515625" bestFit="1" customWidth="1"/>
    <col min="18" max="18" width="10.140625" bestFit="1" customWidth="1"/>
    <col min="19" max="19" width="10" bestFit="1" customWidth="1"/>
    <col min="20" max="20" width="9.28515625" bestFit="1" customWidth="1"/>
    <col min="21" max="21" width="12.28515625" customWidth="1"/>
    <col min="22" max="22" width="10" bestFit="1" customWidth="1"/>
    <col min="23" max="23" width="8.7109375" bestFit="1" customWidth="1"/>
    <col min="24" max="24" width="11.28515625" customWidth="1"/>
    <col min="25" max="25" width="14.28515625" customWidth="1"/>
  </cols>
  <sheetData>
    <row r="1" spans="1:27" ht="24" customHeight="1" x14ac:dyDescent="0.35">
      <c r="A1" s="238" t="str">
        <f>'Medway Aggregation Report'!A1:D1</f>
        <v>TOWN OF MEDWAY COMMUNITY CHOICE POWER SUPPLY PROGRAM</v>
      </c>
      <c r="B1" s="238"/>
      <c r="C1" s="238"/>
      <c r="D1" s="238"/>
      <c r="E1" s="238"/>
      <c r="F1" s="238"/>
      <c r="G1" s="238"/>
      <c r="H1" s="238"/>
      <c r="I1" s="238"/>
      <c r="J1" s="238"/>
      <c r="K1" s="238"/>
      <c r="L1" s="238"/>
      <c r="M1" s="6"/>
      <c r="N1" s="238" t="str">
        <f>+A1</f>
        <v>TOWN OF MEDWAY COMMUNITY CHOICE POWER SUPPLY PROGRAM</v>
      </c>
      <c r="O1" s="238"/>
      <c r="P1" s="238"/>
      <c r="Q1" s="238"/>
      <c r="R1" s="238"/>
      <c r="S1" s="238"/>
      <c r="T1" s="238"/>
      <c r="U1" s="238"/>
      <c r="V1" s="238"/>
      <c r="W1" s="238"/>
      <c r="X1" s="238"/>
      <c r="Y1" s="250"/>
    </row>
    <row r="2" spans="1:27" ht="24" customHeight="1" x14ac:dyDescent="0.35">
      <c r="A2" s="238" t="s">
        <v>37</v>
      </c>
      <c r="B2" s="238"/>
      <c r="C2" s="238"/>
      <c r="D2" s="238"/>
      <c r="E2" s="238"/>
      <c r="F2" s="238"/>
      <c r="G2" s="238"/>
      <c r="H2" s="238"/>
      <c r="I2" s="238"/>
      <c r="J2" s="238"/>
      <c r="K2" s="238"/>
      <c r="L2" s="238"/>
      <c r="M2" s="6"/>
      <c r="N2" s="238" t="str">
        <f>+A2</f>
        <v>PRODUCT DETAIL REPORT</v>
      </c>
      <c r="O2" s="238"/>
      <c r="P2" s="238"/>
      <c r="Q2" s="238"/>
      <c r="R2" s="238"/>
      <c r="S2" s="238"/>
      <c r="T2" s="238"/>
      <c r="U2" s="238"/>
      <c r="V2" s="238"/>
      <c r="W2" s="238"/>
      <c r="X2" s="238"/>
      <c r="Y2" s="250"/>
    </row>
    <row r="4" spans="1:27" ht="23.25" x14ac:dyDescent="0.35">
      <c r="A4" s="239" t="s">
        <v>46</v>
      </c>
      <c r="B4" s="240"/>
      <c r="C4" s="240"/>
      <c r="D4" s="240"/>
      <c r="E4" s="240"/>
      <c r="F4" s="240"/>
      <c r="G4" s="240"/>
      <c r="H4" s="240"/>
      <c r="I4" s="240"/>
      <c r="J4" s="240"/>
      <c r="K4" s="240"/>
      <c r="L4" s="241"/>
      <c r="M4" s="6"/>
      <c r="N4" s="242" t="str">
        <f>A4</f>
        <v>Standard</v>
      </c>
      <c r="O4" s="243"/>
      <c r="P4" s="243"/>
      <c r="Q4" s="243"/>
      <c r="R4" s="243"/>
      <c r="S4" s="243"/>
      <c r="T4" s="243"/>
      <c r="U4" s="243"/>
      <c r="V4" s="243"/>
      <c r="W4" s="243"/>
      <c r="X4" s="243"/>
      <c r="Y4" s="244"/>
    </row>
    <row r="5" spans="1:27" x14ac:dyDescent="0.25">
      <c r="A5" s="109"/>
      <c r="B5" s="7"/>
      <c r="C5" s="7"/>
      <c r="D5" s="7"/>
      <c r="E5" s="7"/>
      <c r="F5" s="7"/>
      <c r="G5" s="7"/>
      <c r="H5" s="7"/>
      <c r="I5" s="7"/>
      <c r="J5" s="7"/>
      <c r="K5" s="7"/>
      <c r="L5" s="125"/>
      <c r="N5" s="8"/>
      <c r="O5" s="245" t="s">
        <v>16</v>
      </c>
      <c r="P5" s="245"/>
      <c r="Q5" s="246"/>
      <c r="R5" s="247" t="s">
        <v>17</v>
      </c>
      <c r="S5" s="245"/>
      <c r="T5" s="246"/>
      <c r="U5" s="247" t="s">
        <v>12</v>
      </c>
      <c r="V5" s="245"/>
      <c r="W5" s="246"/>
      <c r="X5" s="9" t="s">
        <v>18</v>
      </c>
      <c r="Y5" s="248" t="s">
        <v>19</v>
      </c>
    </row>
    <row r="6" spans="1:27" s="17" customFormat="1" ht="30" x14ac:dyDescent="0.25">
      <c r="A6" s="110" t="s">
        <v>20</v>
      </c>
      <c r="B6" s="10" t="s">
        <v>21</v>
      </c>
      <c r="C6" s="10" t="s">
        <v>22</v>
      </c>
      <c r="D6" s="10" t="s">
        <v>23</v>
      </c>
      <c r="E6" s="10" t="s">
        <v>24</v>
      </c>
      <c r="F6" s="10" t="s">
        <v>25</v>
      </c>
      <c r="G6" s="10" t="s">
        <v>26</v>
      </c>
      <c r="H6" s="10" t="s">
        <v>27</v>
      </c>
      <c r="I6" s="10" t="s">
        <v>28</v>
      </c>
      <c r="J6" s="10" t="s">
        <v>0</v>
      </c>
      <c r="K6" s="10" t="s">
        <v>29</v>
      </c>
      <c r="L6" s="126" t="s">
        <v>30</v>
      </c>
      <c r="M6" s="11"/>
      <c r="N6" s="12" t="s">
        <v>20</v>
      </c>
      <c r="O6" s="13" t="s">
        <v>31</v>
      </c>
      <c r="P6" s="14" t="s">
        <v>32</v>
      </c>
      <c r="Q6" s="15" t="s">
        <v>33</v>
      </c>
      <c r="R6" s="16" t="s">
        <v>31</v>
      </c>
      <c r="S6" s="14" t="s">
        <v>32</v>
      </c>
      <c r="T6" s="15" t="s">
        <v>33</v>
      </c>
      <c r="U6" s="16" t="s">
        <v>56</v>
      </c>
      <c r="V6" s="14" t="s">
        <v>32</v>
      </c>
      <c r="W6" s="15" t="s">
        <v>33</v>
      </c>
      <c r="X6" s="15" t="s">
        <v>33</v>
      </c>
      <c r="Y6" s="249"/>
    </row>
    <row r="7" spans="1:27" s="17" customFormat="1" ht="30" hidden="1" x14ac:dyDescent="0.25">
      <c r="A7" s="111">
        <v>46357</v>
      </c>
      <c r="B7" s="19"/>
      <c r="C7" s="19"/>
      <c r="D7" s="19"/>
      <c r="E7" s="19"/>
      <c r="F7" s="19"/>
      <c r="G7" s="19"/>
      <c r="H7" s="20">
        <f t="shared" ref="H7:H18" si="0">B7+D7+F7</f>
        <v>0</v>
      </c>
      <c r="I7" s="20">
        <f t="shared" ref="I7:I18" si="1">C7+E7+G7</f>
        <v>0</v>
      </c>
      <c r="J7" s="21" t="s">
        <v>63</v>
      </c>
      <c r="K7" s="22" t="s">
        <v>64</v>
      </c>
      <c r="L7" s="127" t="s">
        <v>50</v>
      </c>
      <c r="M7" s="11"/>
      <c r="N7" s="23">
        <f t="shared" ref="N7:N18" si="2">A7</f>
        <v>46357</v>
      </c>
      <c r="O7" s="24">
        <v>0.17323</v>
      </c>
      <c r="P7" s="25">
        <v>0.15681</v>
      </c>
      <c r="Q7" s="26"/>
      <c r="R7" s="27">
        <v>0.16761000000000001</v>
      </c>
      <c r="S7" s="25">
        <v>0.15681</v>
      </c>
      <c r="T7" s="28"/>
      <c r="U7" s="29">
        <v>0.22228000000000001</v>
      </c>
      <c r="V7" s="25">
        <v>0.15681</v>
      </c>
      <c r="W7" s="26"/>
      <c r="X7" s="30">
        <f t="shared" ref="X7:X18" si="3">W7+Q7+T7</f>
        <v>0</v>
      </c>
      <c r="Y7" s="31">
        <f t="shared" ref="Y7:Y18" si="4">IFERROR(C7/B7,0)</f>
        <v>0</v>
      </c>
      <c r="AA7" s="81"/>
    </row>
    <row r="8" spans="1:27" s="17" customFormat="1" ht="30" hidden="1" x14ac:dyDescent="0.25">
      <c r="A8" s="111">
        <v>46327</v>
      </c>
      <c r="B8" s="19"/>
      <c r="C8" s="19"/>
      <c r="D8" s="19"/>
      <c r="E8" s="19"/>
      <c r="F8" s="19"/>
      <c r="G8" s="19"/>
      <c r="H8" s="20">
        <f t="shared" si="0"/>
        <v>0</v>
      </c>
      <c r="I8" s="20">
        <f t="shared" si="1"/>
        <v>0</v>
      </c>
      <c r="J8" s="21" t="s">
        <v>63</v>
      </c>
      <c r="K8" s="22" t="s">
        <v>64</v>
      </c>
      <c r="L8" s="127" t="s">
        <v>50</v>
      </c>
      <c r="M8" s="11"/>
      <c r="N8" s="23">
        <f t="shared" si="2"/>
        <v>46327</v>
      </c>
      <c r="O8" s="24">
        <v>0.17323</v>
      </c>
      <c r="P8" s="25">
        <v>0.15681</v>
      </c>
      <c r="Q8" s="26"/>
      <c r="R8" s="27">
        <v>0.16761000000000001</v>
      </c>
      <c r="S8" s="25">
        <v>0.15681</v>
      </c>
      <c r="T8" s="28"/>
      <c r="U8" s="29">
        <v>0.22228000000000001</v>
      </c>
      <c r="V8" s="25">
        <v>0.15681</v>
      </c>
      <c r="W8" s="26"/>
      <c r="X8" s="30">
        <f t="shared" si="3"/>
        <v>0</v>
      </c>
      <c r="Y8" s="31">
        <f t="shared" si="4"/>
        <v>0</v>
      </c>
      <c r="AA8" s="81"/>
    </row>
    <row r="9" spans="1:27" s="17" customFormat="1" ht="30" hidden="1" x14ac:dyDescent="0.25">
      <c r="A9" s="111">
        <v>46296</v>
      </c>
      <c r="B9" s="19"/>
      <c r="C9" s="19"/>
      <c r="D9" s="19"/>
      <c r="E9" s="19"/>
      <c r="F9" s="19"/>
      <c r="G9" s="19"/>
      <c r="H9" s="20">
        <f t="shared" si="0"/>
        <v>0</v>
      </c>
      <c r="I9" s="20">
        <f t="shared" si="1"/>
        <v>0</v>
      </c>
      <c r="J9" s="21" t="s">
        <v>63</v>
      </c>
      <c r="K9" s="22" t="s">
        <v>64</v>
      </c>
      <c r="L9" s="127" t="s">
        <v>50</v>
      </c>
      <c r="M9" s="11"/>
      <c r="N9" s="23">
        <f t="shared" si="2"/>
        <v>46296</v>
      </c>
      <c r="O9" s="24">
        <v>0.17323</v>
      </c>
      <c r="P9" s="25">
        <v>0.15681</v>
      </c>
      <c r="Q9" s="26"/>
      <c r="R9" s="27">
        <v>0.16761000000000001</v>
      </c>
      <c r="S9" s="25">
        <v>0.15681</v>
      </c>
      <c r="T9" s="28"/>
      <c r="U9" s="29">
        <v>0.11577999999999999</v>
      </c>
      <c r="V9" s="25">
        <v>0.15681</v>
      </c>
      <c r="W9" s="26"/>
      <c r="X9" s="30">
        <f t="shared" si="3"/>
        <v>0</v>
      </c>
      <c r="Y9" s="31">
        <f t="shared" si="4"/>
        <v>0</v>
      </c>
      <c r="AA9" s="81"/>
    </row>
    <row r="10" spans="1:27" s="17" customFormat="1" ht="30" hidden="1" x14ac:dyDescent="0.25">
      <c r="A10" s="111">
        <v>46266</v>
      </c>
      <c r="B10" s="19"/>
      <c r="C10" s="19"/>
      <c r="D10" s="19"/>
      <c r="E10" s="19"/>
      <c r="F10" s="19"/>
      <c r="G10" s="19"/>
      <c r="H10" s="20">
        <f t="shared" si="0"/>
        <v>0</v>
      </c>
      <c r="I10" s="20">
        <f t="shared" si="1"/>
        <v>0</v>
      </c>
      <c r="J10" s="21" t="s">
        <v>63</v>
      </c>
      <c r="K10" s="22" t="s">
        <v>64</v>
      </c>
      <c r="L10" s="127" t="s">
        <v>50</v>
      </c>
      <c r="M10" s="11"/>
      <c r="N10" s="23">
        <f t="shared" si="2"/>
        <v>46266</v>
      </c>
      <c r="O10" s="24">
        <v>0.17323</v>
      </c>
      <c r="P10" s="25">
        <v>0.15681</v>
      </c>
      <c r="Q10" s="26"/>
      <c r="R10" s="27">
        <v>0.16761000000000001</v>
      </c>
      <c r="S10" s="25">
        <v>0.15681</v>
      </c>
      <c r="T10" s="28"/>
      <c r="U10" s="29">
        <v>0.11577999999999999</v>
      </c>
      <c r="V10" s="25">
        <v>0.15681</v>
      </c>
      <c r="W10" s="26"/>
      <c r="X10" s="30">
        <f t="shared" si="3"/>
        <v>0</v>
      </c>
      <c r="Y10" s="31">
        <f t="shared" si="4"/>
        <v>0</v>
      </c>
      <c r="AA10" s="81"/>
    </row>
    <row r="11" spans="1:27" s="17" customFormat="1" ht="30" hidden="1" x14ac:dyDescent="0.25">
      <c r="A11" s="111">
        <v>46235</v>
      </c>
      <c r="B11" s="19"/>
      <c r="C11" s="19"/>
      <c r="D11" s="19"/>
      <c r="E11" s="19"/>
      <c r="F11" s="19"/>
      <c r="G11" s="19"/>
      <c r="H11" s="20">
        <f t="shared" si="0"/>
        <v>0</v>
      </c>
      <c r="I11" s="20">
        <f t="shared" si="1"/>
        <v>0</v>
      </c>
      <c r="J11" s="21" t="s">
        <v>65</v>
      </c>
      <c r="K11" s="22" t="s">
        <v>55</v>
      </c>
      <c r="L11" s="127" t="s">
        <v>50</v>
      </c>
      <c r="M11" s="11"/>
      <c r="N11" s="23">
        <f t="shared" si="2"/>
        <v>46235</v>
      </c>
      <c r="O11" s="24">
        <v>0.17323</v>
      </c>
      <c r="P11" s="25">
        <v>0.12139999999999999</v>
      </c>
      <c r="Q11" s="26"/>
      <c r="R11" s="27">
        <v>0.16761000000000001</v>
      </c>
      <c r="S11" s="25">
        <v>0.12139999999999999</v>
      </c>
      <c r="T11" s="28"/>
      <c r="U11" s="29">
        <v>0.11577999999999999</v>
      </c>
      <c r="V11" s="25">
        <v>0.12139999999999999</v>
      </c>
      <c r="W11" s="26"/>
      <c r="X11" s="30">
        <f t="shared" si="3"/>
        <v>0</v>
      </c>
      <c r="Y11" s="31">
        <f t="shared" si="4"/>
        <v>0</v>
      </c>
      <c r="AA11" s="81"/>
    </row>
    <row r="12" spans="1:27" s="17" customFormat="1" ht="30" hidden="1" x14ac:dyDescent="0.25">
      <c r="A12" s="111">
        <v>46204</v>
      </c>
      <c r="B12" s="19"/>
      <c r="C12" s="19"/>
      <c r="D12" s="19"/>
      <c r="E12" s="19"/>
      <c r="F12" s="19"/>
      <c r="G12" s="19"/>
      <c r="H12" s="20">
        <f t="shared" si="0"/>
        <v>0</v>
      </c>
      <c r="I12" s="20">
        <f t="shared" si="1"/>
        <v>0</v>
      </c>
      <c r="J12" s="21" t="s">
        <v>65</v>
      </c>
      <c r="K12" s="22" t="s">
        <v>55</v>
      </c>
      <c r="L12" s="127" t="s">
        <v>50</v>
      </c>
      <c r="M12" s="11"/>
      <c r="N12" s="23">
        <f t="shared" si="2"/>
        <v>46204</v>
      </c>
      <c r="O12" s="24">
        <v>0.15629000000000001</v>
      </c>
      <c r="P12" s="25">
        <v>0.12139999999999999</v>
      </c>
      <c r="Q12" s="26"/>
      <c r="R12" s="27">
        <v>0.15029999999999999</v>
      </c>
      <c r="S12" s="25">
        <v>0.12139999999999999</v>
      </c>
      <c r="T12" s="28"/>
      <c r="U12" s="29">
        <v>0.11824999999999999</v>
      </c>
      <c r="V12" s="25">
        <v>0.12139999999999999</v>
      </c>
      <c r="W12" s="26"/>
      <c r="X12" s="30">
        <f t="shared" si="3"/>
        <v>0</v>
      </c>
      <c r="Y12" s="31">
        <f t="shared" si="4"/>
        <v>0</v>
      </c>
      <c r="AA12" s="81"/>
    </row>
    <row r="13" spans="1:27" s="17" customFormat="1" ht="15" customHeight="1" x14ac:dyDescent="0.25">
      <c r="A13" s="192">
        <v>46174</v>
      </c>
      <c r="B13" s="193">
        <v>3406</v>
      </c>
      <c r="C13" s="193">
        <v>3107670</v>
      </c>
      <c r="D13" s="193">
        <v>247</v>
      </c>
      <c r="E13" s="193">
        <v>306276</v>
      </c>
      <c r="F13" s="193">
        <v>1</v>
      </c>
      <c r="G13" s="193">
        <v>28000</v>
      </c>
      <c r="H13" s="55">
        <f t="shared" si="0"/>
        <v>3654</v>
      </c>
      <c r="I13" s="55">
        <f t="shared" si="1"/>
        <v>3441946</v>
      </c>
      <c r="J13" s="56" t="s">
        <v>65</v>
      </c>
      <c r="K13" s="194" t="s">
        <v>55</v>
      </c>
      <c r="L13" s="195" t="s">
        <v>50</v>
      </c>
      <c r="M13" s="196"/>
      <c r="N13" s="197">
        <f t="shared" si="2"/>
        <v>46174</v>
      </c>
      <c r="O13" s="198">
        <v>0.15629000000000001</v>
      </c>
      <c r="P13" s="199">
        <v>0.12139999999999999</v>
      </c>
      <c r="Q13" s="200">
        <f t="shared" ref="Q13:Q18" si="5">(O13-P13)*C13</f>
        <v>108426.60630000006</v>
      </c>
      <c r="R13" s="201">
        <v>0.15029999999999999</v>
      </c>
      <c r="S13" s="199">
        <v>0.12139999999999999</v>
      </c>
      <c r="T13" s="202">
        <f t="shared" ref="T13:T18" si="6">(R13-S13)*E13</f>
        <v>8851.3763999999992</v>
      </c>
      <c r="U13" s="203">
        <v>0.11824999999999999</v>
      </c>
      <c r="V13" s="199">
        <v>0.12139999999999999</v>
      </c>
      <c r="W13" s="200">
        <f t="shared" ref="W13:W18" si="7">(U13-V13)*G13</f>
        <v>-88.2</v>
      </c>
      <c r="X13" s="204">
        <f t="shared" si="3"/>
        <v>117189.78270000005</v>
      </c>
      <c r="Y13" s="205">
        <f t="shared" si="4"/>
        <v>912.41045214327653</v>
      </c>
      <c r="AA13" s="81"/>
    </row>
    <row r="14" spans="1:27" s="17" customFormat="1" ht="15" customHeight="1" x14ac:dyDescent="0.25">
      <c r="A14" s="192">
        <v>46143</v>
      </c>
      <c r="B14" s="193">
        <v>3433</v>
      </c>
      <c r="C14" s="193">
        <v>2286703</v>
      </c>
      <c r="D14" s="193">
        <v>252</v>
      </c>
      <c r="E14" s="193">
        <v>289619</v>
      </c>
      <c r="F14" s="193">
        <v>1</v>
      </c>
      <c r="G14" s="193">
        <v>30000</v>
      </c>
      <c r="H14" s="55">
        <f t="shared" si="0"/>
        <v>3686</v>
      </c>
      <c r="I14" s="55">
        <f t="shared" si="1"/>
        <v>2606322</v>
      </c>
      <c r="J14" s="56" t="s">
        <v>65</v>
      </c>
      <c r="K14" s="194" t="s">
        <v>55</v>
      </c>
      <c r="L14" s="195" t="s">
        <v>50</v>
      </c>
      <c r="M14" s="196"/>
      <c r="N14" s="197">
        <f t="shared" si="2"/>
        <v>46143</v>
      </c>
      <c r="O14" s="198">
        <v>0.15629000000000001</v>
      </c>
      <c r="P14" s="199">
        <v>0.12139999999999999</v>
      </c>
      <c r="Q14" s="200">
        <f t="shared" si="5"/>
        <v>79783.067670000048</v>
      </c>
      <c r="R14" s="201">
        <v>0.15029999999999999</v>
      </c>
      <c r="S14" s="199">
        <v>0.12139999999999999</v>
      </c>
      <c r="T14" s="202">
        <f t="shared" si="6"/>
        <v>8369.9890999999989</v>
      </c>
      <c r="U14" s="203">
        <v>0.11824999999999999</v>
      </c>
      <c r="V14" s="199">
        <v>0.12139999999999999</v>
      </c>
      <c r="W14" s="200">
        <f t="shared" si="7"/>
        <v>-94.5</v>
      </c>
      <c r="X14" s="204">
        <f t="shared" si="3"/>
        <v>88058.556770000054</v>
      </c>
      <c r="Y14" s="205">
        <f t="shared" si="4"/>
        <v>666.09466938537719</v>
      </c>
      <c r="AA14" s="81"/>
    </row>
    <row r="15" spans="1:27" s="17" customFormat="1" ht="15" customHeight="1" x14ac:dyDescent="0.25">
      <c r="A15" s="192">
        <v>46113</v>
      </c>
      <c r="B15" s="193">
        <v>3448</v>
      </c>
      <c r="C15" s="193">
        <v>1785728</v>
      </c>
      <c r="D15" s="193">
        <v>254</v>
      </c>
      <c r="E15" s="193">
        <v>250123</v>
      </c>
      <c r="F15" s="193">
        <v>1</v>
      </c>
      <c r="G15" s="193">
        <v>36400</v>
      </c>
      <c r="H15" s="55">
        <f t="shared" si="0"/>
        <v>3703</v>
      </c>
      <c r="I15" s="55">
        <f t="shared" si="1"/>
        <v>2072251</v>
      </c>
      <c r="J15" s="56" t="s">
        <v>65</v>
      </c>
      <c r="K15" s="194" t="s">
        <v>55</v>
      </c>
      <c r="L15" s="195" t="s">
        <v>50</v>
      </c>
      <c r="M15" s="196"/>
      <c r="N15" s="197">
        <f t="shared" si="2"/>
        <v>46113</v>
      </c>
      <c r="O15" s="198">
        <v>0.15629000000000001</v>
      </c>
      <c r="P15" s="199">
        <v>0.12139999999999999</v>
      </c>
      <c r="Q15" s="200">
        <f t="shared" si="5"/>
        <v>62304.049920000034</v>
      </c>
      <c r="R15" s="201">
        <v>0.15029999999999999</v>
      </c>
      <c r="S15" s="199">
        <v>0.12139999999999999</v>
      </c>
      <c r="T15" s="202">
        <f t="shared" si="6"/>
        <v>7228.5546999999988</v>
      </c>
      <c r="U15" s="203">
        <v>0.16289999999999999</v>
      </c>
      <c r="V15" s="199">
        <v>0.12139999999999999</v>
      </c>
      <c r="W15" s="200">
        <f t="shared" si="7"/>
        <v>1510.6</v>
      </c>
      <c r="X15" s="204">
        <f t="shared" si="3"/>
        <v>71043.204620000033</v>
      </c>
      <c r="Y15" s="205">
        <f t="shared" si="4"/>
        <v>517.90255220417635</v>
      </c>
      <c r="AA15" s="81"/>
    </row>
    <row r="16" spans="1:27" s="17" customFormat="1" ht="15" customHeight="1" x14ac:dyDescent="0.25">
      <c r="A16" s="192">
        <v>46082</v>
      </c>
      <c r="B16" s="193">
        <v>3458</v>
      </c>
      <c r="C16" s="193">
        <v>1826387</v>
      </c>
      <c r="D16" s="193">
        <v>256</v>
      </c>
      <c r="E16" s="193">
        <v>264288</v>
      </c>
      <c r="F16" s="193">
        <v>1</v>
      </c>
      <c r="G16" s="193">
        <v>51200</v>
      </c>
      <c r="H16" s="55">
        <f t="shared" si="0"/>
        <v>3715</v>
      </c>
      <c r="I16" s="55">
        <f t="shared" si="1"/>
        <v>2141875</v>
      </c>
      <c r="J16" s="56" t="s">
        <v>65</v>
      </c>
      <c r="K16" s="194" t="s">
        <v>55</v>
      </c>
      <c r="L16" s="195" t="s">
        <v>50</v>
      </c>
      <c r="M16" s="196"/>
      <c r="N16" s="197">
        <f t="shared" si="2"/>
        <v>46082</v>
      </c>
      <c r="O16" s="198">
        <v>0.15629000000000001</v>
      </c>
      <c r="P16" s="199">
        <v>0.12139999999999999</v>
      </c>
      <c r="Q16" s="200">
        <f t="shared" si="5"/>
        <v>63722.642430000036</v>
      </c>
      <c r="R16" s="201">
        <v>0.15029999999999999</v>
      </c>
      <c r="S16" s="199">
        <v>0.12139999999999999</v>
      </c>
      <c r="T16" s="202">
        <f t="shared" si="6"/>
        <v>7637.9231999999984</v>
      </c>
      <c r="U16" s="203">
        <v>0.16289999999999999</v>
      </c>
      <c r="V16" s="199">
        <v>0.12139999999999999</v>
      </c>
      <c r="W16" s="200">
        <f t="shared" si="7"/>
        <v>2124.7999999999997</v>
      </c>
      <c r="X16" s="204">
        <f t="shared" si="3"/>
        <v>73485.365630000044</v>
      </c>
      <c r="Y16" s="205">
        <f t="shared" si="4"/>
        <v>528.16281087333721</v>
      </c>
      <c r="AA16" s="81"/>
    </row>
    <row r="17" spans="1:27" s="17" customFormat="1" ht="15" customHeight="1" x14ac:dyDescent="0.25">
      <c r="A17" s="192">
        <v>46054</v>
      </c>
      <c r="B17" s="193">
        <v>3480</v>
      </c>
      <c r="C17" s="193">
        <v>1925043</v>
      </c>
      <c r="D17" s="193">
        <v>254</v>
      </c>
      <c r="E17" s="193">
        <v>275261</v>
      </c>
      <c r="F17" s="193">
        <v>1</v>
      </c>
      <c r="G17" s="193">
        <v>59200</v>
      </c>
      <c r="H17" s="55">
        <f t="shared" si="0"/>
        <v>3735</v>
      </c>
      <c r="I17" s="55">
        <f t="shared" si="1"/>
        <v>2259504</v>
      </c>
      <c r="J17" s="56" t="s">
        <v>65</v>
      </c>
      <c r="K17" s="194" t="s">
        <v>55</v>
      </c>
      <c r="L17" s="195" t="s">
        <v>50</v>
      </c>
      <c r="M17" s="196"/>
      <c r="N17" s="197">
        <f t="shared" si="2"/>
        <v>46054</v>
      </c>
      <c r="O17" s="198">
        <v>0.15629000000000001</v>
      </c>
      <c r="P17" s="199">
        <v>0.12139999999999999</v>
      </c>
      <c r="Q17" s="200">
        <f t="shared" si="5"/>
        <v>67164.750270000033</v>
      </c>
      <c r="R17" s="201">
        <v>0.15029999999999999</v>
      </c>
      <c r="S17" s="199">
        <v>0.12139999999999999</v>
      </c>
      <c r="T17" s="202">
        <f t="shared" si="6"/>
        <v>7955.0428999999986</v>
      </c>
      <c r="U17" s="203">
        <v>0.16289999999999999</v>
      </c>
      <c r="V17" s="199">
        <v>0.12139999999999999</v>
      </c>
      <c r="W17" s="200">
        <f t="shared" si="7"/>
        <v>2456.7999999999997</v>
      </c>
      <c r="X17" s="204">
        <f t="shared" si="3"/>
        <v>77576.593170000036</v>
      </c>
      <c r="Y17" s="205">
        <f t="shared" si="4"/>
        <v>553.17327586206898</v>
      </c>
      <c r="AA17" s="81"/>
    </row>
    <row r="18" spans="1:27" s="17" customFormat="1" ht="15" customHeight="1" x14ac:dyDescent="0.25">
      <c r="A18" s="192">
        <v>46023</v>
      </c>
      <c r="B18" s="193">
        <v>3489</v>
      </c>
      <c r="C18" s="193">
        <v>2632922</v>
      </c>
      <c r="D18" s="193">
        <v>254</v>
      </c>
      <c r="E18" s="193">
        <v>351821</v>
      </c>
      <c r="F18" s="193">
        <v>1</v>
      </c>
      <c r="G18" s="193">
        <v>86400</v>
      </c>
      <c r="H18" s="55">
        <f t="shared" si="0"/>
        <v>3744</v>
      </c>
      <c r="I18" s="55">
        <f t="shared" si="1"/>
        <v>3071143</v>
      </c>
      <c r="J18" s="56" t="s">
        <v>65</v>
      </c>
      <c r="K18" s="194" t="s">
        <v>55</v>
      </c>
      <c r="L18" s="195" t="s">
        <v>50</v>
      </c>
      <c r="M18" s="196"/>
      <c r="N18" s="197">
        <f t="shared" si="2"/>
        <v>46023</v>
      </c>
      <c r="O18" s="198">
        <v>0.14884</v>
      </c>
      <c r="P18" s="199">
        <v>0.12139999999999999</v>
      </c>
      <c r="Q18" s="200">
        <f t="shared" si="5"/>
        <v>72247.379680000013</v>
      </c>
      <c r="R18" s="201">
        <v>0.1515</v>
      </c>
      <c r="S18" s="199">
        <v>0.12139999999999999</v>
      </c>
      <c r="T18" s="202">
        <f t="shared" si="6"/>
        <v>10589.812100000001</v>
      </c>
      <c r="U18" s="203">
        <v>0.18037</v>
      </c>
      <c r="V18" s="199">
        <v>0.12139999999999999</v>
      </c>
      <c r="W18" s="200">
        <f t="shared" si="7"/>
        <v>5095.0080000000007</v>
      </c>
      <c r="X18" s="204">
        <f t="shared" si="3"/>
        <v>87932.19978000001</v>
      </c>
      <c r="Y18" s="205">
        <f t="shared" si="4"/>
        <v>754.63513900831185</v>
      </c>
      <c r="AA18" s="81"/>
    </row>
    <row r="19" spans="1:27" s="17" customFormat="1" ht="15" customHeight="1" x14ac:dyDescent="0.25">
      <c r="A19" s="192">
        <v>45992</v>
      </c>
      <c r="B19" s="193">
        <v>3499</v>
      </c>
      <c r="C19" s="193">
        <v>2812829</v>
      </c>
      <c r="D19" s="193">
        <v>255</v>
      </c>
      <c r="E19" s="193">
        <v>333115</v>
      </c>
      <c r="F19" s="193">
        <v>3</v>
      </c>
      <c r="G19" s="193">
        <v>161548</v>
      </c>
      <c r="H19" s="55">
        <f t="shared" ref="H19" si="8">B19+D19+F19</f>
        <v>3757</v>
      </c>
      <c r="I19" s="55">
        <f t="shared" ref="I19" si="9">C19+E19+G19</f>
        <v>3307492</v>
      </c>
      <c r="J19" s="56" t="s">
        <v>65</v>
      </c>
      <c r="K19" s="194" t="s">
        <v>55</v>
      </c>
      <c r="L19" s="195" t="s">
        <v>50</v>
      </c>
      <c r="M19" s="196"/>
      <c r="N19" s="197">
        <f t="shared" ref="N19" si="10">A19</f>
        <v>45992</v>
      </c>
      <c r="O19" s="198">
        <v>0.14884</v>
      </c>
      <c r="P19" s="199">
        <v>0.12139999999999999</v>
      </c>
      <c r="Q19" s="200">
        <f t="shared" ref="Q19" si="11">(O19-P19)*C19</f>
        <v>77184.027760000012</v>
      </c>
      <c r="R19" s="201">
        <v>0.1515</v>
      </c>
      <c r="S19" s="199">
        <v>0.12139999999999999</v>
      </c>
      <c r="T19" s="202">
        <f t="shared" ref="T19" si="12">(R19-S19)*E19</f>
        <v>10026.761500000001</v>
      </c>
      <c r="U19" s="203">
        <v>0.18037</v>
      </c>
      <c r="V19" s="199">
        <v>0.12139999999999999</v>
      </c>
      <c r="W19" s="200">
        <f t="shared" ref="W19" si="13">(U19-V19)*G19</f>
        <v>9526.485560000001</v>
      </c>
      <c r="X19" s="204">
        <f t="shared" ref="X19" si="14">W19+Q19+T19</f>
        <v>96737.274820000021</v>
      </c>
      <c r="Y19" s="205">
        <f t="shared" ref="Y19" si="15">IFERROR(C19/B19,0)</f>
        <v>803.89511288939696</v>
      </c>
      <c r="AA19" s="81"/>
    </row>
    <row r="20" spans="1:27" s="17" customFormat="1" ht="15" customHeight="1" x14ac:dyDescent="0.25">
      <c r="A20" s="192">
        <v>45962</v>
      </c>
      <c r="B20" s="193">
        <v>3554</v>
      </c>
      <c r="C20" s="193">
        <v>2923275</v>
      </c>
      <c r="D20" s="193">
        <v>259</v>
      </c>
      <c r="E20" s="193">
        <v>338520</v>
      </c>
      <c r="F20" s="193">
        <v>3</v>
      </c>
      <c r="G20" s="193">
        <v>151000</v>
      </c>
      <c r="H20" s="55">
        <f t="shared" ref="H20:H24" si="16">B20+D20+F20</f>
        <v>3816</v>
      </c>
      <c r="I20" s="55">
        <f t="shared" ref="I20:I24" si="17">C20+E20+G20</f>
        <v>3412795</v>
      </c>
      <c r="J20" s="56" t="s">
        <v>65</v>
      </c>
      <c r="K20" s="194" t="s">
        <v>55</v>
      </c>
      <c r="L20" s="195" t="s">
        <v>50</v>
      </c>
      <c r="M20" s="196"/>
      <c r="N20" s="197">
        <f t="shared" ref="N20:N144" si="18">A20</f>
        <v>45962</v>
      </c>
      <c r="O20" s="198">
        <v>0.14884</v>
      </c>
      <c r="P20" s="199">
        <v>0.12139999999999999</v>
      </c>
      <c r="Q20" s="200">
        <f t="shared" ref="Q20:Q28" si="19">(O20-P20)*C20</f>
        <v>80214.666000000012</v>
      </c>
      <c r="R20" s="201">
        <v>0.1515</v>
      </c>
      <c r="S20" s="199">
        <v>0.12139999999999999</v>
      </c>
      <c r="T20" s="202">
        <f t="shared" ref="T20:T28" si="20">(R20-S20)*E20</f>
        <v>10189.452000000001</v>
      </c>
      <c r="U20" s="203">
        <v>0.18037</v>
      </c>
      <c r="V20" s="199">
        <v>0.12139999999999999</v>
      </c>
      <c r="W20" s="200">
        <f t="shared" ref="W20:W28" si="21">(U20-V20)*G20</f>
        <v>8904.4700000000012</v>
      </c>
      <c r="X20" s="204">
        <f t="shared" ref="X20:X24" si="22">W20+Q20+T20</f>
        <v>99308.588000000018</v>
      </c>
      <c r="Y20" s="205">
        <f t="shared" ref="Y20:Y30" si="23">IFERROR(C20/B20,0)</f>
        <v>822.53095104108047</v>
      </c>
      <c r="AA20" s="81"/>
    </row>
    <row r="21" spans="1:27" s="17" customFormat="1" ht="15" customHeight="1" x14ac:dyDescent="0.25">
      <c r="A21" s="192">
        <v>45931</v>
      </c>
      <c r="B21" s="193">
        <v>3559</v>
      </c>
      <c r="C21" s="193">
        <v>1996025</v>
      </c>
      <c r="D21" s="193">
        <v>261</v>
      </c>
      <c r="E21" s="193">
        <v>273057</v>
      </c>
      <c r="F21" s="193">
        <v>3</v>
      </c>
      <c r="G21" s="193">
        <v>115436</v>
      </c>
      <c r="H21" s="55">
        <f t="shared" si="16"/>
        <v>3823</v>
      </c>
      <c r="I21" s="55">
        <f t="shared" si="17"/>
        <v>2384518</v>
      </c>
      <c r="J21" s="56" t="s">
        <v>65</v>
      </c>
      <c r="K21" s="194" t="s">
        <v>55</v>
      </c>
      <c r="L21" s="195" t="s">
        <v>50</v>
      </c>
      <c r="M21" s="196"/>
      <c r="N21" s="197">
        <f t="shared" si="18"/>
        <v>45931</v>
      </c>
      <c r="O21" s="198">
        <v>0.14884</v>
      </c>
      <c r="P21" s="199">
        <v>0.12139999999999999</v>
      </c>
      <c r="Q21" s="200">
        <f t="shared" si="19"/>
        <v>54770.926000000014</v>
      </c>
      <c r="R21" s="201">
        <v>0.1515</v>
      </c>
      <c r="S21" s="199">
        <v>0.12139999999999999</v>
      </c>
      <c r="T21" s="202">
        <f t="shared" si="20"/>
        <v>8219.0156999999999</v>
      </c>
      <c r="U21" s="203">
        <v>0.12978000000000001</v>
      </c>
      <c r="V21" s="199">
        <v>0.12139999999999999</v>
      </c>
      <c r="W21" s="200">
        <f t="shared" si="21"/>
        <v>967.35368000000142</v>
      </c>
      <c r="X21" s="204">
        <f t="shared" si="22"/>
        <v>63957.29538000001</v>
      </c>
      <c r="Y21" s="205">
        <f t="shared" si="23"/>
        <v>560.8387187412194</v>
      </c>
      <c r="AA21" s="81"/>
    </row>
    <row r="22" spans="1:27" s="17" customFormat="1" ht="15" customHeight="1" x14ac:dyDescent="0.25">
      <c r="A22" s="192">
        <v>45901</v>
      </c>
      <c r="B22" s="193">
        <v>3567</v>
      </c>
      <c r="C22" s="193">
        <v>1901777</v>
      </c>
      <c r="D22" s="193">
        <v>265</v>
      </c>
      <c r="E22" s="193">
        <v>255023</v>
      </c>
      <c r="F22" s="193">
        <v>3</v>
      </c>
      <c r="G22" s="193">
        <v>89160</v>
      </c>
      <c r="H22" s="55">
        <f t="shared" si="16"/>
        <v>3835</v>
      </c>
      <c r="I22" s="55">
        <f t="shared" si="17"/>
        <v>2245960</v>
      </c>
      <c r="J22" s="56" t="s">
        <v>65</v>
      </c>
      <c r="K22" s="194" t="s">
        <v>55</v>
      </c>
      <c r="L22" s="195" t="s">
        <v>50</v>
      </c>
      <c r="M22" s="196"/>
      <c r="N22" s="197">
        <f t="shared" si="18"/>
        <v>45901</v>
      </c>
      <c r="O22" s="198">
        <v>0.14884</v>
      </c>
      <c r="P22" s="199">
        <v>0.12139999999999999</v>
      </c>
      <c r="Q22" s="200">
        <f t="shared" si="19"/>
        <v>52184.760880000009</v>
      </c>
      <c r="R22" s="203">
        <v>0.1515</v>
      </c>
      <c r="S22" s="206">
        <v>0.12139999999999999</v>
      </c>
      <c r="T22" s="202">
        <f t="shared" si="20"/>
        <v>7676.1923000000006</v>
      </c>
      <c r="U22" s="203">
        <v>0.12978000000000001</v>
      </c>
      <c r="V22" s="199">
        <v>0.12139999999999999</v>
      </c>
      <c r="W22" s="200">
        <f t="shared" si="21"/>
        <v>747.16080000000113</v>
      </c>
      <c r="X22" s="204">
        <f t="shared" si="22"/>
        <v>60608.113980000009</v>
      </c>
      <c r="Y22" s="205">
        <f t="shared" si="23"/>
        <v>533.15867675918139</v>
      </c>
      <c r="AA22" s="81"/>
    </row>
    <row r="23" spans="1:27" s="17" customFormat="1" ht="15" customHeight="1" x14ac:dyDescent="0.25">
      <c r="A23" s="192">
        <v>45870</v>
      </c>
      <c r="B23" s="193">
        <v>3591</v>
      </c>
      <c r="C23" s="193">
        <v>1890244</v>
      </c>
      <c r="D23" s="193">
        <v>266</v>
      </c>
      <c r="E23" s="193">
        <v>274817</v>
      </c>
      <c r="F23" s="193">
        <v>3</v>
      </c>
      <c r="G23" s="193">
        <v>84080</v>
      </c>
      <c r="H23" s="55">
        <f t="shared" si="16"/>
        <v>3860</v>
      </c>
      <c r="I23" s="55">
        <f t="shared" si="17"/>
        <v>2249141</v>
      </c>
      <c r="J23" s="56" t="s">
        <v>65</v>
      </c>
      <c r="K23" s="194" t="s">
        <v>55</v>
      </c>
      <c r="L23" s="195" t="s">
        <v>50</v>
      </c>
      <c r="M23" s="196"/>
      <c r="N23" s="197">
        <f t="shared" si="18"/>
        <v>45870</v>
      </c>
      <c r="O23" s="198">
        <v>0.14884</v>
      </c>
      <c r="P23" s="199">
        <v>0.12139999999999999</v>
      </c>
      <c r="Q23" s="200">
        <f t="shared" si="19"/>
        <v>51868.295360000011</v>
      </c>
      <c r="R23" s="203">
        <v>0.1515</v>
      </c>
      <c r="S23" s="206">
        <v>0.12139999999999999</v>
      </c>
      <c r="T23" s="202">
        <f t="shared" si="20"/>
        <v>8271.9917000000005</v>
      </c>
      <c r="U23" s="203">
        <v>0.12978000000000001</v>
      </c>
      <c r="V23" s="199">
        <v>0.12139999999999999</v>
      </c>
      <c r="W23" s="200">
        <f t="shared" si="21"/>
        <v>704.59040000000107</v>
      </c>
      <c r="X23" s="204">
        <f t="shared" si="22"/>
        <v>60844.877460000011</v>
      </c>
      <c r="Y23" s="205">
        <f t="shared" si="23"/>
        <v>526.38373712057921</v>
      </c>
      <c r="AA23" s="81"/>
    </row>
    <row r="24" spans="1:27" s="17" customFormat="1" ht="15" customHeight="1" x14ac:dyDescent="0.25">
      <c r="A24" s="192">
        <v>45839</v>
      </c>
      <c r="B24" s="193">
        <v>3619</v>
      </c>
      <c r="C24" s="193">
        <v>2598863</v>
      </c>
      <c r="D24" s="193">
        <v>266</v>
      </c>
      <c r="E24" s="193">
        <v>334235</v>
      </c>
      <c r="F24" s="193">
        <v>3</v>
      </c>
      <c r="G24" s="193">
        <v>86468</v>
      </c>
      <c r="H24" s="55">
        <f t="shared" si="16"/>
        <v>3888</v>
      </c>
      <c r="I24" s="55">
        <f t="shared" si="17"/>
        <v>3019566</v>
      </c>
      <c r="J24" s="56" t="s">
        <v>65</v>
      </c>
      <c r="K24" s="194" t="s">
        <v>55</v>
      </c>
      <c r="L24" s="195" t="s">
        <v>50</v>
      </c>
      <c r="M24" s="196"/>
      <c r="N24" s="197">
        <f t="shared" si="18"/>
        <v>45839</v>
      </c>
      <c r="O24" s="198">
        <v>0.13241</v>
      </c>
      <c r="P24" s="199">
        <v>0.12139999999999999</v>
      </c>
      <c r="Q24" s="200">
        <f t="shared" si="19"/>
        <v>28613.481630000017</v>
      </c>
      <c r="R24" s="203">
        <v>0.13078000000000001</v>
      </c>
      <c r="S24" s="206">
        <v>0.12139999999999999</v>
      </c>
      <c r="T24" s="202">
        <f t="shared" si="20"/>
        <v>3135.1243000000045</v>
      </c>
      <c r="U24" s="203">
        <v>0.12975</v>
      </c>
      <c r="V24" s="199">
        <v>0.12139999999999999</v>
      </c>
      <c r="W24" s="200">
        <f t="shared" si="21"/>
        <v>722.00780000000088</v>
      </c>
      <c r="X24" s="204">
        <f t="shared" si="22"/>
        <v>32470.613730000019</v>
      </c>
      <c r="Y24" s="205">
        <f t="shared" si="23"/>
        <v>718.11633047803264</v>
      </c>
      <c r="AA24" s="81"/>
    </row>
    <row r="25" spans="1:27" s="17" customFormat="1" ht="15" customHeight="1" x14ac:dyDescent="0.25">
      <c r="A25" s="192">
        <v>45809</v>
      </c>
      <c r="B25" s="193">
        <v>3659</v>
      </c>
      <c r="C25" s="193">
        <v>3371091</v>
      </c>
      <c r="D25" s="193">
        <v>270</v>
      </c>
      <c r="E25" s="193">
        <v>374508</v>
      </c>
      <c r="F25" s="193">
        <v>3</v>
      </c>
      <c r="G25" s="193">
        <v>98692</v>
      </c>
      <c r="H25" s="55">
        <f>B25+D25+F25</f>
        <v>3932</v>
      </c>
      <c r="I25" s="55">
        <f>C25+E25+G25</f>
        <v>3844291</v>
      </c>
      <c r="J25" s="56" t="s">
        <v>65</v>
      </c>
      <c r="K25" s="194" t="s">
        <v>55</v>
      </c>
      <c r="L25" s="195" t="s">
        <v>50</v>
      </c>
      <c r="M25" s="196"/>
      <c r="N25" s="197">
        <f t="shared" si="18"/>
        <v>45809</v>
      </c>
      <c r="O25" s="198">
        <v>0.13241</v>
      </c>
      <c r="P25" s="199">
        <v>0.12139999999999999</v>
      </c>
      <c r="Q25" s="200">
        <f t="shared" si="19"/>
        <v>37115.71191000002</v>
      </c>
      <c r="R25" s="203">
        <v>0.13078000000000001</v>
      </c>
      <c r="S25" s="206">
        <v>0.12139999999999999</v>
      </c>
      <c r="T25" s="202">
        <f t="shared" si="20"/>
        <v>3512.8850400000051</v>
      </c>
      <c r="U25" s="203">
        <v>0.12975</v>
      </c>
      <c r="V25" s="199">
        <v>0.12139999999999999</v>
      </c>
      <c r="W25" s="200">
        <f t="shared" si="21"/>
        <v>824.07820000000106</v>
      </c>
      <c r="X25" s="204">
        <f>W25+Q25+T25</f>
        <v>41452.675150000032</v>
      </c>
      <c r="Y25" s="205">
        <f t="shared" si="23"/>
        <v>921.31484012025146</v>
      </c>
      <c r="AA25" s="81"/>
    </row>
    <row r="26" spans="1:27" s="17" customFormat="1" ht="15" customHeight="1" x14ac:dyDescent="0.25">
      <c r="A26" s="192">
        <v>45778</v>
      </c>
      <c r="B26" s="193">
        <v>3691</v>
      </c>
      <c r="C26" s="193">
        <v>2566200</v>
      </c>
      <c r="D26" s="193">
        <v>270</v>
      </c>
      <c r="E26" s="193">
        <v>318059</v>
      </c>
      <c r="F26" s="193">
        <v>3</v>
      </c>
      <c r="G26" s="193">
        <v>83484</v>
      </c>
      <c r="H26" s="55">
        <f t="shared" ref="H26:H28" si="24">B26+D26+F26</f>
        <v>3964</v>
      </c>
      <c r="I26" s="55">
        <f t="shared" ref="I26:I28" si="25">C26+E26+G26</f>
        <v>2967743</v>
      </c>
      <c r="J26" s="56" t="s">
        <v>65</v>
      </c>
      <c r="K26" s="194" t="s">
        <v>55</v>
      </c>
      <c r="L26" s="195" t="s">
        <v>50</v>
      </c>
      <c r="M26" s="196"/>
      <c r="N26" s="197">
        <f t="shared" si="18"/>
        <v>45778</v>
      </c>
      <c r="O26" s="198">
        <v>0.13241</v>
      </c>
      <c r="P26" s="199">
        <v>0.12139999999999999</v>
      </c>
      <c r="Q26" s="200">
        <f t="shared" si="19"/>
        <v>28253.862000000016</v>
      </c>
      <c r="R26" s="203">
        <v>0.13078000000000001</v>
      </c>
      <c r="S26" s="206">
        <v>0.12139999999999999</v>
      </c>
      <c r="T26" s="202">
        <f t="shared" si="20"/>
        <v>2983.3934200000044</v>
      </c>
      <c r="U26" s="203">
        <v>0.12975</v>
      </c>
      <c r="V26" s="199">
        <v>0.12139999999999999</v>
      </c>
      <c r="W26" s="200">
        <f t="shared" si="21"/>
        <v>697.09140000000082</v>
      </c>
      <c r="X26" s="204">
        <f t="shared" ref="X26:X28" si="26">W26+Q26+T26</f>
        <v>31934.346820000021</v>
      </c>
      <c r="Y26" s="205">
        <f t="shared" si="23"/>
        <v>695.2587374695205</v>
      </c>
      <c r="AA26" s="81"/>
    </row>
    <row r="27" spans="1:27" s="17" customFormat="1" ht="15" customHeight="1" x14ac:dyDescent="0.25">
      <c r="A27" s="192">
        <v>45748</v>
      </c>
      <c r="B27" s="193">
        <v>3814</v>
      </c>
      <c r="C27" s="193">
        <v>2011178</v>
      </c>
      <c r="D27" s="193">
        <v>288</v>
      </c>
      <c r="E27" s="193">
        <v>288688</v>
      </c>
      <c r="F27" s="193">
        <v>3</v>
      </c>
      <c r="G27" s="193">
        <v>81256</v>
      </c>
      <c r="H27" s="55">
        <f t="shared" si="24"/>
        <v>4105</v>
      </c>
      <c r="I27" s="55">
        <f t="shared" si="25"/>
        <v>2381122</v>
      </c>
      <c r="J27" s="56" t="s">
        <v>65</v>
      </c>
      <c r="K27" s="194" t="s">
        <v>55</v>
      </c>
      <c r="L27" s="195" t="s">
        <v>50</v>
      </c>
      <c r="M27" s="196"/>
      <c r="N27" s="197">
        <f t="shared" si="18"/>
        <v>45748</v>
      </c>
      <c r="O27" s="198">
        <v>0.13241</v>
      </c>
      <c r="P27" s="199">
        <v>0.12139999999999999</v>
      </c>
      <c r="Q27" s="200">
        <f t="shared" si="19"/>
        <v>22143.069780000013</v>
      </c>
      <c r="R27" s="203">
        <v>0.13078000000000001</v>
      </c>
      <c r="S27" s="206">
        <v>0.12139999999999999</v>
      </c>
      <c r="T27" s="202">
        <f t="shared" si="20"/>
        <v>2707.8934400000039</v>
      </c>
      <c r="U27" s="203">
        <v>0.16846999999999998</v>
      </c>
      <c r="V27" s="199">
        <v>0.12139999999999999</v>
      </c>
      <c r="W27" s="200">
        <f t="shared" si="21"/>
        <v>3824.7199199999991</v>
      </c>
      <c r="X27" s="204">
        <f t="shared" si="26"/>
        <v>28675.683140000016</v>
      </c>
      <c r="Y27" s="205">
        <f t="shared" si="23"/>
        <v>527.31463030938642</v>
      </c>
      <c r="AA27" s="81"/>
    </row>
    <row r="28" spans="1:27" s="17" customFormat="1" ht="15" customHeight="1" x14ac:dyDescent="0.25">
      <c r="A28" s="192">
        <v>45717</v>
      </c>
      <c r="B28" s="193">
        <v>4152</v>
      </c>
      <c r="C28" s="193">
        <v>1966590</v>
      </c>
      <c r="D28" s="193">
        <v>318</v>
      </c>
      <c r="E28" s="193">
        <v>336991</v>
      </c>
      <c r="F28" s="193">
        <v>3</v>
      </c>
      <c r="G28" s="193">
        <v>107084</v>
      </c>
      <c r="H28" s="55">
        <f t="shared" si="24"/>
        <v>4473</v>
      </c>
      <c r="I28" s="55">
        <f t="shared" si="25"/>
        <v>2410665</v>
      </c>
      <c r="J28" s="56" t="s">
        <v>65</v>
      </c>
      <c r="K28" s="194" t="s">
        <v>55</v>
      </c>
      <c r="L28" s="195" t="s">
        <v>50</v>
      </c>
      <c r="M28" s="196"/>
      <c r="N28" s="197">
        <f t="shared" si="18"/>
        <v>45717</v>
      </c>
      <c r="O28" s="198">
        <v>0.13241</v>
      </c>
      <c r="P28" s="199">
        <v>0.12139999999999999</v>
      </c>
      <c r="Q28" s="200">
        <f t="shared" si="19"/>
        <v>21652.155900000012</v>
      </c>
      <c r="R28" s="203">
        <v>0.13078000000000001</v>
      </c>
      <c r="S28" s="206">
        <v>0.12139999999999999</v>
      </c>
      <c r="T28" s="202">
        <f t="shared" si="20"/>
        <v>3160.9755800000044</v>
      </c>
      <c r="U28" s="203">
        <v>0.16846999999999998</v>
      </c>
      <c r="V28" s="199">
        <v>0.12139999999999999</v>
      </c>
      <c r="W28" s="200">
        <f t="shared" si="21"/>
        <v>5040.4438799999989</v>
      </c>
      <c r="X28" s="204">
        <f t="shared" si="26"/>
        <v>29853.575360000017</v>
      </c>
      <c r="Y28" s="205">
        <f t="shared" si="23"/>
        <v>473.64884393063585</v>
      </c>
      <c r="AA28" s="81"/>
    </row>
    <row r="29" spans="1:27" s="17" customFormat="1" hidden="1" x14ac:dyDescent="0.25">
      <c r="A29" s="155">
        <v>45689</v>
      </c>
      <c r="B29" s="156">
        <v>0</v>
      </c>
      <c r="C29" s="156">
        <v>0</v>
      </c>
      <c r="D29" s="156">
        <v>0</v>
      </c>
      <c r="E29" s="156">
        <v>0</v>
      </c>
      <c r="F29" s="156">
        <v>0</v>
      </c>
      <c r="G29" s="156">
        <v>0</v>
      </c>
      <c r="H29" s="157"/>
      <c r="I29" s="157"/>
      <c r="J29" s="49" t="s">
        <v>66</v>
      </c>
      <c r="K29" s="35"/>
      <c r="L29" s="158"/>
      <c r="M29" s="11"/>
      <c r="N29" s="36">
        <f t="shared" si="18"/>
        <v>45689</v>
      </c>
      <c r="O29" s="162">
        <v>0.13241</v>
      </c>
      <c r="P29" s="163"/>
      <c r="Q29" s="164"/>
      <c r="R29" s="165">
        <v>0.13078000000000001</v>
      </c>
      <c r="S29" s="163"/>
      <c r="T29" s="166"/>
      <c r="U29" s="167">
        <v>0.16846999999999998</v>
      </c>
      <c r="V29" s="163"/>
      <c r="W29" s="164"/>
      <c r="X29" s="42"/>
      <c r="Y29" s="168">
        <f t="shared" si="23"/>
        <v>0</v>
      </c>
      <c r="AA29" s="81"/>
    </row>
    <row r="30" spans="1:27" s="17" customFormat="1" hidden="1" x14ac:dyDescent="0.25">
      <c r="A30" s="128">
        <v>45658</v>
      </c>
      <c r="B30" s="159">
        <v>0</v>
      </c>
      <c r="C30" s="159">
        <v>0</v>
      </c>
      <c r="D30" s="159">
        <v>0</v>
      </c>
      <c r="E30" s="159">
        <v>0</v>
      </c>
      <c r="F30" s="159">
        <v>0</v>
      </c>
      <c r="G30" s="159">
        <v>0</v>
      </c>
      <c r="H30" s="129"/>
      <c r="I30" s="129"/>
      <c r="J30" s="130" t="s">
        <v>66</v>
      </c>
      <c r="K30" s="160"/>
      <c r="L30" s="161"/>
      <c r="M30" s="11"/>
      <c r="N30" s="148">
        <f t="shared" si="18"/>
        <v>45658</v>
      </c>
      <c r="O30" s="169">
        <v>0.15772</v>
      </c>
      <c r="P30" s="145"/>
      <c r="Q30" s="170"/>
      <c r="R30" s="144">
        <v>0.15676999999999999</v>
      </c>
      <c r="S30" s="145"/>
      <c r="T30" s="171"/>
      <c r="U30" s="146">
        <v>0.18035999999999999</v>
      </c>
      <c r="V30" s="145"/>
      <c r="W30" s="170"/>
      <c r="X30" s="172"/>
      <c r="Y30" s="147">
        <f t="shared" si="23"/>
        <v>0</v>
      </c>
      <c r="AA30" s="81"/>
    </row>
    <row r="31" spans="1:27" s="17" customFormat="1" hidden="1" x14ac:dyDescent="0.25">
      <c r="A31" s="191">
        <v>45627</v>
      </c>
      <c r="B31" s="33">
        <v>0</v>
      </c>
      <c r="C31" s="34">
        <v>0</v>
      </c>
      <c r="D31" s="34">
        <v>0</v>
      </c>
      <c r="E31" s="34">
        <v>0</v>
      </c>
      <c r="F31" s="34">
        <v>0</v>
      </c>
      <c r="G31" s="34">
        <v>0</v>
      </c>
      <c r="H31" s="34"/>
      <c r="I31" s="34"/>
      <c r="J31" s="35" t="s">
        <v>66</v>
      </c>
      <c r="K31" s="35"/>
      <c r="L31" s="35"/>
      <c r="M31" s="11"/>
      <c r="N31" s="150">
        <f t="shared" ref="N31:N94" si="27">A31</f>
        <v>45627</v>
      </c>
      <c r="O31" s="43">
        <v>0.15772</v>
      </c>
      <c r="P31" s="44"/>
      <c r="Q31" s="151"/>
      <c r="R31" s="152">
        <v>0.15676999999999999</v>
      </c>
      <c r="S31" s="152"/>
      <c r="T31" s="152"/>
      <c r="U31" s="153">
        <v>0.18035999999999999</v>
      </c>
      <c r="V31" s="44"/>
      <c r="W31" s="151"/>
      <c r="X31" s="154"/>
      <c r="Y31" s="154"/>
      <c r="AA31" s="81">
        <f t="shared" ref="AA31:AA94" si="28">+X31-Z31</f>
        <v>0</v>
      </c>
    </row>
    <row r="32" spans="1:27" s="17" customFormat="1" hidden="1" x14ac:dyDescent="0.25">
      <c r="A32" s="191">
        <v>45597</v>
      </c>
      <c r="B32" s="33">
        <v>0</v>
      </c>
      <c r="C32" s="34">
        <v>0</v>
      </c>
      <c r="D32" s="34">
        <v>0</v>
      </c>
      <c r="E32" s="34">
        <v>0</v>
      </c>
      <c r="F32" s="34">
        <v>0</v>
      </c>
      <c r="G32" s="34">
        <v>0</v>
      </c>
      <c r="H32" s="34"/>
      <c r="I32" s="34"/>
      <c r="J32" s="35" t="s">
        <v>66</v>
      </c>
      <c r="K32" s="35"/>
      <c r="L32" s="35"/>
      <c r="M32" s="11"/>
      <c r="N32" s="150">
        <f t="shared" si="27"/>
        <v>45597</v>
      </c>
      <c r="O32" s="43">
        <v>0.15772</v>
      </c>
      <c r="P32" s="44"/>
      <c r="Q32" s="151"/>
      <c r="R32" s="152">
        <v>0.15676999999999999</v>
      </c>
      <c r="S32" s="152"/>
      <c r="T32" s="152"/>
      <c r="U32" s="153">
        <v>0.18035999999999999</v>
      </c>
      <c r="V32" s="44"/>
      <c r="W32" s="151"/>
      <c r="X32" s="154"/>
      <c r="Y32" s="154"/>
      <c r="AA32" s="81">
        <f t="shared" si="28"/>
        <v>0</v>
      </c>
    </row>
    <row r="33" spans="1:27" s="17" customFormat="1" hidden="1" x14ac:dyDescent="0.25">
      <c r="A33" s="191">
        <v>45566</v>
      </c>
      <c r="B33" s="33">
        <v>0</v>
      </c>
      <c r="C33" s="34">
        <v>0</v>
      </c>
      <c r="D33" s="34">
        <v>0</v>
      </c>
      <c r="E33" s="34">
        <v>0</v>
      </c>
      <c r="F33" s="34">
        <v>0</v>
      </c>
      <c r="G33" s="34">
        <v>0</v>
      </c>
      <c r="H33" s="34"/>
      <c r="I33" s="34"/>
      <c r="J33" s="35" t="s">
        <v>66</v>
      </c>
      <c r="K33" s="35"/>
      <c r="L33" s="35"/>
      <c r="M33" s="11"/>
      <c r="N33" s="150">
        <f t="shared" si="27"/>
        <v>45566</v>
      </c>
      <c r="O33" s="43">
        <v>0.15772</v>
      </c>
      <c r="P33" s="44"/>
      <c r="Q33" s="151"/>
      <c r="R33" s="152">
        <v>0.15676999999999999</v>
      </c>
      <c r="S33" s="152"/>
      <c r="T33" s="152"/>
      <c r="U33" s="153">
        <v>0.13556000000000001</v>
      </c>
      <c r="V33" s="44"/>
      <c r="W33" s="151"/>
      <c r="X33" s="154"/>
      <c r="Y33" s="154"/>
      <c r="AA33" s="81">
        <f t="shared" si="28"/>
        <v>0</v>
      </c>
    </row>
    <row r="34" spans="1:27" s="17" customFormat="1" hidden="1" x14ac:dyDescent="0.25">
      <c r="A34" s="191">
        <v>45536</v>
      </c>
      <c r="B34" s="33">
        <v>0</v>
      </c>
      <c r="C34" s="34">
        <v>0</v>
      </c>
      <c r="D34" s="34">
        <v>0</v>
      </c>
      <c r="E34" s="34">
        <v>0</v>
      </c>
      <c r="F34" s="34">
        <v>0</v>
      </c>
      <c r="G34" s="34">
        <v>0</v>
      </c>
      <c r="H34" s="34"/>
      <c r="I34" s="34"/>
      <c r="J34" s="35" t="s">
        <v>66</v>
      </c>
      <c r="K34" s="35"/>
      <c r="L34" s="35"/>
      <c r="M34" s="11"/>
      <c r="N34" s="150">
        <f t="shared" si="27"/>
        <v>45536</v>
      </c>
      <c r="O34" s="43">
        <v>0.15772</v>
      </c>
      <c r="P34" s="44"/>
      <c r="Q34" s="151"/>
      <c r="R34" s="152">
        <v>0.15676999999999999</v>
      </c>
      <c r="S34" s="152"/>
      <c r="T34" s="152"/>
      <c r="U34" s="153">
        <v>0.13556000000000001</v>
      </c>
      <c r="V34" s="44"/>
      <c r="W34" s="151"/>
      <c r="X34" s="154"/>
      <c r="Y34" s="154"/>
      <c r="AA34" s="81">
        <f t="shared" si="28"/>
        <v>0</v>
      </c>
    </row>
    <row r="35" spans="1:27" s="17" customFormat="1" hidden="1" x14ac:dyDescent="0.25">
      <c r="A35" s="191">
        <v>45505</v>
      </c>
      <c r="B35" s="33">
        <v>0</v>
      </c>
      <c r="C35" s="34">
        <v>0</v>
      </c>
      <c r="D35" s="34">
        <v>0</v>
      </c>
      <c r="E35" s="34">
        <v>0</v>
      </c>
      <c r="F35" s="34">
        <v>0</v>
      </c>
      <c r="G35" s="34">
        <v>0</v>
      </c>
      <c r="H35" s="34"/>
      <c r="I35" s="34"/>
      <c r="J35" s="35" t="s">
        <v>66</v>
      </c>
      <c r="K35" s="35"/>
      <c r="L35" s="35"/>
      <c r="M35" s="11"/>
      <c r="N35" s="150">
        <f t="shared" si="27"/>
        <v>45505</v>
      </c>
      <c r="O35" s="43">
        <v>0.15772</v>
      </c>
      <c r="P35" s="44"/>
      <c r="Q35" s="151"/>
      <c r="R35" s="152">
        <v>0.15676999999999999</v>
      </c>
      <c r="S35" s="152"/>
      <c r="T35" s="152"/>
      <c r="U35" s="153">
        <v>0.13556000000000001</v>
      </c>
      <c r="V35" s="44"/>
      <c r="W35" s="151"/>
      <c r="X35" s="154"/>
      <c r="Y35" s="154"/>
      <c r="AA35" s="81">
        <f t="shared" si="28"/>
        <v>0</v>
      </c>
    </row>
    <row r="36" spans="1:27" s="17" customFormat="1" hidden="1" x14ac:dyDescent="0.25">
      <c r="A36" s="191">
        <v>45474</v>
      </c>
      <c r="B36" s="33">
        <v>0</v>
      </c>
      <c r="C36" s="34">
        <v>0</v>
      </c>
      <c r="D36" s="34">
        <v>0</v>
      </c>
      <c r="E36" s="34">
        <v>0</v>
      </c>
      <c r="F36" s="34">
        <v>0</v>
      </c>
      <c r="G36" s="34">
        <v>0</v>
      </c>
      <c r="H36" s="34"/>
      <c r="I36" s="34"/>
      <c r="J36" s="35" t="s">
        <v>66</v>
      </c>
      <c r="K36" s="35"/>
      <c r="L36" s="35"/>
      <c r="M36" s="11"/>
      <c r="N36" s="150">
        <f t="shared" si="27"/>
        <v>45474</v>
      </c>
      <c r="O36" s="43">
        <v>0.17216000000000001</v>
      </c>
      <c r="P36" s="44"/>
      <c r="Q36" s="151"/>
      <c r="R36" s="152">
        <v>0.17552000000000001</v>
      </c>
      <c r="S36" s="152"/>
      <c r="T36" s="152"/>
      <c r="U36" s="153">
        <v>0.11265</v>
      </c>
      <c r="V36" s="44"/>
      <c r="W36" s="151"/>
      <c r="X36" s="154"/>
      <c r="Y36" s="154"/>
      <c r="AA36" s="81">
        <f t="shared" si="28"/>
        <v>0</v>
      </c>
    </row>
    <row r="37" spans="1:27" s="17" customFormat="1" hidden="1" x14ac:dyDescent="0.25">
      <c r="A37" s="191">
        <v>45444</v>
      </c>
      <c r="B37" s="33">
        <v>0</v>
      </c>
      <c r="C37" s="34">
        <v>0</v>
      </c>
      <c r="D37" s="34">
        <v>0</v>
      </c>
      <c r="E37" s="34">
        <v>0</v>
      </c>
      <c r="F37" s="34">
        <v>0</v>
      </c>
      <c r="G37" s="34">
        <v>0</v>
      </c>
      <c r="H37" s="34"/>
      <c r="I37" s="34"/>
      <c r="J37" s="35" t="s">
        <v>66</v>
      </c>
      <c r="K37" s="35"/>
      <c r="L37" s="35"/>
      <c r="M37" s="11"/>
      <c r="N37" s="150">
        <f t="shared" si="27"/>
        <v>45444</v>
      </c>
      <c r="O37" s="43">
        <v>0.17216000000000001</v>
      </c>
      <c r="P37" s="44"/>
      <c r="Q37" s="151"/>
      <c r="R37" s="152">
        <v>0.17552000000000001</v>
      </c>
      <c r="S37" s="152"/>
      <c r="T37" s="152"/>
      <c r="U37" s="153">
        <v>0.11265</v>
      </c>
      <c r="V37" s="44"/>
      <c r="W37" s="151"/>
      <c r="X37" s="154"/>
      <c r="Y37" s="154"/>
      <c r="AA37" s="81">
        <f t="shared" si="28"/>
        <v>0</v>
      </c>
    </row>
    <row r="38" spans="1:27" s="17" customFormat="1" hidden="1" x14ac:dyDescent="0.25">
      <c r="A38" s="191">
        <v>45413</v>
      </c>
      <c r="B38" s="33">
        <v>0</v>
      </c>
      <c r="C38" s="34">
        <v>0</v>
      </c>
      <c r="D38" s="34">
        <v>0</v>
      </c>
      <c r="E38" s="34">
        <v>0</v>
      </c>
      <c r="F38" s="34">
        <v>0</v>
      </c>
      <c r="G38" s="34">
        <v>0</v>
      </c>
      <c r="H38" s="34"/>
      <c r="I38" s="34"/>
      <c r="J38" s="35" t="s">
        <v>66</v>
      </c>
      <c r="K38" s="35"/>
      <c r="L38" s="35"/>
      <c r="M38" s="11"/>
      <c r="N38" s="150">
        <f t="shared" si="27"/>
        <v>45413</v>
      </c>
      <c r="O38" s="43">
        <v>0.17216000000000001</v>
      </c>
      <c r="P38" s="44"/>
      <c r="Q38" s="151"/>
      <c r="R38" s="152">
        <v>0.17552000000000001</v>
      </c>
      <c r="S38" s="152"/>
      <c r="T38" s="152"/>
      <c r="U38" s="153">
        <v>0.11265</v>
      </c>
      <c r="V38" s="44"/>
      <c r="W38" s="151"/>
      <c r="X38" s="154"/>
      <c r="Y38" s="154"/>
      <c r="AA38" s="81">
        <f t="shared" si="28"/>
        <v>0</v>
      </c>
    </row>
    <row r="39" spans="1:27" s="17" customFormat="1" hidden="1" x14ac:dyDescent="0.25">
      <c r="A39" s="191">
        <v>45383</v>
      </c>
      <c r="B39" s="33">
        <v>0</v>
      </c>
      <c r="C39" s="34">
        <v>0</v>
      </c>
      <c r="D39" s="34">
        <v>0</v>
      </c>
      <c r="E39" s="34">
        <v>0</v>
      </c>
      <c r="F39" s="34">
        <v>0</v>
      </c>
      <c r="G39" s="34">
        <v>0</v>
      </c>
      <c r="H39" s="34"/>
      <c r="I39" s="34"/>
      <c r="J39" s="35" t="s">
        <v>66</v>
      </c>
      <c r="K39" s="35"/>
      <c r="L39" s="35"/>
      <c r="M39" s="11"/>
      <c r="N39" s="150">
        <f t="shared" si="27"/>
        <v>45383</v>
      </c>
      <c r="O39" s="43">
        <v>0.17216000000000001</v>
      </c>
      <c r="P39" s="44"/>
      <c r="Q39" s="151"/>
      <c r="R39" s="152">
        <v>0.17552000000000001</v>
      </c>
      <c r="S39" s="152"/>
      <c r="T39" s="152"/>
      <c r="U39" s="153">
        <v>0.22559000000000001</v>
      </c>
      <c r="V39" s="44"/>
      <c r="W39" s="151"/>
      <c r="X39" s="154"/>
      <c r="Y39" s="154"/>
      <c r="AA39" s="81">
        <f t="shared" si="28"/>
        <v>0</v>
      </c>
    </row>
    <row r="40" spans="1:27" s="17" customFormat="1" hidden="1" x14ac:dyDescent="0.25">
      <c r="A40" s="191">
        <v>45352</v>
      </c>
      <c r="B40" s="33">
        <v>0</v>
      </c>
      <c r="C40" s="34">
        <v>0</v>
      </c>
      <c r="D40" s="34">
        <v>0</v>
      </c>
      <c r="E40" s="34">
        <v>0</v>
      </c>
      <c r="F40" s="34">
        <v>0</v>
      </c>
      <c r="G40" s="34">
        <v>0</v>
      </c>
      <c r="H40" s="34"/>
      <c r="I40" s="34"/>
      <c r="J40" s="35" t="s">
        <v>66</v>
      </c>
      <c r="K40" s="35"/>
      <c r="L40" s="35"/>
      <c r="M40" s="11"/>
      <c r="N40" s="150">
        <f t="shared" si="27"/>
        <v>45352</v>
      </c>
      <c r="O40" s="43">
        <v>0.17216000000000001</v>
      </c>
      <c r="P40" s="44"/>
      <c r="Q40" s="151"/>
      <c r="R40" s="152">
        <v>0.17552000000000001</v>
      </c>
      <c r="S40" s="152"/>
      <c r="T40" s="152"/>
      <c r="U40" s="153">
        <v>0.22559000000000001</v>
      </c>
      <c r="V40" s="44"/>
      <c r="W40" s="151"/>
      <c r="X40" s="154"/>
      <c r="Y40" s="154"/>
      <c r="AA40" s="81">
        <f t="shared" si="28"/>
        <v>0</v>
      </c>
    </row>
    <row r="41" spans="1:27" s="17" customFormat="1" hidden="1" x14ac:dyDescent="0.25">
      <c r="A41" s="191">
        <v>45323</v>
      </c>
      <c r="B41" s="33">
        <v>0</v>
      </c>
      <c r="C41" s="34">
        <v>0</v>
      </c>
      <c r="D41" s="34">
        <v>0</v>
      </c>
      <c r="E41" s="34">
        <v>0</v>
      </c>
      <c r="F41" s="34">
        <v>0</v>
      </c>
      <c r="G41" s="34">
        <v>0</v>
      </c>
      <c r="H41" s="34"/>
      <c r="I41" s="34"/>
      <c r="J41" s="35" t="s">
        <v>66</v>
      </c>
      <c r="K41" s="35"/>
      <c r="L41" s="35"/>
      <c r="M41" s="11"/>
      <c r="N41" s="150">
        <f t="shared" si="27"/>
        <v>45323</v>
      </c>
      <c r="O41" s="43">
        <v>0.17216000000000001</v>
      </c>
      <c r="P41" s="44"/>
      <c r="Q41" s="151"/>
      <c r="R41" s="152">
        <v>0.17552000000000001</v>
      </c>
      <c r="S41" s="152"/>
      <c r="T41" s="152"/>
      <c r="U41" s="153">
        <v>0.22559000000000001</v>
      </c>
      <c r="V41" s="44"/>
      <c r="W41" s="151"/>
      <c r="X41" s="154"/>
      <c r="Y41" s="154"/>
      <c r="AA41" s="81">
        <f t="shared" si="28"/>
        <v>0</v>
      </c>
    </row>
    <row r="42" spans="1:27" s="17" customFormat="1" hidden="1" x14ac:dyDescent="0.25">
      <c r="A42" s="191">
        <v>45292</v>
      </c>
      <c r="B42" s="33">
        <v>0</v>
      </c>
      <c r="C42" s="34">
        <v>0</v>
      </c>
      <c r="D42" s="34">
        <v>0</v>
      </c>
      <c r="E42" s="34">
        <v>0</v>
      </c>
      <c r="F42" s="34">
        <v>0</v>
      </c>
      <c r="G42" s="34">
        <v>0</v>
      </c>
      <c r="H42" s="34"/>
      <c r="I42" s="34"/>
      <c r="J42" s="35" t="s">
        <v>66</v>
      </c>
      <c r="K42" s="35"/>
      <c r="L42" s="35"/>
      <c r="M42" s="11"/>
      <c r="N42" s="150">
        <f t="shared" si="27"/>
        <v>45292</v>
      </c>
      <c r="O42" s="43">
        <v>0.17216000000000001</v>
      </c>
      <c r="P42" s="44"/>
      <c r="Q42" s="151"/>
      <c r="R42" s="152">
        <v>0.17552000000000001</v>
      </c>
      <c r="S42" s="152"/>
      <c r="T42" s="152"/>
      <c r="U42" s="153">
        <v>0.22559000000000001</v>
      </c>
      <c r="V42" s="44"/>
      <c r="W42" s="151"/>
      <c r="X42" s="154"/>
      <c r="Y42" s="154"/>
      <c r="AA42" s="81">
        <f t="shared" si="28"/>
        <v>0</v>
      </c>
    </row>
    <row r="43" spans="1:27" s="17" customFormat="1" hidden="1" x14ac:dyDescent="0.25">
      <c r="A43" s="191">
        <v>45261</v>
      </c>
      <c r="B43" s="33">
        <v>0</v>
      </c>
      <c r="C43" s="34">
        <v>0</v>
      </c>
      <c r="D43" s="34">
        <v>0</v>
      </c>
      <c r="E43" s="34">
        <v>0</v>
      </c>
      <c r="F43" s="34">
        <v>0</v>
      </c>
      <c r="G43" s="34">
        <v>0</v>
      </c>
      <c r="H43" s="34"/>
      <c r="I43" s="34"/>
      <c r="J43" s="35" t="s">
        <v>66</v>
      </c>
      <c r="K43" s="35"/>
      <c r="L43" s="35"/>
      <c r="M43" s="11"/>
      <c r="N43" s="150">
        <f t="shared" si="27"/>
        <v>45261</v>
      </c>
      <c r="O43" s="43">
        <v>0.16078000000000001</v>
      </c>
      <c r="P43" s="44"/>
      <c r="Q43" s="151"/>
      <c r="R43" s="152">
        <v>0.15898999999999999</v>
      </c>
      <c r="S43" s="152"/>
      <c r="T43" s="152"/>
      <c r="U43" s="153">
        <v>0.1535</v>
      </c>
      <c r="V43" s="44"/>
      <c r="W43" s="151"/>
      <c r="X43" s="154"/>
      <c r="Y43" s="154"/>
      <c r="AA43" s="81">
        <f t="shared" si="28"/>
        <v>0</v>
      </c>
    </row>
    <row r="44" spans="1:27" s="17" customFormat="1" hidden="1" x14ac:dyDescent="0.25">
      <c r="A44" s="191">
        <v>45231</v>
      </c>
      <c r="B44" s="33">
        <v>0</v>
      </c>
      <c r="C44" s="34">
        <v>0</v>
      </c>
      <c r="D44" s="34">
        <v>0</v>
      </c>
      <c r="E44" s="34">
        <v>0</v>
      </c>
      <c r="F44" s="34">
        <v>0</v>
      </c>
      <c r="G44" s="34">
        <v>0</v>
      </c>
      <c r="H44" s="34"/>
      <c r="I44" s="34"/>
      <c r="J44" s="35" t="s">
        <v>66</v>
      </c>
      <c r="K44" s="35"/>
      <c r="L44" s="35"/>
      <c r="M44" s="11"/>
      <c r="N44" s="150">
        <f t="shared" si="27"/>
        <v>45231</v>
      </c>
      <c r="O44" s="43">
        <v>0.16078000000000001</v>
      </c>
      <c r="P44" s="44"/>
      <c r="Q44" s="151"/>
      <c r="R44" s="152">
        <v>0.15898999999999999</v>
      </c>
      <c r="S44" s="152"/>
      <c r="T44" s="152"/>
      <c r="U44" s="153">
        <v>0.1535</v>
      </c>
      <c r="V44" s="44"/>
      <c r="W44" s="151"/>
      <c r="X44" s="154"/>
      <c r="Y44" s="154"/>
      <c r="AA44" s="81">
        <f t="shared" si="28"/>
        <v>0</v>
      </c>
    </row>
    <row r="45" spans="1:27" s="17" customFormat="1" hidden="1" x14ac:dyDescent="0.25">
      <c r="A45" s="191">
        <v>45200</v>
      </c>
      <c r="B45" s="33">
        <v>0</v>
      </c>
      <c r="C45" s="34">
        <v>0</v>
      </c>
      <c r="D45" s="34">
        <v>0</v>
      </c>
      <c r="E45" s="34">
        <v>0</v>
      </c>
      <c r="F45" s="34">
        <v>0</v>
      </c>
      <c r="G45" s="34">
        <v>0</v>
      </c>
      <c r="H45" s="34"/>
      <c r="I45" s="34"/>
      <c r="J45" s="35" t="s">
        <v>66</v>
      </c>
      <c r="K45" s="35"/>
      <c r="L45" s="35"/>
      <c r="M45" s="11"/>
      <c r="N45" s="150">
        <f t="shared" si="27"/>
        <v>45200</v>
      </c>
      <c r="O45" s="43">
        <v>0.16078000000000001</v>
      </c>
      <c r="P45" s="44"/>
      <c r="Q45" s="151"/>
      <c r="R45" s="152">
        <v>0.15898999999999999</v>
      </c>
      <c r="S45" s="152"/>
      <c r="T45" s="152"/>
      <c r="U45" s="153">
        <v>0.1535</v>
      </c>
      <c r="V45" s="44"/>
      <c r="W45" s="151"/>
      <c r="X45" s="154"/>
      <c r="Y45" s="154"/>
      <c r="AA45" s="81">
        <f t="shared" si="28"/>
        <v>0</v>
      </c>
    </row>
    <row r="46" spans="1:27" s="17" customFormat="1" hidden="1" x14ac:dyDescent="0.25">
      <c r="A46" s="191">
        <v>45170</v>
      </c>
      <c r="B46" s="33">
        <v>0</v>
      </c>
      <c r="C46" s="34">
        <v>0</v>
      </c>
      <c r="D46" s="34">
        <v>0</v>
      </c>
      <c r="E46" s="34">
        <v>0</v>
      </c>
      <c r="F46" s="34">
        <v>0</v>
      </c>
      <c r="G46" s="34">
        <v>0</v>
      </c>
      <c r="H46" s="34"/>
      <c r="I46" s="34"/>
      <c r="J46" s="35" t="s">
        <v>66</v>
      </c>
      <c r="K46" s="35"/>
      <c r="L46" s="35"/>
      <c r="M46" s="11"/>
      <c r="N46" s="150">
        <f t="shared" si="27"/>
        <v>45170</v>
      </c>
      <c r="O46" s="43">
        <v>0.16078000000000001</v>
      </c>
      <c r="P46" s="44"/>
      <c r="Q46" s="151"/>
      <c r="R46" s="152">
        <v>0.15898999999999999</v>
      </c>
      <c r="S46" s="152"/>
      <c r="T46" s="152"/>
      <c r="U46" s="153">
        <v>0.14119999999999999</v>
      </c>
      <c r="V46" s="44"/>
      <c r="W46" s="151"/>
      <c r="X46" s="154"/>
      <c r="Y46" s="154"/>
      <c r="AA46" s="81">
        <f t="shared" si="28"/>
        <v>0</v>
      </c>
    </row>
    <row r="47" spans="1:27" s="17" customFormat="1" hidden="1" x14ac:dyDescent="0.25">
      <c r="A47" s="191">
        <v>45139</v>
      </c>
      <c r="B47" s="33">
        <v>0</v>
      </c>
      <c r="C47" s="34">
        <v>0</v>
      </c>
      <c r="D47" s="34">
        <v>0</v>
      </c>
      <c r="E47" s="34">
        <v>0</v>
      </c>
      <c r="F47" s="34">
        <v>0</v>
      </c>
      <c r="G47" s="34">
        <v>0</v>
      </c>
      <c r="H47" s="34"/>
      <c r="I47" s="34"/>
      <c r="J47" s="35" t="s">
        <v>66</v>
      </c>
      <c r="K47" s="35"/>
      <c r="L47" s="35"/>
      <c r="M47" s="11"/>
      <c r="N47" s="150">
        <f t="shared" si="27"/>
        <v>45139</v>
      </c>
      <c r="O47" s="43">
        <v>0.16078000000000001</v>
      </c>
      <c r="P47" s="44"/>
      <c r="Q47" s="151"/>
      <c r="R47" s="152">
        <v>0.15898999999999999</v>
      </c>
      <c r="S47" s="152"/>
      <c r="T47" s="152"/>
      <c r="U47" s="153">
        <v>0.14119999999999999</v>
      </c>
      <c r="V47" s="44"/>
      <c r="W47" s="151"/>
      <c r="X47" s="154"/>
      <c r="Y47" s="154"/>
      <c r="AA47" s="81">
        <f t="shared" si="28"/>
        <v>0</v>
      </c>
    </row>
    <row r="48" spans="1:27" s="17" customFormat="1" hidden="1" x14ac:dyDescent="0.25">
      <c r="A48" s="191">
        <v>45108</v>
      </c>
      <c r="B48" s="33">
        <v>0</v>
      </c>
      <c r="C48" s="34">
        <v>0</v>
      </c>
      <c r="D48" s="34">
        <v>0</v>
      </c>
      <c r="E48" s="34">
        <v>0</v>
      </c>
      <c r="F48" s="34">
        <v>0</v>
      </c>
      <c r="G48" s="34">
        <v>0</v>
      </c>
      <c r="H48" s="34"/>
      <c r="I48" s="34"/>
      <c r="J48" s="35" t="s">
        <v>66</v>
      </c>
      <c r="K48" s="35"/>
      <c r="L48" s="35"/>
      <c r="M48" s="11"/>
      <c r="N48" s="150">
        <f t="shared" si="27"/>
        <v>45108</v>
      </c>
      <c r="O48" s="43">
        <v>0.16078000000000001</v>
      </c>
      <c r="P48" s="44"/>
      <c r="Q48" s="151"/>
      <c r="R48" s="152">
        <v>0.15898999999999999</v>
      </c>
      <c r="S48" s="152"/>
      <c r="T48" s="152"/>
      <c r="U48" s="153">
        <v>0.14119999999999999</v>
      </c>
      <c r="V48" s="44"/>
      <c r="W48" s="151"/>
      <c r="X48" s="154"/>
      <c r="Y48" s="154"/>
      <c r="AA48" s="81">
        <f t="shared" si="28"/>
        <v>0</v>
      </c>
    </row>
    <row r="49" spans="1:27" s="17" customFormat="1" hidden="1" x14ac:dyDescent="0.25">
      <c r="A49" s="191">
        <v>45078</v>
      </c>
      <c r="B49" s="33">
        <v>0</v>
      </c>
      <c r="C49" s="34">
        <v>0</v>
      </c>
      <c r="D49" s="34">
        <v>0</v>
      </c>
      <c r="E49" s="34">
        <v>0</v>
      </c>
      <c r="F49" s="34">
        <v>0</v>
      </c>
      <c r="G49" s="34">
        <v>0</v>
      </c>
      <c r="H49" s="34"/>
      <c r="I49" s="34"/>
      <c r="J49" s="35" t="s">
        <v>66</v>
      </c>
      <c r="K49" s="35"/>
      <c r="L49" s="35"/>
      <c r="M49" s="11"/>
      <c r="N49" s="150">
        <f t="shared" si="27"/>
        <v>45078</v>
      </c>
      <c r="O49" s="43">
        <v>0.25775999999999999</v>
      </c>
      <c r="P49" s="44"/>
      <c r="Q49" s="151"/>
      <c r="R49" s="152">
        <v>0.26175999999999999</v>
      </c>
      <c r="S49" s="152"/>
      <c r="T49" s="152"/>
      <c r="U49" s="153">
        <v>0.12365</v>
      </c>
      <c r="V49" s="44"/>
      <c r="W49" s="151"/>
      <c r="X49" s="154"/>
      <c r="Y49" s="154"/>
      <c r="AA49" s="81">
        <f t="shared" si="28"/>
        <v>0</v>
      </c>
    </row>
    <row r="50" spans="1:27" s="17" customFormat="1" hidden="1" x14ac:dyDescent="0.25">
      <c r="A50" s="191">
        <v>45047</v>
      </c>
      <c r="B50" s="33">
        <v>0</v>
      </c>
      <c r="C50" s="34">
        <v>0</v>
      </c>
      <c r="D50" s="34">
        <v>0</v>
      </c>
      <c r="E50" s="34">
        <v>0</v>
      </c>
      <c r="F50" s="34">
        <v>0</v>
      </c>
      <c r="G50" s="34">
        <v>0</v>
      </c>
      <c r="H50" s="34"/>
      <c r="I50" s="34"/>
      <c r="J50" s="35" t="s">
        <v>66</v>
      </c>
      <c r="K50" s="35"/>
      <c r="L50" s="35"/>
      <c r="M50" s="11"/>
      <c r="N50" s="150">
        <f t="shared" si="27"/>
        <v>45047</v>
      </c>
      <c r="O50" s="43">
        <v>0.25775999999999999</v>
      </c>
      <c r="P50" s="44"/>
      <c r="Q50" s="151"/>
      <c r="R50" s="152">
        <v>0.26175999999999999</v>
      </c>
      <c r="S50" s="152"/>
      <c r="T50" s="152"/>
      <c r="U50" s="153">
        <v>0.12365</v>
      </c>
      <c r="V50" s="44"/>
      <c r="W50" s="151"/>
      <c r="X50" s="154"/>
      <c r="Y50" s="154"/>
      <c r="AA50" s="81">
        <f t="shared" si="28"/>
        <v>0</v>
      </c>
    </row>
    <row r="51" spans="1:27" s="17" customFormat="1" hidden="1" x14ac:dyDescent="0.25">
      <c r="A51" s="191">
        <v>45017</v>
      </c>
      <c r="B51" s="33">
        <v>0</v>
      </c>
      <c r="C51" s="34">
        <v>0</v>
      </c>
      <c r="D51" s="34">
        <v>0</v>
      </c>
      <c r="E51" s="34">
        <v>0</v>
      </c>
      <c r="F51" s="34">
        <v>0</v>
      </c>
      <c r="G51" s="34">
        <v>0</v>
      </c>
      <c r="H51" s="34"/>
      <c r="I51" s="34"/>
      <c r="J51" s="35" t="s">
        <v>66</v>
      </c>
      <c r="K51" s="35"/>
      <c r="L51" s="35"/>
      <c r="M51" s="11"/>
      <c r="N51" s="150">
        <f t="shared" si="27"/>
        <v>45017</v>
      </c>
      <c r="O51" s="43">
        <v>0.25775999999999999</v>
      </c>
      <c r="P51" s="44"/>
      <c r="Q51" s="151"/>
      <c r="R51" s="152">
        <v>0.26175999999999999</v>
      </c>
      <c r="S51" s="152"/>
      <c r="T51" s="152"/>
      <c r="U51" s="153">
        <v>0.12365</v>
      </c>
      <c r="V51" s="44"/>
      <c r="W51" s="151"/>
      <c r="X51" s="154"/>
      <c r="Y51" s="154"/>
      <c r="AA51" s="81">
        <f t="shared" si="28"/>
        <v>0</v>
      </c>
    </row>
    <row r="52" spans="1:27" s="17" customFormat="1" hidden="1" x14ac:dyDescent="0.25">
      <c r="A52" s="191">
        <v>44986</v>
      </c>
      <c r="B52" s="33">
        <v>0</v>
      </c>
      <c r="C52" s="34">
        <v>0</v>
      </c>
      <c r="D52" s="34">
        <v>0</v>
      </c>
      <c r="E52" s="34">
        <v>0</v>
      </c>
      <c r="F52" s="34">
        <v>0</v>
      </c>
      <c r="G52" s="34">
        <v>0</v>
      </c>
      <c r="H52" s="34"/>
      <c r="I52" s="34"/>
      <c r="J52" s="35" t="s">
        <v>66</v>
      </c>
      <c r="K52" s="35"/>
      <c r="L52" s="35"/>
      <c r="M52" s="11"/>
      <c r="N52" s="150">
        <f t="shared" si="27"/>
        <v>44986</v>
      </c>
      <c r="O52" s="43">
        <v>0.25775999999999999</v>
      </c>
      <c r="P52" s="44"/>
      <c r="Q52" s="151"/>
      <c r="R52" s="152">
        <v>0.26175999999999999</v>
      </c>
      <c r="S52" s="152"/>
      <c r="T52" s="152"/>
      <c r="U52" s="153">
        <v>0.40389999999999998</v>
      </c>
      <c r="V52" s="44"/>
      <c r="W52" s="151"/>
      <c r="X52" s="154"/>
      <c r="Y52" s="154"/>
      <c r="AA52" s="81">
        <f t="shared" si="28"/>
        <v>0</v>
      </c>
    </row>
    <row r="53" spans="1:27" s="17" customFormat="1" hidden="1" x14ac:dyDescent="0.25">
      <c r="A53" s="191">
        <v>44958</v>
      </c>
      <c r="B53" s="33">
        <v>0</v>
      </c>
      <c r="C53" s="34">
        <v>0</v>
      </c>
      <c r="D53" s="34">
        <v>0</v>
      </c>
      <c r="E53" s="34">
        <v>0</v>
      </c>
      <c r="F53" s="34">
        <v>0</v>
      </c>
      <c r="G53" s="34">
        <v>0</v>
      </c>
      <c r="H53" s="34"/>
      <c r="I53" s="34"/>
      <c r="J53" s="35" t="s">
        <v>66</v>
      </c>
      <c r="K53" s="35"/>
      <c r="L53" s="35"/>
      <c r="M53" s="11"/>
      <c r="N53" s="150">
        <f t="shared" si="27"/>
        <v>44958</v>
      </c>
      <c r="O53" s="43">
        <v>0.25775999999999999</v>
      </c>
      <c r="P53" s="44"/>
      <c r="Q53" s="151"/>
      <c r="R53" s="152">
        <v>0.26175999999999999</v>
      </c>
      <c r="S53" s="152"/>
      <c r="T53" s="152"/>
      <c r="U53" s="153">
        <v>0.40389999999999998</v>
      </c>
      <c r="V53" s="44"/>
      <c r="W53" s="151"/>
      <c r="X53" s="154"/>
      <c r="Y53" s="154"/>
      <c r="AA53" s="81">
        <f t="shared" si="28"/>
        <v>0</v>
      </c>
    </row>
    <row r="54" spans="1:27" s="17" customFormat="1" hidden="1" x14ac:dyDescent="0.25">
      <c r="A54" s="191">
        <v>44927</v>
      </c>
      <c r="B54" s="33">
        <v>0</v>
      </c>
      <c r="C54" s="34">
        <v>0</v>
      </c>
      <c r="D54" s="34">
        <v>0</v>
      </c>
      <c r="E54" s="34">
        <v>0</v>
      </c>
      <c r="F54" s="34">
        <v>0</v>
      </c>
      <c r="G54" s="34">
        <v>0</v>
      </c>
      <c r="H54" s="34"/>
      <c r="I54" s="34"/>
      <c r="J54" s="35" t="s">
        <v>66</v>
      </c>
      <c r="K54" s="35"/>
      <c r="L54" s="35"/>
      <c r="M54" s="11"/>
      <c r="N54" s="150">
        <f t="shared" si="27"/>
        <v>44927</v>
      </c>
      <c r="O54" s="43">
        <v>0.25775999999999999</v>
      </c>
      <c r="P54" s="44"/>
      <c r="Q54" s="151"/>
      <c r="R54" s="152">
        <v>0.26175999999999999</v>
      </c>
      <c r="S54" s="152"/>
      <c r="T54" s="152"/>
      <c r="U54" s="153">
        <v>0.40389999999999998</v>
      </c>
      <c r="V54" s="44"/>
      <c r="W54" s="151"/>
      <c r="X54" s="154"/>
      <c r="Y54" s="154"/>
      <c r="AA54" s="81">
        <f t="shared" si="28"/>
        <v>0</v>
      </c>
    </row>
    <row r="55" spans="1:27" s="17" customFormat="1" hidden="1" x14ac:dyDescent="0.25">
      <c r="A55" s="191">
        <v>44896</v>
      </c>
      <c r="B55" s="33">
        <v>0</v>
      </c>
      <c r="C55" s="34">
        <v>0</v>
      </c>
      <c r="D55" s="34">
        <v>0</v>
      </c>
      <c r="E55" s="34">
        <v>0</v>
      </c>
      <c r="F55" s="34">
        <v>0</v>
      </c>
      <c r="G55" s="34">
        <v>0</v>
      </c>
      <c r="H55" s="34"/>
      <c r="I55" s="34"/>
      <c r="J55" s="35" t="s">
        <v>66</v>
      </c>
      <c r="K55" s="35"/>
      <c r="L55" s="35"/>
      <c r="M55" s="11"/>
      <c r="N55" s="150">
        <f t="shared" si="27"/>
        <v>44896</v>
      </c>
      <c r="O55" s="43">
        <v>0.17871000000000001</v>
      </c>
      <c r="P55" s="44"/>
      <c r="Q55" s="151"/>
      <c r="R55" s="152">
        <v>0.17827000000000001</v>
      </c>
      <c r="S55" s="152"/>
      <c r="T55" s="152"/>
      <c r="U55" s="153">
        <v>0.30126999999999998</v>
      </c>
      <c r="V55" s="44"/>
      <c r="W55" s="151"/>
      <c r="X55" s="154"/>
      <c r="Y55" s="154"/>
      <c r="AA55" s="81">
        <f t="shared" si="28"/>
        <v>0</v>
      </c>
    </row>
    <row r="56" spans="1:27" s="17" customFormat="1" hidden="1" x14ac:dyDescent="0.25">
      <c r="A56" s="191">
        <v>44866</v>
      </c>
      <c r="B56" s="33">
        <v>0</v>
      </c>
      <c r="C56" s="34">
        <v>0</v>
      </c>
      <c r="D56" s="34">
        <v>0</v>
      </c>
      <c r="E56" s="34">
        <v>0</v>
      </c>
      <c r="F56" s="34">
        <v>0</v>
      </c>
      <c r="G56" s="34">
        <v>0</v>
      </c>
      <c r="H56" s="34"/>
      <c r="I56" s="34"/>
      <c r="J56" s="35" t="s">
        <v>66</v>
      </c>
      <c r="K56" s="35"/>
      <c r="L56" s="35"/>
      <c r="M56" s="11"/>
      <c r="N56" s="150">
        <f t="shared" si="27"/>
        <v>44866</v>
      </c>
      <c r="O56" s="43">
        <v>0.17871000000000001</v>
      </c>
      <c r="P56" s="44"/>
      <c r="Q56" s="151"/>
      <c r="R56" s="152">
        <v>0.17827000000000001</v>
      </c>
      <c r="S56" s="152"/>
      <c r="T56" s="152"/>
      <c r="U56" s="153">
        <v>0.30126999999999998</v>
      </c>
      <c r="V56" s="44"/>
      <c r="W56" s="151"/>
      <c r="X56" s="154"/>
      <c r="Y56" s="154"/>
      <c r="AA56" s="81">
        <f t="shared" si="28"/>
        <v>0</v>
      </c>
    </row>
    <row r="57" spans="1:27" s="17" customFormat="1" hidden="1" x14ac:dyDescent="0.25">
      <c r="A57" s="191">
        <v>44835</v>
      </c>
      <c r="B57" s="33">
        <v>0</v>
      </c>
      <c r="C57" s="34">
        <v>0</v>
      </c>
      <c r="D57" s="34">
        <v>0</v>
      </c>
      <c r="E57" s="34">
        <v>0</v>
      </c>
      <c r="F57" s="34">
        <v>0</v>
      </c>
      <c r="G57" s="34">
        <v>0</v>
      </c>
      <c r="H57" s="34"/>
      <c r="I57" s="34"/>
      <c r="J57" s="35" t="s">
        <v>66</v>
      </c>
      <c r="K57" s="35"/>
      <c r="L57" s="35"/>
      <c r="M57" s="11"/>
      <c r="N57" s="150">
        <f t="shared" si="27"/>
        <v>44835</v>
      </c>
      <c r="O57" s="43">
        <v>0.17871000000000001</v>
      </c>
      <c r="P57" s="44"/>
      <c r="Q57" s="151"/>
      <c r="R57" s="152">
        <v>0.17827000000000001</v>
      </c>
      <c r="S57" s="152"/>
      <c r="T57" s="152"/>
      <c r="U57" s="153">
        <v>0.30126999999999998</v>
      </c>
      <c r="V57" s="44"/>
      <c r="W57" s="151"/>
      <c r="X57" s="154"/>
      <c r="Y57" s="154"/>
      <c r="AA57" s="81">
        <f t="shared" si="28"/>
        <v>0</v>
      </c>
    </row>
    <row r="58" spans="1:27" s="17" customFormat="1" hidden="1" x14ac:dyDescent="0.25">
      <c r="A58" s="191">
        <v>44805</v>
      </c>
      <c r="B58" s="33">
        <v>0</v>
      </c>
      <c r="C58" s="34">
        <v>0</v>
      </c>
      <c r="D58" s="34">
        <v>0</v>
      </c>
      <c r="E58" s="34">
        <v>0</v>
      </c>
      <c r="F58" s="34">
        <v>0</v>
      </c>
      <c r="G58" s="34">
        <v>0</v>
      </c>
      <c r="H58" s="34"/>
      <c r="I58" s="34"/>
      <c r="J58" s="35" t="s">
        <v>66</v>
      </c>
      <c r="K58" s="35"/>
      <c r="L58" s="35"/>
      <c r="M58" s="11"/>
      <c r="N58" s="150">
        <f t="shared" si="27"/>
        <v>44805</v>
      </c>
      <c r="O58" s="43">
        <v>0.17871000000000001</v>
      </c>
      <c r="P58" s="44"/>
      <c r="Q58" s="151"/>
      <c r="R58" s="152">
        <v>0.17827000000000001</v>
      </c>
      <c r="S58" s="152"/>
      <c r="T58" s="152"/>
      <c r="U58" s="153">
        <v>0.20959</v>
      </c>
      <c r="V58" s="44"/>
      <c r="W58" s="151"/>
      <c r="X58" s="154"/>
      <c r="Y58" s="154"/>
      <c r="AA58" s="81">
        <f t="shared" si="28"/>
        <v>0</v>
      </c>
    </row>
    <row r="59" spans="1:27" s="17" customFormat="1" hidden="1" x14ac:dyDescent="0.25">
      <c r="A59" s="191">
        <v>44774</v>
      </c>
      <c r="B59" s="33">
        <v>0</v>
      </c>
      <c r="C59" s="34">
        <v>0</v>
      </c>
      <c r="D59" s="34">
        <v>0</v>
      </c>
      <c r="E59" s="34">
        <v>0</v>
      </c>
      <c r="F59" s="34">
        <v>0</v>
      </c>
      <c r="G59" s="34">
        <v>0</v>
      </c>
      <c r="H59" s="34"/>
      <c r="I59" s="34"/>
      <c r="J59" s="35" t="s">
        <v>66</v>
      </c>
      <c r="K59" s="35"/>
      <c r="L59" s="35"/>
      <c r="M59" s="11"/>
      <c r="N59" s="150">
        <f t="shared" si="27"/>
        <v>44774</v>
      </c>
      <c r="O59" s="43">
        <v>0.17871000000000001</v>
      </c>
      <c r="P59" s="44"/>
      <c r="Q59" s="151"/>
      <c r="R59" s="152">
        <v>0.17827000000000001</v>
      </c>
      <c r="S59" s="152"/>
      <c r="T59" s="152"/>
      <c r="U59" s="153">
        <v>0.20959</v>
      </c>
      <c r="V59" s="44"/>
      <c r="W59" s="151"/>
      <c r="X59" s="154"/>
      <c r="Y59" s="154"/>
      <c r="AA59" s="81">
        <f t="shared" si="28"/>
        <v>0</v>
      </c>
    </row>
    <row r="60" spans="1:27" s="17" customFormat="1" hidden="1" x14ac:dyDescent="0.25">
      <c r="A60" s="191">
        <v>44743</v>
      </c>
      <c r="B60" s="33">
        <v>0</v>
      </c>
      <c r="C60" s="34">
        <v>0</v>
      </c>
      <c r="D60" s="34">
        <v>0</v>
      </c>
      <c r="E60" s="34">
        <v>0</v>
      </c>
      <c r="F60" s="34">
        <v>0</v>
      </c>
      <c r="G60" s="34">
        <v>0</v>
      </c>
      <c r="H60" s="34"/>
      <c r="I60" s="34"/>
      <c r="J60" s="35" t="s">
        <v>66</v>
      </c>
      <c r="K60" s="35"/>
      <c r="L60" s="35"/>
      <c r="M60" s="11"/>
      <c r="N60" s="150">
        <f t="shared" si="27"/>
        <v>44743</v>
      </c>
      <c r="O60" s="43">
        <v>0.17871000000000001</v>
      </c>
      <c r="P60" s="44"/>
      <c r="Q60" s="151"/>
      <c r="R60" s="152">
        <v>0.17827000000000001</v>
      </c>
      <c r="S60" s="152"/>
      <c r="T60" s="152"/>
      <c r="U60" s="153">
        <v>0.20959</v>
      </c>
      <c r="V60" s="44"/>
      <c r="W60" s="151"/>
      <c r="X60" s="154"/>
      <c r="Y60" s="154"/>
      <c r="AA60" s="81">
        <f t="shared" si="28"/>
        <v>0</v>
      </c>
    </row>
    <row r="61" spans="1:27" s="17" customFormat="1" hidden="1" x14ac:dyDescent="0.25">
      <c r="A61" s="191">
        <v>44713</v>
      </c>
      <c r="B61" s="33">
        <v>0</v>
      </c>
      <c r="C61" s="34">
        <v>0</v>
      </c>
      <c r="D61" s="34">
        <v>0</v>
      </c>
      <c r="E61" s="34">
        <v>0</v>
      </c>
      <c r="F61" s="34">
        <v>0</v>
      </c>
      <c r="G61" s="34">
        <v>0</v>
      </c>
      <c r="H61" s="34"/>
      <c r="I61" s="34"/>
      <c r="J61" s="35" t="s">
        <v>66</v>
      </c>
      <c r="K61" s="35"/>
      <c r="L61" s="35"/>
      <c r="M61" s="11"/>
      <c r="N61" s="150">
        <f t="shared" si="27"/>
        <v>44713</v>
      </c>
      <c r="O61" s="43">
        <v>0.15764</v>
      </c>
      <c r="P61" s="44"/>
      <c r="Q61" s="151"/>
      <c r="R61" s="152">
        <v>0.14761000000000002</v>
      </c>
      <c r="S61" s="152"/>
      <c r="T61" s="152"/>
      <c r="U61" s="153">
        <v>0.1047</v>
      </c>
      <c r="V61" s="44"/>
      <c r="W61" s="151"/>
      <c r="X61" s="154"/>
      <c r="Y61" s="154"/>
      <c r="AA61" s="81">
        <f t="shared" si="28"/>
        <v>0</v>
      </c>
    </row>
    <row r="62" spans="1:27" s="17" customFormat="1" hidden="1" x14ac:dyDescent="0.25">
      <c r="A62" s="191">
        <v>44682</v>
      </c>
      <c r="B62" s="33">
        <v>0</v>
      </c>
      <c r="C62" s="34">
        <v>0</v>
      </c>
      <c r="D62" s="34">
        <v>0</v>
      </c>
      <c r="E62" s="34">
        <v>0</v>
      </c>
      <c r="F62" s="34">
        <v>0</v>
      </c>
      <c r="G62" s="34">
        <v>0</v>
      </c>
      <c r="H62" s="34"/>
      <c r="I62" s="34"/>
      <c r="J62" s="35" t="s">
        <v>66</v>
      </c>
      <c r="K62" s="35"/>
      <c r="L62" s="35"/>
      <c r="M62" s="11"/>
      <c r="N62" s="150">
        <f t="shared" si="27"/>
        <v>44682</v>
      </c>
      <c r="O62" s="43">
        <v>0.15764</v>
      </c>
      <c r="P62" s="44"/>
      <c r="Q62" s="151"/>
      <c r="R62" s="152">
        <v>0.14761000000000002</v>
      </c>
      <c r="S62" s="152"/>
      <c r="T62" s="152"/>
      <c r="U62" s="153">
        <v>0.1047</v>
      </c>
      <c r="V62" s="44"/>
      <c r="W62" s="151"/>
      <c r="X62" s="154"/>
      <c r="Y62" s="154"/>
      <c r="AA62" s="81">
        <f t="shared" si="28"/>
        <v>0</v>
      </c>
    </row>
    <row r="63" spans="1:27" s="17" customFormat="1" hidden="1" x14ac:dyDescent="0.25">
      <c r="A63" s="191">
        <v>44652</v>
      </c>
      <c r="B63" s="33">
        <v>0</v>
      </c>
      <c r="C63" s="34">
        <v>0</v>
      </c>
      <c r="D63" s="34">
        <v>0</v>
      </c>
      <c r="E63" s="34">
        <v>0</v>
      </c>
      <c r="F63" s="34">
        <v>0</v>
      </c>
      <c r="G63" s="34">
        <v>0</v>
      </c>
      <c r="H63" s="34"/>
      <c r="I63" s="34"/>
      <c r="J63" s="35" t="s">
        <v>66</v>
      </c>
      <c r="K63" s="35"/>
      <c r="L63" s="35"/>
      <c r="M63" s="11"/>
      <c r="N63" s="150">
        <f t="shared" si="27"/>
        <v>44652</v>
      </c>
      <c r="O63" s="43">
        <v>0.15764</v>
      </c>
      <c r="P63" s="44"/>
      <c r="Q63" s="151"/>
      <c r="R63" s="152">
        <v>0.14761000000000002</v>
      </c>
      <c r="S63" s="152"/>
      <c r="T63" s="152"/>
      <c r="U63" s="153">
        <v>0.1047</v>
      </c>
      <c r="V63" s="44"/>
      <c r="W63" s="151"/>
      <c r="X63" s="154"/>
      <c r="Y63" s="154"/>
      <c r="AA63" s="81">
        <f t="shared" si="28"/>
        <v>0</v>
      </c>
    </row>
    <row r="64" spans="1:27" s="17" customFormat="1" hidden="1" x14ac:dyDescent="0.25">
      <c r="A64" s="191">
        <v>44621</v>
      </c>
      <c r="B64" s="33">
        <v>0</v>
      </c>
      <c r="C64" s="34">
        <v>0</v>
      </c>
      <c r="D64" s="34">
        <v>0</v>
      </c>
      <c r="E64" s="34">
        <v>0</v>
      </c>
      <c r="F64" s="34">
        <v>0</v>
      </c>
      <c r="G64" s="34">
        <v>0</v>
      </c>
      <c r="H64" s="34"/>
      <c r="I64" s="34"/>
      <c r="J64" s="35" t="s">
        <v>66</v>
      </c>
      <c r="K64" s="35"/>
      <c r="L64" s="35"/>
      <c r="M64" s="11"/>
      <c r="N64" s="150">
        <f t="shared" si="27"/>
        <v>44621</v>
      </c>
      <c r="O64" s="43">
        <v>0.15764</v>
      </c>
      <c r="P64" s="44"/>
      <c r="Q64" s="151"/>
      <c r="R64" s="152">
        <v>0.14761000000000002</v>
      </c>
      <c r="S64" s="152"/>
      <c r="T64" s="152"/>
      <c r="U64" s="153">
        <v>0.25348999999999999</v>
      </c>
      <c r="V64" s="44"/>
      <c r="W64" s="151"/>
      <c r="X64" s="154"/>
      <c r="Y64" s="154"/>
      <c r="AA64" s="81">
        <f t="shared" si="28"/>
        <v>0</v>
      </c>
    </row>
    <row r="65" spans="1:27" s="17" customFormat="1" hidden="1" x14ac:dyDescent="0.25">
      <c r="A65" s="191">
        <v>44593</v>
      </c>
      <c r="B65" s="33">
        <v>0</v>
      </c>
      <c r="C65" s="34">
        <v>0</v>
      </c>
      <c r="D65" s="34">
        <v>0</v>
      </c>
      <c r="E65" s="34">
        <v>0</v>
      </c>
      <c r="F65" s="34">
        <v>0</v>
      </c>
      <c r="G65" s="34">
        <v>0</v>
      </c>
      <c r="H65" s="34"/>
      <c r="I65" s="34"/>
      <c r="J65" s="35" t="s">
        <v>66</v>
      </c>
      <c r="K65" s="35"/>
      <c r="L65" s="35"/>
      <c r="M65" s="11"/>
      <c r="N65" s="150">
        <f t="shared" si="27"/>
        <v>44593</v>
      </c>
      <c r="O65" s="43">
        <v>0.15764</v>
      </c>
      <c r="P65" s="44"/>
      <c r="Q65" s="151"/>
      <c r="R65" s="152">
        <v>0.14761000000000002</v>
      </c>
      <c r="S65" s="152"/>
      <c r="T65" s="152"/>
      <c r="U65" s="153">
        <v>0.25348999999999999</v>
      </c>
      <c r="V65" s="44"/>
      <c r="W65" s="151"/>
      <c r="X65" s="154"/>
      <c r="Y65" s="154"/>
      <c r="AA65" s="81">
        <f t="shared" si="28"/>
        <v>0</v>
      </c>
    </row>
    <row r="66" spans="1:27" s="17" customFormat="1" hidden="1" x14ac:dyDescent="0.25">
      <c r="A66" s="191">
        <v>44562</v>
      </c>
      <c r="B66" s="33">
        <v>0</v>
      </c>
      <c r="C66" s="34">
        <v>0</v>
      </c>
      <c r="D66" s="34">
        <v>0</v>
      </c>
      <c r="E66" s="34">
        <v>0</v>
      </c>
      <c r="F66" s="34">
        <v>0</v>
      </c>
      <c r="G66" s="34">
        <v>0</v>
      </c>
      <c r="H66" s="34"/>
      <c r="I66" s="34"/>
      <c r="J66" s="35" t="s">
        <v>66</v>
      </c>
      <c r="K66" s="35"/>
      <c r="L66" s="35"/>
      <c r="M66" s="11"/>
      <c r="N66" s="150">
        <f t="shared" si="27"/>
        <v>44562</v>
      </c>
      <c r="O66" s="43">
        <v>0.15764</v>
      </c>
      <c r="P66" s="44"/>
      <c r="Q66" s="151"/>
      <c r="R66" s="152">
        <v>0.14761000000000002</v>
      </c>
      <c r="S66" s="152"/>
      <c r="T66" s="152"/>
      <c r="U66" s="153">
        <v>0.25348999999999999</v>
      </c>
      <c r="V66" s="44"/>
      <c r="W66" s="151"/>
      <c r="X66" s="154"/>
      <c r="Y66" s="154"/>
      <c r="AA66" s="81">
        <f t="shared" si="28"/>
        <v>0</v>
      </c>
    </row>
    <row r="67" spans="1:27" s="17" customFormat="1" hidden="1" x14ac:dyDescent="0.25">
      <c r="A67" s="191">
        <v>44531</v>
      </c>
      <c r="B67" s="33">
        <v>0</v>
      </c>
      <c r="C67" s="34">
        <v>0</v>
      </c>
      <c r="D67" s="34">
        <v>0</v>
      </c>
      <c r="E67" s="34">
        <v>0</v>
      </c>
      <c r="F67" s="34">
        <v>0</v>
      </c>
      <c r="G67" s="34">
        <v>0</v>
      </c>
      <c r="H67" s="34"/>
      <c r="I67" s="34"/>
      <c r="J67" s="35" t="s">
        <v>66</v>
      </c>
      <c r="K67" s="35"/>
      <c r="L67" s="35"/>
      <c r="M67" s="11"/>
      <c r="N67" s="150">
        <f t="shared" si="27"/>
        <v>44531</v>
      </c>
      <c r="O67" s="43">
        <v>0.10753</v>
      </c>
      <c r="P67" s="44"/>
      <c r="Q67" s="151"/>
      <c r="R67" s="152">
        <v>9.8500000000000004E-2</v>
      </c>
      <c r="S67" s="152"/>
      <c r="T67" s="152"/>
      <c r="U67" s="153">
        <v>0.13075999999999999</v>
      </c>
      <c r="V67" s="44"/>
      <c r="W67" s="151"/>
      <c r="X67" s="154"/>
      <c r="Y67" s="154"/>
      <c r="AA67" s="81">
        <f t="shared" si="28"/>
        <v>0</v>
      </c>
    </row>
    <row r="68" spans="1:27" s="17" customFormat="1" hidden="1" x14ac:dyDescent="0.25">
      <c r="A68" s="191">
        <v>44501</v>
      </c>
      <c r="B68" s="33">
        <v>0</v>
      </c>
      <c r="C68" s="34">
        <v>0</v>
      </c>
      <c r="D68" s="34">
        <v>0</v>
      </c>
      <c r="E68" s="34">
        <v>0</v>
      </c>
      <c r="F68" s="34">
        <v>0</v>
      </c>
      <c r="G68" s="34">
        <v>0</v>
      </c>
      <c r="H68" s="34"/>
      <c r="I68" s="34"/>
      <c r="J68" s="35" t="s">
        <v>66</v>
      </c>
      <c r="K68" s="35"/>
      <c r="L68" s="35"/>
      <c r="M68" s="11"/>
      <c r="N68" s="150">
        <f t="shared" si="27"/>
        <v>44501</v>
      </c>
      <c r="O68" s="43">
        <v>0.10753</v>
      </c>
      <c r="P68" s="44"/>
      <c r="Q68" s="151"/>
      <c r="R68" s="152">
        <v>9.8500000000000004E-2</v>
      </c>
      <c r="S68" s="152"/>
      <c r="T68" s="152"/>
      <c r="U68" s="153">
        <v>0.13075999999999999</v>
      </c>
      <c r="V68" s="44"/>
      <c r="W68" s="151"/>
      <c r="X68" s="154"/>
      <c r="Y68" s="154"/>
      <c r="AA68" s="81">
        <f t="shared" si="28"/>
        <v>0</v>
      </c>
    </row>
    <row r="69" spans="1:27" s="17" customFormat="1" hidden="1" x14ac:dyDescent="0.25">
      <c r="A69" s="191">
        <v>44470</v>
      </c>
      <c r="B69" s="33">
        <v>0</v>
      </c>
      <c r="C69" s="34">
        <v>0</v>
      </c>
      <c r="D69" s="34">
        <v>0</v>
      </c>
      <c r="E69" s="34">
        <v>0</v>
      </c>
      <c r="F69" s="34">
        <v>0</v>
      </c>
      <c r="G69" s="34">
        <v>0</v>
      </c>
      <c r="H69" s="34"/>
      <c r="I69" s="34"/>
      <c r="J69" s="35" t="s">
        <v>66</v>
      </c>
      <c r="K69" s="35"/>
      <c r="L69" s="35"/>
      <c r="M69" s="11"/>
      <c r="N69" s="150">
        <f t="shared" si="27"/>
        <v>44470</v>
      </c>
      <c r="O69" s="43">
        <v>0.10753</v>
      </c>
      <c r="P69" s="44"/>
      <c r="Q69" s="151"/>
      <c r="R69" s="152">
        <v>9.8500000000000004E-2</v>
      </c>
      <c r="S69" s="152"/>
      <c r="T69" s="152"/>
      <c r="U69" s="153">
        <v>0.13075999999999999</v>
      </c>
      <c r="V69" s="44"/>
      <c r="W69" s="151"/>
      <c r="X69" s="154"/>
      <c r="Y69" s="154"/>
      <c r="AA69" s="81">
        <f t="shared" si="28"/>
        <v>0</v>
      </c>
    </row>
    <row r="70" spans="1:27" s="17" customFormat="1" hidden="1" x14ac:dyDescent="0.25">
      <c r="A70" s="191">
        <v>44440</v>
      </c>
      <c r="B70" s="33">
        <v>0</v>
      </c>
      <c r="C70" s="34">
        <v>0</v>
      </c>
      <c r="D70" s="34">
        <v>0</v>
      </c>
      <c r="E70" s="34">
        <v>0</v>
      </c>
      <c r="F70" s="34">
        <v>0</v>
      </c>
      <c r="G70" s="34">
        <v>0</v>
      </c>
      <c r="H70" s="34"/>
      <c r="I70" s="34"/>
      <c r="J70" s="35" t="s">
        <v>66</v>
      </c>
      <c r="K70" s="35"/>
      <c r="L70" s="35"/>
      <c r="M70" s="11"/>
      <c r="N70" s="150">
        <f t="shared" si="27"/>
        <v>44440</v>
      </c>
      <c r="O70" s="43">
        <v>0.10753</v>
      </c>
      <c r="P70" s="44"/>
      <c r="Q70" s="151"/>
      <c r="R70" s="152">
        <v>9.8500000000000004E-2</v>
      </c>
      <c r="S70" s="152"/>
      <c r="T70" s="152"/>
      <c r="U70" s="153">
        <v>8.7940000000000004E-2</v>
      </c>
      <c r="V70" s="44"/>
      <c r="W70" s="151"/>
      <c r="X70" s="154"/>
      <c r="Y70" s="154"/>
      <c r="AA70" s="81">
        <f t="shared" si="28"/>
        <v>0</v>
      </c>
    </row>
    <row r="71" spans="1:27" s="17" customFormat="1" hidden="1" x14ac:dyDescent="0.25">
      <c r="A71" s="191">
        <v>44409</v>
      </c>
      <c r="B71" s="33">
        <v>0</v>
      </c>
      <c r="C71" s="34">
        <v>0</v>
      </c>
      <c r="D71" s="34">
        <v>0</v>
      </c>
      <c r="E71" s="34">
        <v>0</v>
      </c>
      <c r="F71" s="34">
        <v>0</v>
      </c>
      <c r="G71" s="34">
        <v>0</v>
      </c>
      <c r="H71" s="34"/>
      <c r="I71" s="34"/>
      <c r="J71" s="35" t="s">
        <v>66</v>
      </c>
      <c r="K71" s="35"/>
      <c r="L71" s="35"/>
      <c r="M71" s="11"/>
      <c r="N71" s="150">
        <f t="shared" si="27"/>
        <v>44409</v>
      </c>
      <c r="O71" s="43">
        <v>0.10753</v>
      </c>
      <c r="P71" s="44"/>
      <c r="Q71" s="151"/>
      <c r="R71" s="152">
        <v>9.8500000000000004E-2</v>
      </c>
      <c r="S71" s="152"/>
      <c r="T71" s="152"/>
      <c r="U71" s="153">
        <v>8.7940000000000004E-2</v>
      </c>
      <c r="V71" s="44"/>
      <c r="W71" s="151"/>
      <c r="X71" s="154"/>
      <c r="Y71" s="154"/>
      <c r="AA71" s="81">
        <f t="shared" si="28"/>
        <v>0</v>
      </c>
    </row>
    <row r="72" spans="1:27" s="17" customFormat="1" hidden="1" x14ac:dyDescent="0.25">
      <c r="A72" s="191">
        <v>44378</v>
      </c>
      <c r="B72" s="33">
        <v>0</v>
      </c>
      <c r="C72" s="34">
        <v>0</v>
      </c>
      <c r="D72" s="34">
        <v>0</v>
      </c>
      <c r="E72" s="34">
        <v>0</v>
      </c>
      <c r="F72" s="34">
        <v>0</v>
      </c>
      <c r="G72" s="34">
        <v>0</v>
      </c>
      <c r="H72" s="34"/>
      <c r="I72" s="34"/>
      <c r="J72" s="35" t="s">
        <v>66</v>
      </c>
      <c r="K72" s="35"/>
      <c r="L72" s="35"/>
      <c r="M72" s="11"/>
      <c r="N72" s="150">
        <f t="shared" si="27"/>
        <v>44378</v>
      </c>
      <c r="O72" s="43">
        <v>0.10753</v>
      </c>
      <c r="P72" s="44"/>
      <c r="Q72" s="151"/>
      <c r="R72" s="152">
        <v>9.8500000000000004E-2</v>
      </c>
      <c r="S72" s="152"/>
      <c r="T72" s="152"/>
      <c r="U72" s="153">
        <v>8.7940000000000004E-2</v>
      </c>
      <c r="V72" s="44"/>
      <c r="W72" s="151"/>
      <c r="X72" s="154"/>
      <c r="Y72" s="154"/>
      <c r="AA72" s="81">
        <f t="shared" si="28"/>
        <v>0</v>
      </c>
    </row>
    <row r="73" spans="1:27" s="17" customFormat="1" hidden="1" x14ac:dyDescent="0.25">
      <c r="A73" s="191">
        <v>44348</v>
      </c>
      <c r="B73" s="33">
        <v>0</v>
      </c>
      <c r="C73" s="34">
        <v>0</v>
      </c>
      <c r="D73" s="34">
        <v>0</v>
      </c>
      <c r="E73" s="34">
        <v>0</v>
      </c>
      <c r="F73" s="34">
        <v>0</v>
      </c>
      <c r="G73" s="34">
        <v>0</v>
      </c>
      <c r="H73" s="34"/>
      <c r="I73" s="34"/>
      <c r="J73" s="35" t="s">
        <v>66</v>
      </c>
      <c r="K73" s="35"/>
      <c r="L73" s="35"/>
      <c r="M73" s="11"/>
      <c r="N73" s="150">
        <f t="shared" si="27"/>
        <v>44348</v>
      </c>
      <c r="O73" s="43">
        <v>0.11795</v>
      </c>
      <c r="P73" s="44"/>
      <c r="Q73" s="151"/>
      <c r="R73" s="152">
        <v>0.11086</v>
      </c>
      <c r="S73" s="152"/>
      <c r="T73" s="152"/>
      <c r="U73" s="153">
        <v>8.9990000000000001E-2</v>
      </c>
      <c r="V73" s="44"/>
      <c r="W73" s="151"/>
      <c r="X73" s="154"/>
      <c r="Y73" s="154"/>
      <c r="AA73" s="81">
        <f t="shared" si="28"/>
        <v>0</v>
      </c>
    </row>
    <row r="74" spans="1:27" s="17" customFormat="1" hidden="1" x14ac:dyDescent="0.25">
      <c r="A74" s="191">
        <v>44317</v>
      </c>
      <c r="B74" s="33">
        <v>0</v>
      </c>
      <c r="C74" s="34">
        <v>0</v>
      </c>
      <c r="D74" s="34">
        <v>0</v>
      </c>
      <c r="E74" s="34">
        <v>0</v>
      </c>
      <c r="F74" s="34">
        <v>0</v>
      </c>
      <c r="G74" s="34">
        <v>0</v>
      </c>
      <c r="H74" s="34"/>
      <c r="I74" s="34"/>
      <c r="J74" s="35" t="s">
        <v>66</v>
      </c>
      <c r="K74" s="35"/>
      <c r="L74" s="35"/>
      <c r="M74" s="11"/>
      <c r="N74" s="150">
        <f t="shared" si="27"/>
        <v>44317</v>
      </c>
      <c r="O74" s="43">
        <v>0.11795</v>
      </c>
      <c r="P74" s="44"/>
      <c r="Q74" s="151"/>
      <c r="R74" s="152">
        <v>0.11086</v>
      </c>
      <c r="S74" s="152"/>
      <c r="T74" s="152"/>
      <c r="U74" s="153">
        <v>8.9990000000000001E-2</v>
      </c>
      <c r="V74" s="44"/>
      <c r="W74" s="151"/>
      <c r="X74" s="154"/>
      <c r="Y74" s="154"/>
      <c r="AA74" s="81">
        <f t="shared" si="28"/>
        <v>0</v>
      </c>
    </row>
    <row r="75" spans="1:27" s="17" customFormat="1" hidden="1" x14ac:dyDescent="0.25">
      <c r="A75" s="191">
        <v>44287</v>
      </c>
      <c r="B75" s="33">
        <v>0</v>
      </c>
      <c r="C75" s="34">
        <v>0</v>
      </c>
      <c r="D75" s="34">
        <v>0</v>
      </c>
      <c r="E75" s="34">
        <v>0</v>
      </c>
      <c r="F75" s="34">
        <v>0</v>
      </c>
      <c r="G75" s="34">
        <v>0</v>
      </c>
      <c r="H75" s="34"/>
      <c r="I75" s="34"/>
      <c r="J75" s="35" t="s">
        <v>66</v>
      </c>
      <c r="K75" s="35"/>
      <c r="L75" s="35"/>
      <c r="M75" s="11"/>
      <c r="N75" s="150">
        <f t="shared" si="27"/>
        <v>44287</v>
      </c>
      <c r="O75" s="43">
        <v>0.11795</v>
      </c>
      <c r="P75" s="44"/>
      <c r="Q75" s="151"/>
      <c r="R75" s="152">
        <v>0.11086</v>
      </c>
      <c r="S75" s="152"/>
      <c r="T75" s="152"/>
      <c r="U75" s="153">
        <v>8.9990000000000001E-2</v>
      </c>
      <c r="V75" s="44"/>
      <c r="W75" s="151"/>
      <c r="X75" s="154"/>
      <c r="Y75" s="154"/>
      <c r="AA75" s="81">
        <f t="shared" si="28"/>
        <v>0</v>
      </c>
    </row>
    <row r="76" spans="1:27" s="17" customFormat="1" hidden="1" x14ac:dyDescent="0.25">
      <c r="A76" s="191">
        <v>44256</v>
      </c>
      <c r="B76" s="33">
        <v>0</v>
      </c>
      <c r="C76" s="34">
        <v>0</v>
      </c>
      <c r="D76" s="34">
        <v>0</v>
      </c>
      <c r="E76" s="34">
        <v>0</v>
      </c>
      <c r="F76" s="34">
        <v>0</v>
      </c>
      <c r="G76" s="34">
        <v>0</v>
      </c>
      <c r="H76" s="34"/>
      <c r="I76" s="34"/>
      <c r="J76" s="35" t="s">
        <v>66</v>
      </c>
      <c r="K76" s="35"/>
      <c r="L76" s="35"/>
      <c r="M76" s="11"/>
      <c r="N76" s="150">
        <f t="shared" si="27"/>
        <v>44256</v>
      </c>
      <c r="O76" s="43">
        <v>0.11795</v>
      </c>
      <c r="P76" s="44"/>
      <c r="Q76" s="151"/>
      <c r="R76" s="152">
        <v>0.11086</v>
      </c>
      <c r="S76" s="152"/>
      <c r="T76" s="152"/>
      <c r="U76" s="153">
        <v>0.10662000000000001</v>
      </c>
      <c r="V76" s="44"/>
      <c r="W76" s="151"/>
      <c r="X76" s="154"/>
      <c r="Y76" s="154"/>
      <c r="AA76" s="81">
        <f t="shared" si="28"/>
        <v>0</v>
      </c>
    </row>
    <row r="77" spans="1:27" s="17" customFormat="1" hidden="1" x14ac:dyDescent="0.25">
      <c r="A77" s="191">
        <v>44228</v>
      </c>
      <c r="B77" s="33">
        <v>0</v>
      </c>
      <c r="C77" s="34">
        <v>0</v>
      </c>
      <c r="D77" s="34">
        <v>0</v>
      </c>
      <c r="E77" s="34">
        <v>0</v>
      </c>
      <c r="F77" s="34">
        <v>0</v>
      </c>
      <c r="G77" s="34">
        <v>0</v>
      </c>
      <c r="H77" s="34"/>
      <c r="I77" s="34"/>
      <c r="J77" s="35" t="s">
        <v>66</v>
      </c>
      <c r="K77" s="35"/>
      <c r="L77" s="35"/>
      <c r="M77" s="11"/>
      <c r="N77" s="150">
        <f t="shared" si="27"/>
        <v>44228</v>
      </c>
      <c r="O77" s="43">
        <v>0.11795</v>
      </c>
      <c r="P77" s="44"/>
      <c r="Q77" s="151"/>
      <c r="R77" s="152">
        <v>0.11086</v>
      </c>
      <c r="S77" s="152"/>
      <c r="T77" s="152"/>
      <c r="U77" s="153">
        <v>0.10662000000000001</v>
      </c>
      <c r="V77" s="44"/>
      <c r="W77" s="151"/>
      <c r="X77" s="154"/>
      <c r="Y77" s="154"/>
      <c r="AA77" s="81">
        <f t="shared" si="28"/>
        <v>0</v>
      </c>
    </row>
    <row r="78" spans="1:27" s="17" customFormat="1" hidden="1" x14ac:dyDescent="0.25">
      <c r="A78" s="191">
        <v>44197</v>
      </c>
      <c r="B78" s="33">
        <v>0</v>
      </c>
      <c r="C78" s="34">
        <v>0</v>
      </c>
      <c r="D78" s="34">
        <v>0</v>
      </c>
      <c r="E78" s="34">
        <v>0</v>
      </c>
      <c r="F78" s="34">
        <v>0</v>
      </c>
      <c r="G78" s="34">
        <v>0</v>
      </c>
      <c r="H78" s="34"/>
      <c r="I78" s="34"/>
      <c r="J78" s="35" t="s">
        <v>66</v>
      </c>
      <c r="K78" s="35"/>
      <c r="L78" s="35"/>
      <c r="M78" s="11"/>
      <c r="N78" s="150">
        <f t="shared" si="27"/>
        <v>44197</v>
      </c>
      <c r="O78" s="43">
        <v>0.11795</v>
      </c>
      <c r="P78" s="44"/>
      <c r="Q78" s="151"/>
      <c r="R78" s="152">
        <v>0.11086</v>
      </c>
      <c r="S78" s="152"/>
      <c r="T78" s="152"/>
      <c r="U78" s="153">
        <v>0.10662000000000001</v>
      </c>
      <c r="V78" s="44"/>
      <c r="W78" s="151"/>
      <c r="X78" s="154"/>
      <c r="Y78" s="154"/>
      <c r="AA78" s="81">
        <f t="shared" si="28"/>
        <v>0</v>
      </c>
    </row>
    <row r="79" spans="1:27" s="17" customFormat="1" hidden="1" x14ac:dyDescent="0.25">
      <c r="A79" s="191">
        <v>44166</v>
      </c>
      <c r="B79" s="33">
        <v>0</v>
      </c>
      <c r="C79" s="34">
        <v>0</v>
      </c>
      <c r="D79" s="34">
        <v>0</v>
      </c>
      <c r="E79" s="34">
        <v>0</v>
      </c>
      <c r="F79" s="34">
        <v>0</v>
      </c>
      <c r="G79" s="34">
        <v>0</v>
      </c>
      <c r="H79" s="34"/>
      <c r="I79" s="34"/>
      <c r="J79" s="35" t="s">
        <v>66</v>
      </c>
      <c r="K79" s="35"/>
      <c r="L79" s="35"/>
      <c r="M79" s="11"/>
      <c r="N79" s="150">
        <f t="shared" si="27"/>
        <v>44166</v>
      </c>
      <c r="O79" s="43">
        <v>9.8769999999999997E-2</v>
      </c>
      <c r="P79" s="44"/>
      <c r="Q79" s="151"/>
      <c r="R79" s="152">
        <v>9.4600000000000004E-2</v>
      </c>
      <c r="S79" s="152"/>
      <c r="T79" s="152"/>
      <c r="U79" s="153">
        <v>9.1069999999999998E-2</v>
      </c>
      <c r="V79" s="44"/>
      <c r="W79" s="151"/>
      <c r="X79" s="154"/>
      <c r="Y79" s="154"/>
      <c r="AA79" s="81">
        <f t="shared" si="28"/>
        <v>0</v>
      </c>
    </row>
    <row r="80" spans="1:27" s="17" customFormat="1" hidden="1" x14ac:dyDescent="0.25">
      <c r="A80" s="191">
        <v>44136</v>
      </c>
      <c r="B80" s="33">
        <v>0</v>
      </c>
      <c r="C80" s="34">
        <v>0</v>
      </c>
      <c r="D80" s="34">
        <v>0</v>
      </c>
      <c r="E80" s="34">
        <v>0</v>
      </c>
      <c r="F80" s="34">
        <v>0</v>
      </c>
      <c r="G80" s="34">
        <v>0</v>
      </c>
      <c r="H80" s="34"/>
      <c r="I80" s="34"/>
      <c r="J80" s="35" t="s">
        <v>66</v>
      </c>
      <c r="K80" s="35"/>
      <c r="L80" s="35"/>
      <c r="M80" s="11"/>
      <c r="N80" s="150">
        <f t="shared" si="27"/>
        <v>44136</v>
      </c>
      <c r="O80" s="43">
        <v>9.8769999999999997E-2</v>
      </c>
      <c r="P80" s="44"/>
      <c r="Q80" s="151"/>
      <c r="R80" s="152">
        <v>9.4600000000000004E-2</v>
      </c>
      <c r="S80" s="152"/>
      <c r="T80" s="152"/>
      <c r="U80" s="153">
        <v>9.1069999999999998E-2</v>
      </c>
      <c r="V80" s="44"/>
      <c r="W80" s="151"/>
      <c r="X80" s="154"/>
      <c r="Y80" s="154"/>
      <c r="AA80" s="81">
        <f t="shared" si="28"/>
        <v>0</v>
      </c>
    </row>
    <row r="81" spans="1:27" s="17" customFormat="1" hidden="1" x14ac:dyDescent="0.25">
      <c r="A81" s="191">
        <v>44105</v>
      </c>
      <c r="B81" s="33">
        <v>0</v>
      </c>
      <c r="C81" s="34">
        <v>0</v>
      </c>
      <c r="D81" s="34">
        <v>0</v>
      </c>
      <c r="E81" s="34">
        <v>0</v>
      </c>
      <c r="F81" s="34">
        <v>0</v>
      </c>
      <c r="G81" s="34">
        <v>0</v>
      </c>
      <c r="H81" s="34"/>
      <c r="I81" s="34"/>
      <c r="J81" s="35" t="s">
        <v>66</v>
      </c>
      <c r="K81" s="35"/>
      <c r="L81" s="35"/>
      <c r="M81" s="11"/>
      <c r="N81" s="150">
        <f t="shared" si="27"/>
        <v>44105</v>
      </c>
      <c r="O81" s="43">
        <v>9.8769999999999997E-2</v>
      </c>
      <c r="P81" s="44"/>
      <c r="Q81" s="151"/>
      <c r="R81" s="152">
        <v>9.4600000000000004E-2</v>
      </c>
      <c r="S81" s="152"/>
      <c r="T81" s="152"/>
      <c r="U81" s="153">
        <v>9.1069999999999998E-2</v>
      </c>
      <c r="V81" s="44"/>
      <c r="W81" s="151"/>
      <c r="X81" s="154"/>
      <c r="Y81" s="154"/>
      <c r="AA81" s="81">
        <f t="shared" si="28"/>
        <v>0</v>
      </c>
    </row>
    <row r="82" spans="1:27" s="17" customFormat="1" hidden="1" x14ac:dyDescent="0.25">
      <c r="A82" s="191">
        <v>44075</v>
      </c>
      <c r="B82" s="33">
        <v>0</v>
      </c>
      <c r="C82" s="34">
        <v>0</v>
      </c>
      <c r="D82" s="34">
        <v>0</v>
      </c>
      <c r="E82" s="34">
        <v>0</v>
      </c>
      <c r="F82" s="34">
        <v>0</v>
      </c>
      <c r="G82" s="34">
        <v>0</v>
      </c>
      <c r="H82" s="34"/>
      <c r="I82" s="34"/>
      <c r="J82" s="35" t="s">
        <v>66</v>
      </c>
      <c r="K82" s="35"/>
      <c r="L82" s="35"/>
      <c r="M82" s="11"/>
      <c r="N82" s="150">
        <f t="shared" si="27"/>
        <v>44075</v>
      </c>
      <c r="O82" s="43">
        <v>9.8769999999999997E-2</v>
      </c>
      <c r="P82" s="44"/>
      <c r="Q82" s="151"/>
      <c r="R82" s="152">
        <v>9.4600000000000004E-2</v>
      </c>
      <c r="S82" s="152"/>
      <c r="T82" s="152"/>
      <c r="U82" s="153">
        <v>8.0240000000000006E-2</v>
      </c>
      <c r="V82" s="44"/>
      <c r="W82" s="151"/>
      <c r="X82" s="154"/>
      <c r="Y82" s="154"/>
      <c r="AA82" s="81">
        <f t="shared" si="28"/>
        <v>0</v>
      </c>
    </row>
    <row r="83" spans="1:27" s="17" customFormat="1" hidden="1" x14ac:dyDescent="0.25">
      <c r="A83" s="191">
        <v>44044</v>
      </c>
      <c r="B83" s="33">
        <v>0</v>
      </c>
      <c r="C83" s="34">
        <v>0</v>
      </c>
      <c r="D83" s="34">
        <v>0</v>
      </c>
      <c r="E83" s="34">
        <v>0</v>
      </c>
      <c r="F83" s="34">
        <v>0</v>
      </c>
      <c r="G83" s="34">
        <v>0</v>
      </c>
      <c r="H83" s="34"/>
      <c r="I83" s="34"/>
      <c r="J83" s="35" t="s">
        <v>66</v>
      </c>
      <c r="K83" s="35"/>
      <c r="L83" s="35"/>
      <c r="M83" s="11"/>
      <c r="N83" s="150">
        <f t="shared" si="27"/>
        <v>44044</v>
      </c>
      <c r="O83" s="43">
        <v>9.8769999999999997E-2</v>
      </c>
      <c r="P83" s="44"/>
      <c r="Q83" s="151"/>
      <c r="R83" s="152">
        <v>9.4600000000000004E-2</v>
      </c>
      <c r="S83" s="152"/>
      <c r="T83" s="152"/>
      <c r="U83" s="153">
        <v>8.0240000000000006E-2</v>
      </c>
      <c r="V83" s="44"/>
      <c r="W83" s="151"/>
      <c r="X83" s="154"/>
      <c r="Y83" s="154"/>
      <c r="AA83" s="81">
        <f t="shared" si="28"/>
        <v>0</v>
      </c>
    </row>
    <row r="84" spans="1:27" s="17" customFormat="1" hidden="1" x14ac:dyDescent="0.25">
      <c r="A84" s="191">
        <v>44013</v>
      </c>
      <c r="B84" s="33">
        <v>0</v>
      </c>
      <c r="C84" s="34">
        <v>0</v>
      </c>
      <c r="D84" s="34">
        <v>0</v>
      </c>
      <c r="E84" s="34">
        <v>0</v>
      </c>
      <c r="F84" s="34">
        <v>0</v>
      </c>
      <c r="G84" s="34">
        <v>0</v>
      </c>
      <c r="H84" s="34"/>
      <c r="I84" s="34"/>
      <c r="J84" s="35" t="s">
        <v>66</v>
      </c>
      <c r="K84" s="35"/>
      <c r="L84" s="35"/>
      <c r="M84" s="11"/>
      <c r="N84" s="150">
        <f t="shared" si="27"/>
        <v>44013</v>
      </c>
      <c r="O84" s="43">
        <v>9.8769999999999997E-2</v>
      </c>
      <c r="P84" s="44"/>
      <c r="Q84" s="151"/>
      <c r="R84" s="152">
        <v>9.4600000000000004E-2</v>
      </c>
      <c r="S84" s="152"/>
      <c r="T84" s="152"/>
      <c r="U84" s="153">
        <v>8.0240000000000006E-2</v>
      </c>
      <c r="V84" s="44"/>
      <c r="W84" s="151"/>
      <c r="X84" s="154"/>
      <c r="Y84" s="154"/>
      <c r="AA84" s="81">
        <f t="shared" si="28"/>
        <v>0</v>
      </c>
    </row>
    <row r="85" spans="1:27" s="17" customFormat="1" hidden="1" x14ac:dyDescent="0.25">
      <c r="A85" s="191">
        <v>43983</v>
      </c>
      <c r="B85" s="33">
        <v>0</v>
      </c>
      <c r="C85" s="34">
        <v>0</v>
      </c>
      <c r="D85" s="34">
        <v>0</v>
      </c>
      <c r="E85" s="34">
        <v>0</v>
      </c>
      <c r="F85" s="34">
        <v>0</v>
      </c>
      <c r="G85" s="34">
        <v>0</v>
      </c>
      <c r="H85" s="34"/>
      <c r="I85" s="34"/>
      <c r="J85" s="35" t="s">
        <v>66</v>
      </c>
      <c r="K85" s="35"/>
      <c r="L85" s="35"/>
      <c r="M85" s="11"/>
      <c r="N85" s="150">
        <f t="shared" si="27"/>
        <v>43983</v>
      </c>
      <c r="O85" s="43">
        <v>0.12517</v>
      </c>
      <c r="P85" s="44"/>
      <c r="Q85" s="151"/>
      <c r="R85" s="152">
        <v>0.12007000000000001</v>
      </c>
      <c r="S85" s="152"/>
      <c r="T85" s="152"/>
      <c r="U85" s="153">
        <v>8.1360000000000002E-2</v>
      </c>
      <c r="V85" s="44"/>
      <c r="W85" s="151"/>
      <c r="X85" s="154"/>
      <c r="Y85" s="154"/>
      <c r="AA85" s="81">
        <f t="shared" si="28"/>
        <v>0</v>
      </c>
    </row>
    <row r="86" spans="1:27" s="17" customFormat="1" hidden="1" x14ac:dyDescent="0.25">
      <c r="A86" s="191">
        <v>43952</v>
      </c>
      <c r="B86" s="33">
        <v>0</v>
      </c>
      <c r="C86" s="34">
        <v>0</v>
      </c>
      <c r="D86" s="34">
        <v>0</v>
      </c>
      <c r="E86" s="34">
        <v>0</v>
      </c>
      <c r="F86" s="34">
        <v>0</v>
      </c>
      <c r="G86" s="34">
        <v>0</v>
      </c>
      <c r="H86" s="34"/>
      <c r="I86" s="34"/>
      <c r="J86" s="35" t="s">
        <v>66</v>
      </c>
      <c r="K86" s="35"/>
      <c r="L86" s="35"/>
      <c r="M86" s="11"/>
      <c r="N86" s="150">
        <f t="shared" si="27"/>
        <v>43952</v>
      </c>
      <c r="O86" s="43">
        <v>0.12517</v>
      </c>
      <c r="P86" s="44"/>
      <c r="Q86" s="151"/>
      <c r="R86" s="152">
        <v>0.12007000000000001</v>
      </c>
      <c r="S86" s="152"/>
      <c r="T86" s="152"/>
      <c r="U86" s="153">
        <v>8.1360000000000002E-2</v>
      </c>
      <c r="V86" s="44"/>
      <c r="W86" s="151"/>
      <c r="X86" s="154"/>
      <c r="Y86" s="154"/>
      <c r="AA86" s="81">
        <f t="shared" si="28"/>
        <v>0</v>
      </c>
    </row>
    <row r="87" spans="1:27" s="17" customFormat="1" hidden="1" x14ac:dyDescent="0.25">
      <c r="A87" s="191">
        <v>43922</v>
      </c>
      <c r="B87" s="33">
        <v>0</v>
      </c>
      <c r="C87" s="34">
        <v>0</v>
      </c>
      <c r="D87" s="34">
        <v>0</v>
      </c>
      <c r="E87" s="34">
        <v>0</v>
      </c>
      <c r="F87" s="34">
        <v>0</v>
      </c>
      <c r="G87" s="34">
        <v>0</v>
      </c>
      <c r="H87" s="34"/>
      <c r="I87" s="34"/>
      <c r="J87" s="35" t="s">
        <v>66</v>
      </c>
      <c r="K87" s="35"/>
      <c r="L87" s="35"/>
      <c r="M87" s="11"/>
      <c r="N87" s="150">
        <f t="shared" si="27"/>
        <v>43922</v>
      </c>
      <c r="O87" s="43">
        <v>0.12517</v>
      </c>
      <c r="P87" s="44"/>
      <c r="Q87" s="151"/>
      <c r="R87" s="152">
        <v>0.12007000000000001</v>
      </c>
      <c r="S87" s="152"/>
      <c r="T87" s="152"/>
      <c r="U87" s="153">
        <v>8.1360000000000002E-2</v>
      </c>
      <c r="V87" s="44"/>
      <c r="W87" s="151"/>
      <c r="X87" s="154"/>
      <c r="Y87" s="154"/>
      <c r="AA87" s="81">
        <f t="shared" si="28"/>
        <v>0</v>
      </c>
    </row>
    <row r="88" spans="1:27" s="17" customFormat="1" hidden="1" x14ac:dyDescent="0.25">
      <c r="A88" s="191">
        <v>43891</v>
      </c>
      <c r="B88" s="33">
        <v>0</v>
      </c>
      <c r="C88" s="34">
        <v>0</v>
      </c>
      <c r="D88" s="34">
        <v>0</v>
      </c>
      <c r="E88" s="34">
        <v>0</v>
      </c>
      <c r="F88" s="34">
        <v>0</v>
      </c>
      <c r="G88" s="34">
        <v>0</v>
      </c>
      <c r="H88" s="34"/>
      <c r="I88" s="34"/>
      <c r="J88" s="35" t="s">
        <v>66</v>
      </c>
      <c r="K88" s="35"/>
      <c r="L88" s="35"/>
      <c r="M88" s="11"/>
      <c r="N88" s="150">
        <f t="shared" si="27"/>
        <v>43891</v>
      </c>
      <c r="O88" s="43">
        <v>0.12517</v>
      </c>
      <c r="P88" s="44"/>
      <c r="Q88" s="151"/>
      <c r="R88" s="152">
        <v>0.12007000000000001</v>
      </c>
      <c r="S88" s="152"/>
      <c r="T88" s="152"/>
      <c r="U88" s="153">
        <v>0.12175000000000001</v>
      </c>
      <c r="V88" s="44"/>
      <c r="W88" s="151"/>
      <c r="X88" s="154"/>
      <c r="Y88" s="154"/>
      <c r="AA88" s="81">
        <f t="shared" si="28"/>
        <v>0</v>
      </c>
    </row>
    <row r="89" spans="1:27" s="17" customFormat="1" hidden="1" x14ac:dyDescent="0.25">
      <c r="A89" s="191">
        <v>43862</v>
      </c>
      <c r="B89" s="33">
        <v>0</v>
      </c>
      <c r="C89" s="34">
        <v>0</v>
      </c>
      <c r="D89" s="34">
        <v>0</v>
      </c>
      <c r="E89" s="34">
        <v>0</v>
      </c>
      <c r="F89" s="34">
        <v>0</v>
      </c>
      <c r="G89" s="34">
        <v>0</v>
      </c>
      <c r="H89" s="34"/>
      <c r="I89" s="34"/>
      <c r="J89" s="35" t="s">
        <v>66</v>
      </c>
      <c r="K89" s="35"/>
      <c r="L89" s="35"/>
      <c r="M89" s="11"/>
      <c r="N89" s="150">
        <f t="shared" si="27"/>
        <v>43862</v>
      </c>
      <c r="O89" s="43">
        <v>0.12517</v>
      </c>
      <c r="P89" s="44"/>
      <c r="Q89" s="151"/>
      <c r="R89" s="152">
        <v>0.12007000000000001</v>
      </c>
      <c r="S89" s="152"/>
      <c r="T89" s="152"/>
      <c r="U89" s="153">
        <v>0.12175000000000001</v>
      </c>
      <c r="V89" s="44"/>
      <c r="W89" s="151"/>
      <c r="X89" s="154"/>
      <c r="Y89" s="154"/>
      <c r="AA89" s="81">
        <f t="shared" si="28"/>
        <v>0</v>
      </c>
    </row>
    <row r="90" spans="1:27" s="17" customFormat="1" hidden="1" x14ac:dyDescent="0.25">
      <c r="A90" s="191">
        <v>43831</v>
      </c>
      <c r="B90" s="33">
        <v>0</v>
      </c>
      <c r="C90" s="34">
        <v>0</v>
      </c>
      <c r="D90" s="34">
        <v>0</v>
      </c>
      <c r="E90" s="34">
        <v>0</v>
      </c>
      <c r="F90" s="34">
        <v>0</v>
      </c>
      <c r="G90" s="34">
        <v>0</v>
      </c>
      <c r="H90" s="34"/>
      <c r="I90" s="34"/>
      <c r="J90" s="35" t="s">
        <v>66</v>
      </c>
      <c r="K90" s="35"/>
      <c r="L90" s="35"/>
      <c r="M90" s="11"/>
      <c r="N90" s="150">
        <f t="shared" si="27"/>
        <v>43831</v>
      </c>
      <c r="O90" s="43">
        <v>0.12517</v>
      </c>
      <c r="P90" s="44"/>
      <c r="Q90" s="151"/>
      <c r="R90" s="152">
        <v>0.12007000000000001</v>
      </c>
      <c r="S90" s="152"/>
      <c r="T90" s="152"/>
      <c r="U90" s="153">
        <v>0.12175000000000001</v>
      </c>
      <c r="V90" s="44"/>
      <c r="W90" s="151"/>
      <c r="X90" s="154"/>
      <c r="Y90" s="154"/>
      <c r="AA90" s="81">
        <f t="shared" si="28"/>
        <v>0</v>
      </c>
    </row>
    <row r="91" spans="1:27" s="17" customFormat="1" hidden="1" x14ac:dyDescent="0.25">
      <c r="A91" s="191">
        <v>43800</v>
      </c>
      <c r="B91" s="33">
        <v>0</v>
      </c>
      <c r="C91" s="34">
        <v>0</v>
      </c>
      <c r="D91" s="34">
        <v>0</v>
      </c>
      <c r="E91" s="34">
        <v>0</v>
      </c>
      <c r="F91" s="34">
        <v>0</v>
      </c>
      <c r="G91" s="34">
        <v>0</v>
      </c>
      <c r="H91" s="34"/>
      <c r="I91" s="34"/>
      <c r="J91" s="35" t="s">
        <v>66</v>
      </c>
      <c r="K91" s="35"/>
      <c r="L91" s="35"/>
      <c r="M91" s="11"/>
      <c r="N91" s="150">
        <f t="shared" si="27"/>
        <v>43800</v>
      </c>
      <c r="O91" s="43">
        <v>0.10836</v>
      </c>
      <c r="P91" s="44"/>
      <c r="Q91" s="151"/>
      <c r="R91" s="152">
        <v>0.10569000000000001</v>
      </c>
      <c r="S91" s="152"/>
      <c r="T91" s="152"/>
      <c r="U91" s="153">
        <v>0.10219</v>
      </c>
      <c r="V91" s="44"/>
      <c r="W91" s="151"/>
      <c r="X91" s="154"/>
      <c r="Y91" s="154"/>
      <c r="AA91" s="81">
        <f t="shared" si="28"/>
        <v>0</v>
      </c>
    </row>
    <row r="92" spans="1:27" s="17" customFormat="1" hidden="1" x14ac:dyDescent="0.25">
      <c r="A92" s="191">
        <v>43770</v>
      </c>
      <c r="B92" s="33">
        <v>0</v>
      </c>
      <c r="C92" s="34">
        <v>0</v>
      </c>
      <c r="D92" s="34">
        <v>0</v>
      </c>
      <c r="E92" s="34">
        <v>0</v>
      </c>
      <c r="F92" s="34">
        <v>0</v>
      </c>
      <c r="G92" s="34">
        <v>0</v>
      </c>
      <c r="H92" s="34"/>
      <c r="I92" s="34"/>
      <c r="J92" s="35" t="s">
        <v>66</v>
      </c>
      <c r="K92" s="35"/>
      <c r="L92" s="35"/>
      <c r="M92" s="11"/>
      <c r="N92" s="150">
        <f t="shared" si="27"/>
        <v>43770</v>
      </c>
      <c r="O92" s="43">
        <v>0.10836</v>
      </c>
      <c r="P92" s="44"/>
      <c r="Q92" s="151"/>
      <c r="R92" s="152">
        <v>0.10569000000000001</v>
      </c>
      <c r="S92" s="152"/>
      <c r="T92" s="152"/>
      <c r="U92" s="153">
        <v>0.10219</v>
      </c>
      <c r="V92" s="44"/>
      <c r="W92" s="151"/>
      <c r="X92" s="154"/>
      <c r="Y92" s="154"/>
      <c r="AA92" s="81">
        <f t="shared" si="28"/>
        <v>0</v>
      </c>
    </row>
    <row r="93" spans="1:27" s="17" customFormat="1" hidden="1" x14ac:dyDescent="0.25">
      <c r="A93" s="191">
        <v>43739</v>
      </c>
      <c r="B93" s="33">
        <v>0</v>
      </c>
      <c r="C93" s="34">
        <v>0</v>
      </c>
      <c r="D93" s="34">
        <v>0</v>
      </c>
      <c r="E93" s="34">
        <v>0</v>
      </c>
      <c r="F93" s="34">
        <v>0</v>
      </c>
      <c r="G93" s="34">
        <v>0</v>
      </c>
      <c r="H93" s="34"/>
      <c r="I93" s="34"/>
      <c r="J93" s="35" t="s">
        <v>66</v>
      </c>
      <c r="K93" s="35"/>
      <c r="L93" s="35"/>
      <c r="M93" s="11"/>
      <c r="N93" s="150">
        <f t="shared" si="27"/>
        <v>43739</v>
      </c>
      <c r="O93" s="43">
        <v>0.10836</v>
      </c>
      <c r="P93" s="44"/>
      <c r="Q93" s="151"/>
      <c r="R93" s="152">
        <v>0.10569000000000001</v>
      </c>
      <c r="S93" s="152"/>
      <c r="T93" s="152"/>
      <c r="U93" s="153">
        <v>0.10219</v>
      </c>
      <c r="V93" s="44"/>
      <c r="W93" s="151"/>
      <c r="X93" s="154"/>
      <c r="Y93" s="154"/>
      <c r="AA93" s="81">
        <f t="shared" si="28"/>
        <v>0</v>
      </c>
    </row>
    <row r="94" spans="1:27" s="17" customFormat="1" hidden="1" x14ac:dyDescent="0.25">
      <c r="A94" s="191">
        <v>43709</v>
      </c>
      <c r="B94" s="33">
        <v>0</v>
      </c>
      <c r="C94" s="34">
        <v>0</v>
      </c>
      <c r="D94" s="34">
        <v>0</v>
      </c>
      <c r="E94" s="34">
        <v>0</v>
      </c>
      <c r="F94" s="34">
        <v>0</v>
      </c>
      <c r="G94" s="34">
        <v>0</v>
      </c>
      <c r="H94" s="34"/>
      <c r="I94" s="34"/>
      <c r="J94" s="35" t="s">
        <v>66</v>
      </c>
      <c r="K94" s="35"/>
      <c r="L94" s="35"/>
      <c r="M94" s="11"/>
      <c r="N94" s="150">
        <f t="shared" si="27"/>
        <v>43709</v>
      </c>
      <c r="O94" s="43">
        <v>0.10836</v>
      </c>
      <c r="P94" s="44"/>
      <c r="Q94" s="151"/>
      <c r="R94" s="152">
        <v>0.10569000000000001</v>
      </c>
      <c r="S94" s="152"/>
      <c r="T94" s="152"/>
      <c r="U94" s="153">
        <v>9.6560000000000007E-2</v>
      </c>
      <c r="V94" s="44"/>
      <c r="W94" s="151"/>
      <c r="X94" s="154"/>
      <c r="Y94" s="154"/>
      <c r="AA94" s="81">
        <f t="shared" si="28"/>
        <v>0</v>
      </c>
    </row>
    <row r="95" spans="1:27" s="17" customFormat="1" hidden="1" x14ac:dyDescent="0.25">
      <c r="A95" s="191">
        <v>43678</v>
      </c>
      <c r="B95" s="33">
        <v>0</v>
      </c>
      <c r="C95" s="34">
        <v>0</v>
      </c>
      <c r="D95" s="34">
        <v>0</v>
      </c>
      <c r="E95" s="34">
        <v>0</v>
      </c>
      <c r="F95" s="34">
        <v>0</v>
      </c>
      <c r="G95" s="34">
        <v>0</v>
      </c>
      <c r="H95" s="34"/>
      <c r="I95" s="34"/>
      <c r="J95" s="35" t="s">
        <v>66</v>
      </c>
      <c r="K95" s="35"/>
      <c r="L95" s="35"/>
      <c r="M95" s="11"/>
      <c r="N95" s="150">
        <f t="shared" ref="N95:N114" si="29">A95</f>
        <v>43678</v>
      </c>
      <c r="O95" s="43">
        <v>0.10836</v>
      </c>
      <c r="P95" s="44"/>
      <c r="Q95" s="151"/>
      <c r="R95" s="152">
        <v>0.10569000000000001</v>
      </c>
      <c r="S95" s="152"/>
      <c r="T95" s="152"/>
      <c r="U95" s="153">
        <v>9.6560000000000007E-2</v>
      </c>
      <c r="V95" s="44"/>
      <c r="W95" s="151"/>
      <c r="X95" s="154"/>
      <c r="Y95" s="154"/>
      <c r="AA95" s="81">
        <f t="shared" ref="AA95:AA114" si="30">+X95-Z95</f>
        <v>0</v>
      </c>
    </row>
    <row r="96" spans="1:27" s="17" customFormat="1" hidden="1" x14ac:dyDescent="0.25">
      <c r="A96" s="191">
        <v>43647</v>
      </c>
      <c r="B96" s="33">
        <v>0</v>
      </c>
      <c r="C96" s="34">
        <v>0</v>
      </c>
      <c r="D96" s="34">
        <v>0</v>
      </c>
      <c r="E96" s="34">
        <v>0</v>
      </c>
      <c r="F96" s="34">
        <v>0</v>
      </c>
      <c r="G96" s="34">
        <v>0</v>
      </c>
      <c r="H96" s="34"/>
      <c r="I96" s="34"/>
      <c r="J96" s="35" t="s">
        <v>66</v>
      </c>
      <c r="K96" s="35"/>
      <c r="L96" s="35"/>
      <c r="M96" s="11"/>
      <c r="N96" s="150">
        <f t="shared" si="29"/>
        <v>43647</v>
      </c>
      <c r="O96" s="43">
        <v>0.10836</v>
      </c>
      <c r="P96" s="44"/>
      <c r="Q96" s="151"/>
      <c r="R96" s="152">
        <v>0.10569000000000001</v>
      </c>
      <c r="S96" s="152"/>
      <c r="T96" s="152"/>
      <c r="U96" s="153">
        <v>9.6560000000000007E-2</v>
      </c>
      <c r="V96" s="44"/>
      <c r="W96" s="151"/>
      <c r="X96" s="154"/>
      <c r="Y96" s="154"/>
      <c r="AA96" s="81">
        <f t="shared" si="30"/>
        <v>0</v>
      </c>
    </row>
    <row r="97" spans="1:27" s="17" customFormat="1" hidden="1" x14ac:dyDescent="0.25">
      <c r="A97" s="191">
        <v>43617</v>
      </c>
      <c r="B97" s="33">
        <v>0</v>
      </c>
      <c r="C97" s="34">
        <v>0</v>
      </c>
      <c r="D97" s="34">
        <v>0</v>
      </c>
      <c r="E97" s="34">
        <v>0</v>
      </c>
      <c r="F97" s="34">
        <v>0</v>
      </c>
      <c r="G97" s="34">
        <v>0</v>
      </c>
      <c r="H97" s="34"/>
      <c r="I97" s="34"/>
      <c r="J97" s="35" t="s">
        <v>66</v>
      </c>
      <c r="K97" s="35"/>
      <c r="L97" s="35"/>
      <c r="M97" s="11"/>
      <c r="N97" s="150">
        <f t="shared" si="29"/>
        <v>43617</v>
      </c>
      <c r="O97" s="43">
        <v>0.13588</v>
      </c>
      <c r="P97" s="44"/>
      <c r="Q97" s="151"/>
      <c r="R97" s="152">
        <v>0.13184999999999999</v>
      </c>
      <c r="S97" s="152"/>
      <c r="T97" s="152"/>
      <c r="U97" s="153">
        <v>0.10595</v>
      </c>
      <c r="V97" s="44"/>
      <c r="W97" s="151"/>
      <c r="X97" s="154"/>
      <c r="Y97" s="154"/>
      <c r="AA97" s="81">
        <f t="shared" si="30"/>
        <v>0</v>
      </c>
    </row>
    <row r="98" spans="1:27" s="17" customFormat="1" hidden="1" x14ac:dyDescent="0.25">
      <c r="A98" s="191">
        <v>43586</v>
      </c>
      <c r="B98" s="33">
        <v>0</v>
      </c>
      <c r="C98" s="34">
        <v>0</v>
      </c>
      <c r="D98" s="34">
        <v>0</v>
      </c>
      <c r="E98" s="34">
        <v>0</v>
      </c>
      <c r="F98" s="34">
        <v>0</v>
      </c>
      <c r="G98" s="34">
        <v>0</v>
      </c>
      <c r="H98" s="34"/>
      <c r="I98" s="34"/>
      <c r="J98" s="35" t="s">
        <v>66</v>
      </c>
      <c r="K98" s="35"/>
      <c r="L98" s="35"/>
      <c r="M98" s="11"/>
      <c r="N98" s="150">
        <f t="shared" si="29"/>
        <v>43586</v>
      </c>
      <c r="O98" s="43">
        <v>0.13588</v>
      </c>
      <c r="P98" s="44"/>
      <c r="Q98" s="151"/>
      <c r="R98" s="152">
        <v>0.13184999999999999</v>
      </c>
      <c r="S98" s="152"/>
      <c r="T98" s="152"/>
      <c r="U98" s="153">
        <v>0.10595</v>
      </c>
      <c r="V98" s="44"/>
      <c r="W98" s="151"/>
      <c r="X98" s="154"/>
      <c r="Y98" s="154"/>
      <c r="AA98" s="81">
        <f t="shared" si="30"/>
        <v>0</v>
      </c>
    </row>
    <row r="99" spans="1:27" s="17" customFormat="1" hidden="1" x14ac:dyDescent="0.25">
      <c r="A99" s="191">
        <v>43556</v>
      </c>
      <c r="B99" s="33">
        <v>0</v>
      </c>
      <c r="C99" s="34">
        <v>0</v>
      </c>
      <c r="D99" s="34">
        <v>0</v>
      </c>
      <c r="E99" s="34">
        <v>0</v>
      </c>
      <c r="F99" s="34">
        <v>0</v>
      </c>
      <c r="G99" s="34">
        <v>0</v>
      </c>
      <c r="H99" s="34"/>
      <c r="I99" s="34"/>
      <c r="J99" s="35" t="s">
        <v>66</v>
      </c>
      <c r="K99" s="35"/>
      <c r="L99" s="35"/>
      <c r="M99" s="11"/>
      <c r="N99" s="150">
        <f t="shared" si="29"/>
        <v>43556</v>
      </c>
      <c r="O99" s="43">
        <v>0.13588</v>
      </c>
      <c r="P99" s="44"/>
      <c r="Q99" s="151"/>
      <c r="R99" s="152">
        <v>0.13184999999999999</v>
      </c>
      <c r="S99" s="152"/>
      <c r="T99" s="152"/>
      <c r="U99" s="153">
        <v>0.10595</v>
      </c>
      <c r="V99" s="44"/>
      <c r="W99" s="151"/>
      <c r="X99" s="154"/>
      <c r="Y99" s="154"/>
      <c r="AA99" s="81">
        <f t="shared" si="30"/>
        <v>0</v>
      </c>
    </row>
    <row r="100" spans="1:27" s="17" customFormat="1" hidden="1" x14ac:dyDescent="0.25">
      <c r="A100" s="191">
        <v>43525</v>
      </c>
      <c r="B100" s="33">
        <v>0</v>
      </c>
      <c r="C100" s="34">
        <v>0</v>
      </c>
      <c r="D100" s="34">
        <v>0</v>
      </c>
      <c r="E100" s="34">
        <v>0</v>
      </c>
      <c r="F100" s="34">
        <v>0</v>
      </c>
      <c r="G100" s="34">
        <v>0</v>
      </c>
      <c r="H100" s="34"/>
      <c r="I100" s="34"/>
      <c r="J100" s="35" t="s">
        <v>66</v>
      </c>
      <c r="K100" s="35"/>
      <c r="L100" s="35"/>
      <c r="M100" s="11"/>
      <c r="N100" s="150">
        <f t="shared" si="29"/>
        <v>43525</v>
      </c>
      <c r="O100" s="43">
        <v>0.13588</v>
      </c>
      <c r="P100" s="44"/>
      <c r="Q100" s="151"/>
      <c r="R100" s="152">
        <v>0.13184999999999999</v>
      </c>
      <c r="S100" s="152"/>
      <c r="T100" s="152"/>
      <c r="U100" s="153">
        <v>0.16148000000000001</v>
      </c>
      <c r="V100" s="44"/>
      <c r="W100" s="151"/>
      <c r="X100" s="154"/>
      <c r="Y100" s="154"/>
      <c r="AA100" s="81">
        <f t="shared" si="30"/>
        <v>0</v>
      </c>
    </row>
    <row r="101" spans="1:27" s="17" customFormat="1" hidden="1" x14ac:dyDescent="0.25">
      <c r="A101" s="191">
        <v>43497</v>
      </c>
      <c r="B101" s="33">
        <v>0</v>
      </c>
      <c r="C101" s="34">
        <v>0</v>
      </c>
      <c r="D101" s="34">
        <v>0</v>
      </c>
      <c r="E101" s="34">
        <v>0</v>
      </c>
      <c r="F101" s="34">
        <v>0</v>
      </c>
      <c r="G101" s="34">
        <v>0</v>
      </c>
      <c r="H101" s="34"/>
      <c r="I101" s="34"/>
      <c r="J101" s="35" t="s">
        <v>66</v>
      </c>
      <c r="K101" s="35"/>
      <c r="L101" s="35"/>
      <c r="M101" s="11"/>
      <c r="N101" s="150">
        <f t="shared" si="29"/>
        <v>43497</v>
      </c>
      <c r="O101" s="43">
        <v>0.13588</v>
      </c>
      <c r="P101" s="44"/>
      <c r="Q101" s="151"/>
      <c r="R101" s="152">
        <v>0.13184999999999999</v>
      </c>
      <c r="S101" s="152"/>
      <c r="T101" s="152"/>
      <c r="U101" s="153">
        <v>0.16148000000000001</v>
      </c>
      <c r="V101" s="44"/>
      <c r="W101" s="151"/>
      <c r="X101" s="154"/>
      <c r="Y101" s="154"/>
      <c r="AA101" s="81">
        <f t="shared" si="30"/>
        <v>0</v>
      </c>
    </row>
    <row r="102" spans="1:27" s="17" customFormat="1" hidden="1" x14ac:dyDescent="0.25">
      <c r="A102" s="191">
        <v>43466</v>
      </c>
      <c r="B102" s="33">
        <v>0</v>
      </c>
      <c r="C102" s="34">
        <v>0</v>
      </c>
      <c r="D102" s="34">
        <v>0</v>
      </c>
      <c r="E102" s="34">
        <v>0</v>
      </c>
      <c r="F102" s="34">
        <v>0</v>
      </c>
      <c r="G102" s="34">
        <v>0</v>
      </c>
      <c r="H102" s="34"/>
      <c r="I102" s="34"/>
      <c r="J102" s="35" t="s">
        <v>66</v>
      </c>
      <c r="K102" s="35"/>
      <c r="L102" s="35"/>
      <c r="M102" s="11"/>
      <c r="N102" s="150">
        <f t="shared" si="29"/>
        <v>43466</v>
      </c>
      <c r="O102" s="43">
        <v>0.13588</v>
      </c>
      <c r="P102" s="44"/>
      <c r="Q102" s="151"/>
      <c r="R102" s="152">
        <v>0.13184999999999999</v>
      </c>
      <c r="S102" s="152"/>
      <c r="T102" s="152"/>
      <c r="U102" s="153">
        <v>0.16148000000000001</v>
      </c>
      <c r="V102" s="44"/>
      <c r="W102" s="151"/>
      <c r="X102" s="154"/>
      <c r="Y102" s="154"/>
      <c r="AA102" s="81">
        <f t="shared" si="30"/>
        <v>0</v>
      </c>
    </row>
    <row r="103" spans="1:27" s="17" customFormat="1" hidden="1" x14ac:dyDescent="0.25">
      <c r="A103" s="191">
        <v>43435</v>
      </c>
      <c r="B103" s="33">
        <v>0</v>
      </c>
      <c r="C103" s="34">
        <v>0</v>
      </c>
      <c r="D103" s="34">
        <v>0</v>
      </c>
      <c r="E103" s="34">
        <v>0</v>
      </c>
      <c r="F103" s="34">
        <v>0</v>
      </c>
      <c r="G103" s="34">
        <v>0</v>
      </c>
      <c r="H103" s="34"/>
      <c r="I103" s="34"/>
      <c r="J103" s="35" t="s">
        <v>66</v>
      </c>
      <c r="K103" s="35"/>
      <c r="L103" s="35"/>
      <c r="M103" s="11"/>
      <c r="N103" s="150">
        <f t="shared" si="29"/>
        <v>43435</v>
      </c>
      <c r="O103" s="43">
        <v>0.11397</v>
      </c>
      <c r="P103" s="44"/>
      <c r="Q103" s="151"/>
      <c r="R103" s="152">
        <v>0.11403000000000001</v>
      </c>
      <c r="S103" s="152"/>
      <c r="T103" s="152"/>
      <c r="U103" s="153">
        <v>0.12266000000000001</v>
      </c>
      <c r="V103" s="44"/>
      <c r="W103" s="151"/>
      <c r="X103" s="154"/>
      <c r="Y103" s="154"/>
      <c r="AA103" s="81">
        <f t="shared" si="30"/>
        <v>0</v>
      </c>
    </row>
    <row r="104" spans="1:27" s="17" customFormat="1" hidden="1" x14ac:dyDescent="0.25">
      <c r="A104" s="191">
        <v>43405</v>
      </c>
      <c r="B104" s="33">
        <v>0</v>
      </c>
      <c r="C104" s="34">
        <v>0</v>
      </c>
      <c r="D104" s="34">
        <v>0</v>
      </c>
      <c r="E104" s="34">
        <v>0</v>
      </c>
      <c r="F104" s="34">
        <v>0</v>
      </c>
      <c r="G104" s="34">
        <v>0</v>
      </c>
      <c r="H104" s="34"/>
      <c r="I104" s="34"/>
      <c r="J104" s="35" t="s">
        <v>66</v>
      </c>
      <c r="K104" s="35"/>
      <c r="L104" s="35"/>
      <c r="M104" s="11"/>
      <c r="N104" s="150">
        <f t="shared" si="29"/>
        <v>43405</v>
      </c>
      <c r="O104" s="43">
        <v>0.11397</v>
      </c>
      <c r="P104" s="44"/>
      <c r="Q104" s="151"/>
      <c r="R104" s="152">
        <v>0.11403000000000001</v>
      </c>
      <c r="S104" s="152"/>
      <c r="T104" s="152"/>
      <c r="U104" s="153">
        <v>0.12266000000000001</v>
      </c>
      <c r="V104" s="44"/>
      <c r="W104" s="151"/>
      <c r="X104" s="154"/>
      <c r="Y104" s="154"/>
      <c r="AA104" s="81">
        <f t="shared" si="30"/>
        <v>0</v>
      </c>
    </row>
    <row r="105" spans="1:27" s="17" customFormat="1" hidden="1" x14ac:dyDescent="0.25">
      <c r="A105" s="191">
        <v>43374</v>
      </c>
      <c r="B105" s="33">
        <v>0</v>
      </c>
      <c r="C105" s="34">
        <v>0</v>
      </c>
      <c r="D105" s="34">
        <v>0</v>
      </c>
      <c r="E105" s="34">
        <v>0</v>
      </c>
      <c r="F105" s="34">
        <v>0</v>
      </c>
      <c r="G105" s="34">
        <v>0</v>
      </c>
      <c r="H105" s="34"/>
      <c r="I105" s="34"/>
      <c r="J105" s="35" t="s">
        <v>66</v>
      </c>
      <c r="K105" s="35"/>
      <c r="L105" s="35"/>
      <c r="M105" s="11"/>
      <c r="N105" s="150">
        <f t="shared" si="29"/>
        <v>43374</v>
      </c>
      <c r="O105" s="43">
        <v>0.11397</v>
      </c>
      <c r="P105" s="44"/>
      <c r="Q105" s="151"/>
      <c r="R105" s="152">
        <v>0.11403000000000001</v>
      </c>
      <c r="S105" s="152"/>
      <c r="T105" s="152"/>
      <c r="U105" s="153">
        <v>0.12266000000000001</v>
      </c>
      <c r="V105" s="44"/>
      <c r="W105" s="151"/>
      <c r="X105" s="154"/>
      <c r="Y105" s="154"/>
      <c r="AA105" s="81">
        <f t="shared" si="30"/>
        <v>0</v>
      </c>
    </row>
    <row r="106" spans="1:27" s="17" customFormat="1" hidden="1" x14ac:dyDescent="0.25">
      <c r="A106" s="191">
        <v>43344</v>
      </c>
      <c r="B106" s="33">
        <v>0</v>
      </c>
      <c r="C106" s="34">
        <v>0</v>
      </c>
      <c r="D106" s="34">
        <v>0</v>
      </c>
      <c r="E106" s="34">
        <v>0</v>
      </c>
      <c r="F106" s="34">
        <v>0</v>
      </c>
      <c r="G106" s="34">
        <v>0</v>
      </c>
      <c r="H106" s="34"/>
      <c r="I106" s="34"/>
      <c r="J106" s="35" t="s">
        <v>66</v>
      </c>
      <c r="K106" s="35"/>
      <c r="L106" s="35"/>
      <c r="M106" s="11"/>
      <c r="N106" s="150">
        <f t="shared" si="29"/>
        <v>43344</v>
      </c>
      <c r="O106" s="43">
        <v>0.11397</v>
      </c>
      <c r="P106" s="44"/>
      <c r="Q106" s="151"/>
      <c r="R106" s="152">
        <v>0.11403000000000001</v>
      </c>
      <c r="S106" s="152"/>
      <c r="T106" s="152"/>
      <c r="U106" s="153">
        <v>0.10398</v>
      </c>
      <c r="V106" s="44"/>
      <c r="W106" s="151"/>
      <c r="X106" s="154"/>
      <c r="Y106" s="154"/>
      <c r="AA106" s="81">
        <f t="shared" si="30"/>
        <v>0</v>
      </c>
    </row>
    <row r="107" spans="1:27" s="17" customFormat="1" hidden="1" x14ac:dyDescent="0.25">
      <c r="A107" s="191">
        <v>43313</v>
      </c>
      <c r="B107" s="33">
        <v>0</v>
      </c>
      <c r="C107" s="34">
        <v>0</v>
      </c>
      <c r="D107" s="34">
        <v>0</v>
      </c>
      <c r="E107" s="34">
        <v>0</v>
      </c>
      <c r="F107" s="34">
        <v>0</v>
      </c>
      <c r="G107" s="34">
        <v>0</v>
      </c>
      <c r="H107" s="34"/>
      <c r="I107" s="34"/>
      <c r="J107" s="35" t="s">
        <v>66</v>
      </c>
      <c r="K107" s="35"/>
      <c r="L107" s="35"/>
      <c r="M107" s="11"/>
      <c r="N107" s="150">
        <f t="shared" si="29"/>
        <v>43313</v>
      </c>
      <c r="O107" s="43">
        <v>0.11397</v>
      </c>
      <c r="P107" s="44"/>
      <c r="Q107" s="151"/>
      <c r="R107" s="152">
        <v>0.11403000000000001</v>
      </c>
      <c r="S107" s="152"/>
      <c r="T107" s="152"/>
      <c r="U107" s="153">
        <v>0.10398</v>
      </c>
      <c r="V107" s="44"/>
      <c r="W107" s="151"/>
      <c r="X107" s="154"/>
      <c r="Y107" s="154"/>
      <c r="AA107" s="81">
        <f t="shared" si="30"/>
        <v>0</v>
      </c>
    </row>
    <row r="108" spans="1:27" s="17" customFormat="1" ht="15" hidden="1" customHeight="1" x14ac:dyDescent="0.25">
      <c r="A108" s="207">
        <v>43282</v>
      </c>
      <c r="B108" s="208">
        <v>3201</v>
      </c>
      <c r="C108" s="209">
        <v>3236429</v>
      </c>
      <c r="D108" s="209">
        <v>284</v>
      </c>
      <c r="E108" s="209">
        <v>330895</v>
      </c>
      <c r="F108" s="209">
        <v>0</v>
      </c>
      <c r="G108" s="209">
        <v>0</v>
      </c>
      <c r="H108" s="209"/>
      <c r="I108" s="209"/>
      <c r="J108" s="210" t="s">
        <v>67</v>
      </c>
      <c r="K108" s="210" t="s">
        <v>68</v>
      </c>
      <c r="L108" s="210" t="s">
        <v>69</v>
      </c>
      <c r="M108" s="196"/>
      <c r="N108" s="211">
        <f t="shared" si="29"/>
        <v>43282</v>
      </c>
      <c r="O108" s="212">
        <v>0.11397</v>
      </c>
      <c r="P108" s="213">
        <v>0.12099</v>
      </c>
      <c r="Q108" s="214"/>
      <c r="R108" s="215">
        <v>0.11403000000000001</v>
      </c>
      <c r="S108" s="215">
        <v>0.12099</v>
      </c>
      <c r="T108" s="215"/>
      <c r="U108" s="216">
        <v>0.10398</v>
      </c>
      <c r="V108" s="213">
        <v>0.12099</v>
      </c>
      <c r="W108" s="214"/>
      <c r="X108" s="217"/>
      <c r="Y108" s="217"/>
      <c r="AA108" s="81">
        <f t="shared" si="30"/>
        <v>0</v>
      </c>
    </row>
    <row r="109" spans="1:27" s="17" customFormat="1" ht="15" hidden="1" customHeight="1" x14ac:dyDescent="0.25">
      <c r="A109" s="207">
        <v>43252</v>
      </c>
      <c r="B109" s="208">
        <v>3255</v>
      </c>
      <c r="C109" s="209">
        <v>3320460</v>
      </c>
      <c r="D109" s="209">
        <v>284</v>
      </c>
      <c r="E109" s="209">
        <v>313019</v>
      </c>
      <c r="F109" s="209">
        <v>0</v>
      </c>
      <c r="G109" s="209">
        <v>0</v>
      </c>
      <c r="H109" s="209"/>
      <c r="I109" s="209"/>
      <c r="J109" s="210" t="s">
        <v>67</v>
      </c>
      <c r="K109" s="210" t="s">
        <v>70</v>
      </c>
      <c r="L109" s="210" t="s">
        <v>69</v>
      </c>
      <c r="M109" s="196"/>
      <c r="N109" s="211">
        <f t="shared" si="29"/>
        <v>43252</v>
      </c>
      <c r="O109" s="212">
        <v>0.12887999999999997</v>
      </c>
      <c r="P109" s="213">
        <v>0.11759</v>
      </c>
      <c r="Q109" s="214"/>
      <c r="R109" s="215">
        <v>0.12691999999999998</v>
      </c>
      <c r="S109" s="215">
        <v>0.11759</v>
      </c>
      <c r="T109" s="215"/>
      <c r="U109" s="216">
        <v>9.0679999999999997E-2</v>
      </c>
      <c r="V109" s="213">
        <v>0.11759</v>
      </c>
      <c r="W109" s="214"/>
      <c r="X109" s="217"/>
      <c r="Y109" s="217"/>
      <c r="AA109" s="81">
        <f t="shared" si="30"/>
        <v>0</v>
      </c>
    </row>
    <row r="110" spans="1:27" s="17" customFormat="1" ht="15" hidden="1" customHeight="1" x14ac:dyDescent="0.25">
      <c r="A110" s="207">
        <v>43221</v>
      </c>
      <c r="B110" s="208">
        <v>3286</v>
      </c>
      <c r="C110" s="209">
        <v>2446170</v>
      </c>
      <c r="D110" s="209">
        <v>286</v>
      </c>
      <c r="E110" s="209">
        <v>276992</v>
      </c>
      <c r="F110" s="209">
        <v>0</v>
      </c>
      <c r="G110" s="209">
        <v>0</v>
      </c>
      <c r="H110" s="209"/>
      <c r="I110" s="209"/>
      <c r="J110" s="210" t="s">
        <v>67</v>
      </c>
      <c r="K110" s="210" t="s">
        <v>70</v>
      </c>
      <c r="L110" s="210" t="s">
        <v>69</v>
      </c>
      <c r="M110" s="196"/>
      <c r="N110" s="211">
        <f t="shared" si="29"/>
        <v>43221</v>
      </c>
      <c r="O110" s="212">
        <v>0.12887999999999997</v>
      </c>
      <c r="P110" s="213">
        <v>0.11759</v>
      </c>
      <c r="Q110" s="214"/>
      <c r="R110" s="215">
        <v>0.12691999999999998</v>
      </c>
      <c r="S110" s="215">
        <v>0.11759</v>
      </c>
      <c r="T110" s="215"/>
      <c r="U110" s="216">
        <v>9.0679999999999997E-2</v>
      </c>
      <c r="V110" s="213">
        <v>0.11759</v>
      </c>
      <c r="W110" s="214"/>
      <c r="X110" s="217"/>
      <c r="Y110" s="217"/>
      <c r="AA110" s="81">
        <f t="shared" si="30"/>
        <v>0</v>
      </c>
    </row>
    <row r="111" spans="1:27" s="17" customFormat="1" ht="15" hidden="1" customHeight="1" x14ac:dyDescent="0.25">
      <c r="A111" s="207">
        <v>43191</v>
      </c>
      <c r="B111" s="208">
        <v>3311</v>
      </c>
      <c r="C111" s="209">
        <v>1750590</v>
      </c>
      <c r="D111" s="209">
        <v>289</v>
      </c>
      <c r="E111" s="209">
        <v>255822</v>
      </c>
      <c r="F111" s="209">
        <v>0</v>
      </c>
      <c r="G111" s="209">
        <v>0</v>
      </c>
      <c r="H111" s="209"/>
      <c r="I111" s="209"/>
      <c r="J111" s="210" t="s">
        <v>67</v>
      </c>
      <c r="K111" s="210" t="s">
        <v>70</v>
      </c>
      <c r="L111" s="210" t="s">
        <v>69</v>
      </c>
      <c r="M111" s="196"/>
      <c r="N111" s="211">
        <f t="shared" si="29"/>
        <v>43191</v>
      </c>
      <c r="O111" s="212">
        <v>0.12887999999999997</v>
      </c>
      <c r="P111" s="213">
        <v>0.11759</v>
      </c>
      <c r="Q111" s="214"/>
      <c r="R111" s="215">
        <v>0.12691999999999998</v>
      </c>
      <c r="S111" s="215">
        <v>0.11759</v>
      </c>
      <c r="T111" s="215"/>
      <c r="U111" s="216">
        <v>9.0679999999999997E-2</v>
      </c>
      <c r="V111" s="213">
        <v>0.11759</v>
      </c>
      <c r="W111" s="214"/>
      <c r="X111" s="217"/>
      <c r="Y111" s="217"/>
      <c r="AA111" s="81">
        <f t="shared" si="30"/>
        <v>0</v>
      </c>
    </row>
    <row r="112" spans="1:27" s="17" customFormat="1" ht="15" hidden="1" customHeight="1" x14ac:dyDescent="0.25">
      <c r="A112" s="207">
        <v>43160</v>
      </c>
      <c r="B112" s="208">
        <v>3333</v>
      </c>
      <c r="C112" s="209">
        <v>1731154</v>
      </c>
      <c r="D112" s="209">
        <v>291</v>
      </c>
      <c r="E112" s="209">
        <v>265692</v>
      </c>
      <c r="F112" s="209">
        <v>0</v>
      </c>
      <c r="G112" s="209">
        <v>0</v>
      </c>
      <c r="H112" s="209"/>
      <c r="I112" s="209"/>
      <c r="J112" s="210" t="s">
        <v>67</v>
      </c>
      <c r="K112" s="210" t="s">
        <v>70</v>
      </c>
      <c r="L112" s="210" t="s">
        <v>69</v>
      </c>
      <c r="M112" s="196"/>
      <c r="N112" s="211">
        <f t="shared" si="29"/>
        <v>43160</v>
      </c>
      <c r="O112" s="212">
        <v>0.12887999999999997</v>
      </c>
      <c r="P112" s="213">
        <v>0.11759</v>
      </c>
      <c r="Q112" s="214"/>
      <c r="R112" s="215">
        <v>0.12691999999999998</v>
      </c>
      <c r="S112" s="215">
        <v>0.11759</v>
      </c>
      <c r="T112" s="215"/>
      <c r="U112" s="216">
        <v>0.11940000000000001</v>
      </c>
      <c r="V112" s="213">
        <v>0.11759</v>
      </c>
      <c r="W112" s="214"/>
      <c r="X112" s="217"/>
      <c r="Y112" s="217"/>
      <c r="AA112" s="81">
        <f t="shared" si="30"/>
        <v>0</v>
      </c>
    </row>
    <row r="113" spans="1:27" s="17" customFormat="1" ht="15" hidden="1" customHeight="1" x14ac:dyDescent="0.25">
      <c r="A113" s="207">
        <v>43132</v>
      </c>
      <c r="B113" s="208">
        <v>3357</v>
      </c>
      <c r="C113" s="209">
        <v>2034554</v>
      </c>
      <c r="D113" s="209">
        <v>296</v>
      </c>
      <c r="E113" s="209">
        <v>274879</v>
      </c>
      <c r="F113" s="209">
        <v>0</v>
      </c>
      <c r="G113" s="209">
        <v>0</v>
      </c>
      <c r="H113" s="209"/>
      <c r="I113" s="209"/>
      <c r="J113" s="210" t="s">
        <v>67</v>
      </c>
      <c r="K113" s="210" t="s">
        <v>70</v>
      </c>
      <c r="L113" s="210" t="s">
        <v>69</v>
      </c>
      <c r="M113" s="196"/>
      <c r="N113" s="211">
        <f t="shared" si="29"/>
        <v>43132</v>
      </c>
      <c r="O113" s="212">
        <v>0.12887999999999997</v>
      </c>
      <c r="P113" s="213">
        <v>0.11759</v>
      </c>
      <c r="Q113" s="214"/>
      <c r="R113" s="215">
        <v>0.12691999999999998</v>
      </c>
      <c r="S113" s="215">
        <v>0.11759</v>
      </c>
      <c r="T113" s="215"/>
      <c r="U113" s="216">
        <v>0.11940000000000001</v>
      </c>
      <c r="V113" s="213">
        <v>0.11759</v>
      </c>
      <c r="W113" s="214"/>
      <c r="X113" s="217"/>
      <c r="Y113" s="217"/>
      <c r="AA113" s="81">
        <f t="shared" si="30"/>
        <v>0</v>
      </c>
    </row>
    <row r="114" spans="1:27" s="17" customFormat="1" ht="15" hidden="1" customHeight="1" x14ac:dyDescent="0.25">
      <c r="A114" s="207">
        <v>43101</v>
      </c>
      <c r="B114" s="208">
        <v>3384</v>
      </c>
      <c r="C114" s="209">
        <v>2185833</v>
      </c>
      <c r="D114" s="209">
        <v>299</v>
      </c>
      <c r="E114" s="209">
        <v>312660</v>
      </c>
      <c r="F114" s="209">
        <v>0</v>
      </c>
      <c r="G114" s="209">
        <v>0</v>
      </c>
      <c r="H114" s="209"/>
      <c r="I114" s="209"/>
      <c r="J114" s="210" t="s">
        <v>67</v>
      </c>
      <c r="K114" s="210" t="s">
        <v>70</v>
      </c>
      <c r="L114" s="210" t="s">
        <v>69</v>
      </c>
      <c r="M114" s="196"/>
      <c r="N114" s="211">
        <f t="shared" si="29"/>
        <v>43101</v>
      </c>
      <c r="O114" s="212">
        <v>0.12880999999999998</v>
      </c>
      <c r="P114" s="213">
        <v>0.11759</v>
      </c>
      <c r="Q114" s="214"/>
      <c r="R114" s="215">
        <v>0.12684999999999999</v>
      </c>
      <c r="S114" s="215">
        <v>0.11759</v>
      </c>
      <c r="T114" s="215"/>
      <c r="U114" s="216">
        <v>0.11933000000000001</v>
      </c>
      <c r="V114" s="213">
        <v>0.11759</v>
      </c>
      <c r="W114" s="214"/>
      <c r="X114" s="217"/>
      <c r="Y114" s="217"/>
      <c r="AA114" s="81">
        <f t="shared" si="30"/>
        <v>0</v>
      </c>
    </row>
    <row r="115" spans="1:27" s="17" customFormat="1" hidden="1" x14ac:dyDescent="0.25">
      <c r="A115" s="149">
        <f t="shared" ref="A115:A126" si="31">A116+31</f>
        <v>42347</v>
      </c>
      <c r="B115" s="33"/>
      <c r="C115" s="34"/>
      <c r="D115" s="34"/>
      <c r="E115" s="34"/>
      <c r="F115" s="34"/>
      <c r="G115" s="34"/>
      <c r="H115" s="34"/>
      <c r="I115" s="34"/>
      <c r="J115" s="35"/>
      <c r="K115" s="35"/>
      <c r="L115" s="35"/>
      <c r="M115" s="11"/>
      <c r="N115" s="150">
        <f t="shared" si="18"/>
        <v>42347</v>
      </c>
      <c r="O115" s="43"/>
      <c r="P115" s="44"/>
      <c r="Q115" s="151"/>
      <c r="R115" s="152"/>
      <c r="S115" s="152"/>
      <c r="T115" s="152"/>
      <c r="U115" s="153"/>
      <c r="V115" s="44"/>
      <c r="W115" s="151"/>
      <c r="X115" s="154"/>
      <c r="Y115" s="154"/>
      <c r="AA115" s="81">
        <f t="shared" ref="AA115:AA144" si="32">+X115-Z115</f>
        <v>0</v>
      </c>
    </row>
    <row r="116" spans="1:27" s="17" customFormat="1" hidden="1" x14ac:dyDescent="0.25">
      <c r="A116" s="32">
        <f t="shared" si="31"/>
        <v>42316</v>
      </c>
      <c r="B116" s="43"/>
      <c r="C116" s="44"/>
      <c r="D116" s="44"/>
      <c r="E116" s="44"/>
      <c r="F116" s="44"/>
      <c r="G116" s="44"/>
      <c r="H116" s="44"/>
      <c r="I116" s="44"/>
      <c r="J116" s="44"/>
      <c r="K116" s="44"/>
      <c r="L116" s="44"/>
      <c r="M116" s="11"/>
      <c r="N116" s="36">
        <f t="shared" si="18"/>
        <v>42316</v>
      </c>
      <c r="O116" s="37"/>
      <c r="P116" s="38"/>
      <c r="Q116" s="39"/>
      <c r="R116" s="40"/>
      <c r="S116" s="40"/>
      <c r="T116" s="40"/>
      <c r="U116" s="41"/>
      <c r="V116" s="38"/>
      <c r="W116" s="39"/>
      <c r="X116" s="42"/>
      <c r="Y116" s="42"/>
      <c r="AA116" s="81">
        <f t="shared" si="32"/>
        <v>0</v>
      </c>
    </row>
    <row r="117" spans="1:27" s="17" customFormat="1" hidden="1" x14ac:dyDescent="0.25">
      <c r="A117" s="32">
        <f t="shared" si="31"/>
        <v>42285</v>
      </c>
      <c r="B117" s="43"/>
      <c r="C117" s="44"/>
      <c r="D117" s="44"/>
      <c r="E117" s="44"/>
      <c r="F117" s="44"/>
      <c r="G117" s="44"/>
      <c r="H117" s="44"/>
      <c r="I117" s="44"/>
      <c r="J117" s="44"/>
      <c r="K117" s="44"/>
      <c r="L117" s="44"/>
      <c r="M117" s="45"/>
      <c r="N117" s="36">
        <f t="shared" si="18"/>
        <v>42285</v>
      </c>
      <c r="O117" s="37"/>
      <c r="P117" s="38"/>
      <c r="Q117" s="39"/>
      <c r="R117" s="40"/>
      <c r="S117" s="40"/>
      <c r="T117" s="40"/>
      <c r="U117" s="41"/>
      <c r="V117" s="38"/>
      <c r="W117" s="39"/>
      <c r="X117" s="42"/>
      <c r="Y117" s="42"/>
      <c r="AA117" s="81">
        <f t="shared" si="32"/>
        <v>0</v>
      </c>
    </row>
    <row r="118" spans="1:27" s="17" customFormat="1" hidden="1" x14ac:dyDescent="0.25">
      <c r="A118" s="32">
        <f t="shared" si="31"/>
        <v>42254</v>
      </c>
      <c r="B118" s="43"/>
      <c r="C118" s="44"/>
      <c r="D118" s="44"/>
      <c r="E118" s="44"/>
      <c r="F118" s="44"/>
      <c r="G118" s="44"/>
      <c r="H118" s="44"/>
      <c r="I118" s="44"/>
      <c r="J118" s="44"/>
      <c r="K118" s="44"/>
      <c r="L118" s="44"/>
      <c r="M118" s="45"/>
      <c r="N118" s="36">
        <f t="shared" si="18"/>
        <v>42254</v>
      </c>
      <c r="O118" s="37"/>
      <c r="P118" s="38"/>
      <c r="Q118" s="39"/>
      <c r="R118" s="40"/>
      <c r="S118" s="40"/>
      <c r="T118" s="40"/>
      <c r="U118" s="41"/>
      <c r="V118" s="38"/>
      <c r="W118" s="39"/>
      <c r="X118" s="42"/>
      <c r="Y118" s="42"/>
      <c r="AA118" s="81">
        <f t="shared" si="32"/>
        <v>0</v>
      </c>
    </row>
    <row r="119" spans="1:27" s="17" customFormat="1" hidden="1" x14ac:dyDescent="0.25">
      <c r="A119" s="32">
        <f t="shared" si="31"/>
        <v>42223</v>
      </c>
      <c r="B119" s="43"/>
      <c r="C119" s="44"/>
      <c r="D119" s="44"/>
      <c r="E119" s="44"/>
      <c r="F119" s="44"/>
      <c r="G119" s="44"/>
      <c r="H119" s="44"/>
      <c r="I119" s="44"/>
      <c r="J119" s="44"/>
      <c r="K119" s="44"/>
      <c r="L119" s="44"/>
      <c r="M119" s="45"/>
      <c r="N119" s="36">
        <f t="shared" si="18"/>
        <v>42223</v>
      </c>
      <c r="O119" s="37"/>
      <c r="P119" s="38"/>
      <c r="Q119" s="39"/>
      <c r="R119" s="40"/>
      <c r="S119" s="40"/>
      <c r="T119" s="40"/>
      <c r="U119" s="41"/>
      <c r="V119" s="38"/>
      <c r="W119" s="39"/>
      <c r="X119" s="42"/>
      <c r="Y119" s="42"/>
      <c r="AA119" s="81">
        <f t="shared" si="32"/>
        <v>0</v>
      </c>
    </row>
    <row r="120" spans="1:27" s="17" customFormat="1" hidden="1" x14ac:dyDescent="0.25">
      <c r="A120" s="32">
        <f t="shared" si="31"/>
        <v>42192</v>
      </c>
      <c r="B120" s="43"/>
      <c r="C120" s="44"/>
      <c r="D120" s="44"/>
      <c r="E120" s="44"/>
      <c r="F120" s="44"/>
      <c r="G120" s="44"/>
      <c r="H120" s="44"/>
      <c r="I120" s="44"/>
      <c r="J120" s="44"/>
      <c r="K120" s="44"/>
      <c r="L120" s="44"/>
      <c r="M120" s="45"/>
      <c r="N120" s="36">
        <f t="shared" si="18"/>
        <v>42192</v>
      </c>
      <c r="O120" s="37"/>
      <c r="P120" s="38"/>
      <c r="Q120" s="39"/>
      <c r="R120" s="40"/>
      <c r="S120" s="40"/>
      <c r="T120" s="40"/>
      <c r="U120" s="41"/>
      <c r="V120" s="38"/>
      <c r="W120" s="39"/>
      <c r="X120" s="42"/>
      <c r="Y120" s="42"/>
      <c r="AA120" s="81">
        <f t="shared" si="32"/>
        <v>0</v>
      </c>
    </row>
    <row r="121" spans="1:27" s="17" customFormat="1" hidden="1" x14ac:dyDescent="0.25">
      <c r="A121" s="32">
        <f t="shared" si="31"/>
        <v>42161</v>
      </c>
      <c r="B121" s="43"/>
      <c r="C121" s="44"/>
      <c r="D121" s="44"/>
      <c r="E121" s="44"/>
      <c r="F121" s="44"/>
      <c r="G121" s="44"/>
      <c r="H121" s="44"/>
      <c r="I121" s="44"/>
      <c r="J121" s="44"/>
      <c r="K121" s="44"/>
      <c r="L121" s="44"/>
      <c r="M121" s="45"/>
      <c r="N121" s="36">
        <f t="shared" si="18"/>
        <v>42161</v>
      </c>
      <c r="O121" s="37"/>
      <c r="P121" s="38"/>
      <c r="Q121" s="39"/>
      <c r="R121" s="40"/>
      <c r="S121" s="40"/>
      <c r="T121" s="40"/>
      <c r="U121" s="41"/>
      <c r="V121" s="38"/>
      <c r="W121" s="39"/>
      <c r="X121" s="42"/>
      <c r="Y121" s="42"/>
      <c r="AA121" s="81">
        <f t="shared" si="32"/>
        <v>0</v>
      </c>
    </row>
    <row r="122" spans="1:27" s="17" customFormat="1" hidden="1" x14ac:dyDescent="0.25">
      <c r="A122" s="32">
        <f t="shared" si="31"/>
        <v>42130</v>
      </c>
      <c r="B122" s="43"/>
      <c r="C122" s="44"/>
      <c r="D122" s="44"/>
      <c r="E122" s="44"/>
      <c r="F122" s="44"/>
      <c r="G122" s="44"/>
      <c r="H122" s="44"/>
      <c r="I122" s="44"/>
      <c r="J122" s="44"/>
      <c r="K122" s="44"/>
      <c r="L122" s="44"/>
      <c r="M122" s="45"/>
      <c r="N122" s="36">
        <f t="shared" si="18"/>
        <v>42130</v>
      </c>
      <c r="O122" s="37"/>
      <c r="P122" s="38"/>
      <c r="Q122" s="39"/>
      <c r="R122" s="40"/>
      <c r="S122" s="40"/>
      <c r="T122" s="40"/>
      <c r="U122" s="41"/>
      <c r="V122" s="38"/>
      <c r="W122" s="39"/>
      <c r="X122" s="42"/>
      <c r="Y122" s="42"/>
      <c r="AA122" s="81">
        <f t="shared" si="32"/>
        <v>0</v>
      </c>
    </row>
    <row r="123" spans="1:27" s="17" customFormat="1" hidden="1" x14ac:dyDescent="0.25">
      <c r="A123" s="32">
        <f t="shared" si="31"/>
        <v>42099</v>
      </c>
      <c r="B123" s="43"/>
      <c r="C123" s="44"/>
      <c r="D123" s="44"/>
      <c r="E123" s="44"/>
      <c r="F123" s="44"/>
      <c r="G123" s="44"/>
      <c r="H123" s="44"/>
      <c r="I123" s="44"/>
      <c r="J123" s="44"/>
      <c r="K123" s="44"/>
      <c r="L123" s="44"/>
      <c r="M123" s="45"/>
      <c r="N123" s="36">
        <f t="shared" si="18"/>
        <v>42099</v>
      </c>
      <c r="O123" s="37"/>
      <c r="P123" s="38"/>
      <c r="Q123" s="39"/>
      <c r="R123" s="40"/>
      <c r="S123" s="40"/>
      <c r="T123" s="40"/>
      <c r="U123" s="41"/>
      <c r="V123" s="38"/>
      <c r="W123" s="39"/>
      <c r="X123" s="42"/>
      <c r="Y123" s="42"/>
      <c r="AA123" s="81">
        <f t="shared" si="32"/>
        <v>0</v>
      </c>
    </row>
    <row r="124" spans="1:27" s="17" customFormat="1" hidden="1" x14ac:dyDescent="0.25">
      <c r="A124" s="32">
        <f t="shared" si="31"/>
        <v>42068</v>
      </c>
      <c r="B124" s="43"/>
      <c r="C124" s="44"/>
      <c r="D124" s="44"/>
      <c r="E124" s="44"/>
      <c r="F124" s="44"/>
      <c r="G124" s="44"/>
      <c r="H124" s="44"/>
      <c r="I124" s="44"/>
      <c r="J124" s="44"/>
      <c r="K124" s="44"/>
      <c r="L124" s="44"/>
      <c r="M124" s="45"/>
      <c r="N124" s="36">
        <f t="shared" si="18"/>
        <v>42068</v>
      </c>
      <c r="O124" s="37"/>
      <c r="P124" s="38"/>
      <c r="Q124" s="39"/>
      <c r="R124" s="40"/>
      <c r="S124" s="40"/>
      <c r="T124" s="40"/>
      <c r="U124" s="41"/>
      <c r="V124" s="38"/>
      <c r="W124" s="39"/>
      <c r="X124" s="42"/>
      <c r="Y124" s="42"/>
      <c r="AA124" s="81">
        <f t="shared" si="32"/>
        <v>0</v>
      </c>
    </row>
    <row r="125" spans="1:27" s="17" customFormat="1" hidden="1" x14ac:dyDescent="0.25">
      <c r="A125" s="32">
        <f t="shared" si="31"/>
        <v>42037</v>
      </c>
      <c r="B125" s="43"/>
      <c r="C125" s="44"/>
      <c r="D125" s="44"/>
      <c r="E125" s="44"/>
      <c r="F125" s="44"/>
      <c r="G125" s="44"/>
      <c r="H125" s="44"/>
      <c r="I125" s="44"/>
      <c r="J125" s="44"/>
      <c r="K125" s="44"/>
      <c r="L125" s="44"/>
      <c r="M125" s="45"/>
      <c r="N125" s="36">
        <f t="shared" si="18"/>
        <v>42037</v>
      </c>
      <c r="O125" s="37"/>
      <c r="P125" s="38"/>
      <c r="Q125" s="39"/>
      <c r="R125" s="40"/>
      <c r="S125" s="40"/>
      <c r="T125" s="40"/>
      <c r="U125" s="41"/>
      <c r="V125" s="38"/>
      <c r="W125" s="39"/>
      <c r="X125" s="42"/>
      <c r="Y125" s="42"/>
      <c r="AA125" s="81">
        <f t="shared" si="32"/>
        <v>0</v>
      </c>
    </row>
    <row r="126" spans="1:27" s="17" customFormat="1" hidden="1" x14ac:dyDescent="0.25">
      <c r="A126" s="32">
        <f t="shared" si="31"/>
        <v>42006</v>
      </c>
      <c r="B126" s="43"/>
      <c r="C126" s="44"/>
      <c r="D126" s="44"/>
      <c r="E126" s="44"/>
      <c r="F126" s="44"/>
      <c r="G126" s="44"/>
      <c r="H126" s="44"/>
      <c r="I126" s="44"/>
      <c r="J126" s="44"/>
      <c r="K126" s="44"/>
      <c r="L126" s="44"/>
      <c r="M126" s="45"/>
      <c r="N126" s="36">
        <f t="shared" si="18"/>
        <v>42006</v>
      </c>
      <c r="O126" s="37"/>
      <c r="P126" s="38"/>
      <c r="Q126" s="39"/>
      <c r="R126" s="40"/>
      <c r="S126" s="40"/>
      <c r="T126" s="40"/>
      <c r="U126" s="41"/>
      <c r="V126" s="38"/>
      <c r="W126" s="39"/>
      <c r="X126" s="42"/>
      <c r="Y126" s="42"/>
      <c r="AA126" s="81">
        <f t="shared" si="32"/>
        <v>0</v>
      </c>
    </row>
    <row r="127" spans="1:27" s="17" customFormat="1" hidden="1" x14ac:dyDescent="0.25">
      <c r="A127" s="32">
        <f>A128+31</f>
        <v>41975</v>
      </c>
      <c r="B127" s="43"/>
      <c r="C127" s="44"/>
      <c r="D127" s="44"/>
      <c r="E127" s="44"/>
      <c r="F127" s="44"/>
      <c r="G127" s="44"/>
      <c r="H127" s="44"/>
      <c r="I127" s="44"/>
      <c r="J127" s="44"/>
      <c r="K127" s="44"/>
      <c r="L127" s="44"/>
      <c r="M127" s="45"/>
      <c r="N127" s="36">
        <f t="shared" si="18"/>
        <v>41975</v>
      </c>
      <c r="O127" s="37"/>
      <c r="P127" s="38"/>
      <c r="Q127" s="39"/>
      <c r="R127" s="40"/>
      <c r="S127" s="40"/>
      <c r="T127" s="40"/>
      <c r="U127" s="41"/>
      <c r="V127" s="38"/>
      <c r="W127" s="39"/>
      <c r="X127" s="42"/>
      <c r="Y127" s="42"/>
      <c r="AA127" s="81">
        <f t="shared" si="32"/>
        <v>0</v>
      </c>
    </row>
    <row r="128" spans="1:27" s="4" customFormat="1" hidden="1" x14ac:dyDescent="0.25">
      <c r="A128" s="32">
        <v>41944</v>
      </c>
      <c r="B128" s="46"/>
      <c r="C128" s="47"/>
      <c r="D128" s="48"/>
      <c r="E128" s="47"/>
      <c r="F128" s="48"/>
      <c r="G128" s="48"/>
      <c r="H128" s="48"/>
      <c r="I128" s="48"/>
      <c r="J128" s="48"/>
      <c r="K128" s="49"/>
      <c r="L128" s="49"/>
      <c r="M128" s="45"/>
      <c r="N128" s="36">
        <f t="shared" si="18"/>
        <v>41944</v>
      </c>
      <c r="O128" s="46"/>
      <c r="P128" s="48"/>
      <c r="Q128" s="50"/>
      <c r="R128" s="51"/>
      <c r="S128" s="51"/>
      <c r="T128" s="51"/>
      <c r="U128" s="52"/>
      <c r="V128" s="48"/>
      <c r="W128" s="50"/>
      <c r="X128" s="42"/>
      <c r="Y128" s="42"/>
      <c r="AA128" s="81">
        <f t="shared" si="32"/>
        <v>0</v>
      </c>
    </row>
    <row r="129" spans="1:27" s="4" customFormat="1" hidden="1" x14ac:dyDescent="0.25">
      <c r="A129" s="32">
        <v>41913</v>
      </c>
      <c r="B129" s="46"/>
      <c r="C129" s="47"/>
      <c r="D129" s="48"/>
      <c r="E129" s="47"/>
      <c r="F129" s="48"/>
      <c r="G129" s="48"/>
      <c r="H129" s="48"/>
      <c r="I129" s="48"/>
      <c r="J129" s="48"/>
      <c r="K129" s="49"/>
      <c r="L129" s="49"/>
      <c r="M129" s="45"/>
      <c r="N129" s="36">
        <f t="shared" si="18"/>
        <v>41913</v>
      </c>
      <c r="O129" s="46"/>
      <c r="P129" s="48"/>
      <c r="Q129" s="50"/>
      <c r="R129" s="51"/>
      <c r="S129" s="51"/>
      <c r="T129" s="51"/>
      <c r="U129" s="52"/>
      <c r="V129" s="48"/>
      <c r="W129" s="50"/>
      <c r="X129" s="42"/>
      <c r="Y129" s="42"/>
      <c r="AA129" s="81">
        <f t="shared" si="32"/>
        <v>0</v>
      </c>
    </row>
    <row r="130" spans="1:27" s="4" customFormat="1" hidden="1" x14ac:dyDescent="0.25">
      <c r="A130" s="32">
        <v>41883</v>
      </c>
      <c r="B130" s="46"/>
      <c r="C130" s="47"/>
      <c r="D130" s="48"/>
      <c r="E130" s="47"/>
      <c r="F130" s="48"/>
      <c r="G130" s="48"/>
      <c r="H130" s="48"/>
      <c r="I130" s="48"/>
      <c r="J130" s="48"/>
      <c r="K130" s="49"/>
      <c r="L130" s="49"/>
      <c r="M130" s="45"/>
      <c r="N130" s="36">
        <f t="shared" si="18"/>
        <v>41883</v>
      </c>
      <c r="O130" s="46"/>
      <c r="P130" s="48"/>
      <c r="Q130" s="50"/>
      <c r="R130" s="51"/>
      <c r="S130" s="51"/>
      <c r="T130" s="51"/>
      <c r="U130" s="52"/>
      <c r="V130" s="48"/>
      <c r="W130" s="50"/>
      <c r="X130" s="42"/>
      <c r="Y130" s="42"/>
      <c r="AA130" s="81">
        <f t="shared" si="32"/>
        <v>0</v>
      </c>
    </row>
    <row r="131" spans="1:27" s="4" customFormat="1" hidden="1" x14ac:dyDescent="0.25">
      <c r="A131" s="32">
        <v>41852</v>
      </c>
      <c r="B131" s="46"/>
      <c r="C131" s="47"/>
      <c r="D131" s="48"/>
      <c r="E131" s="47"/>
      <c r="F131" s="48"/>
      <c r="G131" s="48"/>
      <c r="H131" s="48"/>
      <c r="I131" s="48"/>
      <c r="J131" s="48"/>
      <c r="K131" s="49"/>
      <c r="L131" s="49"/>
      <c r="M131" s="45"/>
      <c r="N131" s="36">
        <f t="shared" si="18"/>
        <v>41852</v>
      </c>
      <c r="O131" s="46"/>
      <c r="P131" s="48"/>
      <c r="Q131" s="50"/>
      <c r="R131" s="51"/>
      <c r="S131" s="51"/>
      <c r="T131" s="51"/>
      <c r="U131" s="52"/>
      <c r="V131" s="48"/>
      <c r="W131" s="50"/>
      <c r="X131" s="42"/>
      <c r="Y131" s="42"/>
      <c r="AA131" s="81">
        <f t="shared" si="32"/>
        <v>0</v>
      </c>
    </row>
    <row r="132" spans="1:27" s="4" customFormat="1" hidden="1" x14ac:dyDescent="0.25">
      <c r="A132" s="32">
        <v>41821</v>
      </c>
      <c r="B132" s="46"/>
      <c r="C132" s="47"/>
      <c r="D132" s="48"/>
      <c r="E132" s="47"/>
      <c r="F132" s="48"/>
      <c r="G132" s="48"/>
      <c r="H132" s="48"/>
      <c r="I132" s="48"/>
      <c r="J132" s="48"/>
      <c r="K132" s="49"/>
      <c r="L132" s="49"/>
      <c r="M132" s="45"/>
      <c r="N132" s="36">
        <f t="shared" si="18"/>
        <v>41821</v>
      </c>
      <c r="O132" s="46"/>
      <c r="P132" s="48"/>
      <c r="Q132" s="50"/>
      <c r="R132" s="51"/>
      <c r="S132" s="51"/>
      <c r="T132" s="51"/>
      <c r="U132" s="52"/>
      <c r="V132" s="48"/>
      <c r="W132" s="50"/>
      <c r="X132" s="42"/>
      <c r="Y132" s="42"/>
      <c r="AA132" s="81">
        <f t="shared" si="32"/>
        <v>0</v>
      </c>
    </row>
    <row r="133" spans="1:27" s="4" customFormat="1" hidden="1" x14ac:dyDescent="0.25">
      <c r="A133" s="32">
        <v>41791</v>
      </c>
      <c r="B133" s="46"/>
      <c r="C133" s="47"/>
      <c r="D133" s="48"/>
      <c r="E133" s="47"/>
      <c r="F133" s="48"/>
      <c r="G133" s="48"/>
      <c r="H133" s="48"/>
      <c r="I133" s="48"/>
      <c r="J133" s="48"/>
      <c r="K133" s="49"/>
      <c r="L133" s="49"/>
      <c r="M133" s="45"/>
      <c r="N133" s="36">
        <f t="shared" si="18"/>
        <v>41791</v>
      </c>
      <c r="O133" s="46"/>
      <c r="P133" s="49"/>
      <c r="Q133" s="50"/>
      <c r="R133" s="51"/>
      <c r="S133" s="51"/>
      <c r="T133" s="51"/>
      <c r="U133" s="52"/>
      <c r="V133" s="49"/>
      <c r="W133" s="50"/>
      <c r="X133" s="42"/>
      <c r="Y133" s="42"/>
      <c r="AA133" s="81">
        <f t="shared" si="32"/>
        <v>0</v>
      </c>
    </row>
    <row r="134" spans="1:27" hidden="1" x14ac:dyDescent="0.25">
      <c r="A134" s="32">
        <v>41760</v>
      </c>
      <c r="B134" s="46"/>
      <c r="C134" s="47"/>
      <c r="D134" s="48"/>
      <c r="E134" s="47"/>
      <c r="F134" s="48"/>
      <c r="G134" s="48"/>
      <c r="H134" s="48"/>
      <c r="I134" s="48"/>
      <c r="J134" s="48"/>
      <c r="K134" s="49"/>
      <c r="L134" s="49"/>
      <c r="M134" s="45"/>
      <c r="N134" s="36">
        <f t="shared" si="18"/>
        <v>41760</v>
      </c>
      <c r="O134" s="46"/>
      <c r="P134" s="49"/>
      <c r="Q134" s="50"/>
      <c r="R134" s="51"/>
      <c r="S134" s="51"/>
      <c r="T134" s="51"/>
      <c r="U134" s="52"/>
      <c r="V134" s="49"/>
      <c r="W134" s="50"/>
      <c r="X134" s="42"/>
      <c r="Y134" s="42"/>
      <c r="AA134" s="81">
        <f t="shared" si="32"/>
        <v>0</v>
      </c>
    </row>
    <row r="135" spans="1:27" hidden="1" x14ac:dyDescent="0.25">
      <c r="A135" s="32">
        <v>41730</v>
      </c>
      <c r="B135" s="46"/>
      <c r="C135" s="48"/>
      <c r="D135" s="48"/>
      <c r="E135" s="48"/>
      <c r="F135" s="48"/>
      <c r="G135" s="48"/>
      <c r="H135" s="48"/>
      <c r="I135" s="48"/>
      <c r="J135" s="48"/>
      <c r="K135" s="49"/>
      <c r="L135" s="49"/>
      <c r="M135" s="45"/>
      <c r="N135" s="36">
        <f t="shared" si="18"/>
        <v>41730</v>
      </c>
      <c r="O135" s="46"/>
      <c r="P135" s="49"/>
      <c r="Q135" s="50"/>
      <c r="R135" s="51"/>
      <c r="S135" s="51"/>
      <c r="T135" s="51"/>
      <c r="U135" s="52"/>
      <c r="V135" s="49"/>
      <c r="W135" s="50"/>
      <c r="X135" s="42"/>
      <c r="Y135" s="42"/>
      <c r="AA135" s="81">
        <f t="shared" si="32"/>
        <v>0</v>
      </c>
    </row>
    <row r="136" spans="1:27" hidden="1" x14ac:dyDescent="0.25">
      <c r="A136" s="32">
        <v>41699</v>
      </c>
      <c r="B136" s="46"/>
      <c r="C136" s="48"/>
      <c r="D136" s="48"/>
      <c r="E136" s="48"/>
      <c r="F136" s="48"/>
      <c r="G136" s="48"/>
      <c r="H136" s="48"/>
      <c r="I136" s="48"/>
      <c r="J136" s="48"/>
      <c r="K136" s="49"/>
      <c r="L136" s="49"/>
      <c r="M136" s="53"/>
      <c r="N136" s="36">
        <f t="shared" si="18"/>
        <v>41699</v>
      </c>
      <c r="O136" s="46"/>
      <c r="P136" s="49"/>
      <c r="Q136" s="50"/>
      <c r="R136" s="51"/>
      <c r="S136" s="51"/>
      <c r="T136" s="51"/>
      <c r="U136" s="52"/>
      <c r="V136" s="49"/>
      <c r="W136" s="50"/>
      <c r="X136" s="42"/>
      <c r="Y136" s="42"/>
      <c r="AA136" s="81">
        <f t="shared" si="32"/>
        <v>0</v>
      </c>
    </row>
    <row r="137" spans="1:27" hidden="1" x14ac:dyDescent="0.25">
      <c r="A137" s="32">
        <v>41671</v>
      </c>
      <c r="B137" s="46"/>
      <c r="C137" s="48"/>
      <c r="D137" s="48"/>
      <c r="E137" s="48"/>
      <c r="F137" s="48"/>
      <c r="G137" s="48"/>
      <c r="H137" s="48"/>
      <c r="I137" s="48"/>
      <c r="J137" s="48"/>
      <c r="K137" s="49"/>
      <c r="L137" s="49"/>
      <c r="M137" s="53"/>
      <c r="N137" s="36">
        <f t="shared" si="18"/>
        <v>41671</v>
      </c>
      <c r="O137" s="46"/>
      <c r="P137" s="49"/>
      <c r="Q137" s="50"/>
      <c r="R137" s="51"/>
      <c r="S137" s="51"/>
      <c r="T137" s="51"/>
      <c r="U137" s="52"/>
      <c r="V137" s="49"/>
      <c r="W137" s="50"/>
      <c r="X137" s="42"/>
      <c r="Y137" s="42"/>
      <c r="AA137" s="81">
        <f t="shared" si="32"/>
        <v>0</v>
      </c>
    </row>
    <row r="138" spans="1:27" hidden="1" x14ac:dyDescent="0.25">
      <c r="A138" s="32">
        <v>41640</v>
      </c>
      <c r="B138" s="46"/>
      <c r="C138" s="48"/>
      <c r="D138" s="48"/>
      <c r="E138" s="48"/>
      <c r="F138" s="48"/>
      <c r="G138" s="48"/>
      <c r="H138" s="48"/>
      <c r="I138" s="48"/>
      <c r="J138" s="48"/>
      <c r="K138" s="49"/>
      <c r="L138" s="49"/>
      <c r="M138" s="53"/>
      <c r="N138" s="36">
        <f t="shared" si="18"/>
        <v>41640</v>
      </c>
      <c r="O138" s="46"/>
      <c r="P138" s="49"/>
      <c r="Q138" s="50"/>
      <c r="R138" s="51"/>
      <c r="S138" s="51"/>
      <c r="T138" s="51"/>
      <c r="U138" s="52"/>
      <c r="V138" s="49"/>
      <c r="W138" s="50"/>
      <c r="X138" s="42"/>
      <c r="Y138" s="42"/>
      <c r="AA138" s="81">
        <f t="shared" si="32"/>
        <v>0</v>
      </c>
    </row>
    <row r="139" spans="1:27" hidden="1" x14ac:dyDescent="0.25">
      <c r="A139" s="18">
        <v>41609</v>
      </c>
      <c r="B139" s="54"/>
      <c r="C139" s="20"/>
      <c r="D139" s="20"/>
      <c r="E139" s="20"/>
      <c r="F139" s="55"/>
      <c r="G139" s="55"/>
      <c r="H139" s="55" t="e">
        <f>B139+D139+F139+#REF!</f>
        <v>#REF!</v>
      </c>
      <c r="I139" s="55" t="e">
        <f>C139+E139+G139+#REF!</f>
        <v>#REF!</v>
      </c>
      <c r="J139" s="56"/>
      <c r="K139" s="21"/>
      <c r="L139" s="56"/>
      <c r="M139" s="53"/>
      <c r="N139" s="23">
        <f t="shared" si="18"/>
        <v>41609</v>
      </c>
      <c r="O139" s="57"/>
      <c r="P139" s="58"/>
      <c r="Q139" s="59"/>
      <c r="R139" s="60"/>
      <c r="S139" s="60"/>
      <c r="T139" s="60"/>
      <c r="U139" s="61"/>
      <c r="V139" s="58"/>
      <c r="W139" s="59"/>
      <c r="X139" s="30"/>
      <c r="Y139" s="30">
        <f>IFERROR(C139/B139,0)</f>
        <v>0</v>
      </c>
      <c r="AA139" s="81">
        <f t="shared" si="32"/>
        <v>0</v>
      </c>
    </row>
    <row r="140" spans="1:27" hidden="1" x14ac:dyDescent="0.25">
      <c r="A140" s="18">
        <v>41579</v>
      </c>
      <c r="B140" s="54"/>
      <c r="C140" s="20"/>
      <c r="D140" s="20"/>
      <c r="E140" s="20"/>
      <c r="F140" s="55"/>
      <c r="G140" s="55"/>
      <c r="H140" s="55" t="e">
        <f>B140+D140+F140+#REF!</f>
        <v>#REF!</v>
      </c>
      <c r="I140" s="55" t="e">
        <f>C140+E140+G140+#REF!</f>
        <v>#REF!</v>
      </c>
      <c r="J140" s="56"/>
      <c r="K140" s="21"/>
      <c r="L140" s="56"/>
      <c r="M140" s="53"/>
      <c r="N140" s="23">
        <f t="shared" si="18"/>
        <v>41579</v>
      </c>
      <c r="O140" s="57"/>
      <c r="P140" s="58"/>
      <c r="Q140" s="59"/>
      <c r="R140" s="60"/>
      <c r="S140" s="60"/>
      <c r="T140" s="60"/>
      <c r="U140" s="61"/>
      <c r="V140" s="58"/>
      <c r="W140" s="59"/>
      <c r="X140" s="30"/>
      <c r="Y140" s="30">
        <f>IFERROR(C140/B140,0)</f>
        <v>0</v>
      </c>
      <c r="AA140" s="81">
        <f t="shared" si="32"/>
        <v>0</v>
      </c>
    </row>
    <row r="141" spans="1:27" hidden="1" x14ac:dyDescent="0.25">
      <c r="A141" s="18">
        <v>41549</v>
      </c>
      <c r="B141" s="62"/>
      <c r="C141" s="62"/>
      <c r="D141" s="62"/>
      <c r="E141" s="62"/>
      <c r="F141" s="55"/>
      <c r="G141" s="55"/>
      <c r="H141" s="55" t="e">
        <f>B141+D141+F141+#REF!</f>
        <v>#REF!</v>
      </c>
      <c r="I141" s="55" t="e">
        <f>C141+E141+G141+#REF!</f>
        <v>#REF!</v>
      </c>
      <c r="J141" s="56"/>
      <c r="K141" s="21"/>
      <c r="L141" s="56"/>
      <c r="M141" s="53"/>
      <c r="N141" s="23">
        <f t="shared" si="18"/>
        <v>41549</v>
      </c>
      <c r="O141" s="57"/>
      <c r="P141" s="58"/>
      <c r="Q141" s="59"/>
      <c r="R141" s="60"/>
      <c r="S141" s="60"/>
      <c r="T141" s="60"/>
      <c r="U141" s="61"/>
      <c r="V141" s="58"/>
      <c r="W141" s="59"/>
      <c r="X141" s="30"/>
      <c r="Y141" s="30">
        <f>IFERROR(C141/B141,0)</f>
        <v>0</v>
      </c>
      <c r="AA141" s="81">
        <f t="shared" si="32"/>
        <v>0</v>
      </c>
    </row>
    <row r="142" spans="1:27" hidden="1" x14ac:dyDescent="0.25">
      <c r="A142" s="18">
        <v>41523</v>
      </c>
      <c r="B142" s="62"/>
      <c r="C142" s="62"/>
      <c r="D142" s="62"/>
      <c r="E142" s="62"/>
      <c r="F142" s="55"/>
      <c r="G142" s="55"/>
      <c r="H142" s="55" t="e">
        <f>B142+D142+F142+#REF!</f>
        <v>#REF!</v>
      </c>
      <c r="I142" s="55" t="e">
        <f>C142+E142+G142+#REF!</f>
        <v>#REF!</v>
      </c>
      <c r="J142" s="56"/>
      <c r="K142" s="21"/>
      <c r="L142" s="56"/>
      <c r="M142" s="53"/>
      <c r="N142" s="23">
        <f t="shared" si="18"/>
        <v>41523</v>
      </c>
      <c r="O142" s="57"/>
      <c r="P142" s="58"/>
      <c r="Q142" s="59"/>
      <c r="R142" s="60"/>
      <c r="S142" s="60"/>
      <c r="T142" s="60"/>
      <c r="U142" s="61"/>
      <c r="V142" s="58"/>
      <c r="W142" s="59"/>
      <c r="X142" s="30"/>
      <c r="Y142" s="30">
        <f>IFERROR(C142/B142,0)</f>
        <v>0</v>
      </c>
      <c r="AA142" s="81">
        <f t="shared" si="32"/>
        <v>0</v>
      </c>
    </row>
    <row r="143" spans="1:27" s="73" customFormat="1" hidden="1" x14ac:dyDescent="0.25">
      <c r="A143" s="63">
        <v>41492</v>
      </c>
      <c r="B143" s="64"/>
      <c r="C143" s="65"/>
      <c r="D143" s="65"/>
      <c r="E143" s="65"/>
      <c r="F143" s="65"/>
      <c r="G143" s="65"/>
      <c r="H143" s="65"/>
      <c r="I143" s="65"/>
      <c r="J143" s="65"/>
      <c r="K143" s="66"/>
      <c r="L143" s="67"/>
      <c r="M143" s="53"/>
      <c r="N143" s="68">
        <f t="shared" si="18"/>
        <v>41492</v>
      </c>
      <c r="O143" s="64"/>
      <c r="P143" s="66"/>
      <c r="Q143" s="69"/>
      <c r="R143" s="70"/>
      <c r="S143" s="70"/>
      <c r="T143" s="70"/>
      <c r="U143" s="71"/>
      <c r="V143" s="66"/>
      <c r="W143" s="69"/>
      <c r="X143" s="72"/>
      <c r="Y143" s="72"/>
      <c r="AA143" s="81">
        <f t="shared" si="32"/>
        <v>0</v>
      </c>
    </row>
    <row r="144" spans="1:27" s="73" customFormat="1" hidden="1" x14ac:dyDescent="0.25">
      <c r="A144" s="63">
        <v>41461</v>
      </c>
      <c r="B144" s="64"/>
      <c r="C144" s="65"/>
      <c r="D144" s="65"/>
      <c r="E144" s="65"/>
      <c r="F144" s="65"/>
      <c r="G144" s="65"/>
      <c r="H144" s="65"/>
      <c r="I144" s="65"/>
      <c r="J144" s="65"/>
      <c r="K144" s="66"/>
      <c r="L144" s="67"/>
      <c r="M144" s="53"/>
      <c r="N144" s="74">
        <f t="shared" si="18"/>
        <v>41461</v>
      </c>
      <c r="O144" s="64"/>
      <c r="P144" s="66"/>
      <c r="Q144" s="69"/>
      <c r="R144" s="70"/>
      <c r="S144" s="70"/>
      <c r="T144" s="70"/>
      <c r="U144" s="71"/>
      <c r="V144" s="66"/>
      <c r="W144" s="69"/>
      <c r="X144" s="72"/>
      <c r="Y144" s="72"/>
      <c r="AA144" s="81">
        <f t="shared" si="32"/>
        <v>0</v>
      </c>
    </row>
    <row r="145" spans="1:27" x14ac:dyDescent="0.25">
      <c r="C145" s="5"/>
      <c r="D145" s="5"/>
      <c r="O145" s="75"/>
      <c r="Q145" s="76"/>
      <c r="R145" s="76"/>
      <c r="S145" s="76"/>
      <c r="T145" s="76"/>
      <c r="U145" s="76"/>
      <c r="V145" s="76"/>
      <c r="W145" s="76"/>
    </row>
    <row r="146" spans="1:27" ht="23.25" x14ac:dyDescent="0.35">
      <c r="A146" s="251" t="s">
        <v>47</v>
      </c>
      <c r="B146" s="252"/>
      <c r="C146" s="252"/>
      <c r="D146" s="252"/>
      <c r="E146" s="252"/>
      <c r="F146" s="252"/>
      <c r="G146" s="252"/>
      <c r="H146" s="252"/>
      <c r="I146" s="252"/>
      <c r="J146" s="252"/>
      <c r="K146" s="252"/>
      <c r="L146" s="253"/>
      <c r="M146" s="112"/>
      <c r="N146" s="254" t="str">
        <f>A146</f>
        <v>Optional</v>
      </c>
      <c r="O146" s="255"/>
      <c r="P146" s="255"/>
      <c r="Q146" s="255"/>
      <c r="R146" s="255"/>
      <c r="S146" s="255"/>
      <c r="T146" s="255"/>
      <c r="U146" s="255"/>
      <c r="V146" s="255"/>
      <c r="W146" s="255"/>
      <c r="X146" s="255"/>
      <c r="Y146" s="256"/>
    </row>
    <row r="147" spans="1:27" x14ac:dyDescent="0.25">
      <c r="A147" s="109"/>
      <c r="B147" s="7"/>
      <c r="C147" s="7"/>
      <c r="D147" s="7"/>
      <c r="E147" s="7"/>
      <c r="F147" s="7"/>
      <c r="G147" s="7"/>
      <c r="H147" s="7"/>
      <c r="I147" s="7"/>
      <c r="J147" s="7"/>
      <c r="K147" s="7"/>
      <c r="L147" s="125"/>
      <c r="N147" s="8"/>
      <c r="O147" s="245" t="s">
        <v>16</v>
      </c>
      <c r="P147" s="245"/>
      <c r="Q147" s="246"/>
      <c r="R147" s="247" t="s">
        <v>17</v>
      </c>
      <c r="S147" s="245"/>
      <c r="T147" s="246"/>
      <c r="U147" s="247" t="s">
        <v>12</v>
      </c>
      <c r="V147" s="245"/>
      <c r="W147" s="246"/>
      <c r="X147" s="9" t="s">
        <v>18</v>
      </c>
      <c r="Y147" s="248" t="s">
        <v>19</v>
      </c>
    </row>
    <row r="148" spans="1:27" s="17" customFormat="1" ht="30" x14ac:dyDescent="0.25">
      <c r="A148" s="110" t="s">
        <v>20</v>
      </c>
      <c r="B148" s="10" t="s">
        <v>21</v>
      </c>
      <c r="C148" s="10" t="s">
        <v>22</v>
      </c>
      <c r="D148" s="10" t="s">
        <v>23</v>
      </c>
      <c r="E148" s="10" t="s">
        <v>24</v>
      </c>
      <c r="F148" s="10" t="s">
        <v>25</v>
      </c>
      <c r="G148" s="10" t="s">
        <v>26</v>
      </c>
      <c r="H148" s="10" t="s">
        <v>27</v>
      </c>
      <c r="I148" s="10" t="s">
        <v>28</v>
      </c>
      <c r="J148" s="10" t="s">
        <v>0</v>
      </c>
      <c r="K148" s="10" t="s">
        <v>29</v>
      </c>
      <c r="L148" s="126" t="s">
        <v>30</v>
      </c>
      <c r="M148" s="11"/>
      <c r="N148" s="12" t="s">
        <v>20</v>
      </c>
      <c r="O148" s="13" t="s">
        <v>31</v>
      </c>
      <c r="P148" s="14" t="s">
        <v>32</v>
      </c>
      <c r="Q148" s="15" t="s">
        <v>33</v>
      </c>
      <c r="R148" s="16" t="s">
        <v>31</v>
      </c>
      <c r="S148" s="14" t="s">
        <v>32</v>
      </c>
      <c r="T148" s="15" t="s">
        <v>33</v>
      </c>
      <c r="U148" s="16" t="s">
        <v>34</v>
      </c>
      <c r="V148" s="14" t="s">
        <v>32</v>
      </c>
      <c r="W148" s="15" t="s">
        <v>33</v>
      </c>
      <c r="X148" s="15" t="s">
        <v>33</v>
      </c>
      <c r="Y148" s="249"/>
    </row>
    <row r="149" spans="1:27" s="17" customFormat="1" ht="30" hidden="1" x14ac:dyDescent="0.25">
      <c r="A149" s="111">
        <v>46357</v>
      </c>
      <c r="B149" s="19"/>
      <c r="C149" s="19"/>
      <c r="D149" s="19"/>
      <c r="E149" s="19"/>
      <c r="F149" s="19"/>
      <c r="G149" s="19"/>
      <c r="H149" s="20">
        <f t="shared" ref="H149:H161" si="33">B149+D149+F149</f>
        <v>0</v>
      </c>
      <c r="I149" s="20">
        <f t="shared" ref="I149:I161" si="34">C149+E149+G149</f>
        <v>0</v>
      </c>
      <c r="J149" s="21" t="s">
        <v>63</v>
      </c>
      <c r="K149" s="22" t="s">
        <v>64</v>
      </c>
      <c r="L149" s="127" t="s">
        <v>45</v>
      </c>
      <c r="M149" s="11"/>
      <c r="N149" s="23">
        <f t="shared" ref="N149:N161" si="35">A149</f>
        <v>46357</v>
      </c>
      <c r="O149" s="24">
        <v>0.17323</v>
      </c>
      <c r="P149" s="25">
        <v>0.18337000000000001</v>
      </c>
      <c r="Q149" s="26"/>
      <c r="R149" s="27">
        <v>0.16761000000000001</v>
      </c>
      <c r="S149" s="25">
        <v>0.18337000000000001</v>
      </c>
      <c r="T149" s="28"/>
      <c r="U149" s="29">
        <v>0.22228000000000001</v>
      </c>
      <c r="V149" s="25">
        <v>0.18337000000000001</v>
      </c>
      <c r="W149" s="26"/>
      <c r="X149" s="30">
        <f t="shared" ref="X149:X161" si="36">W149+Q149+T149</f>
        <v>0</v>
      </c>
      <c r="Y149" s="31">
        <f t="shared" ref="Y149:Y161" si="37">IFERROR(C149/B149,0)</f>
        <v>0</v>
      </c>
      <c r="AA149" s="81"/>
    </row>
    <row r="150" spans="1:27" s="17" customFormat="1" ht="30" hidden="1" x14ac:dyDescent="0.25">
      <c r="A150" s="111">
        <v>46327</v>
      </c>
      <c r="B150" s="19"/>
      <c r="C150" s="19"/>
      <c r="D150" s="19"/>
      <c r="E150" s="19"/>
      <c r="F150" s="19"/>
      <c r="G150" s="19"/>
      <c r="H150" s="20">
        <f t="shared" si="33"/>
        <v>0</v>
      </c>
      <c r="I150" s="20">
        <f t="shared" si="34"/>
        <v>0</v>
      </c>
      <c r="J150" s="21" t="s">
        <v>63</v>
      </c>
      <c r="K150" s="22" t="s">
        <v>64</v>
      </c>
      <c r="L150" s="127" t="s">
        <v>45</v>
      </c>
      <c r="M150" s="11"/>
      <c r="N150" s="23">
        <f t="shared" si="35"/>
        <v>46327</v>
      </c>
      <c r="O150" s="24">
        <v>0.17323</v>
      </c>
      <c r="P150" s="25">
        <v>0.18337000000000001</v>
      </c>
      <c r="Q150" s="26"/>
      <c r="R150" s="27">
        <v>0.16761000000000001</v>
      </c>
      <c r="S150" s="25">
        <v>0.18337000000000001</v>
      </c>
      <c r="T150" s="28"/>
      <c r="U150" s="29">
        <v>0.22228000000000001</v>
      </c>
      <c r="V150" s="25">
        <v>0.18337000000000001</v>
      </c>
      <c r="W150" s="26"/>
      <c r="X150" s="30">
        <f t="shared" si="36"/>
        <v>0</v>
      </c>
      <c r="Y150" s="31">
        <f t="shared" si="37"/>
        <v>0</v>
      </c>
      <c r="AA150" s="81"/>
    </row>
    <row r="151" spans="1:27" s="17" customFormat="1" ht="30" hidden="1" x14ac:dyDescent="0.25">
      <c r="A151" s="111">
        <v>46296</v>
      </c>
      <c r="B151" s="19"/>
      <c r="C151" s="19"/>
      <c r="D151" s="19"/>
      <c r="E151" s="19"/>
      <c r="F151" s="19"/>
      <c r="G151" s="19"/>
      <c r="H151" s="20">
        <f t="shared" si="33"/>
        <v>0</v>
      </c>
      <c r="I151" s="20">
        <f t="shared" si="34"/>
        <v>0</v>
      </c>
      <c r="J151" s="21" t="s">
        <v>63</v>
      </c>
      <c r="K151" s="22" t="s">
        <v>64</v>
      </c>
      <c r="L151" s="127" t="s">
        <v>45</v>
      </c>
      <c r="M151" s="11"/>
      <c r="N151" s="23">
        <f t="shared" si="35"/>
        <v>46296</v>
      </c>
      <c r="O151" s="24">
        <v>0.17323</v>
      </c>
      <c r="P151" s="25">
        <v>0.18337000000000001</v>
      </c>
      <c r="Q151" s="26"/>
      <c r="R151" s="27">
        <v>0.16761000000000001</v>
      </c>
      <c r="S151" s="25">
        <v>0.18337000000000001</v>
      </c>
      <c r="T151" s="28"/>
      <c r="U151" s="29">
        <v>0.11577999999999999</v>
      </c>
      <c r="V151" s="25">
        <v>0.18337000000000001</v>
      </c>
      <c r="W151" s="26"/>
      <c r="X151" s="30">
        <f t="shared" si="36"/>
        <v>0</v>
      </c>
      <c r="Y151" s="31">
        <f t="shared" si="37"/>
        <v>0</v>
      </c>
      <c r="AA151" s="81"/>
    </row>
    <row r="152" spans="1:27" s="17" customFormat="1" ht="30" hidden="1" x14ac:dyDescent="0.25">
      <c r="A152" s="111">
        <v>46266</v>
      </c>
      <c r="B152" s="19"/>
      <c r="C152" s="19"/>
      <c r="D152" s="19"/>
      <c r="E152" s="19"/>
      <c r="F152" s="19"/>
      <c r="G152" s="19"/>
      <c r="H152" s="20">
        <f t="shared" si="33"/>
        <v>0</v>
      </c>
      <c r="I152" s="20">
        <f t="shared" si="34"/>
        <v>0</v>
      </c>
      <c r="J152" s="21" t="s">
        <v>63</v>
      </c>
      <c r="K152" s="22" t="s">
        <v>64</v>
      </c>
      <c r="L152" s="127" t="s">
        <v>45</v>
      </c>
      <c r="M152" s="11"/>
      <c r="N152" s="23">
        <f t="shared" si="35"/>
        <v>46266</v>
      </c>
      <c r="O152" s="24">
        <v>0.17323</v>
      </c>
      <c r="P152" s="25">
        <v>0.18337000000000001</v>
      </c>
      <c r="Q152" s="26"/>
      <c r="R152" s="27">
        <v>0.16761000000000001</v>
      </c>
      <c r="S152" s="25">
        <v>0.18337000000000001</v>
      </c>
      <c r="T152" s="28"/>
      <c r="U152" s="29">
        <v>0.11577999999999999</v>
      </c>
      <c r="V152" s="25">
        <v>0.18337000000000001</v>
      </c>
      <c r="W152" s="26"/>
      <c r="X152" s="30">
        <f t="shared" si="36"/>
        <v>0</v>
      </c>
      <c r="Y152" s="31">
        <f t="shared" si="37"/>
        <v>0</v>
      </c>
      <c r="AA152" s="81"/>
    </row>
    <row r="153" spans="1:27" s="17" customFormat="1" ht="30" hidden="1" x14ac:dyDescent="0.25">
      <c r="A153" s="111">
        <v>46235</v>
      </c>
      <c r="B153" s="19"/>
      <c r="C153" s="19"/>
      <c r="D153" s="19"/>
      <c r="E153" s="19"/>
      <c r="F153" s="19"/>
      <c r="G153" s="19"/>
      <c r="H153" s="20">
        <f t="shared" si="33"/>
        <v>0</v>
      </c>
      <c r="I153" s="20">
        <f t="shared" si="34"/>
        <v>0</v>
      </c>
      <c r="J153" s="21" t="s">
        <v>65</v>
      </c>
      <c r="K153" s="22" t="s">
        <v>55</v>
      </c>
      <c r="L153" s="127" t="s">
        <v>45</v>
      </c>
      <c r="M153" s="11"/>
      <c r="N153" s="23">
        <f t="shared" si="35"/>
        <v>46235</v>
      </c>
      <c r="O153" s="24">
        <v>0.17323</v>
      </c>
      <c r="P153" s="25">
        <v>0.15129999999999999</v>
      </c>
      <c r="Q153" s="26"/>
      <c r="R153" s="27">
        <v>0.16761000000000001</v>
      </c>
      <c r="S153" s="25">
        <v>0.15129999999999999</v>
      </c>
      <c r="T153" s="28"/>
      <c r="U153" s="29">
        <v>0.11577999999999999</v>
      </c>
      <c r="V153" s="25">
        <v>0.15129999999999999</v>
      </c>
      <c r="W153" s="26"/>
      <c r="X153" s="30">
        <f t="shared" si="36"/>
        <v>0</v>
      </c>
      <c r="Y153" s="31">
        <f t="shared" si="37"/>
        <v>0</v>
      </c>
      <c r="AA153" s="81"/>
    </row>
    <row r="154" spans="1:27" s="17" customFormat="1" ht="30" hidden="1" x14ac:dyDescent="0.25">
      <c r="A154" s="111">
        <v>46204</v>
      </c>
      <c r="B154" s="19"/>
      <c r="C154" s="19"/>
      <c r="D154" s="19"/>
      <c r="E154" s="19"/>
      <c r="F154" s="19"/>
      <c r="G154" s="19"/>
      <c r="H154" s="20">
        <f t="shared" si="33"/>
        <v>0</v>
      </c>
      <c r="I154" s="20">
        <f t="shared" si="34"/>
        <v>0</v>
      </c>
      <c r="J154" s="21" t="s">
        <v>65</v>
      </c>
      <c r="K154" s="22" t="s">
        <v>55</v>
      </c>
      <c r="L154" s="127" t="s">
        <v>45</v>
      </c>
      <c r="M154" s="11"/>
      <c r="N154" s="23">
        <f t="shared" si="35"/>
        <v>46204</v>
      </c>
      <c r="O154" s="24">
        <v>0.15629000000000001</v>
      </c>
      <c r="P154" s="25">
        <v>0.15129999999999999</v>
      </c>
      <c r="Q154" s="26"/>
      <c r="R154" s="27">
        <v>0.15029999999999999</v>
      </c>
      <c r="S154" s="25">
        <v>0.15129999999999999</v>
      </c>
      <c r="T154" s="28"/>
      <c r="U154" s="29">
        <v>0.11824999999999999</v>
      </c>
      <c r="V154" s="25">
        <v>0.15129999999999999</v>
      </c>
      <c r="W154" s="26"/>
      <c r="X154" s="30">
        <f t="shared" si="36"/>
        <v>0</v>
      </c>
      <c r="Y154" s="31">
        <f t="shared" si="37"/>
        <v>0</v>
      </c>
      <c r="AA154" s="81"/>
    </row>
    <row r="155" spans="1:27" s="17" customFormat="1" ht="15" customHeight="1" x14ac:dyDescent="0.25">
      <c r="A155" s="192">
        <v>46174</v>
      </c>
      <c r="B155" s="193">
        <v>2</v>
      </c>
      <c r="C155" s="193">
        <v>1652</v>
      </c>
      <c r="D155" s="193">
        <v>0</v>
      </c>
      <c r="E155" s="193">
        <v>0</v>
      </c>
      <c r="F155" s="193">
        <v>0</v>
      </c>
      <c r="G155" s="193">
        <v>0</v>
      </c>
      <c r="H155" s="55">
        <f t="shared" si="33"/>
        <v>2</v>
      </c>
      <c r="I155" s="55">
        <f t="shared" si="34"/>
        <v>1652</v>
      </c>
      <c r="J155" s="56" t="s">
        <v>65</v>
      </c>
      <c r="K155" s="194" t="s">
        <v>55</v>
      </c>
      <c r="L155" s="195" t="s">
        <v>45</v>
      </c>
      <c r="M155" s="196"/>
      <c r="N155" s="197">
        <f t="shared" si="35"/>
        <v>46174</v>
      </c>
      <c r="O155" s="198">
        <v>0.15629000000000001</v>
      </c>
      <c r="P155" s="199">
        <v>0.15129999999999999</v>
      </c>
      <c r="Q155" s="200">
        <f t="shared" ref="Q155:Q161" si="38">(O155-P155)*C155</f>
        <v>8.2434800000000372</v>
      </c>
      <c r="R155" s="201">
        <v>0.15029999999999999</v>
      </c>
      <c r="S155" s="199">
        <v>0.15129999999999999</v>
      </c>
      <c r="T155" s="202">
        <f t="shared" ref="T155:T161" si="39">(R155-S155)*E155</f>
        <v>0</v>
      </c>
      <c r="U155" s="203">
        <v>0.11824999999999999</v>
      </c>
      <c r="V155" s="199">
        <v>0.15129999999999999</v>
      </c>
      <c r="W155" s="200">
        <f t="shared" ref="W155:W161" si="40">(U155-V155)*G155</f>
        <v>0</v>
      </c>
      <c r="X155" s="204">
        <f t="shared" si="36"/>
        <v>8.2434800000000372</v>
      </c>
      <c r="Y155" s="205">
        <f t="shared" si="37"/>
        <v>826</v>
      </c>
      <c r="AA155" s="81"/>
    </row>
    <row r="156" spans="1:27" s="17" customFormat="1" ht="15" customHeight="1" x14ac:dyDescent="0.25">
      <c r="A156" s="192">
        <v>46143</v>
      </c>
      <c r="B156" s="193">
        <v>2</v>
      </c>
      <c r="C156" s="193">
        <v>1118</v>
      </c>
      <c r="D156" s="193">
        <v>0</v>
      </c>
      <c r="E156" s="193">
        <v>0</v>
      </c>
      <c r="F156" s="193">
        <v>0</v>
      </c>
      <c r="G156" s="193">
        <v>0</v>
      </c>
      <c r="H156" s="55">
        <f t="shared" si="33"/>
        <v>2</v>
      </c>
      <c r="I156" s="55">
        <f t="shared" si="34"/>
        <v>1118</v>
      </c>
      <c r="J156" s="56" t="s">
        <v>65</v>
      </c>
      <c r="K156" s="194" t="s">
        <v>55</v>
      </c>
      <c r="L156" s="195" t="s">
        <v>45</v>
      </c>
      <c r="M156" s="196"/>
      <c r="N156" s="197">
        <f t="shared" si="35"/>
        <v>46143</v>
      </c>
      <c r="O156" s="198">
        <v>0.15629000000000001</v>
      </c>
      <c r="P156" s="199">
        <v>0.15129999999999999</v>
      </c>
      <c r="Q156" s="200">
        <f t="shared" si="38"/>
        <v>5.5788200000000252</v>
      </c>
      <c r="R156" s="201">
        <v>0.15029999999999999</v>
      </c>
      <c r="S156" s="199">
        <v>0.15129999999999999</v>
      </c>
      <c r="T156" s="202">
        <f t="shared" si="39"/>
        <v>0</v>
      </c>
      <c r="U156" s="203">
        <v>0.11824999999999999</v>
      </c>
      <c r="V156" s="199">
        <v>0.15129999999999999</v>
      </c>
      <c r="W156" s="200">
        <f t="shared" si="40"/>
        <v>0</v>
      </c>
      <c r="X156" s="204">
        <f t="shared" si="36"/>
        <v>5.5788200000000252</v>
      </c>
      <c r="Y156" s="205">
        <f t="shared" si="37"/>
        <v>559</v>
      </c>
      <c r="AA156" s="81"/>
    </row>
    <row r="157" spans="1:27" s="17" customFormat="1" ht="15" customHeight="1" x14ac:dyDescent="0.25">
      <c r="A157" s="192">
        <v>46113</v>
      </c>
      <c r="B157" s="193">
        <v>2</v>
      </c>
      <c r="C157" s="193">
        <v>903</v>
      </c>
      <c r="D157" s="193">
        <v>0</v>
      </c>
      <c r="E157" s="193">
        <v>0</v>
      </c>
      <c r="F157" s="193">
        <v>0</v>
      </c>
      <c r="G157" s="193">
        <v>0</v>
      </c>
      <c r="H157" s="55">
        <f t="shared" si="33"/>
        <v>2</v>
      </c>
      <c r="I157" s="55">
        <f t="shared" si="34"/>
        <v>903</v>
      </c>
      <c r="J157" s="56" t="s">
        <v>65</v>
      </c>
      <c r="K157" s="194" t="s">
        <v>55</v>
      </c>
      <c r="L157" s="195" t="s">
        <v>45</v>
      </c>
      <c r="M157" s="196"/>
      <c r="N157" s="197">
        <f t="shared" si="35"/>
        <v>46113</v>
      </c>
      <c r="O157" s="198">
        <v>0.15629000000000001</v>
      </c>
      <c r="P157" s="199">
        <v>0.15129999999999999</v>
      </c>
      <c r="Q157" s="200">
        <f t="shared" si="38"/>
        <v>4.50597000000002</v>
      </c>
      <c r="R157" s="201">
        <v>0.15029999999999999</v>
      </c>
      <c r="S157" s="199">
        <v>0.15129999999999999</v>
      </c>
      <c r="T157" s="202">
        <f t="shared" si="39"/>
        <v>0</v>
      </c>
      <c r="U157" s="203">
        <v>0.16289999999999999</v>
      </c>
      <c r="V157" s="199">
        <v>0.15129999999999999</v>
      </c>
      <c r="W157" s="200">
        <f t="shared" si="40"/>
        <v>0</v>
      </c>
      <c r="X157" s="204">
        <f t="shared" si="36"/>
        <v>4.50597000000002</v>
      </c>
      <c r="Y157" s="205">
        <f t="shared" si="37"/>
        <v>451.5</v>
      </c>
      <c r="AA157" s="81"/>
    </row>
    <row r="158" spans="1:27" s="17" customFormat="1" ht="15" customHeight="1" x14ac:dyDescent="0.25">
      <c r="A158" s="192">
        <v>46082</v>
      </c>
      <c r="B158" s="193">
        <v>2</v>
      </c>
      <c r="C158" s="193">
        <v>938</v>
      </c>
      <c r="D158" s="193">
        <v>0</v>
      </c>
      <c r="E158" s="193">
        <v>0</v>
      </c>
      <c r="F158" s="193">
        <v>0</v>
      </c>
      <c r="G158" s="193">
        <v>0</v>
      </c>
      <c r="H158" s="55">
        <f t="shared" si="33"/>
        <v>2</v>
      </c>
      <c r="I158" s="55">
        <f t="shared" si="34"/>
        <v>938</v>
      </c>
      <c r="J158" s="56" t="s">
        <v>65</v>
      </c>
      <c r="K158" s="194" t="s">
        <v>55</v>
      </c>
      <c r="L158" s="195" t="s">
        <v>45</v>
      </c>
      <c r="M158" s="196"/>
      <c r="N158" s="197">
        <f t="shared" si="35"/>
        <v>46082</v>
      </c>
      <c r="O158" s="198">
        <v>0.15629000000000001</v>
      </c>
      <c r="P158" s="199">
        <v>0.15129999999999999</v>
      </c>
      <c r="Q158" s="200">
        <f t="shared" si="38"/>
        <v>4.6806200000000207</v>
      </c>
      <c r="R158" s="201">
        <v>0.15029999999999999</v>
      </c>
      <c r="S158" s="199">
        <v>0.15129999999999999</v>
      </c>
      <c r="T158" s="202">
        <f t="shared" si="39"/>
        <v>0</v>
      </c>
      <c r="U158" s="203">
        <v>0.16289999999999999</v>
      </c>
      <c r="V158" s="199">
        <v>0.15129999999999999</v>
      </c>
      <c r="W158" s="200">
        <f t="shared" si="40"/>
        <v>0</v>
      </c>
      <c r="X158" s="204">
        <f t="shared" si="36"/>
        <v>4.6806200000000207</v>
      </c>
      <c r="Y158" s="205">
        <f t="shared" si="37"/>
        <v>469</v>
      </c>
      <c r="AA158" s="81"/>
    </row>
    <row r="159" spans="1:27" s="17" customFormat="1" ht="15" customHeight="1" x14ac:dyDescent="0.25">
      <c r="A159" s="192">
        <v>46054</v>
      </c>
      <c r="B159" s="193">
        <v>2</v>
      </c>
      <c r="C159" s="193">
        <v>922</v>
      </c>
      <c r="D159" s="193">
        <v>0</v>
      </c>
      <c r="E159" s="193">
        <v>0</v>
      </c>
      <c r="F159" s="193">
        <v>0</v>
      </c>
      <c r="G159" s="193">
        <v>0</v>
      </c>
      <c r="H159" s="55">
        <f t="shared" si="33"/>
        <v>2</v>
      </c>
      <c r="I159" s="55">
        <f t="shared" si="34"/>
        <v>922</v>
      </c>
      <c r="J159" s="56" t="s">
        <v>65</v>
      </c>
      <c r="K159" s="194" t="s">
        <v>55</v>
      </c>
      <c r="L159" s="195" t="s">
        <v>45</v>
      </c>
      <c r="M159" s="196"/>
      <c r="N159" s="197">
        <f t="shared" si="35"/>
        <v>46054</v>
      </c>
      <c r="O159" s="198">
        <v>0.15629000000000001</v>
      </c>
      <c r="P159" s="199">
        <v>0.15129999999999999</v>
      </c>
      <c r="Q159" s="200">
        <f t="shared" si="38"/>
        <v>4.6007800000000207</v>
      </c>
      <c r="R159" s="201">
        <v>0.15029999999999999</v>
      </c>
      <c r="S159" s="199">
        <v>0.15129999999999999</v>
      </c>
      <c r="T159" s="202">
        <f t="shared" si="39"/>
        <v>0</v>
      </c>
      <c r="U159" s="203">
        <v>0.16289999999999999</v>
      </c>
      <c r="V159" s="199">
        <v>0.15129999999999999</v>
      </c>
      <c r="W159" s="200">
        <f t="shared" si="40"/>
        <v>0</v>
      </c>
      <c r="X159" s="204">
        <f t="shared" si="36"/>
        <v>4.6007800000000207</v>
      </c>
      <c r="Y159" s="205">
        <f t="shared" si="37"/>
        <v>461</v>
      </c>
      <c r="AA159" s="81"/>
    </row>
    <row r="160" spans="1:27" s="17" customFormat="1" ht="15" customHeight="1" x14ac:dyDescent="0.25">
      <c r="A160" s="192">
        <v>46023</v>
      </c>
      <c r="B160" s="193">
        <v>2</v>
      </c>
      <c r="C160" s="193">
        <v>1235</v>
      </c>
      <c r="D160" s="193">
        <v>0</v>
      </c>
      <c r="E160" s="193">
        <v>0</v>
      </c>
      <c r="F160" s="193">
        <v>0</v>
      </c>
      <c r="G160" s="193">
        <v>0</v>
      </c>
      <c r="H160" s="55">
        <f t="shared" si="33"/>
        <v>2</v>
      </c>
      <c r="I160" s="55">
        <f t="shared" si="34"/>
        <v>1235</v>
      </c>
      <c r="J160" s="56" t="s">
        <v>65</v>
      </c>
      <c r="K160" s="194" t="s">
        <v>55</v>
      </c>
      <c r="L160" s="195" t="s">
        <v>45</v>
      </c>
      <c r="M160" s="196"/>
      <c r="N160" s="197">
        <f t="shared" si="35"/>
        <v>46023</v>
      </c>
      <c r="O160" s="198">
        <v>0.14884</v>
      </c>
      <c r="P160" s="199">
        <v>0.15129999999999999</v>
      </c>
      <c r="Q160" s="200">
        <f t="shared" si="38"/>
        <v>-3.0380999999999876</v>
      </c>
      <c r="R160" s="201">
        <v>0.1515</v>
      </c>
      <c r="S160" s="199">
        <v>0.15129999999999999</v>
      </c>
      <c r="T160" s="202">
        <f t="shared" si="39"/>
        <v>0</v>
      </c>
      <c r="U160" s="203">
        <v>0.18037</v>
      </c>
      <c r="V160" s="199">
        <v>0.15129999999999999</v>
      </c>
      <c r="W160" s="200">
        <f t="shared" si="40"/>
        <v>0</v>
      </c>
      <c r="X160" s="204">
        <f t="shared" si="36"/>
        <v>-3.0380999999999876</v>
      </c>
      <c r="Y160" s="205">
        <f t="shared" si="37"/>
        <v>617.5</v>
      </c>
      <c r="AA160" s="81"/>
    </row>
    <row r="161" spans="1:27" s="17" customFormat="1" ht="15" customHeight="1" x14ac:dyDescent="0.25">
      <c r="A161" s="192">
        <v>45992</v>
      </c>
      <c r="B161" s="193">
        <v>2</v>
      </c>
      <c r="C161" s="193">
        <v>1433</v>
      </c>
      <c r="D161" s="193">
        <v>0</v>
      </c>
      <c r="E161" s="193">
        <v>0</v>
      </c>
      <c r="F161" s="193">
        <v>0</v>
      </c>
      <c r="G161" s="193">
        <v>0</v>
      </c>
      <c r="H161" s="55">
        <f t="shared" si="33"/>
        <v>2</v>
      </c>
      <c r="I161" s="55">
        <f t="shared" si="34"/>
        <v>1433</v>
      </c>
      <c r="J161" s="56" t="s">
        <v>65</v>
      </c>
      <c r="K161" s="194" t="s">
        <v>55</v>
      </c>
      <c r="L161" s="195" t="s">
        <v>45</v>
      </c>
      <c r="M161" s="196"/>
      <c r="N161" s="197">
        <f t="shared" si="35"/>
        <v>45992</v>
      </c>
      <c r="O161" s="198">
        <v>0.14884</v>
      </c>
      <c r="P161" s="199">
        <v>0.15129999999999999</v>
      </c>
      <c r="Q161" s="200">
        <f t="shared" si="38"/>
        <v>-3.5251799999999855</v>
      </c>
      <c r="R161" s="201">
        <v>0.1515</v>
      </c>
      <c r="S161" s="199">
        <v>0.15129999999999999</v>
      </c>
      <c r="T161" s="202">
        <f t="shared" si="39"/>
        <v>0</v>
      </c>
      <c r="U161" s="203">
        <v>0.18037</v>
      </c>
      <c r="V161" s="199">
        <v>0.15129999999999999</v>
      </c>
      <c r="W161" s="200">
        <f t="shared" si="40"/>
        <v>0</v>
      </c>
      <c r="X161" s="204">
        <f t="shared" si="36"/>
        <v>-3.5251799999999855</v>
      </c>
      <c r="Y161" s="205">
        <f t="shared" si="37"/>
        <v>716.5</v>
      </c>
      <c r="AA161" s="81"/>
    </row>
    <row r="162" spans="1:27" s="17" customFormat="1" ht="15" customHeight="1" x14ac:dyDescent="0.25">
      <c r="A162" s="192">
        <v>45962</v>
      </c>
      <c r="B162" s="193">
        <v>2</v>
      </c>
      <c r="C162" s="193">
        <v>1296</v>
      </c>
      <c r="D162" s="193">
        <v>0</v>
      </c>
      <c r="E162" s="193">
        <v>0</v>
      </c>
      <c r="F162" s="193">
        <v>0</v>
      </c>
      <c r="G162" s="193">
        <v>0</v>
      </c>
      <c r="H162" s="55">
        <f t="shared" ref="H162:H166" si="41">B162+D162+F162</f>
        <v>2</v>
      </c>
      <c r="I162" s="55">
        <f t="shared" ref="I162:I166" si="42">C162+E162+G162</f>
        <v>1296</v>
      </c>
      <c r="J162" s="56" t="s">
        <v>65</v>
      </c>
      <c r="K162" s="194" t="s">
        <v>55</v>
      </c>
      <c r="L162" s="195" t="s">
        <v>45</v>
      </c>
      <c r="M162" s="196"/>
      <c r="N162" s="197">
        <f t="shared" ref="N162:N172" si="43">A162</f>
        <v>45962</v>
      </c>
      <c r="O162" s="198">
        <v>0.14884</v>
      </c>
      <c r="P162" s="199">
        <v>0.15129999999999999</v>
      </c>
      <c r="Q162" s="200">
        <f t="shared" ref="Q162:Q172" si="44">(O162-P162)*C162</f>
        <v>-3.188159999999987</v>
      </c>
      <c r="R162" s="201">
        <v>0.1515</v>
      </c>
      <c r="S162" s="199">
        <v>0.15129999999999999</v>
      </c>
      <c r="T162" s="202">
        <f t="shared" ref="T162:T172" si="45">(R162-S162)*E162</f>
        <v>0</v>
      </c>
      <c r="U162" s="203">
        <v>0.18037</v>
      </c>
      <c r="V162" s="199">
        <v>0.15129999999999999</v>
      </c>
      <c r="W162" s="200">
        <f t="shared" ref="W162:W172" si="46">(U162-V162)*G162</f>
        <v>0</v>
      </c>
      <c r="X162" s="204">
        <f t="shared" ref="X162:X166" si="47">W162+Q162+T162</f>
        <v>-3.188159999999987</v>
      </c>
      <c r="Y162" s="205">
        <f t="shared" ref="Y162:Y172" si="48">IFERROR(C162/B162,0)</f>
        <v>648</v>
      </c>
      <c r="AA162" s="81"/>
    </row>
    <row r="163" spans="1:27" s="17" customFormat="1" ht="15" customHeight="1" x14ac:dyDescent="0.25">
      <c r="A163" s="192">
        <v>45931</v>
      </c>
      <c r="B163" s="193">
        <v>1</v>
      </c>
      <c r="C163" s="193">
        <v>221</v>
      </c>
      <c r="D163" s="193">
        <v>0</v>
      </c>
      <c r="E163" s="193">
        <v>0</v>
      </c>
      <c r="F163" s="193">
        <v>0</v>
      </c>
      <c r="G163" s="193">
        <v>0</v>
      </c>
      <c r="H163" s="55">
        <f t="shared" si="41"/>
        <v>1</v>
      </c>
      <c r="I163" s="55">
        <f t="shared" si="42"/>
        <v>221</v>
      </c>
      <c r="J163" s="56" t="s">
        <v>65</v>
      </c>
      <c r="K163" s="194" t="s">
        <v>55</v>
      </c>
      <c r="L163" s="195" t="s">
        <v>45</v>
      </c>
      <c r="M163" s="196"/>
      <c r="N163" s="197">
        <f t="shared" si="43"/>
        <v>45931</v>
      </c>
      <c r="O163" s="198">
        <v>0.14884</v>
      </c>
      <c r="P163" s="199">
        <v>0.15129999999999999</v>
      </c>
      <c r="Q163" s="200">
        <f t="shared" si="44"/>
        <v>-0.54365999999999781</v>
      </c>
      <c r="R163" s="201">
        <v>0.1515</v>
      </c>
      <c r="S163" s="199">
        <v>0.15129999999999999</v>
      </c>
      <c r="T163" s="202">
        <f t="shared" si="45"/>
        <v>0</v>
      </c>
      <c r="U163" s="203">
        <v>0.12978000000000001</v>
      </c>
      <c r="V163" s="199">
        <v>0.15129999999999999</v>
      </c>
      <c r="W163" s="200">
        <f t="shared" si="46"/>
        <v>0</v>
      </c>
      <c r="X163" s="204">
        <f t="shared" si="47"/>
        <v>-0.54365999999999781</v>
      </c>
      <c r="Y163" s="205">
        <f t="shared" si="48"/>
        <v>221</v>
      </c>
      <c r="AA163" s="81"/>
    </row>
    <row r="164" spans="1:27" s="17" customFormat="1" ht="15" customHeight="1" x14ac:dyDescent="0.25">
      <c r="A164" s="192">
        <v>45901</v>
      </c>
      <c r="B164" s="193">
        <v>1</v>
      </c>
      <c r="C164" s="193">
        <v>253</v>
      </c>
      <c r="D164" s="193">
        <v>0</v>
      </c>
      <c r="E164" s="193">
        <v>0</v>
      </c>
      <c r="F164" s="193">
        <v>0</v>
      </c>
      <c r="G164" s="193">
        <v>0</v>
      </c>
      <c r="H164" s="55">
        <f t="shared" si="41"/>
        <v>1</v>
      </c>
      <c r="I164" s="55">
        <f t="shared" si="42"/>
        <v>253</v>
      </c>
      <c r="J164" s="56" t="s">
        <v>65</v>
      </c>
      <c r="K164" s="194" t="s">
        <v>55</v>
      </c>
      <c r="L164" s="195" t="s">
        <v>45</v>
      </c>
      <c r="M164" s="196"/>
      <c r="N164" s="197">
        <f t="shared" si="43"/>
        <v>45901</v>
      </c>
      <c r="O164" s="198">
        <v>0.14884</v>
      </c>
      <c r="P164" s="199">
        <v>0.15129999999999999</v>
      </c>
      <c r="Q164" s="200">
        <f t="shared" si="44"/>
        <v>-0.62237999999999749</v>
      </c>
      <c r="R164" s="201">
        <v>0.1515</v>
      </c>
      <c r="S164" s="199">
        <v>0.15129999999999999</v>
      </c>
      <c r="T164" s="202">
        <f t="shared" si="45"/>
        <v>0</v>
      </c>
      <c r="U164" s="203">
        <v>0.12978000000000001</v>
      </c>
      <c r="V164" s="199">
        <v>0.15129999999999999</v>
      </c>
      <c r="W164" s="200">
        <f t="shared" si="46"/>
        <v>0</v>
      </c>
      <c r="X164" s="204">
        <f t="shared" si="47"/>
        <v>-0.62237999999999749</v>
      </c>
      <c r="Y164" s="205">
        <f t="shared" si="48"/>
        <v>253</v>
      </c>
      <c r="AA164" s="81"/>
    </row>
    <row r="165" spans="1:27" s="17" customFormat="1" ht="15" customHeight="1" x14ac:dyDescent="0.25">
      <c r="A165" s="192">
        <v>45870</v>
      </c>
      <c r="B165" s="193">
        <v>1</v>
      </c>
      <c r="C165" s="193">
        <v>225</v>
      </c>
      <c r="D165" s="193">
        <v>0</v>
      </c>
      <c r="E165" s="193">
        <v>0</v>
      </c>
      <c r="F165" s="193">
        <v>0</v>
      </c>
      <c r="G165" s="193">
        <v>0</v>
      </c>
      <c r="H165" s="55">
        <f t="shared" si="41"/>
        <v>1</v>
      </c>
      <c r="I165" s="55">
        <f t="shared" si="42"/>
        <v>225</v>
      </c>
      <c r="J165" s="56" t="s">
        <v>65</v>
      </c>
      <c r="K165" s="194" t="s">
        <v>55</v>
      </c>
      <c r="L165" s="195" t="s">
        <v>45</v>
      </c>
      <c r="M165" s="196"/>
      <c r="N165" s="197">
        <f t="shared" si="43"/>
        <v>45870</v>
      </c>
      <c r="O165" s="198">
        <v>0.14884</v>
      </c>
      <c r="P165" s="199">
        <v>0.15129999999999999</v>
      </c>
      <c r="Q165" s="200">
        <f t="shared" si="44"/>
        <v>-0.55349999999999777</v>
      </c>
      <c r="R165" s="201">
        <v>0.1515</v>
      </c>
      <c r="S165" s="199">
        <v>0.15129999999999999</v>
      </c>
      <c r="T165" s="202">
        <f t="shared" si="45"/>
        <v>0</v>
      </c>
      <c r="U165" s="203">
        <v>0.12978000000000001</v>
      </c>
      <c r="V165" s="199">
        <v>0.15129999999999999</v>
      </c>
      <c r="W165" s="200">
        <f t="shared" si="46"/>
        <v>0</v>
      </c>
      <c r="X165" s="204">
        <f t="shared" si="47"/>
        <v>-0.55349999999999777</v>
      </c>
      <c r="Y165" s="205">
        <f t="shared" si="48"/>
        <v>225</v>
      </c>
      <c r="AA165" s="81"/>
    </row>
    <row r="166" spans="1:27" s="17" customFormat="1" ht="15" customHeight="1" x14ac:dyDescent="0.25">
      <c r="A166" s="192">
        <v>45839</v>
      </c>
      <c r="B166" s="193">
        <v>1</v>
      </c>
      <c r="C166" s="193">
        <v>366</v>
      </c>
      <c r="D166" s="193">
        <v>0</v>
      </c>
      <c r="E166" s="193">
        <v>0</v>
      </c>
      <c r="F166" s="193">
        <v>0</v>
      </c>
      <c r="G166" s="193">
        <v>0</v>
      </c>
      <c r="H166" s="55">
        <f t="shared" si="41"/>
        <v>1</v>
      </c>
      <c r="I166" s="55">
        <f t="shared" si="42"/>
        <v>366</v>
      </c>
      <c r="J166" s="56" t="s">
        <v>65</v>
      </c>
      <c r="K166" s="194" t="s">
        <v>55</v>
      </c>
      <c r="L166" s="195" t="s">
        <v>45</v>
      </c>
      <c r="M166" s="196"/>
      <c r="N166" s="197">
        <f t="shared" si="43"/>
        <v>45839</v>
      </c>
      <c r="O166" s="198">
        <v>0.13241</v>
      </c>
      <c r="P166" s="199">
        <v>0.15129999999999999</v>
      </c>
      <c r="Q166" s="200">
        <f t="shared" si="44"/>
        <v>-6.9137399999999962</v>
      </c>
      <c r="R166" s="201">
        <v>0.13078000000000001</v>
      </c>
      <c r="S166" s="199">
        <v>0.15129999999999999</v>
      </c>
      <c r="T166" s="202">
        <f t="shared" si="45"/>
        <v>0</v>
      </c>
      <c r="U166" s="203">
        <v>0.12975</v>
      </c>
      <c r="V166" s="199">
        <v>0.15129999999999999</v>
      </c>
      <c r="W166" s="200">
        <f t="shared" si="46"/>
        <v>0</v>
      </c>
      <c r="X166" s="204">
        <f t="shared" si="47"/>
        <v>-6.9137399999999962</v>
      </c>
      <c r="Y166" s="205">
        <f t="shared" si="48"/>
        <v>366</v>
      </c>
      <c r="AA166" s="81"/>
    </row>
    <row r="167" spans="1:27" s="17" customFormat="1" ht="15" customHeight="1" x14ac:dyDescent="0.25">
      <c r="A167" s="192">
        <v>45809</v>
      </c>
      <c r="B167" s="193">
        <v>1</v>
      </c>
      <c r="C167" s="193">
        <v>318</v>
      </c>
      <c r="D167" s="193">
        <v>0</v>
      </c>
      <c r="E167" s="193">
        <v>0</v>
      </c>
      <c r="F167" s="193">
        <v>0</v>
      </c>
      <c r="G167" s="193">
        <v>0</v>
      </c>
      <c r="H167" s="55">
        <f>B167+D167+F167</f>
        <v>1</v>
      </c>
      <c r="I167" s="55">
        <f>C167+E167+G167</f>
        <v>318</v>
      </c>
      <c r="J167" s="56" t="s">
        <v>65</v>
      </c>
      <c r="K167" s="194" t="s">
        <v>55</v>
      </c>
      <c r="L167" s="195" t="s">
        <v>45</v>
      </c>
      <c r="M167" s="196"/>
      <c r="N167" s="197">
        <f t="shared" si="43"/>
        <v>45809</v>
      </c>
      <c r="O167" s="198">
        <v>0.13241</v>
      </c>
      <c r="P167" s="199">
        <v>0.15129999999999999</v>
      </c>
      <c r="Q167" s="200">
        <f t="shared" si="44"/>
        <v>-6.0070199999999971</v>
      </c>
      <c r="R167" s="201">
        <v>0.13078000000000001</v>
      </c>
      <c r="S167" s="199">
        <v>0.15129999999999999</v>
      </c>
      <c r="T167" s="202">
        <f t="shared" si="45"/>
        <v>0</v>
      </c>
      <c r="U167" s="203">
        <v>0.12975</v>
      </c>
      <c r="V167" s="199">
        <v>0.15129999999999999</v>
      </c>
      <c r="W167" s="200">
        <f t="shared" si="46"/>
        <v>0</v>
      </c>
      <c r="X167" s="204">
        <f>W167+Q167+T167</f>
        <v>-6.0070199999999971</v>
      </c>
      <c r="Y167" s="205">
        <f t="shared" si="48"/>
        <v>318</v>
      </c>
      <c r="AA167" s="81"/>
    </row>
    <row r="168" spans="1:27" s="17" customFormat="1" ht="15" customHeight="1" x14ac:dyDescent="0.25">
      <c r="A168" s="192">
        <v>45778</v>
      </c>
      <c r="B168" s="193">
        <v>1</v>
      </c>
      <c r="C168" s="193">
        <v>286</v>
      </c>
      <c r="D168" s="193">
        <v>0</v>
      </c>
      <c r="E168" s="193">
        <v>0</v>
      </c>
      <c r="F168" s="193">
        <v>0</v>
      </c>
      <c r="G168" s="193">
        <v>0</v>
      </c>
      <c r="H168" s="55">
        <f t="shared" ref="H168:H170" si="49">B168+D168+F168</f>
        <v>1</v>
      </c>
      <c r="I168" s="55">
        <f t="shared" ref="I168:I170" si="50">C168+E168+G168</f>
        <v>286</v>
      </c>
      <c r="J168" s="56" t="s">
        <v>65</v>
      </c>
      <c r="K168" s="194" t="s">
        <v>55</v>
      </c>
      <c r="L168" s="195" t="s">
        <v>45</v>
      </c>
      <c r="M168" s="196"/>
      <c r="N168" s="197">
        <f t="shared" si="43"/>
        <v>45778</v>
      </c>
      <c r="O168" s="198">
        <v>0.13241</v>
      </c>
      <c r="P168" s="199">
        <v>0.15129999999999999</v>
      </c>
      <c r="Q168" s="200">
        <f t="shared" si="44"/>
        <v>-5.4025399999999975</v>
      </c>
      <c r="R168" s="201">
        <v>0.13078000000000001</v>
      </c>
      <c r="S168" s="199">
        <v>0.15129999999999999</v>
      </c>
      <c r="T168" s="202">
        <f t="shared" si="45"/>
        <v>0</v>
      </c>
      <c r="U168" s="203">
        <v>0.12975</v>
      </c>
      <c r="V168" s="199">
        <v>0.15129999999999999</v>
      </c>
      <c r="W168" s="200">
        <f t="shared" si="46"/>
        <v>0</v>
      </c>
      <c r="X168" s="204">
        <f t="shared" ref="X168:X170" si="51">W168+Q168+T168</f>
        <v>-5.4025399999999975</v>
      </c>
      <c r="Y168" s="205">
        <f t="shared" si="48"/>
        <v>286</v>
      </c>
      <c r="AA168" s="81"/>
    </row>
    <row r="169" spans="1:27" s="17" customFormat="1" ht="15" customHeight="1" x14ac:dyDescent="0.25">
      <c r="A169" s="192">
        <v>45748</v>
      </c>
      <c r="B169" s="193">
        <v>2</v>
      </c>
      <c r="C169" s="193">
        <v>793</v>
      </c>
      <c r="D169" s="193">
        <v>0</v>
      </c>
      <c r="E169" s="193">
        <v>0</v>
      </c>
      <c r="F169" s="193">
        <v>0</v>
      </c>
      <c r="G169" s="193">
        <v>0</v>
      </c>
      <c r="H169" s="55">
        <f t="shared" si="49"/>
        <v>2</v>
      </c>
      <c r="I169" s="55">
        <f t="shared" si="50"/>
        <v>793</v>
      </c>
      <c r="J169" s="56" t="s">
        <v>65</v>
      </c>
      <c r="K169" s="194" t="s">
        <v>55</v>
      </c>
      <c r="L169" s="195" t="s">
        <v>45</v>
      </c>
      <c r="M169" s="196"/>
      <c r="N169" s="197">
        <f t="shared" si="43"/>
        <v>45748</v>
      </c>
      <c r="O169" s="198">
        <v>0.13241</v>
      </c>
      <c r="P169" s="199">
        <v>0.15129999999999999</v>
      </c>
      <c r="Q169" s="200">
        <f t="shared" si="44"/>
        <v>-14.979769999999991</v>
      </c>
      <c r="R169" s="201">
        <v>0.13078000000000001</v>
      </c>
      <c r="S169" s="199">
        <v>0.15129999999999999</v>
      </c>
      <c r="T169" s="202">
        <f t="shared" si="45"/>
        <v>0</v>
      </c>
      <c r="U169" s="203">
        <v>0.16846999999999998</v>
      </c>
      <c r="V169" s="199">
        <v>0.15129999999999999</v>
      </c>
      <c r="W169" s="200">
        <f t="shared" si="46"/>
        <v>0</v>
      </c>
      <c r="X169" s="204">
        <f t="shared" si="51"/>
        <v>-14.979769999999991</v>
      </c>
      <c r="Y169" s="205">
        <f t="shared" si="48"/>
        <v>396.5</v>
      </c>
      <c r="AA169" s="81"/>
    </row>
    <row r="170" spans="1:27" s="17" customFormat="1" ht="15" customHeight="1" x14ac:dyDescent="0.25">
      <c r="A170" s="192">
        <v>45717</v>
      </c>
      <c r="B170" s="193">
        <v>2</v>
      </c>
      <c r="C170" s="193">
        <v>857</v>
      </c>
      <c r="D170" s="193">
        <v>0</v>
      </c>
      <c r="E170" s="193">
        <v>0</v>
      </c>
      <c r="F170" s="193">
        <v>0</v>
      </c>
      <c r="G170" s="193">
        <v>0</v>
      </c>
      <c r="H170" s="55">
        <f t="shared" si="49"/>
        <v>2</v>
      </c>
      <c r="I170" s="55">
        <f t="shared" si="50"/>
        <v>857</v>
      </c>
      <c r="J170" s="56" t="s">
        <v>65</v>
      </c>
      <c r="K170" s="194" t="s">
        <v>55</v>
      </c>
      <c r="L170" s="195" t="s">
        <v>45</v>
      </c>
      <c r="M170" s="196"/>
      <c r="N170" s="197">
        <f t="shared" si="43"/>
        <v>45717</v>
      </c>
      <c r="O170" s="198">
        <v>0.13241</v>
      </c>
      <c r="P170" s="199">
        <v>0.15129999999999999</v>
      </c>
      <c r="Q170" s="200">
        <f t="shared" si="44"/>
        <v>-16.188729999999993</v>
      </c>
      <c r="R170" s="201">
        <v>0.13078000000000001</v>
      </c>
      <c r="S170" s="199">
        <v>0.15129999999999999</v>
      </c>
      <c r="T170" s="202">
        <f t="shared" si="45"/>
        <v>0</v>
      </c>
      <c r="U170" s="203">
        <v>0.16846999999999998</v>
      </c>
      <c r="V170" s="199">
        <v>0.15129999999999999</v>
      </c>
      <c r="W170" s="200">
        <f t="shared" si="46"/>
        <v>0</v>
      </c>
      <c r="X170" s="204">
        <f t="shared" si="51"/>
        <v>-16.188729999999993</v>
      </c>
      <c r="Y170" s="205">
        <f t="shared" si="48"/>
        <v>428.5</v>
      </c>
      <c r="AA170" s="81"/>
    </row>
    <row r="171" spans="1:27" s="17" customFormat="1" hidden="1" x14ac:dyDescent="0.25">
      <c r="A171" s="155">
        <v>45689</v>
      </c>
      <c r="B171" s="156">
        <v>0</v>
      </c>
      <c r="C171" s="156">
        <v>0</v>
      </c>
      <c r="D171" s="156">
        <v>0</v>
      </c>
      <c r="E171" s="156">
        <v>0</v>
      </c>
      <c r="F171" s="156">
        <v>0</v>
      </c>
      <c r="G171" s="156">
        <v>0</v>
      </c>
      <c r="H171" s="157"/>
      <c r="I171" s="157"/>
      <c r="J171" s="49" t="s">
        <v>66</v>
      </c>
      <c r="K171" s="35"/>
      <c r="L171" s="158"/>
      <c r="M171" s="11"/>
      <c r="N171" s="36">
        <f t="shared" si="43"/>
        <v>45689</v>
      </c>
      <c r="O171" s="162">
        <v>0.13241</v>
      </c>
      <c r="P171" s="163"/>
      <c r="Q171" s="164">
        <f t="shared" si="44"/>
        <v>0</v>
      </c>
      <c r="R171" s="165">
        <v>0.13078000000000001</v>
      </c>
      <c r="S171" s="163"/>
      <c r="T171" s="166">
        <f t="shared" si="45"/>
        <v>0</v>
      </c>
      <c r="U171" s="167">
        <v>0.16846999999999998</v>
      </c>
      <c r="V171" s="163"/>
      <c r="W171" s="164">
        <f t="shared" si="46"/>
        <v>0</v>
      </c>
      <c r="X171" s="42"/>
      <c r="Y171" s="168">
        <f t="shared" si="48"/>
        <v>0</v>
      </c>
      <c r="AA171" s="81"/>
    </row>
    <row r="172" spans="1:27" s="17" customFormat="1" hidden="1" x14ac:dyDescent="0.25">
      <c r="A172" s="128">
        <v>45658</v>
      </c>
      <c r="B172" s="159">
        <v>0</v>
      </c>
      <c r="C172" s="159">
        <v>0</v>
      </c>
      <c r="D172" s="159">
        <v>0</v>
      </c>
      <c r="E172" s="159">
        <v>0</v>
      </c>
      <c r="F172" s="159">
        <v>0</v>
      </c>
      <c r="G172" s="159">
        <v>0</v>
      </c>
      <c r="H172" s="129"/>
      <c r="I172" s="129"/>
      <c r="J172" s="130" t="s">
        <v>66</v>
      </c>
      <c r="K172" s="160"/>
      <c r="L172" s="161"/>
      <c r="M172" s="11"/>
      <c r="N172" s="148">
        <f t="shared" si="43"/>
        <v>45658</v>
      </c>
      <c r="O172" s="169">
        <v>0.15772</v>
      </c>
      <c r="P172" s="145"/>
      <c r="Q172" s="170">
        <f t="shared" si="44"/>
        <v>0</v>
      </c>
      <c r="R172" s="144">
        <v>0.15676999999999999</v>
      </c>
      <c r="S172" s="145"/>
      <c r="T172" s="171">
        <f t="shared" si="45"/>
        <v>0</v>
      </c>
      <c r="U172" s="146">
        <v>0.18035999999999999</v>
      </c>
      <c r="V172" s="145"/>
      <c r="W172" s="170">
        <f t="shared" si="46"/>
        <v>0</v>
      </c>
      <c r="X172" s="172"/>
      <c r="Y172" s="147">
        <f t="shared" si="48"/>
        <v>0</v>
      </c>
      <c r="AA172" s="81"/>
    </row>
    <row r="173" spans="1:27" s="17" customFormat="1" x14ac:dyDescent="0.25">
      <c r="A173" s="105"/>
      <c r="B173" s="113"/>
      <c r="C173" s="113"/>
      <c r="D173" s="113"/>
      <c r="E173" s="113"/>
      <c r="F173" s="113"/>
      <c r="G173" s="113"/>
      <c r="H173" s="114"/>
      <c r="I173" s="114"/>
      <c r="J173" s="115"/>
      <c r="K173" s="115"/>
      <c r="L173" s="115"/>
      <c r="M173" s="11"/>
      <c r="N173" s="105"/>
      <c r="O173" s="104"/>
      <c r="P173" s="104"/>
      <c r="Q173" s="103"/>
      <c r="R173" s="104"/>
      <c r="S173" s="104"/>
      <c r="T173" s="103"/>
      <c r="U173" s="106"/>
      <c r="V173" s="104"/>
      <c r="W173" s="103"/>
      <c r="X173" s="107"/>
      <c r="Y173" s="108"/>
      <c r="AA173" s="81"/>
    </row>
    <row r="174" spans="1:27" s="17" customFormat="1" x14ac:dyDescent="0.25">
      <c r="A174" s="116" t="s">
        <v>46</v>
      </c>
      <c r="B174" s="117">
        <f>IFERROR(AVERAGE(B7:B28),0)</f>
        <v>3588.6875</v>
      </c>
      <c r="C174" s="117">
        <f t="shared" ref="C174:G174" si="52">IFERROR(AVERAGE(C7:C28),0)</f>
        <v>2350157.8125</v>
      </c>
      <c r="D174" s="117">
        <f t="shared" si="52"/>
        <v>264.6875</v>
      </c>
      <c r="E174" s="117">
        <f t="shared" si="52"/>
        <v>304025.0625</v>
      </c>
      <c r="F174" s="117">
        <f t="shared" si="52"/>
        <v>2.25</v>
      </c>
      <c r="G174" s="117">
        <f t="shared" si="52"/>
        <v>84338</v>
      </c>
      <c r="H174" s="117">
        <f>B174+D174+F174</f>
        <v>3855.625</v>
      </c>
      <c r="I174" s="117">
        <f>C174+E174+G174</f>
        <v>2738520.875</v>
      </c>
      <c r="J174" s="118"/>
      <c r="K174" s="118"/>
      <c r="L174" s="131"/>
      <c r="M174" s="11"/>
      <c r="N174" s="133" t="str">
        <f>A174</f>
        <v>Standard</v>
      </c>
      <c r="O174" s="137"/>
      <c r="P174" s="122"/>
      <c r="Q174" s="138">
        <f>SUM(Q7:Q28)</f>
        <v>907649.45349000022</v>
      </c>
      <c r="R174" s="135"/>
      <c r="S174" s="118"/>
      <c r="T174" s="138">
        <f>SUM(T7:T28)</f>
        <v>110516.38338000003</v>
      </c>
      <c r="U174" s="137"/>
      <c r="V174" s="118"/>
      <c r="W174" s="138">
        <f>SUM(W7:W28)</f>
        <v>42962.909639999998</v>
      </c>
      <c r="X174" s="138">
        <f>SUM(X7:X28)</f>
        <v>1061128.7465100004</v>
      </c>
      <c r="Y174" s="142">
        <f>IFERROR(C174/B174,0)</f>
        <v>654.87948240129572</v>
      </c>
    </row>
    <row r="175" spans="1:27" x14ac:dyDescent="0.25">
      <c r="A175" s="119" t="s">
        <v>47</v>
      </c>
      <c r="B175" s="120">
        <f>IFERROR(AVERAGE(B149:B170),0)</f>
        <v>1.625</v>
      </c>
      <c r="C175" s="120">
        <f t="shared" ref="C175:G175" si="53">IFERROR(AVERAGE(C149:C170),0)</f>
        <v>801</v>
      </c>
      <c r="D175" s="120">
        <f t="shared" si="53"/>
        <v>0</v>
      </c>
      <c r="E175" s="120">
        <f t="shared" si="53"/>
        <v>0</v>
      </c>
      <c r="F175" s="120">
        <f t="shared" si="53"/>
        <v>0</v>
      </c>
      <c r="G175" s="120">
        <f t="shared" si="53"/>
        <v>0</v>
      </c>
      <c r="H175" s="120">
        <f>B175+D175+F175</f>
        <v>1.625</v>
      </c>
      <c r="I175" s="120">
        <f>C175+E175+G175</f>
        <v>801</v>
      </c>
      <c r="J175" s="121"/>
      <c r="K175" s="121"/>
      <c r="L175" s="132"/>
      <c r="M175" s="11"/>
      <c r="N175" s="134" t="str">
        <f>A175</f>
        <v>Optional</v>
      </c>
      <c r="O175" s="139"/>
      <c r="P175" s="123"/>
      <c r="Q175" s="140">
        <f>SUM(Q149:Q170)</f>
        <v>-33.353109999999802</v>
      </c>
      <c r="R175" s="136" t="s">
        <v>5</v>
      </c>
      <c r="S175" s="124" t="s">
        <v>5</v>
      </c>
      <c r="T175" s="140">
        <f>SUM(T149:T170)</f>
        <v>0</v>
      </c>
      <c r="U175" s="141" t="s">
        <v>5</v>
      </c>
      <c r="V175" s="124" t="s">
        <v>5</v>
      </c>
      <c r="W175" s="140">
        <f>SUM(W149:W170)</f>
        <v>0</v>
      </c>
      <c r="X175" s="140">
        <f>SUM(X149:X170)</f>
        <v>-33.353109999999802</v>
      </c>
      <c r="Y175" s="143">
        <f>IFERROR(C175/B175,0)</f>
        <v>492.92307692307691</v>
      </c>
    </row>
    <row r="176" spans="1:27" s="4" customFormat="1" x14ac:dyDescent="0.25">
      <c r="A176" s="174" t="s">
        <v>57</v>
      </c>
      <c r="B176" s="175">
        <f>SUM(B174:B175)</f>
        <v>3590.3125</v>
      </c>
      <c r="C176" s="175">
        <f t="shared" ref="C176:I176" si="54">SUM(C174:C175)</f>
        <v>2350958.8125</v>
      </c>
      <c r="D176" s="175">
        <f t="shared" si="54"/>
        <v>264.6875</v>
      </c>
      <c r="E176" s="175">
        <f>SUM(E174:E175)</f>
        <v>304025.0625</v>
      </c>
      <c r="F176" s="175">
        <f t="shared" si="54"/>
        <v>2.25</v>
      </c>
      <c r="G176" s="175">
        <f t="shared" si="54"/>
        <v>84338</v>
      </c>
      <c r="H176" s="175">
        <f t="shared" si="54"/>
        <v>3857.25</v>
      </c>
      <c r="I176" s="175">
        <f t="shared" si="54"/>
        <v>2739321.875</v>
      </c>
      <c r="J176" s="176"/>
      <c r="K176" s="176"/>
      <c r="L176" s="177"/>
      <c r="N176" s="178" t="s">
        <v>4</v>
      </c>
      <c r="O176" s="179"/>
      <c r="P176" s="176"/>
      <c r="Q176" s="180">
        <f>SUM(Q174:Q175)</f>
        <v>907616.10038000019</v>
      </c>
      <c r="R176" s="181"/>
      <c r="S176" s="176"/>
      <c r="T176" s="182">
        <f>SUM(T174:T175)</f>
        <v>110516.38338000003</v>
      </c>
      <c r="U176" s="179"/>
      <c r="V176" s="176"/>
      <c r="W176" s="180">
        <f>SUM(W174:W175)</f>
        <v>42962.909639999998</v>
      </c>
      <c r="X176" s="183">
        <f>SUM(X174:X175)</f>
        <v>1061095.3934000004</v>
      </c>
      <c r="Y176" s="184">
        <f>IFERROR(C176/B176,0)</f>
        <v>654.80617982417959</v>
      </c>
    </row>
    <row r="177" spans="1:1" x14ac:dyDescent="0.25">
      <c r="A177" s="4" t="s">
        <v>5</v>
      </c>
    </row>
  </sheetData>
  <mergeCells count="16">
    <mergeCell ref="A146:L146"/>
    <mergeCell ref="N146:Y146"/>
    <mergeCell ref="O147:Q147"/>
    <mergeCell ref="R147:T147"/>
    <mergeCell ref="U147:W147"/>
    <mergeCell ref="Y147:Y148"/>
    <mergeCell ref="A1:L1"/>
    <mergeCell ref="A2:L2"/>
    <mergeCell ref="A4:L4"/>
    <mergeCell ref="N4:Y4"/>
    <mergeCell ref="O5:Q5"/>
    <mergeCell ref="R5:T5"/>
    <mergeCell ref="U5:W5"/>
    <mergeCell ref="Y5:Y6"/>
    <mergeCell ref="N1:Y1"/>
    <mergeCell ref="N2:Y2"/>
  </mergeCells>
  <printOptions horizontalCentered="1" verticalCentered="1"/>
  <pageMargins left="0.25" right="0.25" top="0.25" bottom="0.25" header="0.05" footer="0.05"/>
  <pageSetup scale="67" fitToWidth="2" orientation="landscape" r:id="rId1"/>
  <colBreaks count="1" manualBreakCount="1">
    <brk id="13" max="1048575" man="1"/>
  </colBreaks>
  <ignoredErrors>
    <ignoredError sqref="B174:G175" formulaRange="1"/>
  </ignoredError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8"/>
  <sheetViews>
    <sheetView workbookViewId="0"/>
  </sheetViews>
  <sheetFormatPr defaultColWidth="9.140625" defaultRowHeight="15.75" x14ac:dyDescent="0.25"/>
  <cols>
    <col min="1" max="1" width="34.5703125" style="2" customWidth="1"/>
    <col min="2" max="3" width="22.42578125" style="2" customWidth="1"/>
    <col min="4" max="4" width="18.85546875" style="2" customWidth="1"/>
    <col min="5" max="5" width="17" style="2" customWidth="1"/>
    <col min="6" max="6" width="22.42578125" style="2" customWidth="1"/>
    <col min="7" max="7" width="16.28515625" style="2" bestFit="1" customWidth="1"/>
    <col min="8" max="8" width="16.5703125" style="2" bestFit="1" customWidth="1"/>
    <col min="9" max="9" width="14.7109375" style="2" bestFit="1" customWidth="1"/>
    <col min="10" max="10" width="11.42578125" style="2" customWidth="1"/>
    <col min="11" max="11" width="13.5703125" style="2" bestFit="1" customWidth="1"/>
    <col min="12" max="12" width="13.7109375" style="2" bestFit="1" customWidth="1"/>
    <col min="13" max="14" width="9.28515625" style="2" bestFit="1" customWidth="1"/>
    <col min="15" max="15" width="11.5703125" style="2" bestFit="1" customWidth="1"/>
    <col min="16" max="27" width="9.140625" style="2"/>
    <col min="28" max="32" width="9.28515625" style="2" bestFit="1" customWidth="1"/>
    <col min="33" max="33" width="12.7109375" style="2" bestFit="1" customWidth="1"/>
    <col min="34" max="34" width="9.42578125" style="2" bestFit="1" customWidth="1"/>
    <col min="35" max="35" width="12.85546875" style="2" bestFit="1" customWidth="1"/>
    <col min="36" max="38" width="9.28515625" style="2" bestFit="1" customWidth="1"/>
    <col min="39" max="40" width="10.42578125" style="2" bestFit="1" customWidth="1"/>
    <col min="41" max="41" width="14.5703125" style="2" bestFit="1" customWidth="1"/>
    <col min="42" max="42" width="10.42578125" style="2" bestFit="1" customWidth="1"/>
    <col min="43" max="43" width="14.5703125" style="2" bestFit="1" customWidth="1"/>
    <col min="44" max="16384" width="9.140625" style="2"/>
  </cols>
  <sheetData>
    <row r="1" spans="1:12" x14ac:dyDescent="0.25">
      <c r="A1" s="1" t="s">
        <v>11</v>
      </c>
    </row>
    <row r="2" spans="1:12" x14ac:dyDescent="0.25">
      <c r="A2" s="82" t="s">
        <v>15</v>
      </c>
      <c r="B2" s="83" t="s">
        <v>35</v>
      </c>
      <c r="C2" s="83" t="s">
        <v>36</v>
      </c>
      <c r="D2" s="2" t="s">
        <v>3</v>
      </c>
      <c r="H2" s="84"/>
      <c r="I2" s="84"/>
      <c r="J2" s="84"/>
      <c r="K2" s="84"/>
      <c r="L2" s="84"/>
    </row>
    <row r="3" spans="1:12" x14ac:dyDescent="0.25">
      <c r="A3" s="85" t="s">
        <v>58</v>
      </c>
      <c r="B3" s="86">
        <f>B12+C12+D12</f>
        <v>102062.70511000007</v>
      </c>
      <c r="C3" s="173">
        <v>0</v>
      </c>
      <c r="D3" s="2">
        <v>1</v>
      </c>
      <c r="E3" s="87"/>
      <c r="F3" s="87"/>
      <c r="G3" s="84"/>
      <c r="H3" s="84"/>
      <c r="I3" s="84"/>
      <c r="J3" s="84"/>
      <c r="K3" s="84"/>
      <c r="L3" s="84"/>
    </row>
    <row r="4" spans="1:12" x14ac:dyDescent="0.25">
      <c r="A4" s="85" t="s">
        <v>59</v>
      </c>
      <c r="B4" s="86">
        <f t="shared" ref="B4:B7" si="0">B13+C13+D13</f>
        <v>153923.60517000002</v>
      </c>
      <c r="C4" s="173">
        <v>0</v>
      </c>
      <c r="D4" s="2">
        <v>2</v>
      </c>
      <c r="G4" s="84"/>
      <c r="H4" s="84"/>
      <c r="I4" s="84"/>
      <c r="J4" s="84"/>
      <c r="K4" s="84"/>
      <c r="L4" s="84"/>
    </row>
    <row r="5" spans="1:12" x14ac:dyDescent="0.25">
      <c r="A5" s="85" t="s">
        <v>60</v>
      </c>
      <c r="B5" s="86">
        <f t="shared" si="0"/>
        <v>260003.15820000003</v>
      </c>
      <c r="C5" s="173">
        <v>0</v>
      </c>
      <c r="D5" s="2">
        <v>3</v>
      </c>
      <c r="G5" s="84"/>
      <c r="H5" s="84"/>
      <c r="I5" s="84"/>
      <c r="J5" s="84"/>
      <c r="K5" s="84"/>
      <c r="L5" s="84"/>
    </row>
    <row r="6" spans="1:12" x14ac:dyDescent="0.25">
      <c r="A6" s="85" t="s">
        <v>61</v>
      </c>
      <c r="B6" s="86">
        <f t="shared" si="0"/>
        <v>238994.1585800001</v>
      </c>
      <c r="C6" s="173">
        <v>0</v>
      </c>
      <c r="D6" s="2">
        <v>4</v>
      </c>
      <c r="G6" s="84"/>
      <c r="H6" s="84"/>
      <c r="I6" s="84"/>
      <c r="J6" s="84"/>
      <c r="K6" s="84"/>
      <c r="L6" s="84"/>
    </row>
    <row r="7" spans="1:12" x14ac:dyDescent="0.25">
      <c r="A7" s="85" t="s">
        <v>62</v>
      </c>
      <c r="B7" s="86">
        <f t="shared" si="0"/>
        <v>276291.54409000016</v>
      </c>
      <c r="C7" s="173">
        <v>0</v>
      </c>
      <c r="D7" s="2">
        <v>5</v>
      </c>
      <c r="G7" s="84"/>
      <c r="H7" s="84"/>
      <c r="I7" s="84"/>
      <c r="J7" s="84"/>
      <c r="K7" s="84"/>
      <c r="L7" s="84"/>
    </row>
    <row r="8" spans="1:12" x14ac:dyDescent="0.25">
      <c r="A8" s="85"/>
      <c r="B8" s="86"/>
      <c r="E8" s="88"/>
      <c r="F8" s="88"/>
      <c r="G8" s="84"/>
      <c r="H8" s="84"/>
      <c r="I8" s="84"/>
      <c r="J8" s="84"/>
      <c r="K8" s="84"/>
      <c r="L8" s="84"/>
    </row>
    <row r="9" spans="1:12" x14ac:dyDescent="0.25">
      <c r="E9" s="88"/>
      <c r="F9" s="88"/>
      <c r="G9" s="84"/>
      <c r="H9" s="84"/>
      <c r="I9" s="84"/>
      <c r="J9" s="84"/>
      <c r="K9" s="84"/>
      <c r="L9" s="84"/>
    </row>
    <row r="10" spans="1:12" x14ac:dyDescent="0.25">
      <c r="A10" s="1" t="s">
        <v>10</v>
      </c>
      <c r="E10" s="88"/>
      <c r="F10" s="88"/>
      <c r="G10" s="84"/>
      <c r="H10" s="84"/>
      <c r="I10" s="84"/>
      <c r="J10" s="84"/>
      <c r="K10" s="84"/>
      <c r="L10" s="84"/>
    </row>
    <row r="11" spans="1:12" ht="27.75" customHeight="1" x14ac:dyDescent="0.25">
      <c r="A11" s="82" t="s">
        <v>15</v>
      </c>
      <c r="B11" s="89" t="s">
        <v>38</v>
      </c>
      <c r="C11" s="89" t="s">
        <v>39</v>
      </c>
      <c r="D11" s="89" t="s">
        <v>12</v>
      </c>
      <c r="E11" s="2" t="s">
        <v>3</v>
      </c>
      <c r="F11" s="84"/>
      <c r="G11" s="84"/>
      <c r="H11" s="84"/>
      <c r="I11" s="84"/>
      <c r="J11" s="84"/>
      <c r="K11" s="84"/>
    </row>
    <row r="12" spans="1:12" x14ac:dyDescent="0.25">
      <c r="A12" s="85" t="s">
        <v>58</v>
      </c>
      <c r="B12" s="86">
        <v>87512.643690000055</v>
      </c>
      <c r="C12" s="86">
        <v>9204.1719000000139</v>
      </c>
      <c r="D12" s="86">
        <v>5345.8895200000006</v>
      </c>
      <c r="E12" s="2">
        <v>1</v>
      </c>
      <c r="F12" s="84"/>
      <c r="G12" s="84"/>
      <c r="H12" s="84"/>
      <c r="I12" s="84"/>
      <c r="J12" s="84"/>
      <c r="K12" s="84"/>
    </row>
    <row r="13" spans="1:12" x14ac:dyDescent="0.25">
      <c r="A13" s="85" t="s">
        <v>59</v>
      </c>
      <c r="B13" s="86">
        <v>132666.53787000003</v>
      </c>
      <c r="C13" s="86">
        <v>19083.308300000004</v>
      </c>
      <c r="D13" s="86">
        <v>2173.7590000000032</v>
      </c>
      <c r="E13" s="2">
        <v>2</v>
      </c>
      <c r="F13" s="84"/>
      <c r="G13" s="84"/>
      <c r="H13" s="84"/>
      <c r="I13" s="84"/>
      <c r="J13" s="84"/>
      <c r="K13" s="84"/>
    </row>
    <row r="14" spans="1:12" x14ac:dyDescent="0.25">
      <c r="A14" s="85" t="s">
        <v>60</v>
      </c>
      <c r="B14" s="86">
        <v>212169.61976000003</v>
      </c>
      <c r="C14" s="86">
        <v>28435.229200000002</v>
      </c>
      <c r="D14" s="86">
        <v>19398.309240000002</v>
      </c>
      <c r="E14" s="2">
        <v>3</v>
      </c>
      <c r="F14" s="84"/>
      <c r="G14" s="84"/>
      <c r="H14" s="84"/>
      <c r="I14" s="84"/>
      <c r="J14" s="84"/>
      <c r="K14" s="84"/>
    </row>
    <row r="15" spans="1:12" x14ac:dyDescent="0.25">
      <c r="A15" s="85" t="s">
        <v>61</v>
      </c>
      <c r="B15" s="86">
        <v>203134.7723800001</v>
      </c>
      <c r="C15" s="86">
        <v>26182.778200000001</v>
      </c>
      <c r="D15" s="86">
        <v>9676.6080000000002</v>
      </c>
      <c r="E15" s="2">
        <v>4</v>
      </c>
      <c r="F15" s="84" t="s">
        <v>5</v>
      </c>
      <c r="G15" s="84"/>
      <c r="H15" s="84"/>
    </row>
    <row r="16" spans="1:12" x14ac:dyDescent="0.25">
      <c r="A16" s="85" t="s">
        <v>62</v>
      </c>
      <c r="B16" s="86">
        <v>250513.72389000014</v>
      </c>
      <c r="C16" s="86">
        <v>24449.9202</v>
      </c>
      <c r="D16" s="86">
        <v>1327.8999999999999</v>
      </c>
      <c r="E16" s="2">
        <v>5</v>
      </c>
      <c r="F16" s="84" t="s">
        <v>5</v>
      </c>
      <c r="G16" s="84"/>
      <c r="H16" s="84"/>
    </row>
    <row r="17" spans="1:12" x14ac:dyDescent="0.25">
      <c r="A17" s="85"/>
      <c r="B17" s="86"/>
      <c r="C17" s="86"/>
      <c r="D17" s="86"/>
      <c r="E17" s="86"/>
      <c r="F17" s="84"/>
      <c r="G17" s="84"/>
      <c r="H17" s="84"/>
      <c r="I17" s="84"/>
      <c r="J17" s="84"/>
      <c r="K17" s="84"/>
    </row>
    <row r="18" spans="1:12" x14ac:dyDescent="0.25">
      <c r="F18" s="84"/>
      <c r="G18" s="84"/>
      <c r="H18" s="84"/>
      <c r="I18" s="84"/>
      <c r="J18" s="84"/>
      <c r="K18" s="84"/>
    </row>
    <row r="19" spans="1:12" x14ac:dyDescent="0.25">
      <c r="A19" s="1" t="s">
        <v>6</v>
      </c>
      <c r="B19" s="1"/>
      <c r="C19" s="1"/>
      <c r="D19" s="1"/>
      <c r="E19" s="1"/>
      <c r="F19" s="1"/>
      <c r="G19" s="90"/>
      <c r="H19" s="84"/>
      <c r="I19" s="84"/>
      <c r="J19" s="84"/>
      <c r="K19" s="84"/>
      <c r="L19" s="84"/>
    </row>
    <row r="20" spans="1:12" x14ac:dyDescent="0.25">
      <c r="A20" s="1"/>
      <c r="B20" s="1"/>
      <c r="C20" s="1"/>
      <c r="D20" s="1"/>
      <c r="E20" s="1"/>
      <c r="F20" s="1"/>
      <c r="G20" s="84"/>
      <c r="H20" s="84"/>
      <c r="I20" s="84"/>
      <c r="J20" s="84"/>
      <c r="K20" s="84"/>
      <c r="L20" s="84"/>
    </row>
    <row r="21" spans="1:12" ht="28.5" customHeight="1" x14ac:dyDescent="0.25">
      <c r="A21" s="91"/>
      <c r="B21" s="92" t="s">
        <v>1</v>
      </c>
      <c r="C21" s="1"/>
      <c r="D21" s="1"/>
      <c r="E21" s="1"/>
      <c r="F21" s="93"/>
      <c r="G21" s="94"/>
      <c r="H21" s="94"/>
      <c r="I21" s="94"/>
    </row>
    <row r="22" spans="1:12" x14ac:dyDescent="0.25">
      <c r="A22" s="95" t="s">
        <v>38</v>
      </c>
      <c r="B22" s="96">
        <v>3429</v>
      </c>
      <c r="C22" s="1"/>
      <c r="D22" s="1"/>
      <c r="E22" s="1"/>
      <c r="F22" s="97"/>
      <c r="G22" s="94"/>
      <c r="H22" s="94"/>
      <c r="I22" s="94"/>
    </row>
    <row r="23" spans="1:12" x14ac:dyDescent="0.25">
      <c r="A23" s="95" t="s">
        <v>39</v>
      </c>
      <c r="B23" s="96">
        <v>251</v>
      </c>
      <c r="C23" s="1"/>
      <c r="D23" s="1"/>
      <c r="E23" s="1"/>
      <c r="F23" s="98"/>
      <c r="G23" s="94"/>
      <c r="H23" s="94"/>
      <c r="I23" s="94"/>
      <c r="J23" s="84"/>
      <c r="K23" s="84"/>
    </row>
    <row r="24" spans="1:12" x14ac:dyDescent="0.25">
      <c r="A24" s="95" t="s">
        <v>12</v>
      </c>
      <c r="B24" s="96">
        <v>1</v>
      </c>
      <c r="C24" s="1"/>
      <c r="D24" s="1"/>
      <c r="E24" s="1"/>
      <c r="F24" s="98"/>
      <c r="G24" s="94"/>
      <c r="H24" s="94"/>
      <c r="I24" s="94"/>
      <c r="J24" s="84"/>
      <c r="K24" s="84"/>
    </row>
    <row r="25" spans="1:12" x14ac:dyDescent="0.25">
      <c r="A25" s="95" t="s">
        <v>47</v>
      </c>
      <c r="B25" s="96">
        <v>2</v>
      </c>
      <c r="C25" s="1"/>
      <c r="D25" s="1"/>
      <c r="E25" s="1"/>
      <c r="F25" s="98"/>
      <c r="G25" s="94"/>
      <c r="H25" s="94"/>
      <c r="I25" s="94"/>
      <c r="J25" s="84"/>
      <c r="K25" s="84"/>
    </row>
    <row r="26" spans="1:12" x14ac:dyDescent="0.25">
      <c r="A26" s="95" t="s">
        <v>40</v>
      </c>
      <c r="B26" s="99">
        <f>SUM(B20:B25)</f>
        <v>3683</v>
      </c>
      <c r="C26" s="1"/>
      <c r="D26" s="1"/>
      <c r="E26" s="1"/>
      <c r="G26" s="94"/>
      <c r="H26" s="94"/>
      <c r="I26" s="94"/>
      <c r="J26" s="84"/>
      <c r="K26" s="84"/>
    </row>
    <row r="27" spans="1:12" x14ac:dyDescent="0.25">
      <c r="E27" s="2" t="str">
        <f>'Chart Data'!A26 &amp; " " &amp; TEXT('Chart Data'!B26, "#,#0")</f>
        <v>AVERAGE METERS/MONTH: 3,683</v>
      </c>
      <c r="G27" s="94"/>
      <c r="H27" s="94"/>
      <c r="I27" s="94"/>
      <c r="J27" s="84"/>
      <c r="K27" s="84"/>
    </row>
    <row r="28" spans="1:12" x14ac:dyDescent="0.25">
      <c r="A28" s="1" t="s">
        <v>7</v>
      </c>
      <c r="B28" s="1"/>
      <c r="C28" s="1"/>
      <c r="D28" s="1"/>
      <c r="E28" s="1"/>
      <c r="F28" s="1"/>
      <c r="G28" s="94"/>
      <c r="H28" s="94"/>
      <c r="I28" s="94"/>
    </row>
    <row r="29" spans="1:12" x14ac:dyDescent="0.25">
      <c r="A29" s="1"/>
      <c r="B29" s="1"/>
      <c r="C29" s="1"/>
      <c r="G29" s="94"/>
      <c r="H29" s="94"/>
      <c r="I29" s="94"/>
    </row>
    <row r="30" spans="1:12" ht="28.5" customHeight="1" x14ac:dyDescent="0.25">
      <c r="A30" s="91" t="s">
        <v>4</v>
      </c>
      <c r="B30" s="92" t="s">
        <v>8</v>
      </c>
      <c r="C30" s="1"/>
      <c r="F30" s="93"/>
      <c r="G30" s="94"/>
      <c r="H30" s="94"/>
      <c r="I30" s="94"/>
    </row>
    <row r="31" spans="1:12" x14ac:dyDescent="0.25">
      <c r="A31" s="95" t="str">
        <f>+A22</f>
        <v>Residential</v>
      </c>
      <c r="B31" s="100">
        <v>2393367</v>
      </c>
      <c r="C31" s="1"/>
      <c r="F31" s="101"/>
      <c r="G31" s="94"/>
      <c r="H31" s="94"/>
      <c r="I31" s="94"/>
    </row>
    <row r="32" spans="1:12" x14ac:dyDescent="0.25">
      <c r="A32" s="95" t="str">
        <f t="shared" ref="A32:A34" si="1">+A23</f>
        <v>Commercial</v>
      </c>
      <c r="B32" s="100">
        <v>282006</v>
      </c>
      <c r="C32" s="1"/>
      <c r="F32" s="101"/>
      <c r="G32" s="94"/>
      <c r="H32" s="94"/>
      <c r="I32" s="94"/>
    </row>
    <row r="33" spans="1:9" x14ac:dyDescent="0.25">
      <c r="A33" s="95" t="str">
        <f t="shared" si="1"/>
        <v>Industrial</v>
      </c>
      <c r="B33" s="100">
        <v>31466.666666666668</v>
      </c>
      <c r="C33" s="1"/>
      <c r="F33" s="101"/>
      <c r="G33" s="94"/>
      <c r="H33" s="94"/>
      <c r="I33" s="94"/>
    </row>
    <row r="34" spans="1:9" x14ac:dyDescent="0.25">
      <c r="A34" s="95" t="str">
        <f t="shared" si="1"/>
        <v>Optional</v>
      </c>
      <c r="B34" s="100">
        <v>1224.3333333333333</v>
      </c>
      <c r="C34" s="1"/>
      <c r="F34" s="101"/>
      <c r="G34" s="94"/>
      <c r="H34" s="94"/>
      <c r="I34" s="94"/>
    </row>
    <row r="35" spans="1:9" x14ac:dyDescent="0.25">
      <c r="A35" s="95" t="s">
        <v>41</v>
      </c>
      <c r="B35" s="102">
        <f>SUM(B29:B34)</f>
        <v>2708064</v>
      </c>
      <c r="E35" s="2" t="str">
        <f>'Chart Data'!A35&amp; " " &amp; TEXT('Chart Data'!B35, "#,#0")</f>
        <v>AVERAGE USAGE/MONTH: 2,708,064</v>
      </c>
      <c r="G35" s="94"/>
      <c r="H35" s="94"/>
      <c r="I35" s="94"/>
    </row>
    <row r="36" spans="1:9" x14ac:dyDescent="0.25">
      <c r="G36" s="94"/>
      <c r="H36" s="94"/>
      <c r="I36" s="94"/>
    </row>
    <row r="37" spans="1:9" x14ac:dyDescent="0.25">
      <c r="G37" s="94"/>
      <c r="H37" s="94"/>
      <c r="I37" s="94"/>
    </row>
    <row r="38" spans="1:9" x14ac:dyDescent="0.25">
      <c r="G38" s="94"/>
      <c r="H38" s="94"/>
      <c r="I38" s="94"/>
    </row>
  </sheetData>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Medway Aggregation Report</vt:lpstr>
      <vt:lpstr>Medway Detail</vt:lpstr>
      <vt:lpstr>Chart Data</vt:lpstr>
      <vt:lpstr>'Medway Aggregation Report'!Print_Area</vt:lpstr>
      <vt:lpstr>'Medway Detail'!Print_Area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Malissa Labarre</dc:creator>
  <cp:lastModifiedBy>Malissa Labarre</cp:lastModifiedBy>
  <cp:lastPrinted>2024-12-19T21:44:09Z</cp:lastPrinted>
  <dcterms:created xsi:type="dcterms:W3CDTF">2017-12-07T16:13:29Z</dcterms:created>
  <dcterms:modified xsi:type="dcterms:W3CDTF">2026-09-22T17:31:56Z</dcterms:modified>
</cp:coreProperties>
</file>