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 of Doty\Documents\old docs\CLERK'S DOCUMENTS\Budget Info\2021\"/>
    </mc:Choice>
  </mc:AlternateContent>
  <xr:revisionPtr revIDLastSave="0" documentId="13_ncr:1_{D8B20AB3-7149-4D70-87D5-ABB5607841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4" i="1" l="1"/>
  <c r="B28" i="1"/>
  <c r="B24" i="1"/>
  <c r="C34" i="1" l="1"/>
  <c r="C28" i="1"/>
  <c r="C26" i="1"/>
  <c r="C24" i="1"/>
  <c r="C11" i="1"/>
  <c r="C15" i="1"/>
  <c r="B43" i="1"/>
  <c r="B26" i="1"/>
  <c r="B36" i="1"/>
  <c r="B15" i="1"/>
  <c r="B13" i="1"/>
  <c r="B11" i="1"/>
  <c r="B9" i="1"/>
  <c r="B18" i="1" s="1"/>
  <c r="B38" i="1" l="1"/>
  <c r="B45" i="1" s="1"/>
  <c r="C13" i="1" l="1"/>
  <c r="C9" i="1"/>
  <c r="C43" i="1" l="1"/>
  <c r="C36" i="1"/>
  <c r="C18" i="1"/>
  <c r="C38" i="1" l="1"/>
  <c r="C45" i="1" s="1"/>
  <c r="D47" i="1"/>
  <c r="E47" i="1" s="1"/>
  <c r="D42" i="1"/>
  <c r="E42" i="1" s="1"/>
  <c r="D41" i="1"/>
  <c r="D34" i="1"/>
  <c r="E34" i="1" s="1"/>
  <c r="D32" i="1"/>
  <c r="D30" i="1"/>
  <c r="E30" i="1" s="1"/>
  <c r="D28" i="1"/>
  <c r="E28" i="1" s="1"/>
  <c r="D26" i="1"/>
  <c r="E26" i="1" s="1"/>
  <c r="D24" i="1"/>
  <c r="D17" i="1"/>
  <c r="D15" i="1"/>
  <c r="E15" i="1" s="1"/>
  <c r="D13" i="1"/>
  <c r="E13" i="1" s="1"/>
  <c r="D11" i="1"/>
  <c r="E11" i="1" s="1"/>
  <c r="D9" i="1"/>
  <c r="E9" i="1" s="1"/>
  <c r="D7" i="1"/>
  <c r="E7" i="1" s="1"/>
  <c r="E18" i="1" l="1"/>
  <c r="D18" i="1"/>
  <c r="E41" i="1"/>
  <c r="D43" i="1"/>
  <c r="E43" i="1" s="1"/>
  <c r="E24" i="1"/>
  <c r="E36" i="1" s="1"/>
  <c r="D36" i="1"/>
  <c r="E38" i="1" l="1"/>
  <c r="D38" i="1"/>
  <c r="D45" i="1" s="1"/>
</calcChain>
</file>

<file path=xl/sharedStrings.xml><?xml version="1.0" encoding="utf-8"?>
<sst xmlns="http://schemas.openxmlformats.org/spreadsheetml/2006/main" count="28" uniqueCount="28">
  <si>
    <t>DIFFERENCE</t>
  </si>
  <si>
    <t>% CHANGE</t>
  </si>
  <si>
    <t>REVENUES</t>
  </si>
  <si>
    <t>TAX RECEIPTS SUBTOTAL</t>
  </si>
  <si>
    <t>INTERGOVERNMENTAL REV. SUBTOTAL</t>
  </si>
  <si>
    <t>LICENSES &amp; PERMITS SUBTOTAL</t>
  </si>
  <si>
    <t>MISCELLANEOUS REVENUE SUBTOTAL</t>
  </si>
  <si>
    <t>Carry Over</t>
  </si>
  <si>
    <t>TOTAL REVENUES</t>
  </si>
  <si>
    <t>EXPENDITURES</t>
  </si>
  <si>
    <t>GENERAL GOVERNMENT SUBTOTAL</t>
  </si>
  <si>
    <t>PUBLIC SAFETY SUBTOTAL</t>
  </si>
  <si>
    <t>PUBLIC WORKS SUBTOTAL</t>
  </si>
  <si>
    <t>HEALTH/HUMAN SERVICES SUBTOTAL</t>
  </si>
  <si>
    <t>CULTURE, RECREATION &amp; EDUCATION</t>
  </si>
  <si>
    <t xml:space="preserve">CAPITAL OUTLAY/DEBT SERVICE SUB </t>
  </si>
  <si>
    <t>TOTAL EXPENSES</t>
  </si>
  <si>
    <t>OPERATING PROFIT/(LOSS)</t>
  </si>
  <si>
    <t>OTHER FINANCING SOURCES</t>
  </si>
  <si>
    <t>TRANSFER FROM FUND BALANCE</t>
  </si>
  <si>
    <t>TRANSFER TO RESERVE ACCOUNTS</t>
  </si>
  <si>
    <t>TOTAL OTHER FINANCING SOURCES</t>
  </si>
  <si>
    <t>PROFIT/(LOSS)</t>
  </si>
  <si>
    <t>LEVY</t>
  </si>
  <si>
    <t>PUBLIC CHARGES FOR SERVICES</t>
  </si>
  <si>
    <t>2020 BUDGET</t>
  </si>
  <si>
    <t>TOWN OF DOTY BUDGET SUMMARY - 2021</t>
  </si>
  <si>
    <t>2021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</si>
</sst>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3" fillId="0" borderId="0" xfId="1" applyFont="1" applyBorder="1"/>
    <xf numFmtId="0" fontId="2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6" fillId="0" borderId="0" xfId="1" applyFont="1" applyBorder="1"/>
    <xf numFmtId="43" fontId="6" fillId="0" borderId="0" xfId="2" applyFont="1" applyBorder="1"/>
    <xf numFmtId="0" fontId="7" fillId="0" borderId="0" xfId="1" applyFont="1" applyBorder="1"/>
    <xf numFmtId="43" fontId="7" fillId="0" borderId="0" xfId="2" applyFont="1" applyBorder="1"/>
    <xf numFmtId="10" fontId="7" fillId="0" borderId="0" xfId="3" applyNumberFormat="1" applyFont="1" applyBorder="1"/>
    <xf numFmtId="0" fontId="8" fillId="0" borderId="0" xfId="1" applyFont="1" applyBorder="1"/>
    <xf numFmtId="43" fontId="8" fillId="0" borderId="0" xfId="2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0" fontId="9" fillId="0" borderId="0" xfId="1" applyFont="1" applyBorder="1"/>
    <xf numFmtId="43" fontId="10" fillId="0" borderId="0" xfId="2" applyFont="1" applyBorder="1"/>
    <xf numFmtId="10" fontId="10" fillId="0" borderId="0" xfId="3" applyNumberFormat="1" applyFont="1" applyBorder="1"/>
    <xf numFmtId="39" fontId="6" fillId="0" borderId="0" xfId="2" applyNumberFormat="1" applyFont="1" applyBorder="1"/>
    <xf numFmtId="10" fontId="6" fillId="0" borderId="0" xfId="3" quotePrefix="1" applyNumberFormat="1" applyFont="1" applyBorder="1"/>
    <xf numFmtId="39" fontId="6" fillId="0" borderId="1" xfId="2" applyNumberFormat="1" applyFont="1" applyBorder="1"/>
    <xf numFmtId="10" fontId="6" fillId="0" borderId="1" xfId="3" quotePrefix="1" applyNumberFormat="1" applyFont="1" applyBorder="1"/>
    <xf numFmtId="39" fontId="7" fillId="0" borderId="1" xfId="2" applyNumberFormat="1" applyFont="1" applyBorder="1"/>
    <xf numFmtId="0" fontId="7" fillId="0" borderId="0" xfId="1" applyFont="1" applyBorder="1" applyAlignment="1">
      <alignment horizontal="left" indent="1"/>
    </xf>
    <xf numFmtId="39" fontId="7" fillId="0" borderId="2" xfId="1" applyNumberFormat="1" applyFont="1" applyBorder="1"/>
    <xf numFmtId="0" fontId="11" fillId="0" borderId="0" xfId="1" applyFont="1" applyBorder="1"/>
    <xf numFmtId="43" fontId="7" fillId="0" borderId="1" xfId="2" applyFont="1" applyBorder="1"/>
    <xf numFmtId="43" fontId="6" fillId="0" borderId="0" xfId="2" applyFont="1" applyFill="1" applyBorder="1"/>
    <xf numFmtId="44" fontId="6" fillId="0" borderId="0" xfId="1" applyNumberFormat="1" applyFont="1" applyFill="1" applyBorder="1"/>
    <xf numFmtId="0" fontId="2" fillId="0" borderId="0" xfId="1" applyFont="1" applyFill="1" applyBorder="1"/>
    <xf numFmtId="39" fontId="6" fillId="0" borderId="3" xfId="2" applyNumberFormat="1" applyFont="1" applyFill="1" applyBorder="1"/>
    <xf numFmtId="43" fontId="11" fillId="0" borderId="0" xfId="2" applyFont="1" applyBorder="1"/>
    <xf numFmtId="43" fontId="11" fillId="0" borderId="0" xfId="2" quotePrefix="1" applyFont="1" applyBorder="1"/>
    <xf numFmtId="0" fontId="8" fillId="0" borderId="0" xfId="1" applyFont="1" applyBorder="1" applyAlignment="1">
      <alignment horizontal="center"/>
    </xf>
    <xf numFmtId="43" fontId="2" fillId="0" borderId="0" xfId="1" applyNumberFormat="1" applyFont="1" applyBorder="1"/>
    <xf numFmtId="39" fontId="11" fillId="0" borderId="0" xfId="2" applyNumberFormat="1" applyFont="1" applyBorder="1"/>
    <xf numFmtId="10" fontId="11" fillId="0" borderId="4" xfId="3" quotePrefix="1" applyNumberFormat="1" applyFont="1" applyBorder="1"/>
    <xf numFmtId="39" fontId="6" fillId="0" borderId="2" xfId="1" applyNumberFormat="1" applyFont="1" applyBorder="1"/>
    <xf numFmtId="39" fontId="6" fillId="0" borderId="0" xfId="2" applyNumberFormat="1" applyFont="1" applyFill="1" applyBorder="1"/>
    <xf numFmtId="0" fontId="1" fillId="0" borderId="0" xfId="1" applyFill="1"/>
    <xf numFmtId="39" fontId="7" fillId="0" borderId="1" xfId="2" applyNumberFormat="1" applyFont="1" applyFill="1" applyBorder="1"/>
    <xf numFmtId="0" fontId="0" fillId="0" borderId="0" xfId="0" applyFill="1"/>
    <xf numFmtId="0" fontId="15" fillId="0" borderId="0" xfId="0" applyFont="1" applyFill="1"/>
    <xf numFmtId="0" fontId="14" fillId="0" borderId="0" xfId="0" applyFont="1" applyFill="1"/>
    <xf numFmtId="44" fontId="6" fillId="0" borderId="0" xfId="4" applyFont="1" applyFill="1" applyBorder="1"/>
    <xf numFmtId="43" fontId="6" fillId="2" borderId="0" xfId="2" applyFont="1" applyFill="1" applyBorder="1"/>
    <xf numFmtId="39" fontId="6" fillId="2" borderId="1" xfId="2" applyNumberFormat="1" applyFont="1" applyFill="1" applyBorder="1"/>
    <xf numFmtId="39" fontId="6" fillId="2" borderId="0" xfId="2" applyNumberFormat="1" applyFont="1" applyFill="1" applyBorder="1"/>
    <xf numFmtId="0" fontId="12" fillId="0" borderId="0" xfId="1" applyFont="1" applyBorder="1" applyAlignment="1">
      <alignment horizontal="center" wrapText="1"/>
    </xf>
    <xf numFmtId="0" fontId="13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/>
    </xf>
  </cellXfs>
  <cellStyles count="5">
    <cellStyle name="Comma 2" xfId="2" xr:uid="{00000000-0005-0000-0000-000000000000}"/>
    <cellStyle name="Currency" xfId="4" builtinId="4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7" workbookViewId="0">
      <selection activeCell="H20" sqref="H20"/>
    </sheetView>
  </sheetViews>
  <sheetFormatPr defaultRowHeight="15" x14ac:dyDescent="0.25"/>
  <cols>
    <col min="1" max="1" width="30.7109375" customWidth="1"/>
    <col min="2" max="4" width="15.7109375" customWidth="1"/>
    <col min="5" max="5" width="12.7109375" customWidth="1"/>
    <col min="6" max="6" width="4" customWidth="1"/>
  </cols>
  <sheetData>
    <row r="1" spans="1:5" ht="21" x14ac:dyDescent="0.35">
      <c r="A1" s="47" t="s">
        <v>26</v>
      </c>
      <c r="B1" s="48"/>
      <c r="C1" s="48"/>
      <c r="D1" s="48"/>
      <c r="E1" s="48"/>
    </row>
    <row r="2" spans="1:5" x14ac:dyDescent="0.25">
      <c r="A2" s="49"/>
      <c r="B2" s="49"/>
      <c r="C2" s="49"/>
      <c r="D2" s="49"/>
      <c r="E2" s="49"/>
    </row>
    <row r="3" spans="1:5" x14ac:dyDescent="0.25">
      <c r="A3" s="11"/>
      <c r="B3" s="32" t="s">
        <v>25</v>
      </c>
      <c r="C3" s="32" t="s">
        <v>27</v>
      </c>
      <c r="D3" s="12" t="s">
        <v>0</v>
      </c>
      <c r="E3" s="13" t="s">
        <v>1</v>
      </c>
    </row>
    <row r="4" spans="1:5" x14ac:dyDescent="0.25">
      <c r="A4" s="11"/>
      <c r="B4" s="4"/>
      <c r="C4" s="4"/>
      <c r="D4" s="12"/>
      <c r="E4" s="13"/>
    </row>
    <row r="5" spans="1:5" ht="18.75" x14ac:dyDescent="0.3">
      <c r="A5" s="14" t="s">
        <v>2</v>
      </c>
      <c r="B5" s="2"/>
      <c r="C5" s="2"/>
      <c r="D5" s="15"/>
      <c r="E5" s="16"/>
    </row>
    <row r="6" spans="1:5" ht="18.75" x14ac:dyDescent="0.3">
      <c r="A6" s="14"/>
      <c r="B6" s="2"/>
      <c r="C6" s="2"/>
      <c r="D6" s="15"/>
      <c r="E6" s="16"/>
    </row>
    <row r="7" spans="1:5" x14ac:dyDescent="0.25">
      <c r="A7" s="6" t="s">
        <v>3</v>
      </c>
      <c r="B7" s="7">
        <v>361549</v>
      </c>
      <c r="C7" s="44">
        <v>362334</v>
      </c>
      <c r="D7" s="17">
        <f>SUM(C7-B7)</f>
        <v>785</v>
      </c>
      <c r="E7" s="18">
        <f>SUM(D7/B7)</f>
        <v>2.1712133071865778E-3</v>
      </c>
    </row>
    <row r="8" spans="1:5" x14ac:dyDescent="0.25">
      <c r="A8" s="8"/>
      <c r="B8" s="9"/>
      <c r="C8" s="9"/>
      <c r="D8" s="17"/>
      <c r="E8" s="18"/>
    </row>
    <row r="9" spans="1:5" x14ac:dyDescent="0.25">
      <c r="A9" s="6" t="s">
        <v>24</v>
      </c>
      <c r="B9" s="7">
        <f>1500+100</f>
        <v>1600</v>
      </c>
      <c r="C9" s="44">
        <f>1500+100</f>
        <v>1600</v>
      </c>
      <c r="D9" s="17">
        <f>SUM(C9-B9)</f>
        <v>0</v>
      </c>
      <c r="E9" s="18">
        <f>SUM(D9/B9)</f>
        <v>0</v>
      </c>
    </row>
    <row r="10" spans="1:5" x14ac:dyDescent="0.25">
      <c r="A10" s="8"/>
      <c r="B10" s="9"/>
      <c r="C10" s="9"/>
      <c r="D10" s="17"/>
      <c r="E10" s="18"/>
    </row>
    <row r="11" spans="1:5" x14ac:dyDescent="0.25">
      <c r="A11" s="6" t="s">
        <v>4</v>
      </c>
      <c r="B11" s="7">
        <f>3100+3100+160866.16+45000+1000</f>
        <v>213066.16</v>
      </c>
      <c r="C11" s="44">
        <f>3159.58+3400+160866.16+50000+1000+142000</f>
        <v>360425.74</v>
      </c>
      <c r="D11" s="17">
        <f>SUM(C11-B11)</f>
        <v>147359.57999999999</v>
      </c>
      <c r="E11" s="18">
        <f>SUM(D11/B11)</f>
        <v>0.69161419157317139</v>
      </c>
    </row>
    <row r="12" spans="1:5" x14ac:dyDescent="0.25">
      <c r="A12" s="8"/>
      <c r="B12" s="9"/>
      <c r="C12" s="9"/>
      <c r="D12" s="17"/>
      <c r="E12" s="18"/>
    </row>
    <row r="13" spans="1:5" x14ac:dyDescent="0.25">
      <c r="A13" s="6" t="s">
        <v>5</v>
      </c>
      <c r="B13" s="7">
        <f>500+75+650</f>
        <v>1225</v>
      </c>
      <c r="C13" s="44">
        <f>500+75+650</f>
        <v>1225</v>
      </c>
      <c r="D13" s="17">
        <f>SUM(C13-B13)</f>
        <v>0</v>
      </c>
      <c r="E13" s="18">
        <f>SUM(D13/B13)</f>
        <v>0</v>
      </c>
    </row>
    <row r="14" spans="1:5" x14ac:dyDescent="0.25">
      <c r="A14" s="8"/>
      <c r="B14" s="9"/>
      <c r="C14" s="9"/>
      <c r="D14" s="17"/>
      <c r="E14" s="18"/>
    </row>
    <row r="15" spans="1:5" x14ac:dyDescent="0.25">
      <c r="A15" s="6" t="s">
        <v>6</v>
      </c>
      <c r="B15" s="7">
        <f>2000+1000+500+200</f>
        <v>3700</v>
      </c>
      <c r="C15" s="44">
        <f>2000+1000+500+100</f>
        <v>3600</v>
      </c>
      <c r="D15" s="17">
        <f>SUM(C15-B15)</f>
        <v>-100</v>
      </c>
      <c r="E15" s="18">
        <f>SUM(D15/B15)</f>
        <v>-2.7027027027027029E-2</v>
      </c>
    </row>
    <row r="16" spans="1:5" x14ac:dyDescent="0.25">
      <c r="A16" s="6"/>
      <c r="B16" s="7"/>
      <c r="C16" s="7"/>
      <c r="D16" s="17"/>
      <c r="E16" s="18"/>
    </row>
    <row r="17" spans="1:16" x14ac:dyDescent="0.25">
      <c r="A17" s="8" t="s">
        <v>7</v>
      </c>
      <c r="B17" s="19">
        <v>116090.09</v>
      </c>
      <c r="C17" s="45">
        <v>200000</v>
      </c>
      <c r="D17" s="19">
        <f>SUM(C17-B17)</f>
        <v>83909.91</v>
      </c>
      <c r="E17" s="20">
        <v>0</v>
      </c>
    </row>
    <row r="18" spans="1:16" x14ac:dyDescent="0.25">
      <c r="A18" s="6" t="s">
        <v>8</v>
      </c>
      <c r="B18" s="17">
        <f>SUM(B7:B17)</f>
        <v>697230.25</v>
      </c>
      <c r="C18" s="17">
        <f>SUM(C7:C17)</f>
        <v>929184.74</v>
      </c>
      <c r="D18" s="17">
        <f>SUM(D7:D17)</f>
        <v>231954.49</v>
      </c>
      <c r="E18" s="17">
        <f>SUM(E7:E17)</f>
        <v>0.66675837785333103</v>
      </c>
    </row>
    <row r="19" spans="1:16" x14ac:dyDescent="0.25">
      <c r="A19" s="6"/>
      <c r="B19" s="33"/>
      <c r="C19" s="33"/>
      <c r="D19" s="17"/>
      <c r="E19" s="18"/>
    </row>
    <row r="20" spans="1:16" x14ac:dyDescent="0.25">
      <c r="A20" s="6"/>
      <c r="B20" s="3"/>
      <c r="C20" s="3"/>
      <c r="D20" s="17"/>
      <c r="E20" s="18"/>
    </row>
    <row r="21" spans="1:16" x14ac:dyDescent="0.25">
      <c r="A21" s="8"/>
      <c r="B21" s="5"/>
      <c r="C21" s="5"/>
      <c r="D21" s="17"/>
      <c r="E21" s="18"/>
    </row>
    <row r="22" spans="1:16" ht="18.75" x14ac:dyDescent="0.3">
      <c r="A22" s="14" t="s">
        <v>9</v>
      </c>
      <c r="B22" s="3"/>
      <c r="C22" s="3"/>
      <c r="D22" s="17"/>
      <c r="E22" s="18"/>
    </row>
    <row r="23" spans="1:16" x14ac:dyDescent="0.25">
      <c r="A23" s="8"/>
      <c r="B23" s="5"/>
      <c r="C23" s="5"/>
      <c r="D23" s="17"/>
      <c r="E23" s="18"/>
    </row>
    <row r="24" spans="1:16" x14ac:dyDescent="0.25">
      <c r="A24" s="6" t="s">
        <v>10</v>
      </c>
      <c r="B24" s="7">
        <f>18000+6000+24400+13000+4900+1000+9600+30711+6000+5000</f>
        <v>118611</v>
      </c>
      <c r="C24" s="44">
        <f>18000+6000+24900+3000+2400+1000+10560+28655+10000+5000</f>
        <v>109515</v>
      </c>
      <c r="D24" s="17">
        <f>SUM(C24-B24)</f>
        <v>-9096</v>
      </c>
      <c r="E24" s="18">
        <f>SUM(D24/B24)</f>
        <v>-7.6687659660571117E-2</v>
      </c>
    </row>
    <row r="25" spans="1:16" x14ac:dyDescent="0.25">
      <c r="A25" s="8"/>
      <c r="B25" s="9"/>
      <c r="C25" s="9"/>
      <c r="D25" s="17"/>
      <c r="E25" s="18"/>
    </row>
    <row r="26" spans="1:16" x14ac:dyDescent="0.25">
      <c r="A26" s="6" t="s">
        <v>11</v>
      </c>
      <c r="B26" s="7">
        <f>2600+44100+89416+100</f>
        <v>136216</v>
      </c>
      <c r="C26" s="44">
        <f>2600+44100+103265.56+100</f>
        <v>150065.56</v>
      </c>
      <c r="D26" s="17">
        <f>SUM(C26-B26)</f>
        <v>13849.559999999998</v>
      </c>
      <c r="E26" s="18">
        <f>SUM(D26/B26)</f>
        <v>0.10167351852939448</v>
      </c>
    </row>
    <row r="27" spans="1:16" x14ac:dyDescent="0.25">
      <c r="A27" s="8"/>
      <c r="B27" s="9"/>
      <c r="C27" s="9"/>
      <c r="D27" s="17"/>
      <c r="E27" s="18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6" t="s">
        <v>12</v>
      </c>
      <c r="B28" s="26">
        <f>100000+300+12000+12500+300+500+266534.09</f>
        <v>392134.09</v>
      </c>
      <c r="C28" s="44">
        <f>242000+200000+300+12000+12500+300+500</f>
        <v>467600</v>
      </c>
      <c r="D28" s="17">
        <f>SUM(C28-B28)</f>
        <v>75465.909999999974</v>
      </c>
      <c r="E28" s="18">
        <f>SUM(D28/B28)</f>
        <v>0.19244924612394695</v>
      </c>
      <c r="H28" s="41"/>
      <c r="I28" s="41"/>
      <c r="J28" s="41"/>
      <c r="K28" s="41"/>
      <c r="L28" s="41"/>
      <c r="M28" s="40"/>
      <c r="N28" s="40"/>
      <c r="O28" s="40"/>
      <c r="P28" s="40"/>
    </row>
    <row r="29" spans="1:16" x14ac:dyDescent="0.25">
      <c r="A29" s="8"/>
      <c r="B29" s="9"/>
      <c r="C29" s="9"/>
      <c r="D29" s="17"/>
      <c r="E29" s="18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5">
      <c r="A30" s="6" t="s">
        <v>13</v>
      </c>
      <c r="B30" s="7">
        <v>4500</v>
      </c>
      <c r="C30" s="44">
        <v>7000</v>
      </c>
      <c r="D30" s="17">
        <f>SUM(C30-B30)</f>
        <v>2500</v>
      </c>
      <c r="E30" s="18">
        <f>SUM(D30/B30)</f>
        <v>0.55555555555555558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x14ac:dyDescent="0.25">
      <c r="A31" s="6"/>
      <c r="B31" s="7"/>
      <c r="C31" s="7"/>
      <c r="D31" s="17"/>
      <c r="E31" s="18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6" t="s">
        <v>14</v>
      </c>
      <c r="B32" s="17">
        <v>17000</v>
      </c>
      <c r="C32" s="46">
        <v>17089.68</v>
      </c>
      <c r="D32" s="17">
        <f>SUM(C32-B32)</f>
        <v>89.680000000000291</v>
      </c>
      <c r="E32" s="18">
        <v>0</v>
      </c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8"/>
      <c r="B33" s="9"/>
      <c r="C33" s="9"/>
      <c r="D33" s="17"/>
      <c r="E33" s="18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6" t="s">
        <v>15</v>
      </c>
      <c r="B34" s="26">
        <f>71623.69+14626.31+10000+10000+38609.25</f>
        <v>144859.25</v>
      </c>
      <c r="C34" s="44">
        <f>105631.25+1868.75+10000+50414.5+10000</f>
        <v>177914.5</v>
      </c>
      <c r="D34" s="17">
        <f>SUM(C34-B34)</f>
        <v>33055.25</v>
      </c>
      <c r="E34" s="18">
        <f>SUM(D34/B34)</f>
        <v>0.22818874183043195</v>
      </c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8"/>
      <c r="B35" s="25"/>
      <c r="C35" s="25"/>
      <c r="D35" s="19"/>
      <c r="E35" s="2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6" t="s">
        <v>16</v>
      </c>
      <c r="B36" s="37">
        <f t="shared" ref="B36" si="0">SUM(B24:B35)</f>
        <v>813320.34000000008</v>
      </c>
      <c r="C36" s="37">
        <f t="shared" ref="C36:E36" si="1">SUM(C24:C35)</f>
        <v>929184.74000000011</v>
      </c>
      <c r="D36" s="17">
        <f t="shared" si="1"/>
        <v>115864.39999999997</v>
      </c>
      <c r="E36" s="17">
        <f t="shared" si="1"/>
        <v>1.0011794023787579</v>
      </c>
      <c r="G36" s="42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8"/>
      <c r="B37" s="38"/>
      <c r="C37" s="38"/>
      <c r="D37" s="17"/>
      <c r="E37" s="18"/>
      <c r="G37" s="42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8" t="s">
        <v>17</v>
      </c>
      <c r="B38" s="39">
        <f t="shared" ref="B38" si="2">SUM(B18-B36)</f>
        <v>-116090.09000000008</v>
      </c>
      <c r="C38" s="39">
        <f t="shared" ref="C38:E38" si="3">SUM(C18-C36)</f>
        <v>-1.1641532182693481E-10</v>
      </c>
      <c r="D38" s="21">
        <f t="shared" si="3"/>
        <v>116090.09000000003</v>
      </c>
      <c r="E38" s="21">
        <f t="shared" si="3"/>
        <v>-0.33442102452542688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8"/>
      <c r="B39" s="1"/>
      <c r="C39" s="1"/>
      <c r="D39" s="17"/>
      <c r="E39" s="18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8" t="s">
        <v>18</v>
      </c>
      <c r="B40" s="1"/>
      <c r="C40" s="1"/>
      <c r="D40" s="17"/>
      <c r="E40" s="18"/>
    </row>
    <row r="41" spans="1:16" x14ac:dyDescent="0.25">
      <c r="A41" s="6" t="s">
        <v>19</v>
      </c>
      <c r="B41" s="43">
        <v>0</v>
      </c>
      <c r="C41" s="43">
        <v>0</v>
      </c>
      <c r="D41" s="17">
        <f>SUM(C41-B41)</f>
        <v>0</v>
      </c>
      <c r="E41" s="18" t="e">
        <f>SUM(D41/B41)</f>
        <v>#DIV/0!</v>
      </c>
    </row>
    <row r="42" spans="1:16" x14ac:dyDescent="0.25">
      <c r="A42" s="6" t="s">
        <v>20</v>
      </c>
      <c r="B42" s="27">
        <v>0</v>
      </c>
      <c r="C42" s="27">
        <v>0</v>
      </c>
      <c r="D42" s="19">
        <f>SUM(C42-B42)</f>
        <v>0</v>
      </c>
      <c r="E42" s="20" t="e">
        <f>SUM(D42/B42)</f>
        <v>#DIV/0!</v>
      </c>
    </row>
    <row r="43" spans="1:16" x14ac:dyDescent="0.25">
      <c r="A43" s="22" t="s">
        <v>21</v>
      </c>
      <c r="B43" s="23">
        <f>SUM(B41:B42)</f>
        <v>0</v>
      </c>
      <c r="C43" s="23">
        <f>SUM(C41:C42)</f>
        <v>0</v>
      </c>
      <c r="D43" s="23">
        <f>SUM(D41:D42)</f>
        <v>0</v>
      </c>
      <c r="E43" s="23" t="e">
        <f>SUM(D43/B43)</f>
        <v>#DIV/0!</v>
      </c>
    </row>
    <row r="44" spans="1:16" x14ac:dyDescent="0.25">
      <c r="A44" s="6"/>
      <c r="B44" s="28"/>
      <c r="C44" s="28"/>
      <c r="D44" s="19"/>
      <c r="E44" s="20"/>
    </row>
    <row r="45" spans="1:16" ht="15.75" thickBot="1" x14ac:dyDescent="0.3">
      <c r="A45" s="6" t="s">
        <v>22</v>
      </c>
      <c r="B45" s="29">
        <f t="shared" ref="B45" si="4">SUM(B43+B38)</f>
        <v>-116090.09000000008</v>
      </c>
      <c r="C45" s="29">
        <f t="shared" ref="C45:D45" si="5">SUM(C43+C38)</f>
        <v>-1.1641532182693481E-10</v>
      </c>
      <c r="D45" s="29">
        <f t="shared" si="5"/>
        <v>116090.09000000003</v>
      </c>
      <c r="E45" s="36">
        <v>0</v>
      </c>
    </row>
    <row r="46" spans="1:16" ht="15.75" thickTop="1" x14ac:dyDescent="0.25">
      <c r="A46" s="6"/>
      <c r="B46" s="3"/>
      <c r="C46" s="3"/>
      <c r="D46" s="17"/>
      <c r="E46" s="35"/>
    </row>
    <row r="47" spans="1:16" x14ac:dyDescent="0.25">
      <c r="A47" s="24" t="s">
        <v>23</v>
      </c>
      <c r="B47" s="30">
        <v>361549</v>
      </c>
      <c r="C47" s="30">
        <v>362334</v>
      </c>
      <c r="D47" s="34">
        <f>SUM(C47-B47)</f>
        <v>785</v>
      </c>
      <c r="E47" s="31">
        <f>SUM(D47/B47)</f>
        <v>2.1712133071865778E-3</v>
      </c>
    </row>
    <row r="48" spans="1:16" x14ac:dyDescent="0.25">
      <c r="A48" s="8"/>
      <c r="B48" s="9"/>
      <c r="C48" s="9"/>
      <c r="D48" s="9"/>
      <c r="E48" s="10"/>
    </row>
    <row r="49" spans="1:5" x14ac:dyDescent="0.25">
      <c r="A49" s="8"/>
      <c r="B49" s="9"/>
      <c r="C49" s="9"/>
      <c r="D49" s="9"/>
      <c r="E49" s="10"/>
    </row>
  </sheetData>
  <mergeCells count="2">
    <mergeCell ref="A1:E1"/>
    <mergeCell ref="A2:E2"/>
  </mergeCells>
  <printOptions horizontalCentered="1"/>
  <pageMargins left="0" right="0" top="0" bottom="0" header="0" footer="0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Ermis</dc:creator>
  <cp:lastModifiedBy>Town of Doty</cp:lastModifiedBy>
  <cp:lastPrinted>2020-11-19T18:58:57Z</cp:lastPrinted>
  <dcterms:created xsi:type="dcterms:W3CDTF">2016-11-04T20:45:19Z</dcterms:created>
  <dcterms:modified xsi:type="dcterms:W3CDTF">2020-11-19T18:59:01Z</dcterms:modified>
</cp:coreProperties>
</file>