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wn of Doty\Documents\old docs\CLERK'S DOCUMENTS\Budget Info\2024\"/>
    </mc:Choice>
  </mc:AlternateContent>
  <xr:revisionPtr revIDLastSave="0" documentId="13_ncr:1_{5280372D-5E4D-4D10-A8B4-BDB9E79B021A}" xr6:coauthVersionLast="47" xr6:coauthVersionMax="47" xr10:uidLastSave="{00000000-0000-0000-0000-000000000000}"/>
  <bookViews>
    <workbookView xWindow="-120" yWindow="-120" windowWidth="28215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4" i="1" l="1"/>
  <c r="B9" i="1"/>
  <c r="B13" i="1"/>
  <c r="B34" i="1"/>
  <c r="B28" i="1"/>
  <c r="B26" i="1"/>
  <c r="B15" i="1" l="1"/>
  <c r="B11" i="1"/>
  <c r="C34" i="1"/>
  <c r="C28" i="1"/>
  <c r="C26" i="1"/>
  <c r="C24" i="1"/>
  <c r="C15" i="1"/>
  <c r="C13" i="1"/>
  <c r="C11" i="1"/>
  <c r="C9" i="1"/>
  <c r="B36" i="1" l="1"/>
  <c r="B43" i="1" l="1"/>
  <c r="B18" i="1"/>
  <c r="B38" i="1" l="1"/>
  <c r="B45" i="1" s="1"/>
  <c r="C43" i="1" l="1"/>
  <c r="C36" i="1"/>
  <c r="C18" i="1"/>
  <c r="C38" i="1" l="1"/>
  <c r="C45" i="1" s="1"/>
  <c r="D47" i="1"/>
  <c r="E47" i="1" s="1"/>
  <c r="D42" i="1"/>
  <c r="E42" i="1" s="1"/>
  <c r="D41" i="1"/>
  <c r="D34" i="1"/>
  <c r="E34" i="1" s="1"/>
  <c r="D32" i="1"/>
  <c r="D30" i="1"/>
  <c r="E30" i="1" s="1"/>
  <c r="D28" i="1"/>
  <c r="E28" i="1" s="1"/>
  <c r="D26" i="1"/>
  <c r="E26" i="1" s="1"/>
  <c r="D24" i="1"/>
  <c r="D17" i="1"/>
  <c r="D15" i="1"/>
  <c r="E15" i="1" s="1"/>
  <c r="D13" i="1"/>
  <c r="E13" i="1" s="1"/>
  <c r="D11" i="1"/>
  <c r="E11" i="1" s="1"/>
  <c r="D9" i="1"/>
  <c r="E9" i="1" s="1"/>
  <c r="D7" i="1"/>
  <c r="E7" i="1" s="1"/>
  <c r="E18" i="1" l="1"/>
  <c r="D18" i="1"/>
  <c r="E41" i="1"/>
  <c r="D43" i="1"/>
  <c r="E43" i="1" s="1"/>
  <c r="E24" i="1"/>
  <c r="E36" i="1" s="1"/>
  <c r="D36" i="1"/>
  <c r="E38" i="1" l="1"/>
  <c r="D38" i="1"/>
  <c r="D45" i="1" s="1"/>
</calcChain>
</file>

<file path=xl/sharedStrings.xml><?xml version="1.0" encoding="utf-8"?>
<sst xmlns="http://schemas.openxmlformats.org/spreadsheetml/2006/main" count="28" uniqueCount="28">
  <si>
    <t>DIFFERENCE</t>
  </si>
  <si>
    <t>% CHANGE</t>
  </si>
  <si>
    <t>REVENUES</t>
  </si>
  <si>
    <t>TAX RECEIPTS SUBTOTAL</t>
  </si>
  <si>
    <t>INTERGOVERNMENTAL REV. SUBTOTAL</t>
  </si>
  <si>
    <t>LICENSES &amp; PERMITS SUBTOTAL</t>
  </si>
  <si>
    <t>MISCELLANEOUS REVENUE SUBTOTAL</t>
  </si>
  <si>
    <t>TOTAL REVENUES</t>
  </si>
  <si>
    <t>EXPENDITURES</t>
  </si>
  <si>
    <t>GENERAL GOVERNMENT SUBTOTAL</t>
  </si>
  <si>
    <t>PUBLIC SAFETY SUBTOTAL</t>
  </si>
  <si>
    <t>PUBLIC WORKS SUBTOTAL</t>
  </si>
  <si>
    <t>HEALTH/HUMAN SERVICES SUBTOTAL</t>
  </si>
  <si>
    <t>CULTURE, RECREATION &amp; EDUCATION</t>
  </si>
  <si>
    <t xml:space="preserve">CAPITAL OUTLAY/DEBT SERVICE SUB </t>
  </si>
  <si>
    <t>TOTAL EXPENSES</t>
  </si>
  <si>
    <t>OPERATING PROFIT/(LOSS)</t>
  </si>
  <si>
    <t>OTHER FINANCING SOURCES</t>
  </si>
  <si>
    <t>TRANSFER FROM FUND BALANCE</t>
  </si>
  <si>
    <t>TRANSFER TO RESERVE ACCOUNTS</t>
  </si>
  <si>
    <t>TOTAL OTHER FINANCING SOURCES</t>
  </si>
  <si>
    <t>PROFIT/(LOSS)</t>
  </si>
  <si>
    <t>LEVY</t>
  </si>
  <si>
    <t>PUBLIC CHARGES FOR SERVICES</t>
  </si>
  <si>
    <t>2023 BUDGET</t>
  </si>
  <si>
    <t>TOWN OF DOTY BUDGET SUMMARY - 2024</t>
  </si>
  <si>
    <t>2024 BUDGET</t>
  </si>
  <si>
    <t>Carry Over (Fund Balance)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</si>
</sst>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43" fontId="6" fillId="0" borderId="0" xfId="2" applyFont="1" applyBorder="1"/>
    <xf numFmtId="0" fontId="7" fillId="0" borderId="0" xfId="1" applyFont="1"/>
    <xf numFmtId="43" fontId="7" fillId="0" borderId="0" xfId="2" applyFont="1" applyBorder="1"/>
    <xf numFmtId="10" fontId="7" fillId="0" borderId="0" xfId="3" applyNumberFormat="1" applyFont="1" applyBorder="1"/>
    <xf numFmtId="0" fontId="8" fillId="0" borderId="0" xfId="1" applyFont="1"/>
    <xf numFmtId="43" fontId="8" fillId="0" borderId="0" xfId="2" applyFont="1" applyBorder="1" applyAlignment="1">
      <alignment horizontal="center"/>
    </xf>
    <xf numFmtId="10" fontId="8" fillId="0" borderId="0" xfId="3" applyNumberFormat="1" applyFont="1" applyBorder="1" applyAlignment="1">
      <alignment horizontal="center"/>
    </xf>
    <xf numFmtId="0" fontId="9" fillId="0" borderId="0" xfId="1" applyFont="1"/>
    <xf numFmtId="43" fontId="10" fillId="0" borderId="0" xfId="2" applyFont="1" applyBorder="1"/>
    <xf numFmtId="10" fontId="10" fillId="0" borderId="0" xfId="3" applyNumberFormat="1" applyFont="1" applyBorder="1"/>
    <xf numFmtId="39" fontId="6" fillId="0" borderId="0" xfId="2" applyNumberFormat="1" applyFont="1" applyBorder="1"/>
    <xf numFmtId="10" fontId="6" fillId="0" borderId="0" xfId="3" quotePrefix="1" applyNumberFormat="1" applyFont="1" applyBorder="1"/>
    <xf numFmtId="39" fontId="6" fillId="0" borderId="1" xfId="2" applyNumberFormat="1" applyFont="1" applyBorder="1"/>
    <xf numFmtId="10" fontId="6" fillId="0" borderId="1" xfId="3" quotePrefix="1" applyNumberFormat="1" applyFont="1" applyBorder="1"/>
    <xf numFmtId="39" fontId="7" fillId="0" borderId="1" xfId="2" applyNumberFormat="1" applyFont="1" applyBorder="1"/>
    <xf numFmtId="0" fontId="7" fillId="0" borderId="0" xfId="1" applyFont="1" applyAlignment="1">
      <alignment horizontal="left" indent="1"/>
    </xf>
    <xf numFmtId="39" fontId="7" fillId="0" borderId="2" xfId="1" applyNumberFormat="1" applyFont="1" applyBorder="1"/>
    <xf numFmtId="0" fontId="11" fillId="0" borderId="0" xfId="1" applyFont="1"/>
    <xf numFmtId="43" fontId="7" fillId="0" borderId="1" xfId="2" applyFont="1" applyBorder="1"/>
    <xf numFmtId="44" fontId="6" fillId="0" borderId="0" xfId="1" applyNumberFormat="1" applyFont="1"/>
    <xf numFmtId="39" fontId="6" fillId="0" borderId="3" xfId="2" applyNumberFormat="1" applyFont="1" applyFill="1" applyBorder="1"/>
    <xf numFmtId="43" fontId="11" fillId="0" borderId="0" xfId="2" applyFont="1" applyBorder="1"/>
    <xf numFmtId="43" fontId="11" fillId="0" borderId="0" xfId="2" quotePrefix="1" applyFont="1" applyBorder="1"/>
    <xf numFmtId="0" fontId="8" fillId="0" borderId="0" xfId="1" applyFont="1" applyAlignment="1">
      <alignment horizontal="center"/>
    </xf>
    <xf numFmtId="43" fontId="2" fillId="0" borderId="0" xfId="1" applyNumberFormat="1" applyFont="1"/>
    <xf numFmtId="39" fontId="11" fillId="0" borderId="0" xfId="2" applyNumberFormat="1" applyFont="1" applyBorder="1"/>
    <xf numFmtId="10" fontId="11" fillId="0" borderId="4" xfId="3" quotePrefix="1" applyNumberFormat="1" applyFont="1" applyBorder="1"/>
    <xf numFmtId="39" fontId="6" fillId="0" borderId="2" xfId="1" applyNumberFormat="1" applyFont="1" applyBorder="1"/>
    <xf numFmtId="39" fontId="6" fillId="0" borderId="0" xfId="2" applyNumberFormat="1" applyFont="1" applyFill="1" applyBorder="1"/>
    <xf numFmtId="39" fontId="7" fillId="0" borderId="1" xfId="2" applyNumberFormat="1" applyFont="1" applyFill="1" applyBorder="1"/>
    <xf numFmtId="0" fontId="15" fillId="0" borderId="0" xfId="0" applyFont="1"/>
    <xf numFmtId="0" fontId="14" fillId="0" borderId="0" xfId="0" applyFont="1"/>
    <xf numFmtId="44" fontId="6" fillId="0" borderId="0" xfId="4" applyFont="1" applyFill="1" applyBorder="1"/>
    <xf numFmtId="43" fontId="6" fillId="2" borderId="0" xfId="2" applyFont="1" applyFill="1" applyBorder="1"/>
    <xf numFmtId="39" fontId="6" fillId="2" borderId="1" xfId="2" applyNumberFormat="1" applyFont="1" applyFill="1" applyBorder="1"/>
    <xf numFmtId="39" fontId="6" fillId="2" borderId="0" xfId="2" applyNumberFormat="1" applyFont="1" applyFill="1" applyBorder="1"/>
    <xf numFmtId="164" fontId="0" fillId="0" borderId="0" xfId="0" applyNumberFormat="1"/>
    <xf numFmtId="164" fontId="15" fillId="0" borderId="0" xfId="0" applyNumberFormat="1" applyFont="1"/>
    <xf numFmtId="0" fontId="12" fillId="0" borderId="0" xfId="1" applyFont="1" applyAlignment="1">
      <alignment horizontal="center" wrapText="1"/>
    </xf>
    <xf numFmtId="0" fontId="13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5">
    <cellStyle name="Comma 2" xfId="2" xr:uid="{00000000-0005-0000-0000-000000000000}"/>
    <cellStyle name="Currency" xfId="4" builtinId="4"/>
    <cellStyle name="Normal" xfId="0" builtinId="0"/>
    <cellStyle name="Normal 2" xfId="1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A10" workbookViewId="0">
      <selection activeCell="B25" sqref="B25"/>
    </sheetView>
  </sheetViews>
  <sheetFormatPr defaultRowHeight="15" x14ac:dyDescent="0.25"/>
  <cols>
    <col min="1" max="1" width="30.7109375" customWidth="1"/>
    <col min="2" max="4" width="15.7109375" customWidth="1"/>
    <col min="5" max="5" width="15.5703125" customWidth="1"/>
    <col min="6" max="6" width="4" customWidth="1"/>
    <col min="8" max="8" width="11.140625" style="43" bestFit="1" customWidth="1"/>
  </cols>
  <sheetData>
    <row r="1" spans="1:5" ht="21" x14ac:dyDescent="0.35">
      <c r="A1" s="45" t="s">
        <v>25</v>
      </c>
      <c r="B1" s="46"/>
      <c r="C1" s="46"/>
      <c r="D1" s="46"/>
      <c r="E1" s="46"/>
    </row>
    <row r="2" spans="1:5" x14ac:dyDescent="0.25">
      <c r="A2" s="47"/>
      <c r="B2" s="47"/>
      <c r="C2" s="47"/>
      <c r="D2" s="47"/>
      <c r="E2" s="47"/>
    </row>
    <row r="3" spans="1:5" x14ac:dyDescent="0.25">
      <c r="A3" s="11"/>
      <c r="B3" s="30" t="s">
        <v>26</v>
      </c>
      <c r="C3" s="30" t="s">
        <v>24</v>
      </c>
      <c r="D3" s="12" t="s">
        <v>0</v>
      </c>
      <c r="E3" s="13" t="s">
        <v>1</v>
      </c>
    </row>
    <row r="4" spans="1:5" x14ac:dyDescent="0.25">
      <c r="A4" s="11"/>
      <c r="B4" s="4"/>
      <c r="C4" s="4"/>
      <c r="D4" s="12"/>
      <c r="E4" s="13"/>
    </row>
    <row r="5" spans="1:5" ht="18.75" x14ac:dyDescent="0.3">
      <c r="A5" s="14" t="s">
        <v>2</v>
      </c>
      <c r="B5" s="2"/>
      <c r="C5" s="2"/>
      <c r="D5" s="15"/>
      <c r="E5" s="16"/>
    </row>
    <row r="6" spans="1:5" ht="18.75" x14ac:dyDescent="0.3">
      <c r="A6" s="14"/>
      <c r="B6" s="2"/>
      <c r="C6" s="2"/>
      <c r="D6" s="15"/>
      <c r="E6" s="16"/>
    </row>
    <row r="7" spans="1:5" x14ac:dyDescent="0.25">
      <c r="A7" s="6" t="s">
        <v>3</v>
      </c>
      <c r="B7" s="40">
        <v>375628</v>
      </c>
      <c r="C7" s="40">
        <v>371908</v>
      </c>
      <c r="D7" s="17">
        <f>SUM(C7-B7)</f>
        <v>-3720</v>
      </c>
      <c r="E7" s="18">
        <f>SUM(D7/B7)</f>
        <v>-9.9034150808778899E-3</v>
      </c>
    </row>
    <row r="8" spans="1:5" x14ac:dyDescent="0.25">
      <c r="A8" s="8"/>
      <c r="B8" s="9"/>
      <c r="C8" s="9"/>
      <c r="D8" s="17"/>
      <c r="E8" s="18"/>
    </row>
    <row r="9" spans="1:5" x14ac:dyDescent="0.25">
      <c r="A9" s="6" t="s">
        <v>23</v>
      </c>
      <c r="B9" s="40">
        <f>100+3200+5000</f>
        <v>8300</v>
      </c>
      <c r="C9" s="40">
        <f>100+2500+2000</f>
        <v>4600</v>
      </c>
      <c r="D9" s="17">
        <f>SUM(C9-B9)</f>
        <v>-3700</v>
      </c>
      <c r="E9" s="18">
        <f>SUM(D9/B9)</f>
        <v>-0.44578313253012047</v>
      </c>
    </row>
    <row r="10" spans="1:5" x14ac:dyDescent="0.25">
      <c r="A10" s="8"/>
      <c r="B10" s="9"/>
      <c r="C10" s="9"/>
      <c r="D10" s="17"/>
      <c r="E10" s="18"/>
    </row>
    <row r="11" spans="1:5" x14ac:dyDescent="0.25">
      <c r="A11" s="6" t="s">
        <v>4</v>
      </c>
      <c r="B11" s="40">
        <f>38303.12+3400+167375.48+55793.39+1000+4.16+5480</f>
        <v>271356.14999999997</v>
      </c>
      <c r="C11" s="40">
        <f>3159.5+3400+167375.48+52282+1000+4.16</f>
        <v>227221.14</v>
      </c>
      <c r="D11" s="17">
        <f>SUM(C11-B11)</f>
        <v>-44135.009999999951</v>
      </c>
      <c r="E11" s="18">
        <f>SUM(D11/B11)</f>
        <v>-0.16264606495927936</v>
      </c>
    </row>
    <row r="12" spans="1:5" x14ac:dyDescent="0.25">
      <c r="A12" s="8"/>
      <c r="B12" s="9"/>
      <c r="C12" s="9"/>
      <c r="D12" s="17"/>
      <c r="E12" s="18"/>
    </row>
    <row r="13" spans="1:5" x14ac:dyDescent="0.25">
      <c r="A13" s="6" t="s">
        <v>5</v>
      </c>
      <c r="B13" s="40">
        <f>650+50+500+50</f>
        <v>1250</v>
      </c>
      <c r="C13" s="40">
        <f>650+75+500</f>
        <v>1225</v>
      </c>
      <c r="D13" s="17">
        <f>SUM(C13-B13)</f>
        <v>-25</v>
      </c>
      <c r="E13" s="18">
        <f>SUM(D13/B13)</f>
        <v>-0.02</v>
      </c>
    </row>
    <row r="14" spans="1:5" x14ac:dyDescent="0.25">
      <c r="A14" s="8"/>
      <c r="B14" s="9"/>
      <c r="C14" s="9"/>
      <c r="D14" s="17"/>
      <c r="E14" s="18"/>
    </row>
    <row r="15" spans="1:5" x14ac:dyDescent="0.25">
      <c r="A15" s="6" t="s">
        <v>6</v>
      </c>
      <c r="B15" s="40">
        <f>200+1000+2000</f>
        <v>3200</v>
      </c>
      <c r="C15" s="40">
        <f>200+1000+500</f>
        <v>1700</v>
      </c>
      <c r="D15" s="17">
        <f>SUM(C15-B15)</f>
        <v>-1500</v>
      </c>
      <c r="E15" s="18">
        <f>SUM(D15/B15)</f>
        <v>-0.46875</v>
      </c>
    </row>
    <row r="16" spans="1:5" x14ac:dyDescent="0.25">
      <c r="A16" s="6"/>
      <c r="B16" s="7"/>
      <c r="C16" s="7"/>
      <c r="D16" s="17"/>
      <c r="E16" s="18"/>
    </row>
    <row r="17" spans="1:12" x14ac:dyDescent="0.25">
      <c r="A17" s="8" t="s">
        <v>27</v>
      </c>
      <c r="B17" s="41">
        <v>66647.37</v>
      </c>
      <c r="C17" s="41">
        <v>141308.95000000001</v>
      </c>
      <c r="D17" s="19">
        <f>SUM(C17-B17)</f>
        <v>74661.580000000016</v>
      </c>
      <c r="E17" s="20">
        <v>0</v>
      </c>
    </row>
    <row r="18" spans="1:12" x14ac:dyDescent="0.25">
      <c r="A18" s="6" t="s">
        <v>7</v>
      </c>
      <c r="B18" s="17">
        <f>SUM(B7:B17)</f>
        <v>726381.5199999999</v>
      </c>
      <c r="C18" s="17">
        <f>SUM(C7:C17)</f>
        <v>747963.09000000008</v>
      </c>
      <c r="D18" s="17">
        <f>SUM(D7:D17)</f>
        <v>21581.570000000065</v>
      </c>
      <c r="E18" s="17">
        <f>SUM(E7:E17)</f>
        <v>-1.1070826125702777</v>
      </c>
    </row>
    <row r="19" spans="1:12" x14ac:dyDescent="0.25">
      <c r="A19" s="6"/>
      <c r="B19" s="31"/>
      <c r="C19" s="31"/>
      <c r="D19" s="17"/>
      <c r="E19" s="18"/>
    </row>
    <row r="20" spans="1:12" x14ac:dyDescent="0.25">
      <c r="A20" s="6"/>
      <c r="B20" s="3"/>
      <c r="C20" s="3"/>
      <c r="D20" s="17"/>
      <c r="E20" s="18"/>
    </row>
    <row r="21" spans="1:12" x14ac:dyDescent="0.25">
      <c r="A21" s="8"/>
      <c r="B21" s="5"/>
      <c r="C21" s="5"/>
      <c r="D21" s="17"/>
      <c r="E21" s="18"/>
    </row>
    <row r="22" spans="1:12" ht="18.75" x14ac:dyDescent="0.3">
      <c r="A22" s="14" t="s">
        <v>8</v>
      </c>
      <c r="B22" s="3"/>
      <c r="C22" s="3"/>
      <c r="D22" s="17"/>
      <c r="E22" s="18"/>
    </row>
    <row r="23" spans="1:12" x14ac:dyDescent="0.25">
      <c r="A23" s="8"/>
      <c r="B23" s="5"/>
      <c r="C23" s="5"/>
      <c r="D23" s="17"/>
      <c r="E23" s="18"/>
    </row>
    <row r="24" spans="1:12" x14ac:dyDescent="0.25">
      <c r="A24" s="6" t="s">
        <v>9</v>
      </c>
      <c r="B24" s="40">
        <f>21300+1800+27123.1+400+3600+10500+9900+29169+8116+5000+4521.29</f>
        <v>121429.39</v>
      </c>
      <c r="C24" s="40">
        <f>21550+2500+26084+1000+1738.76+10500+1000+9900+27471.5+8600+5000</f>
        <v>115344.26000000001</v>
      </c>
      <c r="D24" s="17">
        <f>SUM(C24-B24)</f>
        <v>-6085.1299999999901</v>
      </c>
      <c r="E24" s="18">
        <f>SUM(D24/B24)</f>
        <v>-5.011249747692869E-2</v>
      </c>
    </row>
    <row r="25" spans="1:12" x14ac:dyDescent="0.25">
      <c r="A25" s="8"/>
      <c r="B25" s="9"/>
      <c r="C25" s="9"/>
      <c r="D25" s="17"/>
      <c r="E25" s="18"/>
    </row>
    <row r="26" spans="1:12" x14ac:dyDescent="0.25">
      <c r="A26" s="6" t="s">
        <v>10</v>
      </c>
      <c r="B26" s="40">
        <f>4226+54400+118000+100</f>
        <v>176726</v>
      </c>
      <c r="C26" s="40">
        <f>4226+46600+128000+100</f>
        <v>178926</v>
      </c>
      <c r="D26" s="17">
        <f>SUM(C26-B26)</f>
        <v>2200</v>
      </c>
      <c r="E26" s="18">
        <f>SUM(D26/B26)</f>
        <v>1.2448649321548612E-2</v>
      </c>
    </row>
    <row r="27" spans="1:12" x14ac:dyDescent="0.25">
      <c r="A27" s="8"/>
      <c r="B27" s="9"/>
      <c r="C27" s="9"/>
      <c r="D27" s="17"/>
      <c r="E27" s="18"/>
    </row>
    <row r="28" spans="1:12" x14ac:dyDescent="0.25">
      <c r="A28" s="6" t="s">
        <v>11</v>
      </c>
      <c r="B28" s="40">
        <f>128000+167375.38+300+15000+10500+250</f>
        <v>321425.38</v>
      </c>
      <c r="C28" s="40">
        <f>129092.08+192500+300+10000+12700+500</f>
        <v>345092.08</v>
      </c>
      <c r="D28" s="17">
        <f>SUM(C28-B28)</f>
        <v>23666.700000000012</v>
      </c>
      <c r="E28" s="18">
        <f>SUM(D28/B28)</f>
        <v>7.363046440203326E-2</v>
      </c>
      <c r="H28" s="44"/>
      <c r="I28" s="37"/>
      <c r="J28" s="37"/>
      <c r="K28" s="37"/>
      <c r="L28" s="37"/>
    </row>
    <row r="29" spans="1:12" x14ac:dyDescent="0.25">
      <c r="A29" s="8"/>
      <c r="B29" s="9"/>
      <c r="C29" s="9"/>
      <c r="D29" s="17"/>
      <c r="E29" s="18"/>
    </row>
    <row r="30" spans="1:12" x14ac:dyDescent="0.25">
      <c r="A30" s="6" t="s">
        <v>12</v>
      </c>
      <c r="B30" s="40">
        <v>6000</v>
      </c>
      <c r="C30" s="40">
        <v>7000</v>
      </c>
      <c r="D30" s="17">
        <f>SUM(C30-B30)</f>
        <v>1000</v>
      </c>
      <c r="E30" s="18">
        <f>SUM(D30/B30)</f>
        <v>0.16666666666666666</v>
      </c>
    </row>
    <row r="31" spans="1:12" x14ac:dyDescent="0.25">
      <c r="A31" s="6"/>
      <c r="B31" s="7"/>
      <c r="C31" s="7"/>
      <c r="D31" s="17"/>
      <c r="E31" s="18"/>
    </row>
    <row r="32" spans="1:12" x14ac:dyDescent="0.25">
      <c r="A32" s="6" t="s">
        <v>13</v>
      </c>
      <c r="B32" s="42">
        <v>15500</v>
      </c>
      <c r="C32" s="42">
        <v>15500</v>
      </c>
      <c r="D32" s="17">
        <f>SUM(C32-B32)</f>
        <v>0</v>
      </c>
      <c r="E32" s="18">
        <v>0</v>
      </c>
    </row>
    <row r="33" spans="1:7" x14ac:dyDescent="0.25">
      <c r="A33" s="8"/>
      <c r="B33" s="9"/>
      <c r="C33" s="9"/>
      <c r="D33" s="17"/>
      <c r="E33" s="18"/>
    </row>
    <row r="34" spans="1:7" x14ac:dyDescent="0.25">
      <c r="A34" s="6" t="s">
        <v>14</v>
      </c>
      <c r="B34" s="40">
        <f>300+55632+1868.75+10000+7500+10000</f>
        <v>85300.75</v>
      </c>
      <c r="C34" s="40">
        <f>500+55632+1868.75+18100+10000</f>
        <v>86100.75</v>
      </c>
      <c r="D34" s="17">
        <f>SUM(C34-B34)</f>
        <v>800</v>
      </c>
      <c r="E34" s="18">
        <f>SUM(D34/B34)</f>
        <v>9.3785810792988335E-3</v>
      </c>
    </row>
    <row r="35" spans="1:7" x14ac:dyDescent="0.25">
      <c r="A35" s="8"/>
      <c r="B35" s="25"/>
      <c r="C35" s="25"/>
      <c r="D35" s="19"/>
      <c r="E35" s="20"/>
    </row>
    <row r="36" spans="1:7" x14ac:dyDescent="0.25">
      <c r="A36" s="6" t="s">
        <v>15</v>
      </c>
      <c r="B36" s="35">
        <f>SUM(B24:B34)</f>
        <v>726381.52</v>
      </c>
      <c r="C36" s="35">
        <f t="shared" ref="C36:E36" si="0">SUM(C24:C35)</f>
        <v>747963.09000000008</v>
      </c>
      <c r="D36" s="17">
        <f t="shared" si="0"/>
        <v>21581.570000000022</v>
      </c>
      <c r="E36" s="17">
        <f t="shared" si="0"/>
        <v>0.21201186399261868</v>
      </c>
      <c r="G36" s="38"/>
    </row>
    <row r="37" spans="1:7" x14ac:dyDescent="0.25">
      <c r="A37" s="8"/>
      <c r="B37" s="1"/>
      <c r="C37" s="1"/>
      <c r="D37" s="17"/>
      <c r="E37" s="18"/>
      <c r="G37" s="38"/>
    </row>
    <row r="38" spans="1:7" x14ac:dyDescent="0.25">
      <c r="A38" s="8" t="s">
        <v>16</v>
      </c>
      <c r="B38" s="36">
        <f t="shared" ref="B38" si="1">SUM(B18-B36)</f>
        <v>-1.1641532182693481E-10</v>
      </c>
      <c r="C38" s="36">
        <f t="shared" ref="C38:E38" si="2">SUM(C18-C36)</f>
        <v>0</v>
      </c>
      <c r="D38" s="21">
        <f t="shared" si="2"/>
        <v>4.3655745685100555E-11</v>
      </c>
      <c r="E38" s="21">
        <f t="shared" si="2"/>
        <v>-1.3190944765628965</v>
      </c>
    </row>
    <row r="39" spans="1:7" x14ac:dyDescent="0.25">
      <c r="A39" s="8"/>
      <c r="B39" s="1"/>
      <c r="C39" s="1"/>
      <c r="D39" s="17"/>
      <c r="E39" s="18"/>
    </row>
    <row r="40" spans="1:7" x14ac:dyDescent="0.25">
      <c r="A40" s="8" t="s">
        <v>17</v>
      </c>
      <c r="B40" s="1"/>
      <c r="C40" s="1"/>
      <c r="D40" s="17"/>
      <c r="E40" s="18"/>
    </row>
    <row r="41" spans="1:7" x14ac:dyDescent="0.25">
      <c r="A41" s="6" t="s">
        <v>18</v>
      </c>
      <c r="B41" s="39">
        <v>0</v>
      </c>
      <c r="C41" s="39">
        <v>0</v>
      </c>
      <c r="D41" s="17">
        <f>SUM(C41-B41)</f>
        <v>0</v>
      </c>
      <c r="E41" s="18" t="e">
        <f>SUM(D41/B41)</f>
        <v>#DIV/0!</v>
      </c>
    </row>
    <row r="42" spans="1:7" x14ac:dyDescent="0.25">
      <c r="A42" s="6" t="s">
        <v>19</v>
      </c>
      <c r="B42" s="26">
        <v>0</v>
      </c>
      <c r="C42" s="26">
        <v>0</v>
      </c>
      <c r="D42" s="19">
        <f>SUM(C42-B42)</f>
        <v>0</v>
      </c>
      <c r="E42" s="20" t="e">
        <f>SUM(D42/B42)</f>
        <v>#DIV/0!</v>
      </c>
    </row>
    <row r="43" spans="1:7" x14ac:dyDescent="0.25">
      <c r="A43" s="22" t="s">
        <v>20</v>
      </c>
      <c r="B43" s="23">
        <f>SUM(B41:B42)</f>
        <v>0</v>
      </c>
      <c r="C43" s="23">
        <f>SUM(C41:C42)</f>
        <v>0</v>
      </c>
      <c r="D43" s="23">
        <f>SUM(D41:D42)</f>
        <v>0</v>
      </c>
      <c r="E43" s="23" t="e">
        <f>SUM(D43/B43)</f>
        <v>#DIV/0!</v>
      </c>
    </row>
    <row r="44" spans="1:7" x14ac:dyDescent="0.25">
      <c r="A44" s="6"/>
      <c r="B44" s="3"/>
      <c r="C44" s="3"/>
      <c r="D44" s="19"/>
      <c r="E44" s="20"/>
    </row>
    <row r="45" spans="1:7" ht="15.75" thickBot="1" x14ac:dyDescent="0.3">
      <c r="A45" s="6" t="s">
        <v>21</v>
      </c>
      <c r="B45" s="27">
        <f t="shared" ref="B45" si="3">SUM(B43+B38)</f>
        <v>-1.1641532182693481E-10</v>
      </c>
      <c r="C45" s="27">
        <f t="shared" ref="C45:D45" si="4">SUM(C43+C38)</f>
        <v>0</v>
      </c>
      <c r="D45" s="27">
        <f t="shared" si="4"/>
        <v>4.3655745685100555E-11</v>
      </c>
      <c r="E45" s="34">
        <v>0</v>
      </c>
    </row>
    <row r="46" spans="1:7" ht="15.75" thickTop="1" x14ac:dyDescent="0.25">
      <c r="A46" s="6"/>
      <c r="B46" s="3"/>
      <c r="C46" s="3"/>
      <c r="D46" s="17"/>
      <c r="E46" s="33"/>
    </row>
    <row r="47" spans="1:7" x14ac:dyDescent="0.25">
      <c r="A47" s="24" t="s">
        <v>22</v>
      </c>
      <c r="B47" s="28">
        <v>375628</v>
      </c>
      <c r="C47" s="28">
        <v>371908</v>
      </c>
      <c r="D47" s="32">
        <f>SUM(C47-B47)</f>
        <v>-3720</v>
      </c>
      <c r="E47" s="29">
        <f>SUM(D47/B47)</f>
        <v>-9.9034150808778899E-3</v>
      </c>
    </row>
    <row r="48" spans="1:7" x14ac:dyDescent="0.25">
      <c r="A48" s="8"/>
      <c r="B48" s="9"/>
      <c r="C48" s="9"/>
      <c r="D48" s="9"/>
      <c r="E48" s="10"/>
    </row>
    <row r="49" spans="1:5" x14ac:dyDescent="0.25">
      <c r="A49" s="8"/>
      <c r="B49" s="9"/>
      <c r="C49" s="9"/>
      <c r="D49" s="9"/>
      <c r="E49" s="10"/>
    </row>
  </sheetData>
  <mergeCells count="2">
    <mergeCell ref="A1:E1"/>
    <mergeCell ref="A2:E2"/>
  </mergeCells>
  <printOptions horizontalCentered="1"/>
  <pageMargins left="0" right="0" top="0" bottom="0" header="0" footer="0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Ermis</dc:creator>
  <cp:lastModifiedBy>Cheryl Field</cp:lastModifiedBy>
  <cp:lastPrinted>2023-11-09T17:44:18Z</cp:lastPrinted>
  <dcterms:created xsi:type="dcterms:W3CDTF">2016-11-04T20:45:19Z</dcterms:created>
  <dcterms:modified xsi:type="dcterms:W3CDTF">2023-12-28T17:33:05Z</dcterms:modified>
</cp:coreProperties>
</file>