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560" yWindow="0" windowWidth="21440" windowHeight="15500" tabRatio="812"/>
  </bookViews>
  <sheets>
    <sheet name="KEY" sheetId="3" r:id="rId1"/>
    <sheet name="Roads-Alpha Priority Ranking " sheetId="13" r:id="rId2"/>
    <sheet name="Roads-CatPavementType" sheetId="15" r:id="rId3"/>
    <sheet name="Roads-Priority Groupings" sheetId="16" r:id="rId4"/>
    <sheet name="Questions &amp; Comments" sheetId="14" r:id="rId5"/>
    <sheet name="Roads-Option 1" sheetId="17" r:id="rId6"/>
    <sheet name="Roads-CatAlphaSort " sheetId="6" r:id="rId7"/>
    <sheet name="Roads-CatConSort" sheetId="5" r:id="rId8"/>
    <sheet name="Roads-Ranking " sheetId="7" r:id="rId9"/>
    <sheet name="Roads-Ranking (2)" sheetId="8" r:id="rId10"/>
    <sheet name="Roads-AlphaSort" sheetId="1" r:id="rId11"/>
    <sheet name="StateList" sheetId="9" r:id="rId12"/>
    <sheet name="Sheet2" sheetId="11" r:id="rId13"/>
    <sheet name="Roads-Ranking Weighted" sheetId="10" r:id="rId14"/>
    <sheet name="finance" sheetId="4" r:id="rId15"/>
  </sheets>
  <definedNames>
    <definedName name="_xlnm.Print_Area" localSheetId="0">KEY!$C$4:$L$33</definedName>
    <definedName name="_xlnm.Print_Area" localSheetId="1">'Roads-Alpha Priority Ranking '!$A:$Z</definedName>
    <definedName name="_xlnm.Print_Area" localSheetId="10">'Roads-AlphaSort'!$A$1:$Q$271</definedName>
    <definedName name="_xlnm.Print_Area" localSheetId="6">'Roads-CatAlphaSort '!$A$1:$Q$272</definedName>
    <definedName name="_xlnm.Print_Area" localSheetId="7">'Roads-CatConSort'!$A$1:$Q$271</definedName>
    <definedName name="_xlnm.Print_Area" localSheetId="2">'Roads-CatPavementType'!$A:$Z</definedName>
    <definedName name="_xlnm.Print_Area" localSheetId="3">'Roads-Priority Groupings'!$A:$AA</definedName>
    <definedName name="_xlnm.Print_Area" localSheetId="8">'Roads-Ranking '!$A$1:$U$129</definedName>
    <definedName name="_xlnm.Print_Area" localSheetId="9">'Roads-Ranking (2)'!$A$1:$V$160</definedName>
    <definedName name="_xlnm.Print_Titles" localSheetId="10">'Roads-AlphaSort'!$1:$6</definedName>
    <definedName name="_xlnm.Print_Titles" localSheetId="6">'Roads-CatAlphaSort '!$1:$6</definedName>
    <definedName name="_xlnm.Print_Titles" localSheetId="7">'Roads-CatConSort'!$1:$6</definedName>
    <definedName name="_xlnm.Print_Titles" localSheetId="8">'Roads-Ranking '!$1:$6</definedName>
    <definedName name="_xlnm.Print_Titles" localSheetId="9">'Roads-Ranking (2)'!$1:$6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8" i="17" l="1"/>
  <c r="U17" i="17"/>
  <c r="U9" i="17"/>
  <c r="U3" i="17"/>
  <c r="U4" i="17"/>
  <c r="U5" i="17"/>
  <c r="U6" i="17"/>
  <c r="U7" i="17"/>
  <c r="U8" i="17"/>
  <c r="U10" i="17"/>
  <c r="U11" i="17"/>
  <c r="AA13" i="17"/>
  <c r="U137" i="17"/>
  <c r="U14" i="17"/>
  <c r="U15" i="17"/>
  <c r="U16" i="17"/>
  <c r="U21" i="17"/>
  <c r="U22" i="17"/>
  <c r="U23" i="17"/>
  <c r="U24" i="17"/>
  <c r="AA26" i="17"/>
  <c r="U138" i="17"/>
  <c r="U27" i="17"/>
  <c r="U28" i="17"/>
  <c r="U30" i="17"/>
  <c r="U32" i="17"/>
  <c r="U33" i="17"/>
  <c r="U34" i="17"/>
  <c r="U35" i="17"/>
  <c r="U36" i="17"/>
  <c r="U37" i="17"/>
  <c r="U38" i="17"/>
  <c r="U39" i="17"/>
  <c r="U40" i="17"/>
  <c r="U41" i="17"/>
  <c r="U42" i="17"/>
  <c r="U43" i="17"/>
  <c r="U45" i="17"/>
  <c r="U46" i="17"/>
  <c r="AA47" i="17"/>
  <c r="U139" i="17"/>
  <c r="U48" i="17"/>
  <c r="U49" i="17"/>
  <c r="U51" i="17"/>
  <c r="U52" i="17"/>
  <c r="U53" i="17"/>
  <c r="U56" i="17"/>
  <c r="U58" i="17"/>
  <c r="U60" i="17"/>
  <c r="U61" i="17"/>
  <c r="U63" i="17"/>
  <c r="U64" i="17"/>
  <c r="U66" i="17"/>
  <c r="U68" i="17"/>
  <c r="U69" i="17"/>
  <c r="U70" i="17"/>
  <c r="U71" i="17"/>
  <c r="U72" i="17"/>
  <c r="U73" i="17"/>
  <c r="AA74" i="17"/>
  <c r="U140" i="17"/>
  <c r="U75" i="17"/>
  <c r="U76" i="17"/>
  <c r="U78" i="17"/>
  <c r="U80" i="17"/>
  <c r="U82" i="17"/>
  <c r="U83" i="17"/>
  <c r="U84" i="17"/>
  <c r="U85" i="17"/>
  <c r="U86" i="17"/>
  <c r="U88" i="17"/>
  <c r="U89" i="17"/>
  <c r="U90" i="17"/>
  <c r="U91" i="17"/>
  <c r="U92" i="17"/>
  <c r="U93" i="17"/>
  <c r="U94" i="17"/>
  <c r="U96" i="17"/>
  <c r="U97" i="17"/>
  <c r="U98" i="17"/>
  <c r="U99" i="17"/>
  <c r="U100" i="17"/>
  <c r="U103" i="17"/>
  <c r="U110" i="17"/>
  <c r="U111" i="17"/>
  <c r="U114" i="17"/>
  <c r="U115" i="17"/>
  <c r="U117" i="17"/>
  <c r="U118" i="17"/>
  <c r="AA129" i="17"/>
  <c r="U141" i="17"/>
  <c r="U142" i="17"/>
  <c r="T142" i="17"/>
  <c r="G3" i="17"/>
  <c r="G4" i="17"/>
  <c r="G5" i="17"/>
  <c r="G6" i="17"/>
  <c r="G7" i="17"/>
  <c r="G8" i="17"/>
  <c r="G9" i="17"/>
  <c r="G10" i="17"/>
  <c r="G11" i="17"/>
  <c r="G12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S141" i="17"/>
  <c r="R141" i="17"/>
  <c r="S140" i="17"/>
  <c r="R140" i="17"/>
  <c r="S139" i="17"/>
  <c r="R139" i="17"/>
  <c r="S138" i="17"/>
  <c r="R138" i="17"/>
  <c r="S137" i="17"/>
  <c r="R137" i="17"/>
  <c r="R130" i="17"/>
  <c r="S130" i="17"/>
  <c r="T130" i="17"/>
  <c r="T131" i="17"/>
  <c r="H130" i="17"/>
  <c r="I130" i="17"/>
  <c r="J130" i="17"/>
  <c r="J131" i="17"/>
  <c r="T132" i="17"/>
  <c r="U130" i="17"/>
  <c r="F130" i="17"/>
  <c r="P128" i="17"/>
  <c r="G119" i="17"/>
  <c r="G120" i="17"/>
  <c r="G121" i="17"/>
  <c r="G122" i="17"/>
  <c r="G123" i="17"/>
  <c r="G124" i="17"/>
  <c r="G125" i="17"/>
  <c r="G126" i="17"/>
  <c r="G127" i="17"/>
  <c r="G128" i="17"/>
  <c r="P127" i="17"/>
  <c r="P126" i="17"/>
  <c r="P125" i="17"/>
  <c r="P124" i="17"/>
  <c r="Q123" i="17"/>
  <c r="P123" i="17"/>
  <c r="Q122" i="17"/>
  <c r="P122" i="17"/>
  <c r="Q121" i="17"/>
  <c r="P121" i="17"/>
  <c r="Q120" i="17"/>
  <c r="P120" i="17"/>
  <c r="Q119" i="17"/>
  <c r="P119" i="17"/>
  <c r="Z3" i="17"/>
  <c r="Z4" i="17"/>
  <c r="Z5" i="17"/>
  <c r="Z6" i="17"/>
  <c r="Z7" i="17"/>
  <c r="Z8" i="17"/>
  <c r="Z9" i="17"/>
  <c r="Z10" i="17"/>
  <c r="Z11" i="17"/>
  <c r="Z14" i="17"/>
  <c r="Z15" i="17"/>
  <c r="Z16" i="17"/>
  <c r="Z17" i="17"/>
  <c r="Z18" i="17"/>
  <c r="Z19" i="17"/>
  <c r="Z20" i="17"/>
  <c r="Z21" i="17"/>
  <c r="Z22" i="17"/>
  <c r="Z23" i="17"/>
  <c r="Z24" i="17"/>
  <c r="Z27" i="17"/>
  <c r="Z28" i="17"/>
  <c r="Z30" i="17"/>
  <c r="Z31" i="17"/>
  <c r="Z32" i="17"/>
  <c r="Z33" i="17"/>
  <c r="Z34" i="17"/>
  <c r="Z35" i="17"/>
  <c r="Z36" i="17"/>
  <c r="Z37" i="17"/>
  <c r="Z38" i="17"/>
  <c r="Z39" i="17"/>
  <c r="Z40" i="17"/>
  <c r="Z41" i="17"/>
  <c r="Z42" i="17"/>
  <c r="Z43" i="17"/>
  <c r="Z44" i="17"/>
  <c r="Z45" i="17"/>
  <c r="Z46" i="17"/>
  <c r="Z48" i="17"/>
  <c r="Z49" i="17"/>
  <c r="Z51" i="17"/>
  <c r="Z52" i="17"/>
  <c r="Z53" i="17"/>
  <c r="Z54" i="17"/>
  <c r="Z55" i="17"/>
  <c r="Z56" i="17"/>
  <c r="Z57" i="17"/>
  <c r="Z58" i="17"/>
  <c r="Z59" i="17"/>
  <c r="Z60" i="17"/>
  <c r="Z61" i="17"/>
  <c r="Z62" i="17"/>
  <c r="Z63" i="17"/>
  <c r="Z64" i="17"/>
  <c r="Z65" i="17"/>
  <c r="Z66" i="17"/>
  <c r="Z67" i="17"/>
  <c r="Z68" i="17"/>
  <c r="Z69" i="17"/>
  <c r="Z70" i="17"/>
  <c r="Z71" i="17"/>
  <c r="Z72" i="17"/>
  <c r="Z73" i="17"/>
  <c r="Z75" i="17"/>
  <c r="Z76" i="17"/>
  <c r="Z78" i="17"/>
  <c r="Z79" i="17"/>
  <c r="Z80" i="17"/>
  <c r="Z81" i="17"/>
  <c r="Z82" i="17"/>
  <c r="Z83" i="17"/>
  <c r="Z84" i="17"/>
  <c r="Z85" i="17"/>
  <c r="Z86" i="17"/>
  <c r="Z87" i="17"/>
  <c r="Z88" i="17"/>
  <c r="Z89" i="17"/>
  <c r="Z90" i="17"/>
  <c r="Z91" i="17"/>
  <c r="Z92" i="17"/>
  <c r="Z93" i="17"/>
  <c r="Z94" i="17"/>
  <c r="Z95" i="17"/>
  <c r="Z96" i="17"/>
  <c r="Z97" i="17"/>
  <c r="Z98" i="17"/>
  <c r="Z99" i="17"/>
  <c r="Z100" i="17"/>
  <c r="Z101" i="17"/>
  <c r="Z102" i="17"/>
  <c r="Z103" i="17"/>
  <c r="Z104" i="17"/>
  <c r="Z105" i="17"/>
  <c r="Z106" i="17"/>
  <c r="Z107" i="17"/>
  <c r="Z108" i="17"/>
  <c r="Z109" i="17"/>
  <c r="Z110" i="17"/>
  <c r="Z111" i="17"/>
  <c r="Z112" i="17"/>
  <c r="Z113" i="17"/>
  <c r="Z114" i="17"/>
  <c r="Z115" i="17"/>
  <c r="Z116" i="17"/>
  <c r="Z117" i="17"/>
  <c r="Z118" i="17"/>
  <c r="Q118" i="17"/>
  <c r="P118" i="17"/>
  <c r="Q117" i="17"/>
  <c r="P117" i="17"/>
  <c r="Q116" i="17"/>
  <c r="P116" i="17"/>
  <c r="Q115" i="17"/>
  <c r="P115" i="17"/>
  <c r="Q114" i="17"/>
  <c r="P114" i="17"/>
  <c r="Q113" i="17"/>
  <c r="P113" i="17"/>
  <c r="Q112" i="17"/>
  <c r="P112" i="17"/>
  <c r="Q111" i="17"/>
  <c r="P111" i="17"/>
  <c r="Q110" i="17"/>
  <c r="P110" i="17"/>
  <c r="Q109" i="17"/>
  <c r="P109" i="17"/>
  <c r="Q108" i="17"/>
  <c r="P108" i="17"/>
  <c r="Q107" i="17"/>
  <c r="P107" i="17"/>
  <c r="Q106" i="17"/>
  <c r="P106" i="17"/>
  <c r="Q105" i="17"/>
  <c r="P105" i="17"/>
  <c r="Q104" i="17"/>
  <c r="P104" i="17"/>
  <c r="Q103" i="17"/>
  <c r="P103" i="17"/>
  <c r="Q102" i="17"/>
  <c r="P102" i="17"/>
  <c r="Q101" i="17"/>
  <c r="P101" i="17"/>
  <c r="Q100" i="17"/>
  <c r="P100" i="17"/>
  <c r="Q99" i="17"/>
  <c r="P99" i="17"/>
  <c r="Q98" i="17"/>
  <c r="P98" i="17"/>
  <c r="Q97" i="17"/>
  <c r="P97" i="17"/>
  <c r="Q96" i="17"/>
  <c r="P96" i="17"/>
  <c r="Q95" i="17"/>
  <c r="P95" i="17"/>
  <c r="Q94" i="17"/>
  <c r="P94" i="17"/>
  <c r="Q93" i="17"/>
  <c r="P93" i="17"/>
  <c r="Q92" i="17"/>
  <c r="P92" i="17"/>
  <c r="Q91" i="17"/>
  <c r="P91" i="17"/>
  <c r="Q90" i="17"/>
  <c r="P90" i="17"/>
  <c r="Q89" i="17"/>
  <c r="P89" i="17"/>
  <c r="Q88" i="17"/>
  <c r="P88" i="17"/>
  <c r="Q87" i="17"/>
  <c r="P87" i="17"/>
  <c r="Q86" i="17"/>
  <c r="P86" i="17"/>
  <c r="Q85" i="17"/>
  <c r="P85" i="17"/>
  <c r="Q84" i="17"/>
  <c r="P84" i="17"/>
  <c r="Q83" i="17"/>
  <c r="P83" i="17"/>
  <c r="Q82" i="17"/>
  <c r="P82" i="17"/>
  <c r="Q81" i="17"/>
  <c r="P81" i="17"/>
  <c r="Q80" i="17"/>
  <c r="P80" i="17"/>
  <c r="Q79" i="17"/>
  <c r="P79" i="17"/>
  <c r="Q78" i="17"/>
  <c r="P78" i="17"/>
  <c r="Q77" i="17"/>
  <c r="P77" i="17"/>
  <c r="Q76" i="17"/>
  <c r="P76" i="17"/>
  <c r="AC75" i="17"/>
  <c r="Q75" i="17"/>
  <c r="P75" i="17"/>
  <c r="AC73" i="17"/>
  <c r="Q73" i="17"/>
  <c r="P73" i="17"/>
  <c r="Q72" i="17"/>
  <c r="P72" i="17"/>
  <c r="Q71" i="17"/>
  <c r="P71" i="17"/>
  <c r="A71" i="17"/>
  <c r="Q70" i="17"/>
  <c r="P70" i="17"/>
  <c r="Q69" i="17"/>
  <c r="P69" i="17"/>
  <c r="Q68" i="17"/>
  <c r="P68" i="17"/>
  <c r="Q67" i="17"/>
  <c r="P67" i="17"/>
  <c r="Q66" i="17"/>
  <c r="P66" i="17"/>
  <c r="Q65" i="17"/>
  <c r="P65" i="17"/>
  <c r="Q64" i="17"/>
  <c r="P64" i="17"/>
  <c r="Q63" i="17"/>
  <c r="P63" i="17"/>
  <c r="Q62" i="17"/>
  <c r="P62" i="17"/>
  <c r="Q61" i="17"/>
  <c r="P61" i="17"/>
  <c r="Q60" i="17"/>
  <c r="P60" i="17"/>
  <c r="Q59" i="17"/>
  <c r="P59" i="17"/>
  <c r="Q58" i="17"/>
  <c r="P58" i="17"/>
  <c r="Q57" i="17"/>
  <c r="P57" i="17"/>
  <c r="Q56" i="17"/>
  <c r="P56" i="17"/>
  <c r="Q55" i="17"/>
  <c r="P55" i="17"/>
  <c r="Q54" i="17"/>
  <c r="P54" i="17"/>
  <c r="Q53" i="17"/>
  <c r="P53" i="17"/>
  <c r="Q52" i="17"/>
  <c r="P52" i="17"/>
  <c r="Q51" i="17"/>
  <c r="P51" i="17"/>
  <c r="Q50" i="17"/>
  <c r="P50" i="17"/>
  <c r="Q49" i="17"/>
  <c r="P49" i="17"/>
  <c r="AC48" i="17"/>
  <c r="Q48" i="17"/>
  <c r="P48" i="17"/>
  <c r="AC46" i="17"/>
  <c r="Q46" i="17"/>
  <c r="P46" i="17"/>
  <c r="Q45" i="17"/>
  <c r="P45" i="17"/>
  <c r="Q44" i="17"/>
  <c r="P44" i="17"/>
  <c r="Q43" i="17"/>
  <c r="P43" i="17"/>
  <c r="Q42" i="17"/>
  <c r="P42" i="17"/>
  <c r="Q41" i="17"/>
  <c r="P41" i="17"/>
  <c r="Q40" i="17"/>
  <c r="P40" i="17"/>
  <c r="Q39" i="17"/>
  <c r="P39" i="17"/>
  <c r="Q38" i="17"/>
  <c r="P38" i="17"/>
  <c r="Q37" i="17"/>
  <c r="P37" i="17"/>
  <c r="Q36" i="17"/>
  <c r="P36" i="17"/>
  <c r="Q35" i="17"/>
  <c r="P35" i="17"/>
  <c r="Q34" i="17"/>
  <c r="P34" i="17"/>
  <c r="Q33" i="17"/>
  <c r="P33" i="17"/>
  <c r="Q32" i="17"/>
  <c r="P32" i="17"/>
  <c r="Q31" i="17"/>
  <c r="P31" i="17"/>
  <c r="Q30" i="17"/>
  <c r="P30" i="17"/>
  <c r="Q29" i="17"/>
  <c r="P29" i="17"/>
  <c r="Q28" i="17"/>
  <c r="P28" i="17"/>
  <c r="AC27" i="17"/>
  <c r="Q27" i="17"/>
  <c r="P27" i="17"/>
  <c r="AC25" i="17"/>
  <c r="Q25" i="17"/>
  <c r="P25" i="17"/>
  <c r="AC24" i="17"/>
  <c r="Q24" i="17"/>
  <c r="P24" i="17"/>
  <c r="Q23" i="17"/>
  <c r="P23" i="17"/>
  <c r="Q22" i="17"/>
  <c r="P22" i="17"/>
  <c r="Q21" i="17"/>
  <c r="P21" i="17"/>
  <c r="Q20" i="17"/>
  <c r="P20" i="17"/>
  <c r="Q19" i="17"/>
  <c r="P19" i="17"/>
  <c r="Q18" i="17"/>
  <c r="P18" i="17"/>
  <c r="Q17" i="17"/>
  <c r="P17" i="17"/>
  <c r="Q16" i="17"/>
  <c r="P16" i="17"/>
  <c r="Q15" i="17"/>
  <c r="P15" i="17"/>
  <c r="Q14" i="17"/>
  <c r="P14" i="17"/>
  <c r="Q12" i="17"/>
  <c r="P12" i="17"/>
  <c r="AC11" i="17"/>
  <c r="Q11" i="17"/>
  <c r="P11" i="17"/>
  <c r="Q10" i="17"/>
  <c r="P10" i="17"/>
  <c r="Q9" i="17"/>
  <c r="P9" i="17"/>
  <c r="Q8" i="17"/>
  <c r="P8" i="17"/>
  <c r="AC7" i="17"/>
  <c r="Q7" i="17"/>
  <c r="P7" i="17"/>
  <c r="Q6" i="17"/>
  <c r="P6" i="17"/>
  <c r="Q5" i="17"/>
  <c r="P5" i="17"/>
  <c r="Q4" i="17"/>
  <c r="P4" i="17"/>
  <c r="Q3" i="17"/>
  <c r="P3" i="17"/>
  <c r="I130" i="16"/>
  <c r="F130" i="16"/>
  <c r="U152" i="15"/>
  <c r="U139" i="15"/>
  <c r="C138" i="15"/>
  <c r="Z138" i="15"/>
  <c r="U71" i="16"/>
  <c r="U5" i="16"/>
  <c r="U4" i="16"/>
  <c r="U3" i="16"/>
  <c r="Z3" i="16"/>
  <c r="Z4" i="16"/>
  <c r="Z5" i="16"/>
  <c r="U6" i="16"/>
  <c r="Z6" i="16"/>
  <c r="U7" i="16"/>
  <c r="Z7" i="16"/>
  <c r="U8" i="16"/>
  <c r="Z8" i="16"/>
  <c r="U9" i="16"/>
  <c r="Z9" i="16"/>
  <c r="U10" i="16"/>
  <c r="Z10" i="16"/>
  <c r="U11" i="16"/>
  <c r="Z11" i="16"/>
  <c r="Z14" i="16"/>
  <c r="U15" i="16"/>
  <c r="Z15" i="16"/>
  <c r="U16" i="16"/>
  <c r="Z16" i="16"/>
  <c r="U17" i="16"/>
  <c r="Z17" i="16"/>
  <c r="U18" i="16"/>
  <c r="Z18" i="16"/>
  <c r="Z19" i="16"/>
  <c r="Z20" i="16"/>
  <c r="U21" i="16"/>
  <c r="Z21" i="16"/>
  <c r="U22" i="16"/>
  <c r="Z22" i="16"/>
  <c r="U23" i="16"/>
  <c r="Z23" i="16"/>
  <c r="U24" i="16"/>
  <c r="Z24" i="16"/>
  <c r="U27" i="16"/>
  <c r="Z27" i="16"/>
  <c r="U28" i="16"/>
  <c r="Z28" i="16"/>
  <c r="U30" i="16"/>
  <c r="Z30" i="16"/>
  <c r="Z31" i="16"/>
  <c r="U32" i="16"/>
  <c r="Z32" i="16"/>
  <c r="U33" i="16"/>
  <c r="Z33" i="16"/>
  <c r="U34" i="16"/>
  <c r="Z34" i="16"/>
  <c r="U35" i="16"/>
  <c r="Z35" i="16"/>
  <c r="U36" i="16"/>
  <c r="Z36" i="16"/>
  <c r="U37" i="16"/>
  <c r="Z37" i="16"/>
  <c r="U38" i="16"/>
  <c r="Z38" i="16"/>
  <c r="U39" i="16"/>
  <c r="Z39" i="16"/>
  <c r="U40" i="16"/>
  <c r="Z40" i="16"/>
  <c r="U41" i="16"/>
  <c r="Z41" i="16"/>
  <c r="U42" i="16"/>
  <c r="Z42" i="16"/>
  <c r="U43" i="16"/>
  <c r="Z43" i="16"/>
  <c r="Z44" i="16"/>
  <c r="U45" i="16"/>
  <c r="Z45" i="16"/>
  <c r="U46" i="16"/>
  <c r="Z46" i="16"/>
  <c r="U48" i="16"/>
  <c r="Z48" i="16"/>
  <c r="U49" i="16"/>
  <c r="Z49" i="16"/>
  <c r="Z51" i="16"/>
  <c r="U52" i="16"/>
  <c r="Z52" i="16"/>
  <c r="U53" i="16"/>
  <c r="Z53" i="16"/>
  <c r="Z54" i="16"/>
  <c r="Z55" i="16"/>
  <c r="U56" i="16"/>
  <c r="Z56" i="16"/>
  <c r="Z57" i="16"/>
  <c r="U58" i="16"/>
  <c r="Z58" i="16"/>
  <c r="Z59" i="16"/>
  <c r="U60" i="16"/>
  <c r="Z60" i="16"/>
  <c r="U61" i="16"/>
  <c r="Z61" i="16"/>
  <c r="Z62" i="16"/>
  <c r="U63" i="16"/>
  <c r="Z63" i="16"/>
  <c r="U64" i="16"/>
  <c r="Z64" i="16"/>
  <c r="Z65" i="16"/>
  <c r="U66" i="16"/>
  <c r="Z66" i="16"/>
  <c r="Z67" i="16"/>
  <c r="U68" i="16"/>
  <c r="Z68" i="16"/>
  <c r="U69" i="16"/>
  <c r="Z69" i="16"/>
  <c r="U70" i="16"/>
  <c r="Z70" i="16"/>
  <c r="Z71" i="16"/>
  <c r="U72" i="16"/>
  <c r="Z72" i="16"/>
  <c r="U73" i="16"/>
  <c r="Z73" i="16"/>
  <c r="U75" i="16"/>
  <c r="Z75" i="16"/>
  <c r="U76" i="16"/>
  <c r="Z76" i="16"/>
  <c r="U78" i="16"/>
  <c r="Z78" i="16"/>
  <c r="Z79" i="16"/>
  <c r="U80" i="16"/>
  <c r="Z80" i="16"/>
  <c r="Z81" i="16"/>
  <c r="U82" i="16"/>
  <c r="Z82" i="16"/>
  <c r="U83" i="16"/>
  <c r="Z83" i="16"/>
  <c r="U84" i="16"/>
  <c r="Z84" i="16"/>
  <c r="U85" i="16"/>
  <c r="Z85" i="16"/>
  <c r="U86" i="16"/>
  <c r="Z86" i="16"/>
  <c r="Z87" i="16"/>
  <c r="U88" i="16"/>
  <c r="Z88" i="16"/>
  <c r="U89" i="16"/>
  <c r="Z89" i="16"/>
  <c r="U90" i="16"/>
  <c r="Z90" i="16"/>
  <c r="U91" i="16"/>
  <c r="Z91" i="16"/>
  <c r="U92" i="16"/>
  <c r="Z92" i="16"/>
  <c r="U93" i="16"/>
  <c r="Z93" i="16"/>
  <c r="U94" i="16"/>
  <c r="Z94" i="16"/>
  <c r="Z95" i="16"/>
  <c r="U96" i="16"/>
  <c r="Z96" i="16"/>
  <c r="U97" i="16"/>
  <c r="Z97" i="16"/>
  <c r="U98" i="16"/>
  <c r="Z98" i="16"/>
  <c r="U99" i="16"/>
  <c r="Z99" i="16"/>
  <c r="U100" i="16"/>
  <c r="Z100" i="16"/>
  <c r="Z101" i="16"/>
  <c r="Z102" i="16"/>
  <c r="U103" i="16"/>
  <c r="Z103" i="16"/>
  <c r="Z104" i="16"/>
  <c r="Z105" i="16"/>
  <c r="Z106" i="16"/>
  <c r="Z107" i="16"/>
  <c r="Z108" i="16"/>
  <c r="Z109" i="16"/>
  <c r="U110" i="16"/>
  <c r="Z110" i="16"/>
  <c r="U111" i="16"/>
  <c r="Z111" i="16"/>
  <c r="Z112" i="16"/>
  <c r="Z113" i="16"/>
  <c r="U114" i="16"/>
  <c r="Z114" i="16"/>
  <c r="U115" i="16"/>
  <c r="Z115" i="16"/>
  <c r="Z116" i="16"/>
  <c r="U117" i="16"/>
  <c r="Z117" i="16"/>
  <c r="U118" i="16"/>
  <c r="Z118" i="16"/>
  <c r="G3" i="16"/>
  <c r="G4" i="16"/>
  <c r="G5" i="16"/>
  <c r="G6" i="16"/>
  <c r="G7" i="16"/>
  <c r="G8" i="16"/>
  <c r="G9" i="16"/>
  <c r="G10" i="16"/>
  <c r="G11" i="16"/>
  <c r="G12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AC7" i="16"/>
  <c r="AA13" i="16"/>
  <c r="U137" i="16"/>
  <c r="U14" i="16"/>
  <c r="AA26" i="16"/>
  <c r="U138" i="16"/>
  <c r="AA47" i="16"/>
  <c r="U139" i="16"/>
  <c r="U51" i="16"/>
  <c r="AA74" i="16"/>
  <c r="U140" i="16"/>
  <c r="AA129" i="16"/>
  <c r="U141" i="16"/>
  <c r="U142" i="16"/>
  <c r="R138" i="16"/>
  <c r="R141" i="16"/>
  <c r="R140" i="16"/>
  <c r="R139" i="16"/>
  <c r="R137" i="16"/>
  <c r="T130" i="16"/>
  <c r="G119" i="16"/>
  <c r="G120" i="16"/>
  <c r="G121" i="16"/>
  <c r="G122" i="16"/>
  <c r="G123" i="16"/>
  <c r="G124" i="16"/>
  <c r="G125" i="16"/>
  <c r="G126" i="16"/>
  <c r="G127" i="16"/>
  <c r="G128" i="16"/>
  <c r="U130" i="16"/>
  <c r="S130" i="16"/>
  <c r="R130" i="16"/>
  <c r="J130" i="16"/>
  <c r="H130" i="16"/>
  <c r="S141" i="16"/>
  <c r="S140" i="16"/>
  <c r="S139" i="16"/>
  <c r="S138" i="16"/>
  <c r="S137" i="16"/>
  <c r="AC73" i="16"/>
  <c r="AC75" i="16"/>
  <c r="AC46" i="16"/>
  <c r="AC48" i="16"/>
  <c r="AC27" i="16"/>
  <c r="AC24" i="16"/>
  <c r="AC25" i="16"/>
  <c r="AC11" i="16"/>
  <c r="T142" i="16"/>
  <c r="U29" i="15"/>
  <c r="U30" i="15"/>
  <c r="U31" i="15"/>
  <c r="U32" i="15"/>
  <c r="U33" i="15"/>
  <c r="U34" i="15"/>
  <c r="U35" i="15"/>
  <c r="U36" i="15"/>
  <c r="U37" i="15"/>
  <c r="U38" i="15"/>
  <c r="U39" i="15"/>
  <c r="U40" i="15"/>
  <c r="U41" i="15"/>
  <c r="U42" i="15"/>
  <c r="U43" i="15"/>
  <c r="U44" i="15"/>
  <c r="U45" i="15"/>
  <c r="U46" i="15"/>
  <c r="U47" i="15"/>
  <c r="U48" i="15"/>
  <c r="U49" i="15"/>
  <c r="U50" i="15"/>
  <c r="U51" i="15"/>
  <c r="U52" i="15"/>
  <c r="U53" i="15"/>
  <c r="U54" i="15"/>
  <c r="U55" i="15"/>
  <c r="U56" i="15"/>
  <c r="U57" i="15"/>
  <c r="U58" i="15"/>
  <c r="U59" i="15"/>
  <c r="U60" i="15"/>
  <c r="U61" i="15"/>
  <c r="U62" i="15"/>
  <c r="U63" i="15"/>
  <c r="U64" i="15"/>
  <c r="U65" i="15"/>
  <c r="U66" i="15"/>
  <c r="U67" i="15"/>
  <c r="U68" i="15"/>
  <c r="U69" i="15"/>
  <c r="Z70" i="15"/>
  <c r="U147" i="15"/>
  <c r="U71" i="15"/>
  <c r="U72" i="15"/>
  <c r="U73" i="15"/>
  <c r="U74" i="15"/>
  <c r="U75" i="15"/>
  <c r="U76" i="15"/>
  <c r="U77" i="15"/>
  <c r="U78" i="15"/>
  <c r="U79" i="15"/>
  <c r="Z80" i="15"/>
  <c r="U148" i="15"/>
  <c r="U81" i="15"/>
  <c r="U82" i="15"/>
  <c r="U83" i="15"/>
  <c r="U84" i="15"/>
  <c r="U85" i="15"/>
  <c r="U86" i="15"/>
  <c r="U87" i="15"/>
  <c r="U88" i="15"/>
  <c r="U89" i="15"/>
  <c r="U90" i="15"/>
  <c r="U91" i="15"/>
  <c r="U92" i="15"/>
  <c r="U93" i="15"/>
  <c r="U94" i="15"/>
  <c r="U95" i="15"/>
  <c r="U96" i="15"/>
  <c r="Z97" i="15"/>
  <c r="U149" i="15"/>
  <c r="U98" i="15"/>
  <c r="U99" i="15"/>
  <c r="U100" i="15"/>
  <c r="U101" i="15"/>
  <c r="U102" i="15"/>
  <c r="U103" i="15"/>
  <c r="U104" i="15"/>
  <c r="U105" i="15"/>
  <c r="U106" i="15"/>
  <c r="U107" i="15"/>
  <c r="U108" i="15"/>
  <c r="U109" i="15"/>
  <c r="U110" i="15"/>
  <c r="U111" i="15"/>
  <c r="U112" i="15"/>
  <c r="Z113" i="15"/>
  <c r="U150" i="15"/>
  <c r="C28" i="15"/>
  <c r="S146" i="15"/>
  <c r="C70" i="15"/>
  <c r="S147" i="15"/>
  <c r="C80" i="15"/>
  <c r="S148" i="15"/>
  <c r="C97" i="15"/>
  <c r="S149" i="15"/>
  <c r="C113" i="15"/>
  <c r="S150" i="15"/>
  <c r="S151" i="15"/>
  <c r="S152" i="15"/>
  <c r="Z152" i="15"/>
  <c r="Z150" i="15"/>
  <c r="Z149" i="15"/>
  <c r="Z148" i="15"/>
  <c r="Z147" i="15"/>
  <c r="F139" i="15"/>
  <c r="H139" i="15"/>
  <c r="I139" i="15"/>
  <c r="J139" i="15"/>
  <c r="J140" i="15"/>
  <c r="T131" i="16"/>
  <c r="J131" i="16"/>
  <c r="T132" i="16"/>
  <c r="P128" i="16"/>
  <c r="P127" i="16"/>
  <c r="P126" i="16"/>
  <c r="P125" i="16"/>
  <c r="P124" i="16"/>
  <c r="Q123" i="16"/>
  <c r="P123" i="16"/>
  <c r="Q122" i="16"/>
  <c r="P122" i="16"/>
  <c r="Q121" i="16"/>
  <c r="P121" i="16"/>
  <c r="Q120" i="16"/>
  <c r="P120" i="16"/>
  <c r="Q119" i="16"/>
  <c r="P119" i="16"/>
  <c r="Q118" i="16"/>
  <c r="P118" i="16"/>
  <c r="Q117" i="16"/>
  <c r="P117" i="16"/>
  <c r="Q116" i="16"/>
  <c r="P116" i="16"/>
  <c r="Q115" i="16"/>
  <c r="P115" i="16"/>
  <c r="Q114" i="16"/>
  <c r="P114" i="16"/>
  <c r="Q113" i="16"/>
  <c r="P113" i="16"/>
  <c r="Q112" i="16"/>
  <c r="P112" i="16"/>
  <c r="Q111" i="16"/>
  <c r="P111" i="16"/>
  <c r="Q110" i="16"/>
  <c r="P110" i="16"/>
  <c r="Q109" i="16"/>
  <c r="P109" i="16"/>
  <c r="Q108" i="16"/>
  <c r="P108" i="16"/>
  <c r="Q107" i="16"/>
  <c r="P107" i="16"/>
  <c r="Q106" i="16"/>
  <c r="P106" i="16"/>
  <c r="Q105" i="16"/>
  <c r="P105" i="16"/>
  <c r="Q104" i="16"/>
  <c r="P104" i="16"/>
  <c r="Q103" i="16"/>
  <c r="P103" i="16"/>
  <c r="Q102" i="16"/>
  <c r="P102" i="16"/>
  <c r="Q101" i="16"/>
  <c r="P101" i="16"/>
  <c r="Q100" i="16"/>
  <c r="P100" i="16"/>
  <c r="Q99" i="16"/>
  <c r="P99" i="16"/>
  <c r="Q98" i="16"/>
  <c r="P98" i="16"/>
  <c r="Q97" i="16"/>
  <c r="P97" i="16"/>
  <c r="Q96" i="16"/>
  <c r="P96" i="16"/>
  <c r="Q95" i="16"/>
  <c r="P95" i="16"/>
  <c r="Q94" i="16"/>
  <c r="P94" i="16"/>
  <c r="Q93" i="16"/>
  <c r="P93" i="16"/>
  <c r="Q92" i="16"/>
  <c r="P92" i="16"/>
  <c r="Q91" i="16"/>
  <c r="P91" i="16"/>
  <c r="Q90" i="16"/>
  <c r="P90" i="16"/>
  <c r="Q89" i="16"/>
  <c r="P89" i="16"/>
  <c r="Q88" i="16"/>
  <c r="P88" i="16"/>
  <c r="Q87" i="16"/>
  <c r="P87" i="16"/>
  <c r="Q86" i="16"/>
  <c r="P86" i="16"/>
  <c r="Q85" i="16"/>
  <c r="P85" i="16"/>
  <c r="Q84" i="16"/>
  <c r="P84" i="16"/>
  <c r="Q83" i="16"/>
  <c r="P83" i="16"/>
  <c r="Q82" i="16"/>
  <c r="P82" i="16"/>
  <c r="Q81" i="16"/>
  <c r="P81" i="16"/>
  <c r="Q80" i="16"/>
  <c r="P80" i="16"/>
  <c r="Q79" i="16"/>
  <c r="P79" i="16"/>
  <c r="Q78" i="16"/>
  <c r="P78" i="16"/>
  <c r="Q77" i="16"/>
  <c r="P77" i="16"/>
  <c r="Q76" i="16"/>
  <c r="P76" i="16"/>
  <c r="Q75" i="16"/>
  <c r="P75" i="16"/>
  <c r="Q73" i="16"/>
  <c r="P73" i="16"/>
  <c r="Q72" i="16"/>
  <c r="P72" i="16"/>
  <c r="Q71" i="16"/>
  <c r="P71" i="16"/>
  <c r="A71" i="16"/>
  <c r="Q70" i="16"/>
  <c r="P70" i="16"/>
  <c r="Q69" i="16"/>
  <c r="P69" i="16"/>
  <c r="Q68" i="16"/>
  <c r="P68" i="16"/>
  <c r="Q67" i="16"/>
  <c r="P67" i="16"/>
  <c r="Q66" i="16"/>
  <c r="P66" i="16"/>
  <c r="Q65" i="16"/>
  <c r="P65" i="16"/>
  <c r="Q64" i="16"/>
  <c r="P64" i="16"/>
  <c r="Q63" i="16"/>
  <c r="P63" i="16"/>
  <c r="Q62" i="16"/>
  <c r="P62" i="16"/>
  <c r="Q61" i="16"/>
  <c r="P61" i="16"/>
  <c r="Q60" i="16"/>
  <c r="P60" i="16"/>
  <c r="Q59" i="16"/>
  <c r="P59" i="16"/>
  <c r="Q58" i="16"/>
  <c r="P58" i="16"/>
  <c r="Q57" i="16"/>
  <c r="P57" i="16"/>
  <c r="Q56" i="16"/>
  <c r="P56" i="16"/>
  <c r="Q55" i="16"/>
  <c r="P55" i="16"/>
  <c r="Q54" i="16"/>
  <c r="P54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6" i="16"/>
  <c r="P46" i="16"/>
  <c r="Q45" i="16"/>
  <c r="P45" i="16"/>
  <c r="Q44" i="16"/>
  <c r="P44" i="16"/>
  <c r="Q43" i="16"/>
  <c r="P43" i="16"/>
  <c r="Q42" i="16"/>
  <c r="P42" i="16"/>
  <c r="Q41" i="16"/>
  <c r="P41" i="16"/>
  <c r="Q40" i="16"/>
  <c r="P40" i="16"/>
  <c r="Q39" i="16"/>
  <c r="P39" i="16"/>
  <c r="Q38" i="16"/>
  <c r="P38" i="16"/>
  <c r="Q37" i="16"/>
  <c r="P37" i="16"/>
  <c r="Q36" i="16"/>
  <c r="P36" i="16"/>
  <c r="Q35" i="16"/>
  <c r="P35" i="16"/>
  <c r="Q34" i="16"/>
  <c r="P34" i="16"/>
  <c r="Q33" i="16"/>
  <c r="P33" i="16"/>
  <c r="Q32" i="16"/>
  <c r="P32" i="16"/>
  <c r="Q31" i="16"/>
  <c r="P31" i="16"/>
  <c r="Q30" i="16"/>
  <c r="P30" i="16"/>
  <c r="Q29" i="16"/>
  <c r="P29" i="16"/>
  <c r="Q28" i="16"/>
  <c r="P28" i="16"/>
  <c r="Q27" i="16"/>
  <c r="P27" i="16"/>
  <c r="Q25" i="16"/>
  <c r="P25" i="16"/>
  <c r="Q24" i="16"/>
  <c r="P24" i="16"/>
  <c r="Q23" i="16"/>
  <c r="P23" i="16"/>
  <c r="Q22" i="16"/>
  <c r="P22" i="16"/>
  <c r="Q21" i="16"/>
  <c r="P21" i="16"/>
  <c r="Q20" i="16"/>
  <c r="P20" i="16"/>
  <c r="Q19" i="16"/>
  <c r="P19" i="16"/>
  <c r="Q18" i="16"/>
  <c r="P18" i="16"/>
  <c r="Q17" i="16"/>
  <c r="P17" i="16"/>
  <c r="Q16" i="16"/>
  <c r="P16" i="16"/>
  <c r="Q15" i="16"/>
  <c r="P15" i="16"/>
  <c r="Q14" i="16"/>
  <c r="P14" i="16"/>
  <c r="Q12" i="16"/>
  <c r="P12" i="16"/>
  <c r="Q11" i="16"/>
  <c r="P11" i="16"/>
  <c r="Q10" i="16"/>
  <c r="P10" i="16"/>
  <c r="Q9" i="16"/>
  <c r="P9" i="16"/>
  <c r="Q8" i="16"/>
  <c r="P8" i="16"/>
  <c r="Q7" i="16"/>
  <c r="P7" i="16"/>
  <c r="Q6" i="16"/>
  <c r="P6" i="16"/>
  <c r="Q5" i="16"/>
  <c r="P5" i="16"/>
  <c r="Q4" i="16"/>
  <c r="P4" i="16"/>
  <c r="Q3" i="16"/>
  <c r="P3" i="16"/>
  <c r="U3" i="13"/>
  <c r="U4" i="13"/>
  <c r="U5" i="13"/>
  <c r="U6" i="13"/>
  <c r="U7" i="13"/>
  <c r="U8" i="13"/>
  <c r="U9" i="13"/>
  <c r="U10" i="13"/>
  <c r="U11" i="13"/>
  <c r="U13" i="13"/>
  <c r="U14" i="13"/>
  <c r="U15" i="13"/>
  <c r="U16" i="13"/>
  <c r="U17" i="13"/>
  <c r="U20" i="13"/>
  <c r="U21" i="13"/>
  <c r="U22" i="13"/>
  <c r="U23" i="13"/>
  <c r="U25" i="13"/>
  <c r="U26" i="13"/>
  <c r="U28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3" i="13"/>
  <c r="U44" i="13"/>
  <c r="U45" i="13"/>
  <c r="U46" i="13"/>
  <c r="U48" i="13"/>
  <c r="U49" i="13"/>
  <c r="U50" i="13"/>
  <c r="U53" i="13"/>
  <c r="U55" i="13"/>
  <c r="U57" i="13"/>
  <c r="U58" i="13"/>
  <c r="U60" i="13"/>
  <c r="U61" i="13"/>
  <c r="U63" i="13"/>
  <c r="U65" i="13"/>
  <c r="U66" i="13"/>
  <c r="U67" i="13"/>
  <c r="U68" i="13"/>
  <c r="U69" i="13"/>
  <c r="U70" i="13"/>
  <c r="U71" i="13"/>
  <c r="U72" i="13"/>
  <c r="U74" i="13"/>
  <c r="U76" i="13"/>
  <c r="U78" i="13"/>
  <c r="U79" i="13"/>
  <c r="U80" i="13"/>
  <c r="U81" i="13"/>
  <c r="U82" i="13"/>
  <c r="U84" i="13"/>
  <c r="U85" i="13"/>
  <c r="U86" i="13"/>
  <c r="U87" i="13"/>
  <c r="U88" i="13"/>
  <c r="U89" i="13"/>
  <c r="U90" i="13"/>
  <c r="U92" i="13"/>
  <c r="U93" i="13"/>
  <c r="U94" i="13"/>
  <c r="U95" i="13"/>
  <c r="U96" i="13"/>
  <c r="U99" i="13"/>
  <c r="U106" i="13"/>
  <c r="U107" i="13"/>
  <c r="U110" i="13"/>
  <c r="U111" i="13"/>
  <c r="U113" i="13"/>
  <c r="U114" i="13"/>
  <c r="U125" i="13"/>
  <c r="T125" i="13"/>
  <c r="S125" i="13"/>
  <c r="R125" i="13"/>
  <c r="J125" i="13"/>
  <c r="I125" i="13"/>
  <c r="H125" i="13"/>
  <c r="T139" i="15"/>
  <c r="S139" i="15"/>
  <c r="R139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1" i="15"/>
  <c r="G72" i="15"/>
  <c r="G73" i="15"/>
  <c r="G74" i="15"/>
  <c r="G75" i="15"/>
  <c r="G76" i="15"/>
  <c r="G77" i="15"/>
  <c r="G78" i="15"/>
  <c r="G79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22" i="15"/>
  <c r="G123" i="15"/>
  <c r="G124" i="15"/>
  <c r="G125" i="15"/>
  <c r="G126" i="15"/>
  <c r="G127" i="15"/>
  <c r="G128" i="15"/>
  <c r="G129" i="15"/>
  <c r="G130" i="15"/>
  <c r="G131" i="15"/>
  <c r="G132" i="15"/>
  <c r="O242" i="6"/>
  <c r="J242" i="6"/>
  <c r="T140" i="15"/>
  <c r="T141" i="15"/>
  <c r="P137" i="15"/>
  <c r="P136" i="15"/>
  <c r="P135" i="15"/>
  <c r="P134" i="15"/>
  <c r="P133" i="15"/>
  <c r="Q27" i="15"/>
  <c r="P27" i="15"/>
  <c r="Q25" i="15"/>
  <c r="P25" i="15"/>
  <c r="Q131" i="15"/>
  <c r="P131" i="15"/>
  <c r="Q26" i="15"/>
  <c r="P26" i="15"/>
  <c r="Q127" i="15"/>
  <c r="P127" i="15"/>
  <c r="Q96" i="15"/>
  <c r="P96" i="15"/>
  <c r="Q110" i="15"/>
  <c r="P110" i="15"/>
  <c r="Q21" i="15"/>
  <c r="P21" i="15"/>
  <c r="Q109" i="15"/>
  <c r="P109" i="15"/>
  <c r="Q112" i="15"/>
  <c r="P112" i="15"/>
  <c r="Q130" i="15"/>
  <c r="P130" i="15"/>
  <c r="Q129" i="15"/>
  <c r="P129" i="15"/>
  <c r="Q69" i="15"/>
  <c r="P69" i="15"/>
  <c r="Q111" i="15"/>
  <c r="P111" i="15"/>
  <c r="Q24" i="15"/>
  <c r="P24" i="15"/>
  <c r="Q23" i="15"/>
  <c r="P23" i="15"/>
  <c r="Q128" i="15"/>
  <c r="P128" i="15"/>
  <c r="Q22" i="15"/>
  <c r="P22" i="15"/>
  <c r="Q124" i="15"/>
  <c r="P124" i="15"/>
  <c r="Q123" i="15"/>
  <c r="P123" i="15"/>
  <c r="Q108" i="15"/>
  <c r="P108" i="15"/>
  <c r="Q126" i="15"/>
  <c r="P126" i="15"/>
  <c r="Q20" i="15"/>
  <c r="P20" i="15"/>
  <c r="Q68" i="15"/>
  <c r="P68" i="15"/>
  <c r="Q95" i="15"/>
  <c r="P95" i="15"/>
  <c r="Q107" i="15"/>
  <c r="P107" i="15"/>
  <c r="Q94" i="15"/>
  <c r="P94" i="15"/>
  <c r="Q93" i="15"/>
  <c r="P93" i="15"/>
  <c r="Q19" i="15"/>
  <c r="P19" i="15"/>
  <c r="Q106" i="15"/>
  <c r="P106" i="15"/>
  <c r="Q92" i="15"/>
  <c r="P92" i="15"/>
  <c r="Q67" i="15"/>
  <c r="P67" i="15"/>
  <c r="Q105" i="15"/>
  <c r="P105" i="15"/>
  <c r="Q104" i="15"/>
  <c r="P104" i="15"/>
  <c r="Q91" i="15"/>
  <c r="P91" i="15"/>
  <c r="Q89" i="15"/>
  <c r="P89" i="15"/>
  <c r="Q15" i="15"/>
  <c r="P15" i="15"/>
  <c r="Q90" i="15"/>
  <c r="P90" i="15"/>
  <c r="Q64" i="15"/>
  <c r="P64" i="15"/>
  <c r="Q63" i="15"/>
  <c r="P63" i="15"/>
  <c r="Q62" i="15"/>
  <c r="P62" i="15"/>
  <c r="Q66" i="15"/>
  <c r="P66" i="15"/>
  <c r="Q18" i="15"/>
  <c r="P18" i="15"/>
  <c r="Q61" i="15"/>
  <c r="P61" i="15"/>
  <c r="Q17" i="15"/>
  <c r="P17" i="15"/>
  <c r="Q88" i="15"/>
  <c r="P88" i="15"/>
  <c r="Q16" i="15"/>
  <c r="P16" i="15"/>
  <c r="Q65" i="15"/>
  <c r="P65" i="15"/>
  <c r="Q59" i="15"/>
  <c r="P59" i="15"/>
  <c r="Q58" i="15"/>
  <c r="P58" i="15"/>
  <c r="Q57" i="15"/>
  <c r="P57" i="15"/>
  <c r="Q103" i="15"/>
  <c r="P103" i="15"/>
  <c r="Q56" i="15"/>
  <c r="P56" i="15"/>
  <c r="Q55" i="15"/>
  <c r="P55" i="15"/>
  <c r="Q87" i="15"/>
  <c r="P87" i="15"/>
  <c r="Q125" i="15"/>
  <c r="P125" i="15"/>
  <c r="Q60" i="15"/>
  <c r="P60" i="15"/>
  <c r="Q14" i="15"/>
  <c r="P14" i="15"/>
  <c r="Q54" i="15"/>
  <c r="P54" i="15"/>
  <c r="Q53" i="15"/>
  <c r="P53" i="15"/>
  <c r="Q132" i="15"/>
  <c r="P132" i="15"/>
  <c r="Q85" i="15"/>
  <c r="P85" i="15"/>
  <c r="Q52" i="15"/>
  <c r="P52" i="15"/>
  <c r="Q13" i="15"/>
  <c r="P13" i="15"/>
  <c r="Q86" i="15"/>
  <c r="P86" i="15"/>
  <c r="Q12" i="15"/>
  <c r="P12" i="15"/>
  <c r="Q84" i="15"/>
  <c r="P84" i="15"/>
  <c r="Q11" i="15"/>
  <c r="P11" i="15"/>
  <c r="Q10" i="15"/>
  <c r="P10" i="15"/>
  <c r="Q102" i="15"/>
  <c r="P102" i="15"/>
  <c r="Q51" i="15"/>
  <c r="P51" i="15"/>
  <c r="Q101" i="15"/>
  <c r="P101" i="15"/>
  <c r="Q9" i="15"/>
  <c r="P9" i="15"/>
  <c r="Q98" i="15"/>
  <c r="P98" i="15"/>
  <c r="Q100" i="15"/>
  <c r="P100" i="15"/>
  <c r="Q99" i="15"/>
  <c r="P99" i="15"/>
  <c r="Q82" i="15"/>
  <c r="P82" i="15"/>
  <c r="Q122" i="15"/>
  <c r="P122" i="15"/>
  <c r="Q83" i="15"/>
  <c r="P83" i="15"/>
  <c r="Q50" i="15"/>
  <c r="P50" i="15"/>
  <c r="Q49" i="15"/>
  <c r="P49" i="15"/>
  <c r="Q48" i="15"/>
  <c r="P48" i="15"/>
  <c r="Q47" i="15"/>
  <c r="P47" i="15"/>
  <c r="Q46" i="15"/>
  <c r="P46" i="15"/>
  <c r="Q45" i="15"/>
  <c r="P45" i="15"/>
  <c r="Q44" i="15"/>
  <c r="P44" i="15"/>
  <c r="Q43" i="15"/>
  <c r="P43" i="15"/>
  <c r="Q42" i="15"/>
  <c r="P42" i="15"/>
  <c r="Q41" i="15"/>
  <c r="P41" i="15"/>
  <c r="Q40" i="15"/>
  <c r="P40" i="15"/>
  <c r="Q8" i="15"/>
  <c r="P8" i="15"/>
  <c r="Q39" i="15"/>
  <c r="P39" i="15"/>
  <c r="Q7" i="15"/>
  <c r="P7" i="15"/>
  <c r="Q38" i="15"/>
  <c r="P38" i="15"/>
  <c r="Q37" i="15"/>
  <c r="P37" i="15"/>
  <c r="Q6" i="15"/>
  <c r="P6" i="15"/>
  <c r="Q36" i="15"/>
  <c r="P36" i="15"/>
  <c r="Q35" i="15"/>
  <c r="P35" i="15"/>
  <c r="Q79" i="15"/>
  <c r="P79" i="15"/>
  <c r="Q34" i="15"/>
  <c r="P34" i="15"/>
  <c r="Q5" i="15"/>
  <c r="P5" i="15"/>
  <c r="Q4" i="15"/>
  <c r="P4" i="15"/>
  <c r="Q78" i="15"/>
  <c r="P78" i="15"/>
  <c r="Q33" i="15"/>
  <c r="P33" i="15"/>
  <c r="Q77" i="15"/>
  <c r="P77" i="15"/>
  <c r="Q32" i="15"/>
  <c r="P32" i="15"/>
  <c r="Q31" i="15"/>
  <c r="P31" i="15"/>
  <c r="Q3" i="15"/>
  <c r="P3" i="15"/>
  <c r="Q30" i="15"/>
  <c r="P30" i="15"/>
  <c r="Q81" i="15"/>
  <c r="P81" i="15"/>
  <c r="Q76" i="15"/>
  <c r="P76" i="15"/>
  <c r="Q29" i="15"/>
  <c r="P29" i="15"/>
  <c r="Q75" i="15"/>
  <c r="P75" i="15"/>
  <c r="Q74" i="15"/>
  <c r="P74" i="15"/>
  <c r="Q73" i="15"/>
  <c r="P73" i="15"/>
  <c r="Q72" i="15"/>
  <c r="P72" i="15"/>
  <c r="Q71" i="15"/>
  <c r="P71" i="15"/>
  <c r="F125" i="13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Q3" i="13"/>
  <c r="T126" i="13"/>
  <c r="I241" i="6"/>
  <c r="N241" i="6"/>
  <c r="P241" i="6"/>
  <c r="P94" i="6"/>
  <c r="A68" i="13"/>
  <c r="P77" i="6"/>
  <c r="P68" i="6"/>
  <c r="P59" i="6"/>
  <c r="P64" i="6"/>
  <c r="P10" i="6"/>
  <c r="P8" i="6"/>
  <c r="P122" i="13"/>
  <c r="P124" i="13"/>
  <c r="P123" i="13"/>
  <c r="P121" i="13"/>
  <c r="P120" i="13"/>
  <c r="Q119" i="13"/>
  <c r="P119" i="13"/>
  <c r="Q118" i="13"/>
  <c r="P118" i="13"/>
  <c r="Q117" i="13"/>
  <c r="P117" i="13"/>
  <c r="Q116" i="13"/>
  <c r="P116" i="13"/>
  <c r="Q115" i="13"/>
  <c r="P115" i="13"/>
  <c r="Q114" i="13"/>
  <c r="P114" i="13"/>
  <c r="Q113" i="13"/>
  <c r="P113" i="13"/>
  <c r="Q112" i="13"/>
  <c r="P112" i="13"/>
  <c r="Q111" i="13"/>
  <c r="P111" i="13"/>
  <c r="Q110" i="13"/>
  <c r="P110" i="13"/>
  <c r="Q109" i="13"/>
  <c r="P109" i="13"/>
  <c r="Q108" i="13"/>
  <c r="P108" i="13"/>
  <c r="Q107" i="13"/>
  <c r="P107" i="13"/>
  <c r="Q106" i="13"/>
  <c r="P106" i="13"/>
  <c r="Q105" i="13"/>
  <c r="P105" i="13"/>
  <c r="Q104" i="13"/>
  <c r="P104" i="13"/>
  <c r="Q103" i="13"/>
  <c r="P103" i="13"/>
  <c r="Q102" i="13"/>
  <c r="P102" i="13"/>
  <c r="Q101" i="13"/>
  <c r="P101" i="13"/>
  <c r="Q100" i="13"/>
  <c r="P100" i="13"/>
  <c r="Q99" i="13"/>
  <c r="P99" i="13"/>
  <c r="Q98" i="13"/>
  <c r="P98" i="13"/>
  <c r="Q97" i="13"/>
  <c r="P97" i="13"/>
  <c r="Q96" i="13"/>
  <c r="P96" i="13"/>
  <c r="Q95" i="13"/>
  <c r="P95" i="13"/>
  <c r="Q94" i="13"/>
  <c r="P94" i="13"/>
  <c r="Q93" i="13"/>
  <c r="P93" i="13"/>
  <c r="Q92" i="13"/>
  <c r="P92" i="13"/>
  <c r="Q91" i="13"/>
  <c r="P91" i="13"/>
  <c r="Q90" i="13"/>
  <c r="P90" i="13"/>
  <c r="Q89" i="13"/>
  <c r="P89" i="13"/>
  <c r="Q88" i="13"/>
  <c r="P88" i="13"/>
  <c r="Q87" i="13"/>
  <c r="P87" i="13"/>
  <c r="Q86" i="13"/>
  <c r="P86" i="13"/>
  <c r="Q85" i="13"/>
  <c r="P85" i="13"/>
  <c r="Q84" i="13"/>
  <c r="P84" i="13"/>
  <c r="Q83" i="13"/>
  <c r="P83" i="13"/>
  <c r="Q82" i="13"/>
  <c r="P82" i="13"/>
  <c r="Q81" i="13"/>
  <c r="P81" i="13"/>
  <c r="Q80" i="13"/>
  <c r="P80" i="13"/>
  <c r="Q79" i="13"/>
  <c r="P79" i="13"/>
  <c r="Q78" i="13"/>
  <c r="P78" i="13"/>
  <c r="Q77" i="13"/>
  <c r="P77" i="13"/>
  <c r="Q76" i="13"/>
  <c r="P76" i="13"/>
  <c r="Q75" i="13"/>
  <c r="P75" i="13"/>
  <c r="Q74" i="13"/>
  <c r="P74" i="13"/>
  <c r="Q73" i="13"/>
  <c r="P73" i="13"/>
  <c r="Q72" i="13"/>
  <c r="P72" i="13"/>
  <c r="Q71" i="13"/>
  <c r="P71" i="13"/>
  <c r="Q70" i="13"/>
  <c r="P70" i="13"/>
  <c r="Q69" i="13"/>
  <c r="P69" i="13"/>
  <c r="Q68" i="13"/>
  <c r="P68" i="13"/>
  <c r="Q67" i="13"/>
  <c r="P67" i="13"/>
  <c r="Q66" i="13"/>
  <c r="P66" i="13"/>
  <c r="Q65" i="13"/>
  <c r="P65" i="13"/>
  <c r="Q64" i="13"/>
  <c r="P64" i="13"/>
  <c r="Q63" i="13"/>
  <c r="P63" i="13"/>
  <c r="Q62" i="13"/>
  <c r="P62" i="13"/>
  <c r="Q61" i="13"/>
  <c r="P61" i="13"/>
  <c r="Q60" i="13"/>
  <c r="P60" i="13"/>
  <c r="Q59" i="13"/>
  <c r="P59" i="13"/>
  <c r="Q58" i="13"/>
  <c r="P58" i="13"/>
  <c r="Q57" i="13"/>
  <c r="P57" i="13"/>
  <c r="Q56" i="13"/>
  <c r="P56" i="13"/>
  <c r="Q55" i="13"/>
  <c r="P55" i="13"/>
  <c r="Q54" i="13"/>
  <c r="P54" i="13"/>
  <c r="Q53" i="13"/>
  <c r="P53" i="13"/>
  <c r="Q52" i="13"/>
  <c r="P52" i="13"/>
  <c r="Q51" i="13"/>
  <c r="P51" i="13"/>
  <c r="Q50" i="13"/>
  <c r="P50" i="13"/>
  <c r="Q49" i="13"/>
  <c r="P49" i="13"/>
  <c r="Q48" i="13"/>
  <c r="P48" i="13"/>
  <c r="Q47" i="13"/>
  <c r="P47" i="13"/>
  <c r="Q46" i="13"/>
  <c r="P46" i="13"/>
  <c r="Q45" i="13"/>
  <c r="P45" i="13"/>
  <c r="Q44" i="13"/>
  <c r="P44" i="13"/>
  <c r="Q43" i="13"/>
  <c r="P43" i="13"/>
  <c r="Q42" i="13"/>
  <c r="P42" i="13"/>
  <c r="Q41" i="13"/>
  <c r="P41" i="13"/>
  <c r="Q40" i="13"/>
  <c r="P40" i="13"/>
  <c r="Q39" i="13"/>
  <c r="P39" i="13"/>
  <c r="Q38" i="13"/>
  <c r="P38" i="13"/>
  <c r="Q37" i="13"/>
  <c r="P37" i="13"/>
  <c r="Q36" i="13"/>
  <c r="P36" i="13"/>
  <c r="Q35" i="13"/>
  <c r="P35" i="13"/>
  <c r="Q34" i="13"/>
  <c r="P34" i="13"/>
  <c r="Q33" i="13"/>
  <c r="P33" i="13"/>
  <c r="Q32" i="13"/>
  <c r="P32" i="13"/>
  <c r="Q31" i="13"/>
  <c r="P31" i="13"/>
  <c r="Q30" i="13"/>
  <c r="P30" i="13"/>
  <c r="Q29" i="13"/>
  <c r="P29" i="13"/>
  <c r="Q28" i="13"/>
  <c r="P28" i="13"/>
  <c r="Q27" i="13"/>
  <c r="P27" i="13"/>
  <c r="Q26" i="13"/>
  <c r="P26" i="13"/>
  <c r="Q25" i="13"/>
  <c r="P25" i="13"/>
  <c r="Q24" i="13"/>
  <c r="P24" i="13"/>
  <c r="Q23" i="13"/>
  <c r="P23" i="13"/>
  <c r="Q22" i="13"/>
  <c r="P22" i="13"/>
  <c r="Q21" i="13"/>
  <c r="P21" i="13"/>
  <c r="Q20" i="13"/>
  <c r="P20" i="13"/>
  <c r="Q19" i="13"/>
  <c r="P19" i="13"/>
  <c r="Q18" i="13"/>
  <c r="P18" i="13"/>
  <c r="Q17" i="13"/>
  <c r="P17" i="13"/>
  <c r="Q16" i="13"/>
  <c r="P16" i="13"/>
  <c r="Q15" i="13"/>
  <c r="P15" i="13"/>
  <c r="Q14" i="13"/>
  <c r="P14" i="13"/>
  <c r="Q13" i="13"/>
  <c r="P13" i="13"/>
  <c r="Q12" i="13"/>
  <c r="P12" i="13"/>
  <c r="Q11" i="13"/>
  <c r="P11" i="13"/>
  <c r="Q10" i="13"/>
  <c r="P10" i="13"/>
  <c r="Q9" i="13"/>
  <c r="P9" i="13"/>
  <c r="Q8" i="13"/>
  <c r="P8" i="13"/>
  <c r="Q7" i="13"/>
  <c r="P7" i="13"/>
  <c r="Q6" i="13"/>
  <c r="P6" i="13"/>
  <c r="Q5" i="13"/>
  <c r="P5" i="13"/>
  <c r="Q4" i="13"/>
  <c r="P4" i="13"/>
  <c r="P3" i="13"/>
  <c r="J132" i="10"/>
  <c r="I132" i="10"/>
  <c r="H132" i="10"/>
  <c r="Q123" i="10"/>
  <c r="Q120" i="10"/>
  <c r="Q87" i="10"/>
  <c r="Q51" i="10"/>
  <c r="Q50" i="10"/>
  <c r="Q121" i="10"/>
  <c r="Q122" i="10"/>
  <c r="Q113" i="10"/>
  <c r="Q112" i="10"/>
  <c r="Q107" i="10"/>
  <c r="Q114" i="10"/>
  <c r="Q110" i="10"/>
  <c r="Q111" i="10"/>
  <c r="Q109" i="10"/>
  <c r="Q108" i="10"/>
  <c r="Q106" i="10"/>
  <c r="Q77" i="10"/>
  <c r="Q86" i="10"/>
  <c r="Q79" i="10"/>
  <c r="Q82" i="10"/>
  <c r="Q81" i="10"/>
  <c r="Q76" i="10"/>
  <c r="Q63" i="10"/>
  <c r="Q58" i="10"/>
  <c r="Q60" i="10"/>
  <c r="Q59" i="10"/>
  <c r="Q46" i="10"/>
  <c r="Q47" i="10"/>
  <c r="Q35" i="10"/>
  <c r="Q33" i="10"/>
  <c r="Q28" i="10"/>
  <c r="Q23" i="10"/>
  <c r="Q21" i="10"/>
  <c r="Q22" i="10"/>
  <c r="Q15" i="10"/>
  <c r="Q16" i="10"/>
  <c r="Q119" i="10"/>
  <c r="Q118" i="10"/>
  <c r="Q115" i="10"/>
  <c r="Q116" i="10"/>
  <c r="Q117" i="10"/>
  <c r="Q98" i="10"/>
  <c r="Q95" i="10"/>
  <c r="Q90" i="10"/>
  <c r="Q89" i="10"/>
  <c r="Q102" i="10"/>
  <c r="Q103" i="10"/>
  <c r="Q94" i="10"/>
  <c r="Q91" i="10"/>
  <c r="Q99" i="10"/>
  <c r="Q97" i="10"/>
  <c r="Q96" i="10"/>
  <c r="Q93" i="10"/>
  <c r="Q100" i="10"/>
  <c r="Q92" i="10"/>
  <c r="Q101" i="10"/>
  <c r="Q69" i="10"/>
  <c r="Q68" i="10"/>
  <c r="Q67" i="10"/>
  <c r="Q66" i="10"/>
  <c r="Q56" i="10"/>
  <c r="Q45" i="10"/>
  <c r="Q55" i="10"/>
  <c r="Q54" i="10"/>
  <c r="Q52" i="10"/>
  <c r="Q53" i="10"/>
  <c r="Q49" i="10"/>
  <c r="Q40" i="10"/>
  <c r="Q39" i="10"/>
  <c r="Q48" i="10"/>
  <c r="Q38" i="10"/>
  <c r="Q37" i="10"/>
  <c r="Q32" i="10"/>
  <c r="Q31" i="10"/>
  <c r="Q34" i="10"/>
  <c r="Q26" i="10"/>
  <c r="Q12" i="10"/>
  <c r="Q85" i="10"/>
  <c r="Q84" i="10"/>
  <c r="Q88" i="10"/>
  <c r="Q78" i="10"/>
  <c r="Q83" i="10"/>
  <c r="Q80" i="10"/>
  <c r="Q75" i="10"/>
  <c r="Q62" i="10"/>
  <c r="Q64" i="10"/>
  <c r="Q57" i="10"/>
  <c r="Q65" i="10"/>
  <c r="Q61" i="10"/>
  <c r="Q43" i="10"/>
  <c r="Q44" i="10"/>
  <c r="Q42" i="10"/>
  <c r="Q41" i="10"/>
  <c r="Q27" i="10"/>
  <c r="Q25" i="10"/>
  <c r="Q24" i="10"/>
  <c r="Q17" i="10"/>
  <c r="Q13" i="10"/>
  <c r="Q11" i="10"/>
  <c r="Q10" i="10"/>
  <c r="Q105" i="10"/>
  <c r="Q104" i="10"/>
  <c r="Q74" i="10"/>
  <c r="Q73" i="10"/>
  <c r="Q72" i="10"/>
  <c r="Q71" i="10"/>
  <c r="Q70" i="10"/>
  <c r="Q36" i="10"/>
  <c r="Q30" i="10"/>
  <c r="Q29" i="10"/>
  <c r="Q20" i="10"/>
  <c r="Q19" i="10"/>
  <c r="Q18" i="10"/>
  <c r="Q14" i="10"/>
  <c r="Q9" i="10"/>
  <c r="Q8" i="10"/>
  <c r="Q7" i="10"/>
  <c r="Q6" i="10"/>
  <c r="G132" i="10"/>
  <c r="J133" i="10"/>
  <c r="U132" i="10"/>
  <c r="F132" i="10"/>
  <c r="P131" i="10"/>
  <c r="P130" i="10"/>
  <c r="P128" i="10"/>
  <c r="P127" i="10"/>
  <c r="P126" i="10"/>
  <c r="P125" i="10"/>
  <c r="P124" i="10"/>
  <c r="P123" i="10"/>
  <c r="P120" i="10"/>
  <c r="P87" i="10"/>
  <c r="P51" i="10"/>
  <c r="P50" i="10"/>
  <c r="P121" i="10"/>
  <c r="P122" i="10"/>
  <c r="P113" i="10"/>
  <c r="P112" i="10"/>
  <c r="P107" i="10"/>
  <c r="P114" i="10"/>
  <c r="P110" i="10"/>
  <c r="P111" i="10"/>
  <c r="P109" i="10"/>
  <c r="P108" i="10"/>
  <c r="P106" i="10"/>
  <c r="P77" i="10"/>
  <c r="P86" i="10"/>
  <c r="P79" i="10"/>
  <c r="P82" i="10"/>
  <c r="P81" i="10"/>
  <c r="P76" i="10"/>
  <c r="P63" i="10"/>
  <c r="P58" i="10"/>
  <c r="P60" i="10"/>
  <c r="P59" i="10"/>
  <c r="P46" i="10"/>
  <c r="P47" i="10"/>
  <c r="P35" i="10"/>
  <c r="P33" i="10"/>
  <c r="P28" i="10"/>
  <c r="P23" i="10"/>
  <c r="P21" i="10"/>
  <c r="P22" i="10"/>
  <c r="P15" i="10"/>
  <c r="P16" i="10"/>
  <c r="P119" i="10"/>
  <c r="P118" i="10"/>
  <c r="P115" i="10"/>
  <c r="P116" i="10"/>
  <c r="P117" i="10"/>
  <c r="P98" i="10"/>
  <c r="P95" i="10"/>
  <c r="P90" i="10"/>
  <c r="P89" i="10"/>
  <c r="P102" i="10"/>
  <c r="P103" i="10"/>
  <c r="P94" i="10"/>
  <c r="P91" i="10"/>
  <c r="P99" i="10"/>
  <c r="P97" i="10"/>
  <c r="P96" i="10"/>
  <c r="P93" i="10"/>
  <c r="P100" i="10"/>
  <c r="P92" i="10"/>
  <c r="P101" i="10"/>
  <c r="P69" i="10"/>
  <c r="P68" i="10"/>
  <c r="P67" i="10"/>
  <c r="P66" i="10"/>
  <c r="P56" i="10"/>
  <c r="P45" i="10"/>
  <c r="P55" i="10"/>
  <c r="P54" i="10"/>
  <c r="P52" i="10"/>
  <c r="P53" i="10"/>
  <c r="P49" i="10"/>
  <c r="P40" i="10"/>
  <c r="P39" i="10"/>
  <c r="P48" i="10"/>
  <c r="P38" i="10"/>
  <c r="P37" i="10"/>
  <c r="P32" i="10"/>
  <c r="P31" i="10"/>
  <c r="P34" i="10"/>
  <c r="P26" i="10"/>
  <c r="P12" i="10"/>
  <c r="P85" i="10"/>
  <c r="P84" i="10"/>
  <c r="P88" i="10"/>
  <c r="P78" i="10"/>
  <c r="P83" i="10"/>
  <c r="P80" i="10"/>
  <c r="P75" i="10"/>
  <c r="P62" i="10"/>
  <c r="P64" i="10"/>
  <c r="P57" i="10"/>
  <c r="P65" i="10"/>
  <c r="P61" i="10"/>
  <c r="P43" i="10"/>
  <c r="P44" i="10"/>
  <c r="P42" i="10"/>
  <c r="P41" i="10"/>
  <c r="P27" i="10"/>
  <c r="P25" i="10"/>
  <c r="P24" i="10"/>
  <c r="P17" i="10"/>
  <c r="P13" i="10"/>
  <c r="P11" i="10"/>
  <c r="P10" i="10"/>
  <c r="P105" i="10"/>
  <c r="P104" i="10"/>
  <c r="P74" i="10"/>
  <c r="P73" i="10"/>
  <c r="P72" i="10"/>
  <c r="P71" i="10"/>
  <c r="P70" i="10"/>
  <c r="P36" i="10"/>
  <c r="P30" i="10"/>
  <c r="P29" i="10"/>
  <c r="P20" i="10"/>
  <c r="P19" i="10"/>
  <c r="P18" i="10"/>
  <c r="P14" i="10"/>
  <c r="P9" i="10"/>
  <c r="P8" i="10"/>
  <c r="P7" i="10"/>
  <c r="P6" i="10"/>
  <c r="P213" i="9"/>
  <c r="P214" i="9"/>
  <c r="K136" i="8"/>
  <c r="L136" i="8"/>
  <c r="J134" i="8"/>
  <c r="I134" i="8"/>
  <c r="H134" i="8"/>
  <c r="B134" i="8"/>
  <c r="J84" i="8"/>
  <c r="I84" i="8"/>
  <c r="H84" i="8"/>
  <c r="B84" i="8"/>
  <c r="B68" i="8"/>
  <c r="J68" i="8"/>
  <c r="I68" i="8"/>
  <c r="H68" i="8"/>
  <c r="J50" i="8"/>
  <c r="I50" i="8"/>
  <c r="H50" i="8"/>
  <c r="B50" i="8"/>
  <c r="J24" i="8"/>
  <c r="I24" i="8"/>
  <c r="H24" i="8"/>
  <c r="B24" i="8"/>
  <c r="G136" i="8"/>
  <c r="F136" i="8"/>
  <c r="P135" i="8"/>
  <c r="P133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7" i="8"/>
  <c r="P66" i="8"/>
  <c r="P65" i="8"/>
  <c r="P64" i="8"/>
  <c r="P63" i="8"/>
  <c r="P62" i="8"/>
  <c r="P61" i="8"/>
  <c r="P60" i="8"/>
  <c r="P59" i="8"/>
  <c r="P58" i="8"/>
  <c r="P57" i="8"/>
  <c r="P49" i="8"/>
  <c r="P48" i="8"/>
  <c r="P47" i="8"/>
  <c r="P46" i="8"/>
  <c r="P45" i="8"/>
  <c r="P44" i="8"/>
  <c r="P43" i="8"/>
  <c r="P42" i="8"/>
  <c r="P41" i="8"/>
  <c r="P40" i="8"/>
  <c r="P56" i="8"/>
  <c r="P55" i="8"/>
  <c r="P54" i="8"/>
  <c r="P53" i="8"/>
  <c r="P52" i="8"/>
  <c r="P51" i="8"/>
  <c r="P87" i="8"/>
  <c r="P39" i="8"/>
  <c r="P38" i="8"/>
  <c r="P37" i="8"/>
  <c r="P36" i="8"/>
  <c r="P35" i="8"/>
  <c r="P34" i="8"/>
  <c r="P33" i="8"/>
  <c r="P32" i="8"/>
  <c r="P31" i="8"/>
  <c r="P23" i="8"/>
  <c r="P22" i="8"/>
  <c r="P21" i="8"/>
  <c r="P20" i="8"/>
  <c r="P19" i="8"/>
  <c r="P18" i="8"/>
  <c r="P17" i="8"/>
  <c r="P86" i="8"/>
  <c r="P85" i="8"/>
  <c r="P30" i="8"/>
  <c r="P29" i="8"/>
  <c r="P28" i="8"/>
  <c r="P27" i="8"/>
  <c r="P26" i="8"/>
  <c r="P25" i="8"/>
  <c r="P16" i="8"/>
  <c r="P15" i="8"/>
  <c r="P14" i="8"/>
  <c r="P13" i="8"/>
  <c r="P12" i="8"/>
  <c r="P11" i="8"/>
  <c r="P10" i="8"/>
  <c r="P9" i="8"/>
  <c r="P8" i="8"/>
  <c r="P7" i="8"/>
  <c r="I136" i="8"/>
  <c r="J136" i="8"/>
  <c r="H136" i="8"/>
  <c r="J137" i="8"/>
  <c r="J139" i="8"/>
  <c r="M84" i="8"/>
  <c r="M24" i="8"/>
  <c r="M68" i="8"/>
  <c r="M134" i="8"/>
  <c r="M50" i="8"/>
  <c r="M136" i="8"/>
  <c r="O139" i="8"/>
  <c r="P38" i="7"/>
  <c r="P13" i="7"/>
  <c r="P125" i="7"/>
  <c r="P126" i="7"/>
  <c r="P109" i="7"/>
  <c r="P51" i="7"/>
  <c r="P121" i="7"/>
  <c r="P95" i="7"/>
  <c r="P108" i="7"/>
  <c r="P110" i="7"/>
  <c r="P106" i="7"/>
  <c r="P101" i="7"/>
  <c r="P124" i="7"/>
  <c r="P104" i="7"/>
  <c r="P111" i="7"/>
  <c r="P85" i="7"/>
  <c r="P123" i="7"/>
  <c r="P82" i="7"/>
  <c r="P65" i="7"/>
  <c r="P94" i="7"/>
  <c r="P62" i="7"/>
  <c r="P91" i="7"/>
  <c r="P100" i="7"/>
  <c r="P118" i="7"/>
  <c r="P127" i="7"/>
  <c r="P64" i="7"/>
  <c r="P69" i="7"/>
  <c r="P93" i="7"/>
  <c r="P122" i="7"/>
  <c r="P41" i="7"/>
  <c r="P103" i="7"/>
  <c r="P53" i="7"/>
  <c r="P29" i="7"/>
  <c r="P34" i="7"/>
  <c r="P42" i="7"/>
  <c r="P18" i="7"/>
  <c r="P70" i="7"/>
  <c r="P105" i="7"/>
  <c r="P43" i="7"/>
  <c r="P46" i="7"/>
  <c r="P54" i="7"/>
  <c r="P47" i="7"/>
  <c r="P59" i="7"/>
  <c r="P50" i="7"/>
  <c r="P15" i="7"/>
  <c r="P89" i="7"/>
  <c r="P96" i="7"/>
  <c r="P48" i="7"/>
  <c r="P26" i="7"/>
  <c r="P32" i="7"/>
  <c r="P11" i="7"/>
  <c r="P52" i="7"/>
  <c r="P33" i="7"/>
  <c r="P17" i="7"/>
  <c r="P19" i="7"/>
  <c r="P56" i="7"/>
  <c r="P57" i="7"/>
  <c r="P14" i="7"/>
  <c r="P66" i="7"/>
  <c r="P71" i="7"/>
  <c r="P112" i="7"/>
  <c r="P35" i="7"/>
  <c r="P49" i="7"/>
  <c r="P28" i="7"/>
  <c r="P21" i="7"/>
  <c r="P16" i="7"/>
  <c r="P22" i="7"/>
  <c r="P36" i="7"/>
  <c r="P39" i="7"/>
  <c r="P37" i="7"/>
  <c r="P31" i="7"/>
  <c r="P7" i="7"/>
  <c r="P92" i="7"/>
  <c r="P25" i="7"/>
  <c r="P8" i="7"/>
  <c r="P97" i="7"/>
  <c r="P30" i="7"/>
  <c r="P9" i="7"/>
  <c r="P10" i="7"/>
  <c r="P90" i="7"/>
  <c r="P80" i="7"/>
  <c r="P27" i="7"/>
  <c r="P44" i="7"/>
  <c r="P63" i="7"/>
  <c r="P72" i="7"/>
  <c r="P107" i="7"/>
  <c r="P87" i="7"/>
  <c r="P73" i="7"/>
  <c r="P74" i="7"/>
  <c r="P75" i="7"/>
  <c r="P99" i="7"/>
  <c r="P68" i="7"/>
  <c r="P40" i="7"/>
  <c r="P45" i="7"/>
  <c r="P81" i="7"/>
  <c r="P76" i="7"/>
  <c r="P86" i="7"/>
  <c r="P60" i="7"/>
  <c r="P84" i="7"/>
  <c r="P77" i="7"/>
  <c r="P113" i="7"/>
  <c r="P55" i="7"/>
  <c r="P61" i="7"/>
  <c r="P20" i="7"/>
  <c r="P58" i="7"/>
  <c r="P83" i="7"/>
  <c r="P120" i="7"/>
  <c r="P114" i="7"/>
  <c r="P78" i="7"/>
  <c r="P115" i="7"/>
  <c r="P98" i="7"/>
  <c r="P119" i="7"/>
  <c r="P23" i="7"/>
  <c r="P24" i="7"/>
  <c r="P67" i="7"/>
  <c r="P116" i="7"/>
  <c r="P117" i="7"/>
  <c r="P79" i="7"/>
  <c r="P88" i="7"/>
  <c r="P102" i="7"/>
  <c r="P128" i="7"/>
  <c r="P129" i="7"/>
  <c r="P130" i="7"/>
  <c r="P131" i="7"/>
  <c r="P12" i="7"/>
  <c r="J132" i="7"/>
  <c r="I132" i="7"/>
  <c r="H132" i="7"/>
  <c r="G132" i="7"/>
  <c r="F132" i="7"/>
  <c r="T132" i="7"/>
  <c r="J135" i="7"/>
  <c r="O135" i="7"/>
  <c r="J133" i="7"/>
  <c r="O241" i="6"/>
  <c r="M241" i="6"/>
  <c r="J241" i="6"/>
  <c r="H241" i="6"/>
  <c r="G241" i="6"/>
  <c r="F241" i="6"/>
  <c r="P230" i="6"/>
  <c r="P124" i="6"/>
  <c r="P126" i="6"/>
  <c r="P125" i="6"/>
  <c r="P99" i="6"/>
  <c r="P93" i="6"/>
  <c r="P85" i="6"/>
  <c r="P81" i="6"/>
  <c r="P79" i="6"/>
  <c r="P76" i="6"/>
  <c r="P73" i="6"/>
  <c r="P55" i="6"/>
  <c r="P43" i="6"/>
  <c r="P41" i="6"/>
  <c r="P27" i="6"/>
  <c r="P22" i="6"/>
  <c r="P17" i="6"/>
  <c r="P127" i="6"/>
  <c r="P118" i="6"/>
  <c r="P113" i="6"/>
  <c r="P95" i="6"/>
  <c r="P91" i="6"/>
  <c r="P90" i="6"/>
  <c r="P74" i="6"/>
  <c r="P46" i="6"/>
  <c r="P29" i="6"/>
  <c r="P25" i="6"/>
  <c r="P20" i="6"/>
  <c r="P16" i="6"/>
  <c r="P80" i="6"/>
  <c r="P60" i="6"/>
  <c r="P53" i="6"/>
  <c r="P49" i="6"/>
  <c r="P48" i="6"/>
  <c r="P40" i="6"/>
  <c r="P129" i="6"/>
  <c r="P128" i="6"/>
  <c r="P123" i="6"/>
  <c r="P116" i="6"/>
  <c r="P115" i="6"/>
  <c r="P111" i="6"/>
  <c r="P110" i="6"/>
  <c r="P109" i="6"/>
  <c r="P105" i="6"/>
  <c r="P100" i="6"/>
  <c r="P98" i="6"/>
  <c r="P97" i="6"/>
  <c r="P92" i="6"/>
  <c r="P88" i="6"/>
  <c r="P75" i="6"/>
  <c r="P72" i="6"/>
  <c r="P71" i="6"/>
  <c r="P70" i="6"/>
  <c r="P69" i="6"/>
  <c r="P67" i="6"/>
  <c r="P66" i="6"/>
  <c r="P61" i="6"/>
  <c r="P58" i="6"/>
  <c r="P57" i="6"/>
  <c r="P56" i="6"/>
  <c r="P54" i="6"/>
  <c r="P51" i="6"/>
  <c r="P50" i="6"/>
  <c r="P47" i="6"/>
  <c r="P45" i="6"/>
  <c r="P44" i="6"/>
  <c r="P39" i="6"/>
  <c r="P36" i="6"/>
  <c r="P35" i="6"/>
  <c r="P32" i="6"/>
  <c r="P31" i="6"/>
  <c r="P28" i="6"/>
  <c r="P14" i="6"/>
  <c r="P13" i="6"/>
  <c r="P12" i="6"/>
  <c r="P11" i="6"/>
  <c r="J244" i="6"/>
  <c r="O244" i="6"/>
  <c r="P76" i="5"/>
  <c r="P75" i="5"/>
  <c r="P222" i="5"/>
  <c r="P99" i="5"/>
  <c r="P114" i="5"/>
  <c r="P113" i="5"/>
  <c r="P124" i="5"/>
  <c r="P74" i="5"/>
  <c r="P98" i="5"/>
  <c r="P73" i="5"/>
  <c r="P72" i="5"/>
  <c r="P97" i="5"/>
  <c r="P71" i="5"/>
  <c r="P70" i="5"/>
  <c r="P69" i="5"/>
  <c r="P68" i="5"/>
  <c r="P67" i="5"/>
  <c r="P112" i="5"/>
  <c r="P66" i="5"/>
  <c r="P65" i="5"/>
  <c r="P96" i="5"/>
  <c r="P95" i="5"/>
  <c r="P111" i="5"/>
  <c r="P64" i="5"/>
  <c r="P94" i="5"/>
  <c r="P93" i="5"/>
  <c r="P63" i="5"/>
  <c r="P110" i="5"/>
  <c r="P109" i="5"/>
  <c r="P84" i="5"/>
  <c r="P108" i="5"/>
  <c r="P83" i="5"/>
  <c r="P107" i="5"/>
  <c r="P62" i="5"/>
  <c r="P92" i="5"/>
  <c r="P106" i="5"/>
  <c r="P61" i="5"/>
  <c r="P60" i="5"/>
  <c r="P59" i="5"/>
  <c r="P58" i="5"/>
  <c r="P91" i="5"/>
  <c r="P57" i="5"/>
  <c r="P56" i="5"/>
  <c r="P55" i="5"/>
  <c r="P54" i="5"/>
  <c r="P82" i="5"/>
  <c r="P53" i="5"/>
  <c r="P52" i="5"/>
  <c r="P51" i="5"/>
  <c r="P50" i="5"/>
  <c r="P105" i="5"/>
  <c r="P49" i="5"/>
  <c r="P81" i="5"/>
  <c r="P48" i="5"/>
  <c r="P47" i="5"/>
  <c r="P80" i="5"/>
  <c r="P79" i="5"/>
  <c r="P46" i="5"/>
  <c r="P90" i="5"/>
  <c r="P45" i="5"/>
  <c r="P44" i="5"/>
  <c r="P104" i="5"/>
  <c r="P103" i="5"/>
  <c r="P78" i="5"/>
  <c r="P43" i="5"/>
  <c r="P42" i="5"/>
  <c r="P41" i="5"/>
  <c r="P40" i="5"/>
  <c r="P39" i="5"/>
  <c r="P89" i="5"/>
  <c r="P38" i="5"/>
  <c r="P102" i="5"/>
  <c r="P88" i="5"/>
  <c r="P101" i="5"/>
  <c r="P87" i="5"/>
  <c r="P100" i="5"/>
  <c r="P86" i="5"/>
  <c r="P37" i="5"/>
  <c r="P36" i="5"/>
  <c r="P35" i="5"/>
  <c r="P34" i="5"/>
  <c r="P77" i="5"/>
  <c r="P85" i="5"/>
  <c r="P210" i="1"/>
  <c r="P204" i="1"/>
  <c r="P203" i="1"/>
  <c r="P201" i="1"/>
  <c r="P198" i="1"/>
  <c r="P196" i="1"/>
  <c r="P193" i="1"/>
  <c r="P183" i="1"/>
  <c r="P175" i="1"/>
  <c r="P174" i="1"/>
  <c r="P172" i="1"/>
  <c r="P171" i="1"/>
  <c r="P164" i="1"/>
  <c r="P161" i="1"/>
  <c r="P159" i="1"/>
  <c r="P158" i="1"/>
  <c r="P157" i="1"/>
  <c r="P153" i="1"/>
  <c r="P150" i="1"/>
  <c r="P147" i="1"/>
  <c r="P125" i="1"/>
  <c r="P117" i="1"/>
  <c r="P107" i="1"/>
  <c r="P104" i="1"/>
  <c r="P101" i="1"/>
  <c r="P100" i="1"/>
  <c r="P95" i="1"/>
  <c r="P94" i="1"/>
  <c r="P92" i="1"/>
  <c r="P89" i="1"/>
  <c r="P86" i="1"/>
  <c r="P84" i="1"/>
  <c r="P82" i="1"/>
  <c r="P79" i="1"/>
  <c r="P76" i="1"/>
  <c r="P74" i="1"/>
  <c r="P68" i="1"/>
  <c r="P67" i="1"/>
  <c r="P64" i="1"/>
  <c r="P63" i="1"/>
  <c r="P58" i="1"/>
  <c r="P53" i="1"/>
  <c r="P52" i="1"/>
  <c r="P49" i="1"/>
  <c r="P45" i="1"/>
  <c r="P42" i="1"/>
  <c r="P38" i="1"/>
  <c r="P36" i="1"/>
  <c r="P34" i="1"/>
  <c r="P31" i="1"/>
  <c r="P29" i="1"/>
  <c r="P103" i="1"/>
  <c r="P115" i="1"/>
  <c r="P236" i="1"/>
  <c r="P228" i="1"/>
  <c r="P227" i="1"/>
  <c r="P226" i="1"/>
  <c r="P225" i="1"/>
  <c r="P224" i="1"/>
  <c r="P220" i="1"/>
  <c r="P142" i="1"/>
  <c r="P141" i="1"/>
  <c r="P140" i="1"/>
  <c r="P138" i="1"/>
  <c r="P136" i="1"/>
  <c r="P130" i="1"/>
  <c r="P129" i="1"/>
  <c r="P128" i="1"/>
  <c r="P126" i="1"/>
  <c r="P127" i="1"/>
  <c r="P122" i="1"/>
  <c r="P120" i="1"/>
  <c r="P118" i="1"/>
  <c r="P77" i="1"/>
  <c r="P20" i="1"/>
  <c r="P19" i="1"/>
  <c r="P17" i="1"/>
  <c r="P15" i="1"/>
  <c r="P10" i="1"/>
  <c r="P9" i="1"/>
  <c r="J240" i="5"/>
  <c r="I240" i="5"/>
  <c r="H240" i="5"/>
  <c r="G240" i="5"/>
  <c r="F240" i="5"/>
  <c r="N240" i="5"/>
  <c r="M240" i="5"/>
  <c r="O240" i="5"/>
  <c r="P221" i="1"/>
  <c r="P240" i="5"/>
  <c r="O243" i="5"/>
  <c r="J241" i="5"/>
  <c r="J243" i="5"/>
  <c r="J240" i="1"/>
  <c r="I240" i="1"/>
  <c r="H240" i="1"/>
  <c r="M240" i="1"/>
  <c r="N240" i="1"/>
  <c r="O240" i="1"/>
  <c r="P12" i="1"/>
  <c r="P11" i="1"/>
  <c r="J241" i="1"/>
  <c r="P240" i="1"/>
  <c r="F240" i="1"/>
  <c r="G240" i="1"/>
  <c r="O243" i="1"/>
  <c r="J243" i="1"/>
  <c r="J126" i="13"/>
  <c r="T127" i="13"/>
</calcChain>
</file>

<file path=xl/comments1.xml><?xml version="1.0" encoding="utf-8"?>
<comments xmlns="http://schemas.openxmlformats.org/spreadsheetml/2006/main">
  <authors>
    <author>Greg Van Grinsven</author>
  </authors>
  <commentList>
    <comment ref="Q8" authorId="0">
      <text>
        <r>
          <rPr>
            <b/>
            <sz val="9"/>
            <color indexed="81"/>
            <rFont val="Calibri"/>
            <family val="2"/>
          </rPr>
          <t>Greg Van Grinsven:</t>
        </r>
        <r>
          <rPr>
            <sz val="9"/>
            <color indexed="81"/>
            <rFont val="Calibri"/>
            <family val="2"/>
          </rPr>
          <t xml:space="preserve">
I didn't think Dairymens wanted us to do this?</t>
        </r>
      </text>
    </comment>
  </commentList>
</comments>
</file>

<file path=xl/sharedStrings.xml><?xml version="1.0" encoding="utf-8"?>
<sst xmlns="http://schemas.openxmlformats.org/spreadsheetml/2006/main" count="10333" uniqueCount="798">
  <si>
    <t>ROAD NAME</t>
  </si>
  <si>
    <t>TYPE</t>
  </si>
  <si>
    <t>SURFACE TYPE</t>
  </si>
  <si>
    <t>Gravel</t>
  </si>
  <si>
    <t>South Town Line</t>
  </si>
  <si>
    <t>TR</t>
  </si>
  <si>
    <t>X</t>
  </si>
  <si>
    <t>1976, 1988</t>
  </si>
  <si>
    <t>1984, 1986</t>
  </si>
  <si>
    <t>Shore Drive</t>
  </si>
  <si>
    <t>Island Lake Road</t>
  </si>
  <si>
    <t>Pine Lane</t>
  </si>
  <si>
    <t>Balsam Lane</t>
  </si>
  <si>
    <t xml:space="preserve"> </t>
  </si>
  <si>
    <t>Keego Road</t>
  </si>
  <si>
    <t>Grahl Lane</t>
  </si>
  <si>
    <t>1974, 1982</t>
  </si>
  <si>
    <t>Bass Lake Road</t>
  </si>
  <si>
    <t>Round Lake Road</t>
  </si>
  <si>
    <t>Birch Point Lane</t>
  </si>
  <si>
    <t>Lucas Lane</t>
  </si>
  <si>
    <t>Kern Lane</t>
  </si>
  <si>
    <t>Nichols Lake Lane</t>
  </si>
  <si>
    <t>Wool Lake Lane</t>
  </si>
  <si>
    <t>Evergreen Lane</t>
  </si>
  <si>
    <t>Cattail Cove Lane</t>
  </si>
  <si>
    <t>Fallon Road</t>
  </si>
  <si>
    <t>1967, 1972, 1983</t>
  </si>
  <si>
    <t>TOTAL MILES</t>
  </si>
  <si>
    <t>Camp Manitowish Lane (West)</t>
  </si>
  <si>
    <t>Camp Manitowish Lane (East)</t>
  </si>
  <si>
    <t>Cemetary Road</t>
  </si>
  <si>
    <t>Rocky Reef Lane</t>
  </si>
  <si>
    <t>Shamrock Lane</t>
  </si>
  <si>
    <t>Airport Road</t>
  </si>
  <si>
    <t>Ada Street</t>
  </si>
  <si>
    <t>High Lake Road</t>
  </si>
  <si>
    <t>Stiloski Lane</t>
  </si>
  <si>
    <t>ER</t>
  </si>
  <si>
    <t>1982, 1992</t>
  </si>
  <si>
    <t>1969, 1984</t>
  </si>
  <si>
    <t>1969, 1991</t>
  </si>
  <si>
    <t>1972, 1983</t>
  </si>
  <si>
    <t>Old K Road</t>
  </si>
  <si>
    <t>Rustic Colony Lane</t>
  </si>
  <si>
    <t>Major Road</t>
  </si>
  <si>
    <t>Nixon Lake Road</t>
  </si>
  <si>
    <t>Keego Road East</t>
  </si>
  <si>
    <t>West Big Lake Road</t>
  </si>
  <si>
    <t>Bear Lake Road</t>
  </si>
  <si>
    <t>Partridge Lane</t>
  </si>
  <si>
    <t>Dairymens Road</t>
  </si>
  <si>
    <t>1971, 1974, 1986</t>
  </si>
  <si>
    <t>1973, 1988</t>
  </si>
  <si>
    <t>Rintlemen</t>
  </si>
  <si>
    <t>Oswego-Fishtrap Lake Road</t>
  </si>
  <si>
    <t>Allen Road</t>
  </si>
  <si>
    <t>White Birch Lane</t>
  </si>
  <si>
    <t>Arrowhead Drive</t>
  </si>
  <si>
    <t>Fishtrap Lake Road</t>
  </si>
  <si>
    <t>Whitney Lake Road</t>
  </si>
  <si>
    <t>Boulder Lane</t>
  </si>
  <si>
    <t>River lane</t>
  </si>
  <si>
    <t>Green Street</t>
  </si>
  <si>
    <t>Street Lake Lane</t>
  </si>
  <si>
    <t>Kassien Lane</t>
  </si>
  <si>
    <t>Concora Road</t>
  </si>
  <si>
    <t>Old 51 East Hoffman Road</t>
  </si>
  <si>
    <t>Jag Lake Road</t>
  </si>
  <si>
    <t>North Creek Road</t>
  </si>
  <si>
    <t>Rudolph Lake Lane</t>
  </si>
  <si>
    <t>Old 51 Old H</t>
  </si>
  <si>
    <t>Trout Lane</t>
  </si>
  <si>
    <t>Day Lake Road</t>
  </si>
  <si>
    <t>Middle Gresham Lane</t>
  </si>
  <si>
    <t>Good Life Lane</t>
  </si>
  <si>
    <t>Big Muskellunge Road</t>
  </si>
  <si>
    <t>Perch Lane</t>
  </si>
  <si>
    <t>Mann Lake Road</t>
  </si>
  <si>
    <t>Vandercook Road</t>
  </si>
  <si>
    <t>Day Lake Landing Road</t>
  </si>
  <si>
    <t>1973, 1990</t>
  </si>
  <si>
    <t>Dam Road</t>
  </si>
  <si>
    <t>Town Hall Road</t>
  </si>
  <si>
    <t>Blaisdell Street</t>
  </si>
  <si>
    <t>Blueberry Lane</t>
  </si>
  <si>
    <t>Fitzgerald Lane</t>
  </si>
  <si>
    <t>Highland Drive</t>
  </si>
  <si>
    <t>Maple Lake Road</t>
  </si>
  <si>
    <t>Point Lane</t>
  </si>
  <si>
    <t>Halverson Lane</t>
  </si>
  <si>
    <t>En-Dah Win Lane</t>
  </si>
  <si>
    <t xml:space="preserve">Town Road 119 </t>
  </si>
  <si>
    <t>Clear View Drive</t>
  </si>
  <si>
    <t>South Shore Bay Lane</t>
  </si>
  <si>
    <t>Glen Lake Road</t>
  </si>
  <si>
    <t>North Oswego Lake Road</t>
  </si>
  <si>
    <t>Annes Place</t>
  </si>
  <si>
    <t>Community Street</t>
  </si>
  <si>
    <t>Town Road 127</t>
  </si>
  <si>
    <t>Little Crooked Lane</t>
  </si>
  <si>
    <t>Reible Court</t>
  </si>
  <si>
    <t>White Deer Lane</t>
  </si>
  <si>
    <t>Blue Heron Lane</t>
  </si>
  <si>
    <t>Red Fox Lane</t>
  </si>
  <si>
    <t>Town Road 133</t>
  </si>
  <si>
    <t>Sherry Drive</t>
  </si>
  <si>
    <t>Spruce Drive</t>
  </si>
  <si>
    <t>1976, 1990</t>
  </si>
  <si>
    <t>Nebish lake Road</t>
  </si>
  <si>
    <t>Allequash Lake Road</t>
  </si>
  <si>
    <t>Platinum Lane</t>
  </si>
  <si>
    <t>Charlotte Place Lane</t>
  </si>
  <si>
    <t>Birchwood Lane</t>
  </si>
  <si>
    <t>Center Street</t>
  </si>
  <si>
    <t>Marsh Road</t>
  </si>
  <si>
    <t>Church Street</t>
  </si>
  <si>
    <t>Senior Drive</t>
  </si>
  <si>
    <t>Little Rice Lane</t>
  </si>
  <si>
    <t>Wilson Lane</t>
  </si>
  <si>
    <t>Sunset Lane</t>
  </si>
  <si>
    <t>Boat Landing Road (Island lake)</t>
  </si>
  <si>
    <t>Newcomb Lane</t>
  </si>
  <si>
    <t>Old Flambeau Road</t>
  </si>
  <si>
    <t>Nelson Lake Lane</t>
  </si>
  <si>
    <t>Copp Lane</t>
  </si>
  <si>
    <t>Riverstone Drive</t>
  </si>
  <si>
    <t>Bog Trail</t>
  </si>
  <si>
    <t>Wee Pines Trail</t>
  </si>
  <si>
    <t>Stone Gate Lane</t>
  </si>
  <si>
    <t>John Lane</t>
  </si>
  <si>
    <t>Vanny Trail</t>
  </si>
  <si>
    <t>Gresham Creek Trail</t>
  </si>
  <si>
    <t>Eagle Resort Trail</t>
  </si>
  <si>
    <t>Williams Lane</t>
  </si>
  <si>
    <t>Patterson Place</t>
  </si>
  <si>
    <t>Hideaway Bay Trail</t>
  </si>
  <si>
    <t>Brenner Trail</t>
  </si>
  <si>
    <t>South Rudolph Lake Lane</t>
  </si>
  <si>
    <t>Shoemaker Trail</t>
  </si>
  <si>
    <t>R.E.S.Lane</t>
  </si>
  <si>
    <t>Schuenemann Trail</t>
  </si>
  <si>
    <t>River Run Lane</t>
  </si>
  <si>
    <t>Raven Retreat Trail</t>
  </si>
  <si>
    <t>Fox Trail</t>
  </si>
  <si>
    <t>Sandy Bank Lane</t>
  </si>
  <si>
    <t>Natures Way Road</t>
  </si>
  <si>
    <t>Harrington Lane</t>
  </si>
  <si>
    <t>Dr Kate Trail</t>
  </si>
  <si>
    <t>Rice Bay Lane</t>
  </si>
  <si>
    <t>Coach Lane</t>
  </si>
  <si>
    <t>Goodwille Trail</t>
  </si>
  <si>
    <t>Crooked Trail</t>
  </si>
  <si>
    <t>Timber Oak Trail</t>
  </si>
  <si>
    <t>Sea Wolf Trail</t>
  </si>
  <si>
    <t>Ray Berch lane</t>
  </si>
  <si>
    <t>Drewsen Lane</t>
  </si>
  <si>
    <t>Campo Fiesta Lane</t>
  </si>
  <si>
    <t>Labrador trail</t>
  </si>
  <si>
    <t>Modrusani Trail</t>
  </si>
  <si>
    <t>Carmies Trail</t>
  </si>
  <si>
    <t>Princess Pine Lane</t>
  </si>
  <si>
    <t>Best Fishes Lane</t>
  </si>
  <si>
    <t>Totem Trail</t>
  </si>
  <si>
    <t>Windy Shores Drive</t>
  </si>
  <si>
    <t>Ryan Road</t>
  </si>
  <si>
    <t>Shalimar Lane</t>
  </si>
  <si>
    <t>Dolittle Road</t>
  </si>
  <si>
    <t>Sarah Jane Lane</t>
  </si>
  <si>
    <t>Beach View Trail</t>
  </si>
  <si>
    <t>White Sand Trail</t>
  </si>
  <si>
    <t>Milo Trail</t>
  </si>
  <si>
    <t>Lost Canoe Trail</t>
  </si>
  <si>
    <t>Swanson Trail</t>
  </si>
  <si>
    <t>Bayshore Trail</t>
  </si>
  <si>
    <t>Headwaters Trail</t>
  </si>
  <si>
    <t>Boulder Ridge trail</t>
  </si>
  <si>
    <t>Elizabeth Lake Lane</t>
  </si>
  <si>
    <t>Belden lane</t>
  </si>
  <si>
    <t>Back Country lane</t>
  </si>
  <si>
    <t>Brouwer Trail</t>
  </si>
  <si>
    <t>Field Lane</t>
  </si>
  <si>
    <t>Bearwalk Lane</t>
  </si>
  <si>
    <t>Six Point Lane</t>
  </si>
  <si>
    <t>Island Point Lane</t>
  </si>
  <si>
    <t>Bays End</t>
  </si>
  <si>
    <t>Wildcat Road</t>
  </si>
  <si>
    <t>Owls Lane</t>
  </si>
  <si>
    <t>Hoag Circle</t>
  </si>
  <si>
    <t>Hidden Bay Lane</t>
  </si>
  <si>
    <t>Arbutus Court</t>
  </si>
  <si>
    <t>Junction Lane</t>
  </si>
  <si>
    <t>Grassy Lake Lane</t>
  </si>
  <si>
    <t>High Pines Lane</t>
  </si>
  <si>
    <t>Harmony Point Lane</t>
  </si>
  <si>
    <t>Ridge Lane</t>
  </si>
  <si>
    <t>The Narrows Trail</t>
  </si>
  <si>
    <t>Muskie Mack Trail</t>
  </si>
  <si>
    <t>Summer Bay Trail</t>
  </si>
  <si>
    <t>Musky Lodge Lane</t>
  </si>
  <si>
    <t>Camp Osoha Lane</t>
  </si>
  <si>
    <t>Darren Road</t>
  </si>
  <si>
    <t>North Shore Pines Lane</t>
  </si>
  <si>
    <t>Filbey Trail</t>
  </si>
  <si>
    <t>Taylor Timber Trail</t>
  </si>
  <si>
    <t>Pinewood Lane</t>
  </si>
  <si>
    <t>Rudolph Lake Lane (South)</t>
  </si>
  <si>
    <t>Round Lake Road (Presque Isle)</t>
  </si>
  <si>
    <t>Length</t>
  </si>
  <si>
    <t>Concora Road (extension)</t>
  </si>
  <si>
    <t>High Pines Lane (extension)</t>
  </si>
  <si>
    <t>Pinewood Lane (extension)</t>
  </si>
  <si>
    <t>Little John Lake Trail</t>
  </si>
  <si>
    <t>High-Fishtrap Lake Road</t>
  </si>
  <si>
    <t>Stiloski Lane (Extension)</t>
  </si>
  <si>
    <t>HWY 51 N</t>
  </si>
  <si>
    <t>Fishtrap Road</t>
  </si>
  <si>
    <t>Pine Shores Lane (extension)</t>
  </si>
  <si>
    <t>Pine Shores Lane</t>
  </si>
  <si>
    <t>Shamrock lane (extension)</t>
  </si>
  <si>
    <t>TOWN OF BOULDER JUNCTION</t>
  </si>
  <si>
    <t>Old K</t>
  </si>
  <si>
    <t>Primary Access Road</t>
  </si>
  <si>
    <t>Secondary Access Road</t>
  </si>
  <si>
    <t>US 51 North</t>
  </si>
  <si>
    <t>CTY M</t>
  </si>
  <si>
    <t>Main Street</t>
  </si>
  <si>
    <t>Chip</t>
  </si>
  <si>
    <t>Asphalt</t>
  </si>
  <si>
    <t>&lt;10</t>
  </si>
  <si>
    <t>CTY M North</t>
  </si>
  <si>
    <t>Dairymen's Road</t>
  </si>
  <si>
    <t>1975, 1990</t>
  </si>
  <si>
    <t>COLOR KEY</t>
  </si>
  <si>
    <t>Recently Updated, Or in Good Condition - No work planned</t>
  </si>
  <si>
    <t>CAT</t>
  </si>
  <si>
    <t>Campo Fiesta Lane (Extension)</t>
  </si>
  <si>
    <t>Existing Gravel Road, planned upgrade to pavement</t>
  </si>
  <si>
    <t>GRAVEL</t>
  </si>
  <si>
    <t>CHIP SEAL</t>
  </si>
  <si>
    <t>ASPHALT</t>
  </si>
  <si>
    <t>Chip Seal</t>
  </si>
  <si>
    <t>PAVING COST PER MILE</t>
  </si>
  <si>
    <t>Existing Surface</t>
  </si>
  <si>
    <t>RESURFACE PLAN</t>
  </si>
  <si>
    <t>COMMENTS</t>
  </si>
  <si>
    <t>RESURFACE COST</t>
  </si>
  <si>
    <t>PLAN</t>
  </si>
  <si>
    <t>Pave 1 mi of gravel, denote "bike share", (Airport Loop)</t>
  </si>
  <si>
    <t>TOWN ROAD REDEVELOPMENT PLAN</t>
  </si>
  <si>
    <t>CTY M South</t>
  </si>
  <si>
    <t>XX</t>
  </si>
  <si>
    <t>Paved Road, repaving planned, same surface</t>
  </si>
  <si>
    <t>Paved Road, repaving planned, new surface</t>
  </si>
  <si>
    <t>upgrade to asphalt, widen 8' for Bike lanes (White Deer Loop)</t>
  </si>
  <si>
    <t>CTY K West</t>
  </si>
  <si>
    <t>TOTAL ESTIMATED COST</t>
  </si>
  <si>
    <t>Main Street, CTY K West</t>
  </si>
  <si>
    <t>Ada, Blueberry</t>
  </si>
  <si>
    <t>CTY M South, Park Street</t>
  </si>
  <si>
    <t>Marsh Rd, Ada, Blueberry</t>
  </si>
  <si>
    <t>CTY H</t>
  </si>
  <si>
    <t>Create Bike bypass for through riders, better use of events</t>
  </si>
  <si>
    <t>Big Muskellunge Rd</t>
  </si>
  <si>
    <t>75, 76, 87, 92</t>
  </si>
  <si>
    <t>Possible width increase for Bike Route, Cost share with DNR</t>
  </si>
  <si>
    <t>67,68</t>
  </si>
  <si>
    <t xml:space="preserve">CTY M </t>
  </si>
  <si>
    <t>Upgrade for Bike Loop and Event Bypass support</t>
  </si>
  <si>
    <t>Existing Gravel Road, general grading and gravel</t>
  </si>
  <si>
    <t>CTY K East</t>
  </si>
  <si>
    <t>Seek cost share with DNR</t>
  </si>
  <si>
    <t>CTY M, Main Street</t>
  </si>
  <si>
    <t>CTYK East</t>
  </si>
  <si>
    <t>widen 8' for bike loop  (Asphalt??)</t>
  </si>
  <si>
    <t>XXX</t>
  </si>
  <si>
    <t>Basic work, not full gravel work up</t>
  </si>
  <si>
    <t>Shamrock Road</t>
  </si>
  <si>
    <t>78,80,83,88,92</t>
  </si>
  <si>
    <t>Seal Coated or Resurfaced</t>
  </si>
  <si>
    <t>CTY M North, High-FT Lake Rd</t>
  </si>
  <si>
    <t>Osewgo-FT Lake Road</t>
  </si>
  <si>
    <t>Percent of Town Roads receiving roadwork</t>
  </si>
  <si>
    <t>72,73,75,82,86</t>
  </si>
  <si>
    <t>Estimated</t>
  </si>
  <si>
    <t>make all or % asphalt ???</t>
  </si>
  <si>
    <t>Existing Gravel Road/Fire Road - No Plans</t>
  </si>
  <si>
    <t>Coreen lane</t>
  </si>
  <si>
    <t>check condition</t>
  </si>
  <si>
    <t>Fishtrap Road, Stiloski Ln</t>
  </si>
  <si>
    <t>CTY M, Park Street</t>
  </si>
  <si>
    <t>CTY K West, Bear lake Road</t>
  </si>
  <si>
    <t>Cty M North</t>
  </si>
  <si>
    <t xml:space="preserve">CTY K West </t>
  </si>
  <si>
    <t>Oswego-FT Lake Road</t>
  </si>
  <si>
    <t>Oswego-FT Lake Road, Arrowhead</t>
  </si>
  <si>
    <t>82, 88</t>
  </si>
  <si>
    <t>assume Presque Ilse handles this road</t>
  </si>
  <si>
    <t>High Lake, Ridge Ln, High Pines</t>
  </si>
  <si>
    <t>Birch Drive</t>
  </si>
  <si>
    <t>High Lake Rd, Ridge Ln</t>
  </si>
  <si>
    <t>High Lake Rd</t>
  </si>
  <si>
    <t>between M and H</t>
  </si>
  <si>
    <t>narrow road</t>
  </si>
  <si>
    <t>create turn-arounds at each end</t>
  </si>
  <si>
    <t>Cty H</t>
  </si>
  <si>
    <t>needs improved turn around area</t>
  </si>
  <si>
    <t>Between Allen and Ridge is okay, Chip ridge to end, asphalt loop leg</t>
  </si>
  <si>
    <t>asphalt for loop, add 8' to width</t>
  </si>
  <si>
    <t>Do we want all or % as Asphalt??? Shown with asphalt to trail corner</t>
  </si>
  <si>
    <t>Wildwood Lane</t>
  </si>
  <si>
    <t>CTY K West, CTY M North</t>
  </si>
  <si>
    <t>Shamrock, Island Point</t>
  </si>
  <si>
    <t>CTY K West, Highland Drive</t>
  </si>
  <si>
    <t>Fallon Rd, Rintleman Rd</t>
  </si>
  <si>
    <t>Good condition, Consider Paving?</t>
  </si>
  <si>
    <t>good condition, consider paving all or part</t>
  </si>
  <si>
    <t>NOTES:</t>
  </si>
  <si>
    <t>what about easements costs for bike lanes, turn arounds, widening?</t>
  </si>
  <si>
    <t>what about cost of markings, lines, signs?</t>
  </si>
  <si>
    <t>what about engineering costs for widening, turn arounds, general improvements</t>
  </si>
  <si>
    <t>any bridge or culvert work to include?</t>
  </si>
  <si>
    <t>need to identify roads, mileage for potential cost share</t>
  </si>
  <si>
    <t>CTY H, North Creek Road</t>
  </si>
  <si>
    <t>Ritzke Trail</t>
  </si>
  <si>
    <t>Camp Manitowish ln - East</t>
  </si>
  <si>
    <t>CTY M North, Airport Rd</t>
  </si>
  <si>
    <t>CTY m South</t>
  </si>
  <si>
    <t>CTY N East</t>
  </si>
  <si>
    <t>CTY N West</t>
  </si>
  <si>
    <t>La Fave Road</t>
  </si>
  <si>
    <t xml:space="preserve">Island Lake Road  </t>
  </si>
  <si>
    <t>Northwest segment only</t>
  </si>
  <si>
    <t>CTY H, baaken Rd, Island lake Rd</t>
  </si>
  <si>
    <t>Asphalt upgrade??</t>
  </si>
  <si>
    <t>poor turn around area</t>
  </si>
  <si>
    <t>do we want to pave??</t>
  </si>
  <si>
    <t>CTY M South, North Creek Rd</t>
  </si>
  <si>
    <t>Kern lane</t>
  </si>
  <si>
    <t>Kern lane, Trout lane</t>
  </si>
  <si>
    <t>gravel, is this a town road?  Pave it??</t>
  </si>
  <si>
    <t>pave it since CMW will be carrying big tax bill</t>
  </si>
  <si>
    <t>US 51 N, Island lake Rd</t>
  </si>
  <si>
    <t>Le Fave Rd, Abe Le Fave Tr</t>
  </si>
  <si>
    <t>Le Fave Rd</t>
  </si>
  <si>
    <t>US 51 N, Airport Rd</t>
  </si>
  <si>
    <t>Le Fave Rd, Island Lake Rd</t>
  </si>
  <si>
    <t xml:space="preserve">Ben Bendrick Drive (Lake Shore Drive) </t>
  </si>
  <si>
    <t>North Town Line Rd (Town Road 116)</t>
  </si>
  <si>
    <t>East Fitzgerald Lane</t>
  </si>
  <si>
    <t>Canon Hill Circle</t>
  </si>
  <si>
    <t>Old 51 (Bakken-Island Lake)</t>
  </si>
  <si>
    <t>Town Road Mileage</t>
  </si>
  <si>
    <t>Old 51 Road (Town Line - Island Lake Rd)</t>
  </si>
  <si>
    <t>Town Line Rd, Island lake Rd</t>
  </si>
  <si>
    <t>Old 51 Road (Bakken Rd - Island Lake Rd)</t>
  </si>
  <si>
    <t>US 51 N, Island Lake Rd</t>
  </si>
  <si>
    <t>snowmobile %</t>
  </si>
  <si>
    <t>Bakken Road (East)</t>
  </si>
  <si>
    <t>Bakken Road (West)</t>
  </si>
  <si>
    <t>Bakken Road (west)</t>
  </si>
  <si>
    <t>CTY H, Bakken Rd (east)</t>
  </si>
  <si>
    <t>no turn around</t>
  </si>
  <si>
    <t>CTY M South (by N)</t>
  </si>
  <si>
    <t>Pat Lin Lane</t>
  </si>
  <si>
    <t>paved to start of campground</t>
  </si>
  <si>
    <t xml:space="preserve">road to nowhere, pave only if benefit to Dairymen's </t>
  </si>
  <si>
    <t>first .1m ok, no turn around</t>
  </si>
  <si>
    <t>Asphalt to benefit Dairymens and Bike loop, widen 8'</t>
  </si>
  <si>
    <t>US 51 North (near H)</t>
  </si>
  <si>
    <t>make widening part of agreement with owners, doable</t>
  </si>
  <si>
    <t>CTY H??</t>
  </si>
  <si>
    <t>Bakken Rd ??</t>
  </si>
  <si>
    <t>No signs, looks like snowmobile trail, barely a road</t>
  </si>
  <si>
    <t>Er</t>
  </si>
  <si>
    <t>CTY K West, Wool Lake Ln</t>
  </si>
  <si>
    <t>Ray Berch Lane</t>
  </si>
  <si>
    <t>is this  a TOWN ROAD</t>
  </si>
  <si>
    <t>Le Fave Road</t>
  </si>
  <si>
    <t>CTY K West, Newcomb Ln</t>
  </si>
  <si>
    <t>CTY H, Rudolph Lake Ln</t>
  </si>
  <si>
    <t>R.E.S Lane</t>
  </si>
  <si>
    <t>CTY K West, Fallon Rd</t>
  </si>
  <si>
    <t xml:space="preserve">US 51 North </t>
  </si>
  <si>
    <t>Jolin Lane</t>
  </si>
  <si>
    <t>Lone Tree Trail</t>
  </si>
  <si>
    <t>Evergreen Lodge Lane</t>
  </si>
  <si>
    <t>June Bug Circle</t>
  </si>
  <si>
    <t>Shelter Bay Trail</t>
  </si>
  <si>
    <t>Cliffs Trail</t>
  </si>
  <si>
    <t>Abe Le Fave Trail</t>
  </si>
  <si>
    <t>Arneders Lane</t>
  </si>
  <si>
    <t>trapped between Arbor Vitae roads, snowmobile trail 100%</t>
  </si>
  <si>
    <t>Stonehaven</t>
  </si>
  <si>
    <t>Around Community Building</t>
  </si>
  <si>
    <t>Keego Lake Road (Keego extension)</t>
  </si>
  <si>
    <t>only pave to T</t>
  </si>
  <si>
    <t>Porter Trail</t>
  </si>
  <si>
    <t>Fishtrap Resort Lane</t>
  </si>
  <si>
    <t>Eagles Post Trail</t>
  </si>
  <si>
    <t>Wittigs Point Lane</t>
  </si>
  <si>
    <t>Piney Road (Dairyman's)</t>
  </si>
  <si>
    <t>Wolf Lake lane (Dairyman's)</t>
  </si>
  <si>
    <t>Home Lake Lane (Dairyman's)</t>
  </si>
  <si>
    <t>Drake Lane (Dairyman's)</t>
  </si>
  <si>
    <t>Loan 1</t>
  </si>
  <si>
    <t>Loan 2</t>
  </si>
  <si>
    <t>Loan 3</t>
  </si>
  <si>
    <t>Loan 4</t>
  </si>
  <si>
    <t>Loan 5</t>
  </si>
  <si>
    <t>Loan 6</t>
  </si>
  <si>
    <t>Loan 7</t>
  </si>
  <si>
    <t>Loan 8</t>
  </si>
  <si>
    <t>Loan 9</t>
  </si>
  <si>
    <t>Maint Budget</t>
  </si>
  <si>
    <t>Loan 10</t>
  </si>
  <si>
    <t>RATING</t>
  </si>
  <si>
    <t>Traffic</t>
  </si>
  <si>
    <t>Occupancy</t>
  </si>
  <si>
    <t>Condition</t>
  </si>
  <si>
    <t>Extra Work</t>
  </si>
  <si>
    <t>Work Scope</t>
  </si>
  <si>
    <t>Surface</t>
  </si>
  <si>
    <t>Engrg</t>
  </si>
  <si>
    <t>Extra</t>
  </si>
  <si>
    <t>Description</t>
  </si>
  <si>
    <t>Score</t>
  </si>
  <si>
    <t>High Lake Road (after Ridge)</t>
  </si>
  <si>
    <t>High Lake Road (FT to Ridge)</t>
  </si>
  <si>
    <t>Airport Road (gravel)</t>
  </si>
  <si>
    <t>Airport Road (paved)</t>
  </si>
  <si>
    <t>turn around work</t>
  </si>
  <si>
    <t>repaved with asphalt in 2015</t>
  </si>
  <si>
    <t>boat landing</t>
  </si>
  <si>
    <t>West Big Lake Road (lane)</t>
  </si>
  <si>
    <t>one house, why is this a town road?</t>
  </si>
  <si>
    <t xml:space="preserve">Town Road 119 (Clear View) </t>
  </si>
  <si>
    <t>PHASE</t>
  </si>
  <si>
    <t>Total Roads                  Total Mileage</t>
  </si>
  <si>
    <t>Ph2</t>
  </si>
  <si>
    <t>Ph1</t>
  </si>
  <si>
    <t>Ph5</t>
  </si>
  <si>
    <t>Ph4</t>
  </si>
  <si>
    <t>Ph3</t>
  </si>
  <si>
    <t>WORK SCOPE</t>
  </si>
  <si>
    <t>WORKSCOPE COMMENTS</t>
  </si>
  <si>
    <t>Bridge / Culvert</t>
  </si>
  <si>
    <t>Safety</t>
  </si>
  <si>
    <t>Drainage</t>
  </si>
  <si>
    <t>Expansion</t>
  </si>
  <si>
    <t xml:space="preserve">Surface </t>
  </si>
  <si>
    <t>possible pave option, bike bypass, truck bypass</t>
  </si>
  <si>
    <t>asphalt to Concora, chip to K</t>
  </si>
  <si>
    <t>N</t>
  </si>
  <si>
    <t>minor shoulder grading for drainage</t>
  </si>
  <si>
    <t>BL</t>
  </si>
  <si>
    <t>A/N</t>
  </si>
  <si>
    <t xml:space="preserve">A </t>
  </si>
  <si>
    <t>A</t>
  </si>
  <si>
    <t>C</t>
  </si>
  <si>
    <t>shoulder work, veg removal, start asphalt, go to New Road</t>
  </si>
  <si>
    <t>C/N</t>
  </si>
  <si>
    <t>Elevate priotiy with Fishtrap</t>
  </si>
  <si>
    <t>with Newcomb , look at turn around space</t>
  </si>
  <si>
    <t>TO</t>
  </si>
  <si>
    <t>TO?</t>
  </si>
  <si>
    <t>possible 2 new culverts, shave some veg from corners, some shoulder work for drainage, widen?</t>
  </si>
  <si>
    <t>BL/BT</t>
  </si>
  <si>
    <t>with Trout Lane, and Sunset</t>
  </si>
  <si>
    <t>elevate priority with Kern Lane</t>
  </si>
  <si>
    <t>elevate priority with Kern Lane, upgrade to chip seal, widen 1-2 ft</t>
  </si>
  <si>
    <t>New 
Rating</t>
  </si>
  <si>
    <t>County - Municipal
Code</t>
  </si>
  <si>
    <t>Current Pavement 
Rating and Year</t>
  </si>
  <si>
    <t>Units
(F = Feet/ M = Miles)</t>
  </si>
  <si>
    <t>On Route</t>
  </si>
  <si>
    <t>At Route</t>
  </si>
  <si>
    <t>Toward Route</t>
  </si>
  <si>
    <t xml:space="preserve">Section Length </t>
  </si>
  <si>
    <t>Pavement 
Rating</t>
  </si>
  <si>
    <t>Rating Year</t>
  </si>
  <si>
    <t>Type</t>
  </si>
  <si>
    <t xml:space="preserve">Year </t>
  </si>
  <si>
    <t>Width</t>
  </si>
  <si>
    <t xml:space="preserve">Name
(Includes prefix, name, type, suffix and extention)
</t>
  </si>
  <si>
    <t>At
Municipal Location</t>
  </si>
  <si>
    <t>At Offset</t>
  </si>
  <si>
    <t>Toward
Municipal Location</t>
  </si>
  <si>
    <t>Toward Offset
(Optional Field)</t>
  </si>
  <si>
    <t>63004</t>
  </si>
  <si>
    <t>40</t>
  </si>
  <si>
    <t>2012</t>
  </si>
  <si>
    <t>22</t>
  </si>
  <si>
    <t>F</t>
  </si>
  <si>
    <t>Ada St</t>
  </si>
  <si>
    <t>Center St</t>
  </si>
  <si>
    <t>0</t>
  </si>
  <si>
    <t>Blaisdell St</t>
  </si>
  <si>
    <t>CTH K / Main St</t>
  </si>
  <si>
    <t>739</t>
  </si>
  <si>
    <t>7 (2013)</t>
  </si>
  <si>
    <t>55</t>
  </si>
  <si>
    <t>1970</t>
  </si>
  <si>
    <t>18</t>
  </si>
  <si>
    <t>Airport Rd</t>
  </si>
  <si>
    <t>CTH M / High Lake Rd</t>
  </si>
  <si>
    <t>Good Life Ln</t>
  </si>
  <si>
    <t>Rustic Coloney Ln</t>
  </si>
  <si>
    <t>Birch Wood Dr</t>
  </si>
  <si>
    <t>Dairymens Rd</t>
  </si>
  <si>
    <t>4699</t>
  </si>
  <si>
    <t>1 (2011)</t>
  </si>
  <si>
    <t>1974</t>
  </si>
  <si>
    <t>24</t>
  </si>
  <si>
    <t>2 (2013)</t>
  </si>
  <si>
    <t>57</t>
  </si>
  <si>
    <t>20</t>
  </si>
  <si>
    <t>Allen Rd</t>
  </si>
  <si>
    <t>CTH M</t>
  </si>
  <si>
    <t>3 (2013)</t>
  </si>
  <si>
    <t>1983</t>
  </si>
  <si>
    <t>Allequash Lake Rd</t>
  </si>
  <si>
    <t>Termini</t>
  </si>
  <si>
    <t>4963</t>
  </si>
  <si>
    <t>1973</t>
  </si>
  <si>
    <t>Annes Pl</t>
  </si>
  <si>
    <t>Old K Rd</t>
  </si>
  <si>
    <t>Church St / Green St</t>
  </si>
  <si>
    <t>1990</t>
  </si>
  <si>
    <t>Arrowhead Dr</t>
  </si>
  <si>
    <t>Oswego Fish Trap Lake Rd</t>
  </si>
  <si>
    <t>White Deer Ln</t>
  </si>
  <si>
    <t>Blue Heron Ln</t>
  </si>
  <si>
    <t>475</t>
  </si>
  <si>
    <t>Red Fox Ln</t>
  </si>
  <si>
    <t>528</t>
  </si>
  <si>
    <t>4 (2013)</t>
  </si>
  <si>
    <t>2002</t>
  </si>
  <si>
    <t>Bakken Rd</t>
  </si>
  <si>
    <t>Town Line Rd</t>
  </si>
  <si>
    <t>Pine Shores Ln / TN RD 147</t>
  </si>
  <si>
    <t>2535</t>
  </si>
  <si>
    <t>1214</t>
  </si>
  <si>
    <t>Pine Ln</t>
  </si>
  <si>
    <t>Balsam Rd</t>
  </si>
  <si>
    <t>USH 51</t>
  </si>
  <si>
    <t>Old 51 Rd (2)</t>
  </si>
  <si>
    <t>35</t>
  </si>
  <si>
    <t>16</t>
  </si>
  <si>
    <t>30</t>
  </si>
  <si>
    <t>Bass Lake Rd</t>
  </si>
  <si>
    <t>Bear Lake Rd</t>
  </si>
  <si>
    <t>1 (2013)</t>
  </si>
  <si>
    <t>1972</t>
  </si>
  <si>
    <t>CTH K</t>
  </si>
  <si>
    <t>Keego Rd E</t>
  </si>
  <si>
    <t>211</t>
  </si>
  <si>
    <t>10 (2013)</t>
  </si>
  <si>
    <t>Round Lake Rd</t>
  </si>
  <si>
    <t>Little Crooked Ln</t>
  </si>
  <si>
    <t>Birch Point Ln</t>
  </si>
  <si>
    <t>2 (2011)</t>
  </si>
  <si>
    <t>W Big Lake Ln</t>
  </si>
  <si>
    <t>52</t>
  </si>
  <si>
    <t>1994</t>
  </si>
  <si>
    <t>Big Muskellunge Lake Rd</t>
  </si>
  <si>
    <t>Nh State Forest Rd</t>
  </si>
  <si>
    <t>2323</t>
  </si>
  <si>
    <t>N Muskellunge Lake Rd / Starrett Rd / Big Muskellunge Lake Rd</t>
  </si>
  <si>
    <t>5438</t>
  </si>
  <si>
    <t>2000</t>
  </si>
  <si>
    <t>Birch Dr</t>
  </si>
  <si>
    <t>1003</t>
  </si>
  <si>
    <t>2004</t>
  </si>
  <si>
    <t>Community St</t>
  </si>
  <si>
    <t>Blueberry Ln</t>
  </si>
  <si>
    <t>422</t>
  </si>
  <si>
    <t>Boulder Ln</t>
  </si>
  <si>
    <t>9 (2013)</t>
  </si>
  <si>
    <t>2009</t>
  </si>
  <si>
    <t>Camp Manitowish Ln</t>
  </si>
  <si>
    <t>Camp Manitowish Ln E</t>
  </si>
  <si>
    <t>1977</t>
  </si>
  <si>
    <t>Campo Fiesta Ln</t>
  </si>
  <si>
    <t>N Creek Rd</t>
  </si>
  <si>
    <t>Cat Tail Cove Ln</t>
  </si>
  <si>
    <t>10 (2014)</t>
  </si>
  <si>
    <t>70</t>
  </si>
  <si>
    <t>2014</t>
  </si>
  <si>
    <t>Cemetery Rd</t>
  </si>
  <si>
    <t>370</t>
  </si>
  <si>
    <t>CTH K / CTH M / Park St</t>
  </si>
  <si>
    <t>1987</t>
  </si>
  <si>
    <t>Charlotte Pl Ln</t>
  </si>
  <si>
    <t>1979</t>
  </si>
  <si>
    <t>Clear View Dr</t>
  </si>
  <si>
    <t>Fallon Rd</t>
  </si>
  <si>
    <t>TN RD 119</t>
  </si>
  <si>
    <t>Concora Rd</t>
  </si>
  <si>
    <t>Forest Rd</t>
  </si>
  <si>
    <t>CTH H</t>
  </si>
  <si>
    <t>Day Lake Rd</t>
  </si>
  <si>
    <t>Wilson Ln</t>
  </si>
  <si>
    <t>Kern Ln</t>
  </si>
  <si>
    <t>Princess Pine Ln</t>
  </si>
  <si>
    <t>CTH K / CTH M</t>
  </si>
  <si>
    <t>5 (2013)</t>
  </si>
  <si>
    <t>1998</t>
  </si>
  <si>
    <t>Major Rd</t>
  </si>
  <si>
    <t>Dam Rd</t>
  </si>
  <si>
    <t>14</t>
  </si>
  <si>
    <t>Day Lake Landing Rd</t>
  </si>
  <si>
    <t>Bardon Rd / Day Lake Rd</t>
  </si>
  <si>
    <t>5069</t>
  </si>
  <si>
    <t>2006</t>
  </si>
  <si>
    <t>Evergreen Ln</t>
  </si>
  <si>
    <t>7814</t>
  </si>
  <si>
    <t>8 (2013)</t>
  </si>
  <si>
    <t>12</t>
  </si>
  <si>
    <t>9979</t>
  </si>
  <si>
    <t>1995</t>
  </si>
  <si>
    <t>Rintleman Rd</t>
  </si>
  <si>
    <t>Clear Lake Rd / Golf Rd / Fallon Rd</t>
  </si>
  <si>
    <t>Fish Trap Rd</t>
  </si>
  <si>
    <t>Stiloski Ln</t>
  </si>
  <si>
    <t>Fitzgerald Ln</t>
  </si>
  <si>
    <t>Lafave Rd / S Shore Bay Ln</t>
  </si>
  <si>
    <t>Island Lake Rd</t>
  </si>
  <si>
    <t>Fox Trl</t>
  </si>
  <si>
    <t>Newcomb Ln</t>
  </si>
  <si>
    <t>792</t>
  </si>
  <si>
    <t>Glen Lake Rd</t>
  </si>
  <si>
    <t>Shamrock Rd</t>
  </si>
  <si>
    <t>2007</t>
  </si>
  <si>
    <t>Grahl Ln</t>
  </si>
  <si>
    <t>CTH H / N Shore Pines Ln</t>
  </si>
  <si>
    <t>Platinum Ln / Termini</t>
  </si>
  <si>
    <t>2270</t>
  </si>
  <si>
    <t>Green St</t>
  </si>
  <si>
    <t>Senior Dr</t>
  </si>
  <si>
    <t>Halvorson Ln</t>
  </si>
  <si>
    <t>Harmony Point Ln</t>
  </si>
  <si>
    <t>Airport Rd / CTH M</t>
  </si>
  <si>
    <t>Fish Trap Rd / Fishtrap Lake Rd</t>
  </si>
  <si>
    <t>2010</t>
  </si>
  <si>
    <t>Partridge Ln</t>
  </si>
  <si>
    <t>2011</t>
  </si>
  <si>
    <t>Ridge Ln / High Lake Rd</t>
  </si>
  <si>
    <t>Sherry Ln / High Lake Rd</t>
  </si>
  <si>
    <t>3326</t>
  </si>
  <si>
    <t>High Pines Ln</t>
  </si>
  <si>
    <t>Ridge Ln</t>
  </si>
  <si>
    <t>Pinewood Ln</t>
  </si>
  <si>
    <t>Highland Dr</t>
  </si>
  <si>
    <t>Wildwood Ln</t>
  </si>
  <si>
    <t>1971</t>
  </si>
  <si>
    <t>1980</t>
  </si>
  <si>
    <t>Kassien Ln / Old 51 Rd (2)</t>
  </si>
  <si>
    <t>Jag Lake Rd</t>
  </si>
  <si>
    <t>Kassien Ln</t>
  </si>
  <si>
    <t>Island Lake Rd / Old 51 Rd (2)</t>
  </si>
  <si>
    <t>Keego Rd</t>
  </si>
  <si>
    <t>Trout Ln</t>
  </si>
  <si>
    <t>Lafave Rd</t>
  </si>
  <si>
    <t>Dump Rd / Town Line Rd</t>
  </si>
  <si>
    <t>Fitzgerald Ln / S Shore Bay Ln</t>
  </si>
  <si>
    <t>Lake Shore Dr</t>
  </si>
  <si>
    <t>Lucas Ln</t>
  </si>
  <si>
    <t>3010</t>
  </si>
  <si>
    <t>Mann Lake Rd</t>
  </si>
  <si>
    <t>8</t>
  </si>
  <si>
    <t>Maple Lake Rd</t>
  </si>
  <si>
    <t>Middle Gresham Ln</t>
  </si>
  <si>
    <t>1981</t>
  </si>
  <si>
    <t>Nebish Lake Rd</t>
  </si>
  <si>
    <t>Starrett Rd / Nebish Lake Rd</t>
  </si>
  <si>
    <t>Shore Dr</t>
  </si>
  <si>
    <t>Nichols Lake Rd</t>
  </si>
  <si>
    <t>Nichols Lake Ln / TN RD 127</t>
  </si>
  <si>
    <t>Nixon Lake Rd</t>
  </si>
  <si>
    <t>Camp 2 Rd / Nixon Lake Rd</t>
  </si>
  <si>
    <t>Town Line Rd / Twin Pines Rd</t>
  </si>
  <si>
    <t>Island Lake Rd / Kassien Ln</t>
  </si>
  <si>
    <t>Hoffman Rd E / Old 51 Rd E</t>
  </si>
  <si>
    <t>Old Flambeau Rd</t>
  </si>
  <si>
    <t>Old 51 Rd E</t>
  </si>
  <si>
    <t>1986</t>
  </si>
  <si>
    <t>38</t>
  </si>
  <si>
    <t>CTH K / CTH M / Main St / Park St</t>
  </si>
  <si>
    <t>Reible Ct / Rieble Ct</t>
  </si>
  <si>
    <t>Oswego Fish Trap Lake Rd Private</t>
  </si>
  <si>
    <t>White Birch Ln</t>
  </si>
  <si>
    <t>N Oswego Lake Rd</t>
  </si>
  <si>
    <t>Perch Ln</t>
  </si>
  <si>
    <t>Pine Shores Ln</t>
  </si>
  <si>
    <t>Bakken Rd / TN RD 147</t>
  </si>
  <si>
    <t>Platinum Ln</t>
  </si>
  <si>
    <t>CTH H / Grahl Ln</t>
  </si>
  <si>
    <t>Point Ln</t>
  </si>
  <si>
    <t>Reible Ct</t>
  </si>
  <si>
    <t>50</t>
  </si>
  <si>
    <t>Clear Lake Rd / Rintleman Rd</t>
  </si>
  <si>
    <t>River Ln</t>
  </si>
  <si>
    <t>Rocky Reef Ln</t>
  </si>
  <si>
    <t>CTH N</t>
  </si>
  <si>
    <t>Termini / Round Lake Rd</t>
  </si>
  <si>
    <t>Rudolph Lake Ln</t>
  </si>
  <si>
    <t>S Rudolph Lake Ln</t>
  </si>
  <si>
    <t>Res Ln</t>
  </si>
  <si>
    <t>6 (2013)</t>
  </si>
  <si>
    <t>Rustic Colony Ln</t>
  </si>
  <si>
    <t>1993</t>
  </si>
  <si>
    <t>Sherry Ln</t>
  </si>
  <si>
    <t>Spruce Dr</t>
  </si>
  <si>
    <t>S Shore Bay Ln</t>
  </si>
  <si>
    <t>Fitzgerald Ln / Lafave Rd</t>
  </si>
  <si>
    <t>1991</t>
  </si>
  <si>
    <t>Stiloski Rd</t>
  </si>
  <si>
    <t>Street Lake Rd</t>
  </si>
  <si>
    <t>Sunset Ln</t>
  </si>
  <si>
    <t>TN RD 116</t>
  </si>
  <si>
    <t>TN RD 127</t>
  </si>
  <si>
    <t>1999</t>
  </si>
  <si>
    <t>TN RD 146</t>
  </si>
  <si>
    <t>CTH B / Wildcat Rd</t>
  </si>
  <si>
    <t>TN RD 147</t>
  </si>
  <si>
    <t>Bakken Rd / Pine Shores Ln</t>
  </si>
  <si>
    <t>Town Hall Rd</t>
  </si>
  <si>
    <t>USH 51 / Town Line Rd</t>
  </si>
  <si>
    <t>Pine Ln / Town Line Rd</t>
  </si>
  <si>
    <t>63016</t>
  </si>
  <si>
    <t>Lavigne Rd</t>
  </si>
  <si>
    <t>Alder Lake Rd</t>
  </si>
  <si>
    <t>Sunset Ln / Termini</t>
  </si>
  <si>
    <t>Vandercook Rd</t>
  </si>
  <si>
    <t>CTH M / Vandercook Rd</t>
  </si>
  <si>
    <t>3485</t>
  </si>
  <si>
    <t>Buckhorn Rd / Vandercook Rd</t>
  </si>
  <si>
    <t>Whitney Lake Ln</t>
  </si>
  <si>
    <t>Wool Lake Ln</t>
  </si>
  <si>
    <t>FT</t>
  </si>
  <si>
    <t>MILES</t>
  </si>
  <si>
    <t>E Fitzgerald Ln</t>
  </si>
  <si>
    <t>Marsh Road (TR116)</t>
  </si>
  <si>
    <t>Weighted</t>
  </si>
  <si>
    <t>Airport Road - gravel</t>
  </si>
  <si>
    <t>Airport Road - paved</t>
  </si>
  <si>
    <t>Upgrade to chip seal</t>
  </si>
  <si>
    <t>Improvement Mileage</t>
  </si>
  <si>
    <t>Percent of Total Mileage</t>
  </si>
  <si>
    <t>Why Asphalt?  Not a high population area like Fishtrap Lake Rd.</t>
  </si>
  <si>
    <t>Priority</t>
  </si>
  <si>
    <t>Pave one mike of gravel to complete bike trail loop</t>
  </si>
  <si>
    <t>What about cost of markings, lines, signs?</t>
  </si>
  <si>
    <t>What about easements costs for bike lanes, turn arounds, widening?</t>
  </si>
  <si>
    <t>What about engineering costs for widening, turn arounds, general improvements</t>
  </si>
  <si>
    <t>What bridge or culvert work should we include?</t>
  </si>
  <si>
    <t>What roads, mileage have potential cost sharing with the DNR?</t>
  </si>
  <si>
    <t>What grant money is available?</t>
  </si>
  <si>
    <t>What potential do we have for the "new road" material?</t>
  </si>
  <si>
    <t>Is the condition of High Pines Lane really a 2?  I think it is just as bad as Wool Lake Lane and it is a 4.</t>
  </si>
  <si>
    <t>Questions:</t>
  </si>
  <si>
    <t>Comments:</t>
  </si>
  <si>
    <t>Priority list may be modified to save on construction costs.  i.e. roads may be grouped to minimize equipment setup and relocation costs</t>
  </si>
  <si>
    <t xml:space="preserve">All costs are estimates based upon average cost per mile for each road type, gravel, chip and seal, and asphalt.  </t>
  </si>
  <si>
    <t>Road Prioritization Factors:</t>
  </si>
  <si>
    <t>Traffic Levels, Occupancy, and Condition</t>
  </si>
  <si>
    <t>Additional discussion will be required to review needs / desires to add bike trail loops.</t>
  </si>
  <si>
    <t>White Tail Dear Loop - High / Fishtrap Lake Road to Allen Road</t>
  </si>
  <si>
    <t xml:space="preserve">Lumberjack Trail Loop - Old K to Hwy K </t>
  </si>
  <si>
    <t>Miles</t>
  </si>
  <si>
    <t>Accum.</t>
  </si>
  <si>
    <t>Airport Loop - Dairymens Road to Airport Road</t>
  </si>
  <si>
    <t>Leave .3 gravel to Walt &amp; Donna's, Chip Sealed in 2012</t>
  </si>
  <si>
    <t>Final costs will be determine once the engineeering work is completed. i.e. culverts, regrading, widening, turn around improvements etc.</t>
  </si>
  <si>
    <t xml:space="preserve">Current </t>
  </si>
  <si>
    <t>C&amp;S</t>
  </si>
  <si>
    <t>G to C&amp;S</t>
  </si>
  <si>
    <t>Cost</t>
  </si>
  <si>
    <t>%</t>
  </si>
  <si>
    <t>Cost by 20%</t>
  </si>
  <si>
    <t xml:space="preserve"> Increments</t>
  </si>
  <si>
    <t>How many miles of road can a contractor complete in a year?</t>
  </si>
  <si>
    <t xml:space="preserve">% of </t>
  </si>
  <si>
    <t>Dollars</t>
  </si>
  <si>
    <t>Total</t>
  </si>
  <si>
    <t>RESURFACE</t>
  </si>
  <si>
    <t xml:space="preserve"> COST EST</t>
  </si>
  <si>
    <t>1_7_17</t>
  </si>
  <si>
    <t>No Plans</t>
  </si>
  <si>
    <t>Town Road Plan Mileage</t>
  </si>
  <si>
    <t>Total Improvement Mileage</t>
  </si>
  <si>
    <t>Cost / Mile</t>
  </si>
  <si>
    <t xml:space="preserve">          TOWN ROAD IMPROVEMENT SUMMARY</t>
  </si>
  <si>
    <t>Category</t>
  </si>
  <si>
    <t>COST EST</t>
  </si>
  <si>
    <t xml:space="preserve">ACCUM. </t>
  </si>
  <si>
    <t xml:space="preserve">RESURFACE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</si>
</sst>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0.0"/>
    <numFmt numFmtId="167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color rgb="FFFF0000"/>
      <name val="Calibri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b/>
      <sz val="8"/>
      <color theme="1"/>
      <name val="Calibri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71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7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2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2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12" xfId="0" applyFill="1" applyBorder="1"/>
    <xf numFmtId="0" fontId="0" fillId="0" borderId="1" xfId="0" applyFill="1" applyBorder="1"/>
    <xf numFmtId="2" fontId="0" fillId="0" borderId="1" xfId="0" applyNumberFormat="1" applyFill="1" applyBorder="1" applyAlignment="1">
      <alignment horizontal="center"/>
    </xf>
    <xf numFmtId="0" fontId="0" fillId="0" borderId="14" xfId="0" applyFill="1" applyBorder="1"/>
    <xf numFmtId="2" fontId="0" fillId="4" borderId="1" xfId="0" applyNumberForma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2" borderId="6" xfId="0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8" borderId="0" xfId="0" applyFill="1"/>
    <xf numFmtId="0" fontId="1" fillId="3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2" borderId="0" xfId="0" applyFill="1"/>
    <xf numFmtId="0" fontId="1" fillId="0" borderId="0" xfId="0" applyFont="1"/>
    <xf numFmtId="0" fontId="0" fillId="6" borderId="0" xfId="0" applyFill="1"/>
    <xf numFmtId="0" fontId="0" fillId="9" borderId="0" xfId="0" applyFill="1"/>
    <xf numFmtId="0" fontId="0" fillId="10" borderId="0" xfId="0" applyFill="1"/>
    <xf numFmtId="0" fontId="0" fillId="2" borderId="20" xfId="0" applyFill="1" applyBorder="1" applyAlignment="1">
      <alignment horizontal="center"/>
    </xf>
    <xf numFmtId="0" fontId="0" fillId="0" borderId="9" xfId="0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2" fontId="6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0" fillId="6" borderId="1" xfId="0" applyNumberForma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25" xfId="0" applyBorder="1"/>
    <xf numFmtId="44" fontId="0" fillId="0" borderId="29" xfId="0" applyNumberFormat="1" applyBorder="1"/>
    <xf numFmtId="0" fontId="0" fillId="0" borderId="29" xfId="0" applyBorder="1"/>
    <xf numFmtId="0" fontId="0" fillId="0" borderId="26" xfId="0" applyBorder="1"/>
    <xf numFmtId="0" fontId="0" fillId="0" borderId="28" xfId="0" applyFill="1" applyBorder="1"/>
    <xf numFmtId="0" fontId="0" fillId="0" borderId="30" xfId="0" applyFill="1" applyBorder="1"/>
    <xf numFmtId="0" fontId="0" fillId="0" borderId="22" xfId="0" applyFill="1" applyBorder="1"/>
    <xf numFmtId="0" fontId="0" fillId="3" borderId="16" xfId="0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8" borderId="7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8" borderId="28" xfId="0" applyNumberFormat="1" applyFill="1" applyBorder="1" applyAlignment="1">
      <alignment horizontal="center"/>
    </xf>
    <xf numFmtId="0" fontId="0" fillId="3" borderId="23" xfId="0" applyFill="1" applyBorder="1"/>
    <xf numFmtId="2" fontId="0" fillId="7" borderId="1" xfId="0" applyNumberForma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3" borderId="33" xfId="0" applyFont="1" applyFill="1" applyBorder="1" applyAlignment="1">
      <alignment horizontal="center"/>
    </xf>
    <xf numFmtId="39" fontId="1" fillId="11" borderId="2" xfId="0" applyNumberFormat="1" applyFont="1" applyFill="1" applyBorder="1" applyAlignment="1">
      <alignment horizontal="center"/>
    </xf>
    <xf numFmtId="44" fontId="1" fillId="11" borderId="2" xfId="0" applyNumberFormat="1" applyFont="1" applyFill="1" applyBorder="1"/>
    <xf numFmtId="44" fontId="0" fillId="0" borderId="26" xfId="0" applyNumberForma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5" borderId="6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2" fontId="0" fillId="7" borderId="28" xfId="0" applyNumberForma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2" fillId="0" borderId="28" xfId="0" applyNumberFormat="1" applyFon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7" borderId="6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5" borderId="28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2" fontId="0" fillId="8" borderId="6" xfId="0" applyNumberForma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39" fontId="0" fillId="11" borderId="2" xfId="0" applyNumberFormat="1" applyFont="1" applyFill="1" applyBorder="1" applyAlignment="1">
      <alignment horizontal="center"/>
    </xf>
    <xf numFmtId="0" fontId="0" fillId="12" borderId="0" xfId="0" applyFill="1"/>
    <xf numFmtId="2" fontId="0" fillId="12" borderId="6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32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5" borderId="1" xfId="0" applyFill="1" applyBorder="1"/>
    <xf numFmtId="39" fontId="0" fillId="0" borderId="0" xfId="0" applyNumberFormat="1" applyAlignment="1">
      <alignment horizontal="center"/>
    </xf>
    <xf numFmtId="0" fontId="0" fillId="0" borderId="20" xfId="0" applyFon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0" fillId="0" borderId="14" xfId="0" applyBorder="1"/>
    <xf numFmtId="0" fontId="0" fillId="5" borderId="11" xfId="0" applyFill="1" applyBorder="1" applyAlignment="1">
      <alignment horizontal="center"/>
    </xf>
    <xf numFmtId="0" fontId="0" fillId="5" borderId="12" xfId="0" applyFill="1" applyBorder="1"/>
    <xf numFmtId="0" fontId="0" fillId="7" borderId="28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4" fontId="0" fillId="0" borderId="25" xfId="0" applyNumberFormat="1" applyBorder="1"/>
    <xf numFmtId="0" fontId="0" fillId="0" borderId="21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0" borderId="12" xfId="0" applyBorder="1"/>
    <xf numFmtId="2" fontId="0" fillId="8" borderId="12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7" fillId="5" borderId="1" xfId="0" applyFont="1" applyFill="1" applyBorder="1"/>
    <xf numFmtId="0" fontId="7" fillId="0" borderId="1" xfId="0" applyFont="1" applyBorder="1"/>
    <xf numFmtId="0" fontId="7" fillId="0" borderId="1" xfId="0" applyFont="1" applyFill="1" applyBorder="1"/>
    <xf numFmtId="0" fontId="7" fillId="2" borderId="1" xfId="0" applyFont="1" applyFill="1" applyBorder="1"/>
    <xf numFmtId="0" fontId="1" fillId="3" borderId="0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2" fontId="0" fillId="0" borderId="38" xfId="0" applyNumberFormat="1" applyFill="1" applyBorder="1" applyAlignment="1">
      <alignment horizontal="center"/>
    </xf>
    <xf numFmtId="2" fontId="0" fillId="0" borderId="39" xfId="0" applyNumberFormat="1" applyFill="1" applyBorder="1" applyAlignment="1">
      <alignment horizontal="center"/>
    </xf>
    <xf numFmtId="2" fontId="0" fillId="0" borderId="40" xfId="0" applyNumberFormat="1" applyFill="1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16" fontId="0" fillId="0" borderId="0" xfId="0" applyNumberFormat="1"/>
    <xf numFmtId="1" fontId="0" fillId="0" borderId="1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6" borderId="28" xfId="0" applyNumberFormat="1" applyFill="1" applyBorder="1" applyAlignment="1">
      <alignment horizontal="center"/>
    </xf>
    <xf numFmtId="1" fontId="0" fillId="13" borderId="7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7" fillId="0" borderId="12" xfId="0" applyFont="1" applyBorder="1"/>
    <xf numFmtId="2" fontId="0" fillId="7" borderId="12" xfId="0" applyNumberFormat="1" applyFill="1" applyBorder="1" applyAlignment="1">
      <alignment horizontal="center"/>
    </xf>
    <xf numFmtId="1" fontId="0" fillId="6" borderId="12" xfId="0" applyNumberFormat="1" applyFill="1" applyBorder="1" applyAlignment="1">
      <alignment horizontal="center"/>
    </xf>
    <xf numFmtId="1" fontId="0" fillId="6" borderId="27" xfId="0" applyNumberFormat="1" applyFill="1" applyBorder="1" applyAlignment="1">
      <alignment horizontal="center"/>
    </xf>
    <xf numFmtId="1" fontId="0" fillId="6" borderId="0" xfId="0" applyNumberForma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166" fontId="0" fillId="0" borderId="7" xfId="0" applyNumberForma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166" fontId="0" fillId="6" borderId="28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28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28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4" borderId="28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28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2" borderId="28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6" borderId="7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15" borderId="1" xfId="0" applyNumberFormat="1" applyFill="1" applyBorder="1" applyAlignment="1">
      <alignment horizontal="center"/>
    </xf>
    <xf numFmtId="1" fontId="0" fillId="15" borderId="28" xfId="0" applyNumberFormat="1" applyFill="1" applyBorder="1" applyAlignment="1">
      <alignment horizontal="center"/>
    </xf>
    <xf numFmtId="1" fontId="0" fillId="15" borderId="7" xfId="0" applyNumberFormat="1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7" fillId="15" borderId="1" xfId="0" applyFont="1" applyFill="1" applyBorder="1"/>
    <xf numFmtId="0" fontId="0" fillId="15" borderId="1" xfId="0" applyFill="1" applyBorder="1"/>
    <xf numFmtId="0" fontId="0" fillId="15" borderId="28" xfId="0" applyFill="1" applyBorder="1"/>
    <xf numFmtId="2" fontId="0" fillId="15" borderId="6" xfId="0" applyNumberFormat="1" applyFill="1" applyBorder="1" applyAlignment="1">
      <alignment horizontal="center"/>
    </xf>
    <xf numFmtId="2" fontId="0" fillId="15" borderId="28" xfId="0" applyNumberFormat="1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2" fontId="0" fillId="15" borderId="7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7" fillId="4" borderId="1" xfId="0" applyFont="1" applyFill="1" applyBorder="1"/>
    <xf numFmtId="0" fontId="0" fillId="4" borderId="1" xfId="0" applyFill="1" applyBorder="1"/>
    <xf numFmtId="0" fontId="0" fillId="4" borderId="28" xfId="0" applyFill="1" applyBorder="1"/>
    <xf numFmtId="2" fontId="0" fillId="4" borderId="28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0" fillId="2" borderId="28" xfId="0" applyFill="1" applyBorder="1"/>
    <xf numFmtId="2" fontId="0" fillId="2" borderId="6" xfId="0" applyNumberFormat="1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20" xfId="0" applyFill="1" applyBorder="1" applyAlignment="1">
      <alignment horizontal="center"/>
    </xf>
    <xf numFmtId="0" fontId="7" fillId="16" borderId="1" xfId="0" applyFont="1" applyFill="1" applyBorder="1"/>
    <xf numFmtId="0" fontId="0" fillId="16" borderId="1" xfId="0" applyFill="1" applyBorder="1"/>
    <xf numFmtId="0" fontId="0" fillId="16" borderId="28" xfId="0" applyFill="1" applyBorder="1"/>
    <xf numFmtId="2" fontId="0" fillId="16" borderId="6" xfId="0" applyNumberFormat="1" applyFill="1" applyBorder="1" applyAlignment="1">
      <alignment horizontal="center"/>
    </xf>
    <xf numFmtId="2" fontId="0" fillId="16" borderId="28" xfId="0" applyNumberFormat="1" applyFill="1" applyBorder="1" applyAlignment="1">
      <alignment horizontal="center"/>
    </xf>
    <xf numFmtId="2" fontId="0" fillId="16" borderId="1" xfId="0" applyNumberFormat="1" applyFill="1" applyBorder="1" applyAlignment="1">
      <alignment horizontal="center"/>
    </xf>
    <xf numFmtId="2" fontId="0" fillId="16" borderId="7" xfId="0" applyNumberFormat="1" applyFill="1" applyBorder="1" applyAlignment="1">
      <alignment horizontal="center"/>
    </xf>
    <xf numFmtId="1" fontId="0" fillId="16" borderId="1" xfId="0" applyNumberFormat="1" applyFill="1" applyBorder="1" applyAlignment="1">
      <alignment horizontal="center"/>
    </xf>
    <xf numFmtId="1" fontId="0" fillId="16" borderId="28" xfId="0" applyNumberFormat="1" applyFill="1" applyBorder="1" applyAlignment="1">
      <alignment horizontal="center"/>
    </xf>
    <xf numFmtId="1" fontId="0" fillId="16" borderId="7" xfId="0" applyNumberForma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7" fillId="6" borderId="12" xfId="0" applyFont="1" applyFill="1" applyBorder="1"/>
    <xf numFmtId="0" fontId="0" fillId="6" borderId="1" xfId="0" applyFill="1" applyBorder="1"/>
    <xf numFmtId="0" fontId="0" fillId="6" borderId="28" xfId="0" applyFill="1" applyBorder="1"/>
    <xf numFmtId="2" fontId="0" fillId="6" borderId="11" xfId="0" applyNumberFormat="1" applyFill="1" applyBorder="1" applyAlignment="1">
      <alignment horizontal="center"/>
    </xf>
    <xf numFmtId="2" fontId="0" fillId="6" borderId="27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6" borderId="13" xfId="0" applyNumberFormat="1" applyFill="1" applyBorder="1" applyAlignment="1">
      <alignment horizontal="center"/>
    </xf>
    <xf numFmtId="0" fontId="7" fillId="6" borderId="1" xfId="0" applyFont="1" applyFill="1" applyBorder="1"/>
    <xf numFmtId="2" fontId="0" fillId="6" borderId="28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1" xfId="0" applyFont="1" applyFill="1" applyBorder="1"/>
    <xf numFmtId="2" fontId="1" fillId="2" borderId="6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0" fillId="2" borderId="38" xfId="0" applyNumberFormat="1" applyFill="1" applyBorder="1" applyAlignment="1">
      <alignment horizontal="center"/>
    </xf>
    <xf numFmtId="2" fontId="0" fillId="2" borderId="39" xfId="0" applyNumberFormat="1" applyFill="1" applyBorder="1" applyAlignment="1">
      <alignment horizontal="center"/>
    </xf>
    <xf numFmtId="0" fontId="0" fillId="2" borderId="29" xfId="0" applyFill="1" applyBorder="1"/>
    <xf numFmtId="0" fontId="8" fillId="2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1" fillId="3" borderId="10" xfId="0" applyFont="1" applyFill="1" applyBorder="1" applyAlignment="1">
      <alignment horizontal="center" textRotation="90"/>
    </xf>
    <xf numFmtId="0" fontId="5" fillId="3" borderId="9" xfId="0" applyFont="1" applyFill="1" applyBorder="1" applyAlignment="1">
      <alignment horizontal="center" textRotation="90"/>
    </xf>
    <xf numFmtId="0" fontId="5" fillId="3" borderId="22" xfId="0" applyFont="1" applyFill="1" applyBorder="1" applyAlignment="1">
      <alignment horizontal="center" textRotation="90"/>
    </xf>
    <xf numFmtId="0" fontId="5" fillId="3" borderId="10" xfId="0" applyFont="1" applyFill="1" applyBorder="1" applyAlignment="1">
      <alignment horizontal="center" textRotation="90"/>
    </xf>
    <xf numFmtId="164" fontId="9" fillId="2" borderId="1" xfId="0" applyNumberFormat="1" applyFont="1" applyFill="1" applyBorder="1" applyAlignment="1">
      <alignment horizontal="center"/>
    </xf>
    <xf numFmtId="9" fontId="6" fillId="11" borderId="2" xfId="0" applyNumberFormat="1" applyFont="1" applyFill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1" fillId="3" borderId="18" xfId="0" applyFont="1" applyFill="1" applyBorder="1" applyAlignment="1">
      <alignment horizontal="center" textRotation="90"/>
    </xf>
    <xf numFmtId="0" fontId="10" fillId="3" borderId="2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 textRotation="90" wrapText="1"/>
    </xf>
    <xf numFmtId="0" fontId="5" fillId="3" borderId="9" xfId="0" applyFont="1" applyFill="1" applyBorder="1" applyAlignment="1">
      <alignment horizontal="center" textRotation="90" wrapText="1"/>
    </xf>
    <xf numFmtId="0" fontId="5" fillId="3" borderId="24" xfId="0" applyFont="1" applyFill="1" applyBorder="1" applyAlignment="1">
      <alignment horizontal="center" textRotation="90" wrapText="1"/>
    </xf>
    <xf numFmtId="1" fontId="0" fillId="0" borderId="10" xfId="0" applyNumberFormat="1" applyFill="1" applyBorder="1" applyAlignment="1">
      <alignment horizontal="center"/>
    </xf>
    <xf numFmtId="0" fontId="0" fillId="0" borderId="25" xfId="0" applyBorder="1" applyAlignment="1">
      <alignment wrapText="1"/>
    </xf>
    <xf numFmtId="0" fontId="0" fillId="0" borderId="29" xfId="0" applyBorder="1" applyAlignment="1">
      <alignment wrapText="1"/>
    </xf>
    <xf numFmtId="0" fontId="0" fillId="2" borderId="29" xfId="0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0" fillId="14" borderId="20" xfId="0" applyFill="1" applyBorder="1" applyAlignment="1">
      <alignment horizontal="center"/>
    </xf>
    <xf numFmtId="0" fontId="11" fillId="18" borderId="1" xfId="0" applyFont="1" applyFill="1" applyBorder="1" applyAlignment="1">
      <alignment horizontal="center" vertical="center" wrapText="1"/>
    </xf>
    <xf numFmtId="0" fontId="13" fillId="17" borderId="1" xfId="0" applyNumberFormat="1" applyFont="1" applyFill="1" applyBorder="1" applyAlignment="1">
      <alignment horizontal="center" textRotation="90" wrapText="1"/>
    </xf>
    <xf numFmtId="0" fontId="13" fillId="17" borderId="1" xfId="0" applyFont="1" applyFill="1" applyBorder="1" applyAlignment="1">
      <alignment horizontal="center" textRotation="90"/>
    </xf>
    <xf numFmtId="0" fontId="13" fillId="0" borderId="1" xfId="0" applyFont="1" applyFill="1" applyBorder="1" applyAlignment="1">
      <alignment horizontal="left"/>
    </xf>
    <xf numFmtId="0" fontId="13" fillId="18" borderId="1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textRotation="90" wrapText="1"/>
    </xf>
    <xf numFmtId="0" fontId="13" fillId="18" borderId="1" xfId="0" applyFont="1" applyFill="1" applyBorder="1" applyAlignment="1">
      <alignment horizontal="center" textRotation="90"/>
    </xf>
    <xf numFmtId="0" fontId="15" fillId="17" borderId="1" xfId="0" applyNumberFormat="1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/>
    </xf>
    <xf numFmtId="0" fontId="14" fillId="19" borderId="43" xfId="0" applyFont="1" applyFill="1" applyBorder="1"/>
    <xf numFmtId="2" fontId="0" fillId="0" borderId="0" xfId="0" applyNumberFormat="1"/>
    <xf numFmtId="0" fontId="14" fillId="20" borderId="43" xfId="0" applyFont="1" applyFill="1" applyBorder="1"/>
    <xf numFmtId="0" fontId="14" fillId="21" borderId="43" xfId="0" applyFont="1" applyFill="1" applyBorder="1"/>
    <xf numFmtId="0" fontId="14" fillId="22" borderId="43" xfId="0" applyFont="1" applyFill="1" applyBorder="1"/>
    <xf numFmtId="0" fontId="1" fillId="3" borderId="31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1" fontId="0" fillId="0" borderId="45" xfId="0" applyNumberFormat="1" applyFill="1" applyBorder="1" applyAlignment="1">
      <alignment horizontal="center"/>
    </xf>
    <xf numFmtId="1" fontId="0" fillId="0" borderId="42" xfId="0" applyNumberForma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1" fontId="0" fillId="0" borderId="44" xfId="0" applyNumberFormat="1" applyFill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4" fillId="0" borderId="0" xfId="0" applyFont="1" applyAlignment="1"/>
    <xf numFmtId="0" fontId="7" fillId="0" borderId="12" xfId="0" applyFont="1" applyBorder="1" applyAlignment="1"/>
    <xf numFmtId="0" fontId="0" fillId="0" borderId="1" xfId="0" applyFill="1" applyBorder="1" applyAlignment="1"/>
    <xf numFmtId="0" fontId="0" fillId="0" borderId="28" xfId="0" applyFill="1" applyBorder="1" applyAlignment="1"/>
    <xf numFmtId="44" fontId="0" fillId="0" borderId="25" xfId="0" applyNumberFormat="1" applyBorder="1" applyAlignment="1"/>
    <xf numFmtId="0" fontId="0" fillId="0" borderId="25" xfId="0" applyBorder="1" applyAlignment="1"/>
    <xf numFmtId="0" fontId="7" fillId="0" borderId="1" xfId="0" applyFont="1" applyBorder="1" applyAlignment="1"/>
    <xf numFmtId="44" fontId="0" fillId="0" borderId="29" xfId="0" applyNumberFormat="1" applyBorder="1" applyAlignment="1"/>
    <xf numFmtId="0" fontId="0" fillId="0" borderId="29" xfId="0" applyBorder="1" applyAlignment="1"/>
    <xf numFmtId="0" fontId="7" fillId="2" borderId="1" xfId="0" applyFont="1" applyFill="1" applyBorder="1" applyAlignment="1"/>
    <xf numFmtId="0" fontId="7" fillId="0" borderId="1" xfId="0" applyFont="1" applyFill="1" applyBorder="1" applyAlignment="1"/>
    <xf numFmtId="0" fontId="7" fillId="5" borderId="1" xfId="0" applyFont="1" applyFill="1" applyBorder="1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9" xfId="0" applyFill="1" applyBorder="1" applyAlignment="1"/>
    <xf numFmtId="0" fontId="0" fillId="0" borderId="22" xfId="0" applyFill="1" applyBorder="1" applyAlignment="1"/>
    <xf numFmtId="44" fontId="0" fillId="0" borderId="26" xfId="0" applyNumberFormat="1" applyBorder="1" applyAlignment="1"/>
    <xf numFmtId="0" fontId="0" fillId="0" borderId="26" xfId="0" applyBorder="1" applyAlignment="1"/>
    <xf numFmtId="44" fontId="1" fillId="11" borderId="2" xfId="0" applyNumberFormat="1" applyFont="1" applyFill="1" applyBorder="1" applyAlignment="1"/>
    <xf numFmtId="0" fontId="1" fillId="0" borderId="0" xfId="0" applyFont="1" applyAlignment="1"/>
    <xf numFmtId="0" fontId="0" fillId="0" borderId="0" xfId="0" applyFill="1" applyBorder="1" applyAlignment="1"/>
    <xf numFmtId="0" fontId="0" fillId="8" borderId="0" xfId="0" applyFill="1" applyAlignment="1"/>
    <xf numFmtId="0" fontId="0" fillId="2" borderId="0" xfId="0" applyFill="1" applyAlignment="1"/>
    <xf numFmtId="0" fontId="0" fillId="10" borderId="0" xfId="0" applyFill="1" applyAlignment="1"/>
    <xf numFmtId="0" fontId="0" fillId="9" borderId="0" xfId="0" applyFill="1" applyAlignment="1"/>
    <xf numFmtId="0" fontId="0" fillId="6" borderId="0" xfId="0" applyFill="1" applyAlignment="1"/>
    <xf numFmtId="0" fontId="0" fillId="12" borderId="0" xfId="0" applyFill="1" applyAlignment="1"/>
    <xf numFmtId="0" fontId="1" fillId="3" borderId="6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7" fillId="0" borderId="4" xfId="0" applyFont="1" applyBorder="1" applyAlignment="1"/>
    <xf numFmtId="0" fontId="1" fillId="3" borderId="1" xfId="0" applyFont="1" applyFill="1" applyBorder="1" applyAlignment="1">
      <alignment horizontal="center"/>
    </xf>
    <xf numFmtId="0" fontId="0" fillId="0" borderId="15" xfId="0" applyFill="1" applyBorder="1" applyAlignment="1"/>
    <xf numFmtId="0" fontId="1" fillId="3" borderId="28" xfId="0" applyFon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24" xfId="0" applyBorder="1" applyAlignment="1">
      <alignment horizontal="center"/>
    </xf>
    <xf numFmtId="1" fontId="0" fillId="6" borderId="9" xfId="0" applyNumberFormat="1" applyFill="1" applyBorder="1" applyAlignment="1">
      <alignment horizontal="center"/>
    </xf>
    <xf numFmtId="1" fontId="0" fillId="6" borderId="22" xfId="0" applyNumberForma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2" fontId="0" fillId="0" borderId="37" xfId="0" applyNumberForma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0" fillId="3" borderId="29" xfId="0" applyFill="1" applyBorder="1" applyAlignment="1"/>
    <xf numFmtId="0" fontId="0" fillId="0" borderId="24" xfId="0" applyBorder="1" applyAlignment="1"/>
    <xf numFmtId="0" fontId="0" fillId="6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7" fillId="0" borderId="9" xfId="0" applyFont="1" applyBorder="1" applyAlignment="1"/>
    <xf numFmtId="2" fontId="0" fillId="7" borderId="9" xfId="0" applyNumberForma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23" borderId="34" xfId="0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8" fillId="0" borderId="29" xfId="0" applyFont="1" applyBorder="1"/>
    <xf numFmtId="10" fontId="0" fillId="0" borderId="0" xfId="0" applyNumberFormat="1" applyAlignment="1"/>
    <xf numFmtId="0" fontId="0" fillId="0" borderId="45" xfId="0" applyBorder="1" applyAlignment="1"/>
    <xf numFmtId="2" fontId="0" fillId="8" borderId="0" xfId="0" applyNumberFormat="1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2" fontId="0" fillId="7" borderId="0" xfId="0" applyNumberFormat="1" applyFill="1" applyBorder="1" applyAlignment="1">
      <alignment horizontal="center"/>
    </xf>
    <xf numFmtId="1" fontId="21" fillId="6" borderId="28" xfId="0" applyNumberFormat="1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3" xfId="0" applyBorder="1" applyAlignment="1"/>
    <xf numFmtId="0" fontId="0" fillId="6" borderId="1" xfId="0" applyFill="1" applyBorder="1" applyAlignment="1">
      <alignment horizontal="center"/>
    </xf>
    <xf numFmtId="0" fontId="18" fillId="0" borderId="6" xfId="0" applyFont="1" applyBorder="1" applyAlignment="1"/>
    <xf numFmtId="0" fontId="0" fillId="0" borderId="6" xfId="0" applyBorder="1" applyAlignment="1"/>
    <xf numFmtId="0" fontId="0" fillId="0" borderId="6" xfId="0" applyBorder="1"/>
    <xf numFmtId="4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Fill="1" applyBorder="1" applyAlignment="1">
      <alignment horizontal="right"/>
    </xf>
    <xf numFmtId="0" fontId="0" fillId="0" borderId="45" xfId="0" applyFill="1" applyBorder="1" applyAlignment="1">
      <alignment horizontal="center"/>
    </xf>
    <xf numFmtId="2" fontId="0" fillId="0" borderId="45" xfId="0" applyNumberFormat="1" applyFill="1" applyBorder="1" applyAlignment="1">
      <alignment horizontal="center"/>
    </xf>
    <xf numFmtId="0" fontId="0" fillId="0" borderId="45" xfId="0" applyFill="1" applyBorder="1" applyAlignment="1">
      <alignment horizontal="left"/>
    </xf>
    <xf numFmtId="0" fontId="1" fillId="0" borderId="45" xfId="0" applyFont="1" applyBorder="1" applyAlignment="1"/>
    <xf numFmtId="0" fontId="1" fillId="0" borderId="45" xfId="0" applyFont="1" applyBorder="1" applyAlignment="1">
      <alignment horizontal="center"/>
    </xf>
    <xf numFmtId="9" fontId="1" fillId="0" borderId="45" xfId="0" applyNumberFormat="1" applyFont="1" applyBorder="1" applyAlignment="1">
      <alignment horizontal="center"/>
    </xf>
    <xf numFmtId="0" fontId="0" fillId="0" borderId="19" xfId="0" applyBorder="1" applyAlignment="1"/>
    <xf numFmtId="0" fontId="0" fillId="7" borderId="44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4" xfId="0" applyFill="1" applyBorder="1" applyAlignment="1">
      <alignment horizontal="center"/>
    </xf>
    <xf numFmtId="2" fontId="0" fillId="0" borderId="42" xfId="0" applyNumberFormat="1" applyFill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0" fillId="0" borderId="27" xfId="0" applyFill="1" applyBorder="1" applyAlignment="1">
      <alignment horizontal="right"/>
    </xf>
    <xf numFmtId="0" fontId="5" fillId="2" borderId="34" xfId="0" applyFont="1" applyFill="1" applyBorder="1" applyAlignment="1">
      <alignment horizontal="center"/>
    </xf>
    <xf numFmtId="1" fontId="0" fillId="24" borderId="7" xfId="0" applyNumberFormat="1" applyFill="1" applyBorder="1" applyAlignment="1">
      <alignment horizontal="center"/>
    </xf>
    <xf numFmtId="166" fontId="0" fillId="24" borderId="7" xfId="0" applyNumberFormat="1" applyFill="1" applyBorder="1" applyAlignment="1">
      <alignment horizontal="center"/>
    </xf>
    <xf numFmtId="0" fontId="0" fillId="0" borderId="54" xfId="0" applyBorder="1" applyAlignment="1"/>
    <xf numFmtId="0" fontId="0" fillId="3" borderId="55" xfId="0" applyFill="1" applyBorder="1" applyAlignment="1"/>
    <xf numFmtId="0" fontId="1" fillId="3" borderId="56" xfId="0" applyFont="1" applyFill="1" applyBorder="1" applyAlignment="1">
      <alignment horizontal="center"/>
    </xf>
    <xf numFmtId="0" fontId="0" fillId="0" borderId="12" xfId="0" applyFill="1" applyBorder="1" applyAlignment="1"/>
    <xf numFmtId="0" fontId="0" fillId="0" borderId="27" xfId="0" applyFill="1" applyBorder="1" applyAlignment="1"/>
    <xf numFmtId="1" fontId="0" fillId="24" borderId="13" xfId="0" applyNumberForma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5" fontId="1" fillId="3" borderId="55" xfId="0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5" fontId="1" fillId="3" borderId="55" xfId="0" applyNumberFormat="1" applyFont="1" applyFill="1" applyBorder="1" applyAlignment="1">
      <alignment horizontal="center" vertical="center"/>
    </xf>
    <xf numFmtId="165" fontId="1" fillId="3" borderId="57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9" xfId="0" applyBorder="1" applyAlignment="1"/>
    <xf numFmtId="0" fontId="0" fillId="0" borderId="59" xfId="0" applyFill="1" applyBorder="1" applyAlignment="1"/>
    <xf numFmtId="0" fontId="0" fillId="0" borderId="60" xfId="0" applyFill="1" applyBorder="1" applyAlignment="1"/>
    <xf numFmtId="2" fontId="0" fillId="0" borderId="60" xfId="0" applyNumberFormat="1" applyFill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62" xfId="0" applyNumberForma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44" fontId="0" fillId="0" borderId="65" xfId="0" applyNumberFormat="1" applyBorder="1" applyAlignment="1"/>
    <xf numFmtId="0" fontId="0" fillId="0" borderId="61" xfId="0" applyBorder="1" applyAlignment="1"/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5" fontId="0" fillId="0" borderId="61" xfId="0" applyNumberFormat="1" applyBorder="1" applyAlignment="1">
      <alignment horizontal="center"/>
    </xf>
    <xf numFmtId="0" fontId="7" fillId="5" borderId="59" xfId="0" applyFont="1" applyFill="1" applyBorder="1" applyAlignment="1"/>
    <xf numFmtId="1" fontId="0" fillId="0" borderId="59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24" borderId="62" xfId="0" applyNumberFormat="1" applyFill="1" applyBorder="1" applyAlignment="1">
      <alignment horizontal="center"/>
    </xf>
    <xf numFmtId="0" fontId="1" fillId="0" borderId="63" xfId="0" applyFont="1" applyBorder="1" applyAlignment="1"/>
    <xf numFmtId="39" fontId="1" fillId="11" borderId="46" xfId="0" applyNumberFormat="1" applyFont="1" applyFill="1" applyBorder="1" applyAlignment="1">
      <alignment horizontal="center"/>
    </xf>
    <xf numFmtId="0" fontId="0" fillId="0" borderId="60" xfId="0" applyBorder="1" applyAlignment="1"/>
    <xf numFmtId="0" fontId="0" fillId="0" borderId="46" xfId="0" applyBorder="1" applyAlignment="1"/>
    <xf numFmtId="0" fontId="1" fillId="0" borderId="46" xfId="0" applyFont="1" applyBorder="1" applyAlignment="1">
      <alignment horizontal="center"/>
    </xf>
    <xf numFmtId="0" fontId="1" fillId="0" borderId="46" xfId="0" applyFont="1" applyBorder="1" applyAlignment="1">
      <alignment horizontal="right"/>
    </xf>
    <xf numFmtId="39" fontId="1" fillId="0" borderId="46" xfId="0" applyNumberFormat="1" applyFont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39" fontId="1" fillId="3" borderId="46" xfId="0" applyNumberFormat="1" applyFont="1" applyFill="1" applyBorder="1" applyAlignment="1">
      <alignment horizontal="center"/>
    </xf>
    <xf numFmtId="165" fontId="1" fillId="3" borderId="63" xfId="0" applyNumberFormat="1" applyFont="1" applyFill="1" applyBorder="1" applyAlignment="1">
      <alignment horizontal="center"/>
    </xf>
    <xf numFmtId="0" fontId="0" fillId="0" borderId="63" xfId="0" applyBorder="1" applyAlignment="1"/>
    <xf numFmtId="0" fontId="0" fillId="8" borderId="45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24" borderId="5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0" fillId="0" borderId="28" xfId="0" applyBorder="1"/>
    <xf numFmtId="0" fontId="1" fillId="0" borderId="46" xfId="0" applyFont="1" applyFill="1" applyBorder="1" applyAlignment="1">
      <alignment horizontal="center"/>
    </xf>
    <xf numFmtId="39" fontId="1" fillId="0" borderId="46" xfId="0" applyNumberFormat="1" applyFont="1" applyFill="1" applyBorder="1" applyAlignment="1">
      <alignment horizontal="center"/>
    </xf>
    <xf numFmtId="165" fontId="1" fillId="0" borderId="63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/>
    <xf numFmtId="0" fontId="0" fillId="8" borderId="1" xfId="0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1" fontId="0" fillId="6" borderId="32" xfId="0" applyNumberFormat="1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2" fontId="0" fillId="0" borderId="69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57" xfId="0" applyNumberFormat="1" applyFill="1" applyBorder="1" applyAlignment="1">
      <alignment horizontal="center"/>
    </xf>
    <xf numFmtId="44" fontId="0" fillId="0" borderId="56" xfId="0" applyNumberFormat="1" applyBorder="1" applyAlignment="1"/>
    <xf numFmtId="165" fontId="0" fillId="0" borderId="67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/>
    </xf>
    <xf numFmtId="44" fontId="0" fillId="0" borderId="29" xfId="0" applyNumberFormat="1" applyFill="1" applyBorder="1" applyAlignment="1"/>
    <xf numFmtId="0" fontId="0" fillId="0" borderId="0" xfId="0" applyFill="1" applyAlignment="1"/>
    <xf numFmtId="2" fontId="0" fillId="0" borderId="0" xfId="0" applyNumberFormat="1" applyAlignment="1"/>
    <xf numFmtId="165" fontId="0" fillId="0" borderId="46" xfId="0" applyNumberFormat="1" applyBorder="1" applyAlignment="1">
      <alignment horizontal="center"/>
    </xf>
    <xf numFmtId="0" fontId="0" fillId="0" borderId="46" xfId="0" applyFill="1" applyBorder="1" applyAlignment="1">
      <alignment horizontal="center"/>
    </xf>
    <xf numFmtId="9" fontId="7" fillId="25" borderId="1" xfId="0" applyNumberFormat="1" applyFont="1" applyFill="1" applyBorder="1" applyAlignment="1"/>
    <xf numFmtId="0" fontId="0" fillId="25" borderId="1" xfId="0" applyFill="1" applyBorder="1" applyAlignment="1"/>
    <xf numFmtId="0" fontId="0" fillId="25" borderId="28" xfId="0" applyFill="1" applyBorder="1" applyAlignment="1"/>
    <xf numFmtId="2" fontId="0" fillId="25" borderId="28" xfId="0" applyNumberFormat="1" applyFill="1" applyBorder="1" applyAlignment="1">
      <alignment horizontal="center"/>
    </xf>
    <xf numFmtId="2" fontId="0" fillId="25" borderId="27" xfId="0" applyNumberFormat="1" applyFill="1" applyBorder="1" applyAlignment="1">
      <alignment horizontal="center"/>
    </xf>
    <xf numFmtId="2" fontId="0" fillId="25" borderId="6" xfId="0" applyNumberFormat="1" applyFill="1" applyBorder="1" applyAlignment="1">
      <alignment horizontal="center"/>
    </xf>
    <xf numFmtId="2" fontId="0" fillId="25" borderId="1" xfId="0" applyNumberFormat="1" applyFill="1" applyBorder="1" applyAlignment="1">
      <alignment horizontal="center"/>
    </xf>
    <xf numFmtId="2" fontId="0" fillId="25" borderId="7" xfId="0" applyNumberFormat="1" applyFill="1" applyBorder="1" applyAlignment="1">
      <alignment horizontal="center"/>
    </xf>
    <xf numFmtId="0" fontId="0" fillId="25" borderId="20" xfId="0" applyFill="1" applyBorder="1" applyAlignment="1">
      <alignment horizontal="center"/>
    </xf>
    <xf numFmtId="0" fontId="0" fillId="25" borderId="7" xfId="0" applyFill="1" applyBorder="1" applyAlignment="1">
      <alignment horizontal="center"/>
    </xf>
    <xf numFmtId="1" fontId="0" fillId="25" borderId="1" xfId="0" applyNumberFormat="1" applyFill="1" applyBorder="1" applyAlignment="1">
      <alignment horizontal="center"/>
    </xf>
    <xf numFmtId="1" fontId="0" fillId="25" borderId="28" xfId="0" applyNumberFormat="1" applyFill="1" applyBorder="1" applyAlignment="1">
      <alignment horizontal="center"/>
    </xf>
    <xf numFmtId="1" fontId="0" fillId="25" borderId="7" xfId="0" applyNumberFormat="1" applyFill="1" applyBorder="1" applyAlignment="1">
      <alignment horizontal="center"/>
    </xf>
    <xf numFmtId="1" fontId="0" fillId="25" borderId="45" xfId="0" applyNumberFormat="1" applyFill="1" applyBorder="1" applyAlignment="1">
      <alignment horizontal="center"/>
    </xf>
    <xf numFmtId="165" fontId="0" fillId="25" borderId="6" xfId="0" applyNumberFormat="1" applyFill="1" applyBorder="1" applyAlignment="1">
      <alignment horizontal="center"/>
    </xf>
    <xf numFmtId="2" fontId="0" fillId="25" borderId="42" xfId="0" applyNumberFormat="1" applyFill="1" applyBorder="1" applyAlignment="1">
      <alignment horizontal="center"/>
    </xf>
    <xf numFmtId="2" fontId="0" fillId="25" borderId="39" xfId="0" applyNumberFormat="1" applyFill="1" applyBorder="1" applyAlignment="1">
      <alignment horizontal="center"/>
    </xf>
    <xf numFmtId="44" fontId="0" fillId="25" borderId="29" xfId="0" applyNumberFormat="1" applyFill="1" applyBorder="1" applyAlignment="1"/>
    <xf numFmtId="2" fontId="0" fillId="25" borderId="46" xfId="0" applyNumberFormat="1" applyFill="1" applyBorder="1" applyAlignment="1">
      <alignment horizontal="center"/>
    </xf>
    <xf numFmtId="0" fontId="0" fillId="25" borderId="46" xfId="0" applyFill="1" applyBorder="1" applyAlignment="1">
      <alignment horizontal="center"/>
    </xf>
    <xf numFmtId="1" fontId="0" fillId="25" borderId="46" xfId="0" applyNumberFormat="1" applyFill="1" applyBorder="1" applyAlignment="1">
      <alignment horizontal="center"/>
    </xf>
    <xf numFmtId="165" fontId="0" fillId="25" borderId="46" xfId="0" applyNumberFormat="1" applyFill="1" applyBorder="1" applyAlignment="1">
      <alignment horizontal="center"/>
    </xf>
    <xf numFmtId="2" fontId="0" fillId="25" borderId="59" xfId="0" applyNumberFormat="1" applyFill="1" applyBorder="1" applyAlignment="1">
      <alignment horizontal="center"/>
    </xf>
    <xf numFmtId="2" fontId="0" fillId="25" borderId="64" xfId="0" applyNumberFormat="1" applyFill="1" applyBorder="1" applyAlignment="1">
      <alignment horizontal="center"/>
    </xf>
    <xf numFmtId="44" fontId="0" fillId="25" borderId="65" xfId="0" applyNumberFormat="1" applyFill="1" applyBorder="1" applyAlignment="1"/>
    <xf numFmtId="0" fontId="0" fillId="0" borderId="12" xfId="0" applyBorder="1" applyAlignment="1">
      <alignment horizontal="center"/>
    </xf>
    <xf numFmtId="0" fontId="0" fillId="0" borderId="59" xfId="0" applyBorder="1" applyAlignment="1">
      <alignment horizontal="center" wrapText="1"/>
    </xf>
    <xf numFmtId="165" fontId="0" fillId="0" borderId="12" xfId="0" applyNumberFormat="1" applyBorder="1" applyAlignment="1">
      <alignment horizontal="center" wrapText="1"/>
    </xf>
    <xf numFmtId="2" fontId="0" fillId="0" borderId="14" xfId="0" applyNumberFormat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59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44" fontId="0" fillId="0" borderId="38" xfId="0" applyNumberFormat="1" applyBorder="1" applyAlignment="1">
      <alignment horizontal="center"/>
    </xf>
    <xf numFmtId="44" fontId="0" fillId="25" borderId="38" xfId="0" applyNumberFormat="1" applyFill="1" applyBorder="1" applyAlignment="1">
      <alignment horizontal="center"/>
    </xf>
    <xf numFmtId="44" fontId="0" fillId="0" borderId="66" xfId="0" applyNumberFormat="1" applyBorder="1" applyAlignment="1">
      <alignment horizontal="center"/>
    </xf>
    <xf numFmtId="44" fontId="0" fillId="25" borderId="46" xfId="0" applyNumberFormat="1" applyFill="1" applyBorder="1" applyAlignment="1">
      <alignment horizontal="center"/>
    </xf>
    <xf numFmtId="165" fontId="0" fillId="0" borderId="36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6" borderId="42" xfId="0" applyFill="1" applyBorder="1" applyAlignment="1">
      <alignment horizontal="center"/>
    </xf>
    <xf numFmtId="2" fontId="7" fillId="26" borderId="1" xfId="0" applyNumberFormat="1" applyFont="1" applyFill="1" applyBorder="1" applyAlignment="1"/>
    <xf numFmtId="0" fontId="0" fillId="26" borderId="1" xfId="0" applyFill="1" applyBorder="1" applyAlignment="1"/>
    <xf numFmtId="0" fontId="0" fillId="26" borderId="28" xfId="0" applyFill="1" applyBorder="1" applyAlignment="1"/>
    <xf numFmtId="2" fontId="0" fillId="26" borderId="28" xfId="0" applyNumberFormat="1" applyFill="1" applyBorder="1" applyAlignment="1">
      <alignment horizontal="center"/>
    </xf>
    <xf numFmtId="2" fontId="0" fillId="26" borderId="27" xfId="0" applyNumberFormat="1" applyFill="1" applyBorder="1" applyAlignment="1">
      <alignment horizontal="center"/>
    </xf>
    <xf numFmtId="2" fontId="0" fillId="26" borderId="6" xfId="0" applyNumberFormat="1" applyFill="1" applyBorder="1" applyAlignment="1">
      <alignment horizontal="center"/>
    </xf>
    <xf numFmtId="2" fontId="0" fillId="26" borderId="1" xfId="0" applyNumberFormat="1" applyFill="1" applyBorder="1" applyAlignment="1">
      <alignment horizontal="center"/>
    </xf>
    <xf numFmtId="2" fontId="0" fillId="26" borderId="7" xfId="0" applyNumberFormat="1" applyFill="1" applyBorder="1" applyAlignment="1">
      <alignment horizontal="center"/>
    </xf>
    <xf numFmtId="0" fontId="0" fillId="26" borderId="20" xfId="0" applyFill="1" applyBorder="1" applyAlignment="1">
      <alignment horizontal="center"/>
    </xf>
    <xf numFmtId="0" fontId="0" fillId="26" borderId="7" xfId="0" applyFill="1" applyBorder="1" applyAlignment="1">
      <alignment horizontal="center"/>
    </xf>
    <xf numFmtId="1" fontId="0" fillId="26" borderId="1" xfId="0" applyNumberFormat="1" applyFill="1" applyBorder="1" applyAlignment="1">
      <alignment horizontal="center"/>
    </xf>
    <xf numFmtId="1" fontId="0" fillId="26" borderId="28" xfId="0" applyNumberFormat="1" applyFill="1" applyBorder="1" applyAlignment="1">
      <alignment horizontal="center"/>
    </xf>
    <xf numFmtId="1" fontId="0" fillId="26" borderId="7" xfId="0" applyNumberFormat="1" applyFill="1" applyBorder="1" applyAlignment="1">
      <alignment horizontal="center"/>
    </xf>
    <xf numFmtId="1" fontId="0" fillId="26" borderId="45" xfId="0" applyNumberFormat="1" applyFill="1" applyBorder="1" applyAlignment="1">
      <alignment horizontal="center"/>
    </xf>
    <xf numFmtId="165" fontId="0" fillId="26" borderId="6" xfId="0" applyNumberFormat="1" applyFill="1" applyBorder="1" applyAlignment="1">
      <alignment horizontal="center"/>
    </xf>
    <xf numFmtId="2" fontId="0" fillId="26" borderId="42" xfId="0" applyNumberFormat="1" applyFill="1" applyBorder="1" applyAlignment="1">
      <alignment horizontal="center"/>
    </xf>
    <xf numFmtId="2" fontId="0" fillId="26" borderId="39" xfId="0" applyNumberFormat="1" applyFill="1" applyBorder="1" applyAlignment="1">
      <alignment horizontal="center"/>
    </xf>
    <xf numFmtId="44" fontId="0" fillId="26" borderId="29" xfId="0" applyNumberFormat="1" applyFill="1" applyBorder="1" applyAlignment="1"/>
    <xf numFmtId="0" fontId="0" fillId="26" borderId="0" xfId="0" applyFill="1" applyAlignment="1"/>
    <xf numFmtId="166" fontId="0" fillId="26" borderId="1" xfId="0" applyNumberFormat="1" applyFill="1" applyBorder="1" applyAlignment="1">
      <alignment horizontal="center"/>
    </xf>
    <xf numFmtId="166" fontId="0" fillId="26" borderId="28" xfId="0" applyNumberFormat="1" applyFill="1" applyBorder="1" applyAlignment="1">
      <alignment horizontal="center"/>
    </xf>
    <xf numFmtId="166" fontId="0" fillId="26" borderId="7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7" borderId="0" xfId="0" applyFill="1" applyAlignment="1"/>
    <xf numFmtId="0" fontId="0" fillId="27" borderId="0" xfId="0" applyFill="1" applyAlignment="1">
      <alignment horizontal="center"/>
    </xf>
    <xf numFmtId="0" fontId="0" fillId="4" borderId="0" xfId="0" applyFill="1" applyAlignment="1"/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28" borderId="0" xfId="0" applyFill="1" applyAlignment="1"/>
    <xf numFmtId="0" fontId="0" fillId="28" borderId="0" xfId="0" applyFill="1" applyAlignment="1">
      <alignment horizontal="center"/>
    </xf>
    <xf numFmtId="2" fontId="23" fillId="0" borderId="0" xfId="0" applyNumberFormat="1" applyFont="1" applyAlignment="1"/>
    <xf numFmtId="0" fontId="23" fillId="0" borderId="0" xfId="0" applyFont="1" applyAlignment="1"/>
    <xf numFmtId="165" fontId="23" fillId="0" borderId="0" xfId="0" applyNumberFormat="1" applyFont="1" applyAlignment="1">
      <alignment horizontal="center"/>
    </xf>
    <xf numFmtId="167" fontId="23" fillId="0" borderId="0" xfId="0" applyNumberFormat="1" applyFont="1" applyAlignment="1"/>
    <xf numFmtId="0" fontId="9" fillId="3" borderId="1" xfId="0" applyFont="1" applyFill="1" applyBorder="1" applyAlignment="1">
      <alignment horizontal="center" vertical="center"/>
    </xf>
    <xf numFmtId="0" fontId="23" fillId="26" borderId="42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1" fillId="0" borderId="46" xfId="0" applyFont="1" applyBorder="1" applyAlignment="1">
      <alignment horizontal="left"/>
    </xf>
    <xf numFmtId="0" fontId="1" fillId="0" borderId="30" xfId="0" applyFont="1" applyBorder="1" applyAlignment="1"/>
    <xf numFmtId="0" fontId="0" fillId="8" borderId="0" xfId="0" applyFill="1" applyBorder="1" applyAlignment="1"/>
    <xf numFmtId="0" fontId="0" fillId="8" borderId="0" xfId="0" applyFill="1" applyBorder="1" applyAlignment="1">
      <alignment horizontal="center"/>
    </xf>
    <xf numFmtId="0" fontId="0" fillId="8" borderId="21" xfId="0" applyFill="1" applyBorder="1" applyAlignment="1"/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2" borderId="21" xfId="0" applyFill="1" applyBorder="1" applyAlignment="1"/>
    <xf numFmtId="0" fontId="0" fillId="27" borderId="0" xfId="0" applyFill="1" applyBorder="1" applyAlignment="1"/>
    <xf numFmtId="0" fontId="0" fillId="27" borderId="0" xfId="0" applyFill="1" applyBorder="1" applyAlignment="1">
      <alignment horizontal="center"/>
    </xf>
    <xf numFmtId="0" fontId="0" fillId="27" borderId="21" xfId="0" applyFill="1" applyBorder="1" applyAlignment="1"/>
    <xf numFmtId="0" fontId="0" fillId="4" borderId="0" xfId="0" applyFill="1" applyBorder="1" applyAlignment="1"/>
    <xf numFmtId="0" fontId="0" fillId="4" borderId="0" xfId="0" applyFill="1" applyBorder="1" applyAlignment="1">
      <alignment horizontal="center"/>
    </xf>
    <xf numFmtId="0" fontId="0" fillId="4" borderId="21" xfId="0" applyFill="1" applyBorder="1" applyAlignment="1"/>
    <xf numFmtId="0" fontId="0" fillId="6" borderId="0" xfId="0" applyFill="1" applyBorder="1" applyAlignment="1"/>
    <xf numFmtId="0" fontId="0" fillId="6" borderId="0" xfId="0" applyFill="1" applyBorder="1" applyAlignment="1">
      <alignment horizontal="center"/>
    </xf>
    <xf numFmtId="0" fontId="0" fillId="6" borderId="21" xfId="0" applyFill="1" applyBorder="1" applyAlignment="1"/>
    <xf numFmtId="0" fontId="0" fillId="28" borderId="0" xfId="0" applyFill="1" applyBorder="1" applyAlignment="1"/>
    <xf numFmtId="0" fontId="0" fillId="28" borderId="0" xfId="0" applyFill="1" applyBorder="1" applyAlignment="1">
      <alignment horizontal="center"/>
    </xf>
    <xf numFmtId="0" fontId="0" fillId="28" borderId="21" xfId="0" applyFill="1" applyBorder="1" applyAlignment="1"/>
    <xf numFmtId="0" fontId="9" fillId="0" borderId="46" xfId="0" applyFont="1" applyBorder="1" applyAlignment="1">
      <alignment horizontal="center"/>
    </xf>
    <xf numFmtId="0" fontId="23" fillId="0" borderId="30" xfId="0" applyFont="1" applyBorder="1" applyAlignment="1"/>
    <xf numFmtId="0" fontId="9" fillId="0" borderId="0" xfId="0" applyFont="1" applyBorder="1" applyAlignment="1">
      <alignment horizontal="center"/>
    </xf>
    <xf numFmtId="0" fontId="23" fillId="0" borderId="0" xfId="0" applyFont="1" applyBorder="1" applyAlignment="1"/>
    <xf numFmtId="165" fontId="9" fillId="0" borderId="0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3" fillId="0" borderId="30" xfId="0" applyFont="1" applyFill="1" applyBorder="1" applyAlignment="1"/>
    <xf numFmtId="2" fontId="23" fillId="0" borderId="0" xfId="0" applyNumberFormat="1" applyFont="1" applyBorder="1" applyAlignment="1"/>
    <xf numFmtId="165" fontId="23" fillId="0" borderId="0" xfId="0" applyNumberFormat="1" applyFont="1" applyBorder="1" applyAlignment="1">
      <alignment horizontal="center"/>
    </xf>
    <xf numFmtId="0" fontId="23" fillId="0" borderId="21" xfId="0" applyFont="1" applyBorder="1" applyAlignment="1"/>
    <xf numFmtId="167" fontId="23" fillId="0" borderId="21" xfId="0" applyNumberFormat="1" applyFont="1" applyBorder="1" applyAlignment="1"/>
    <xf numFmtId="0" fontId="9" fillId="0" borderId="27" xfId="0" applyFont="1" applyBorder="1" applyAlignment="1">
      <alignment horizontal="center"/>
    </xf>
    <xf numFmtId="2" fontId="23" fillId="0" borderId="45" xfId="0" applyNumberFormat="1" applyFont="1" applyBorder="1" applyAlignment="1"/>
    <xf numFmtId="0" fontId="23" fillId="0" borderId="45" xfId="0" applyFont="1" applyBorder="1" applyAlignment="1"/>
    <xf numFmtId="165" fontId="23" fillId="0" borderId="45" xfId="0" applyNumberFormat="1" applyFont="1" applyBorder="1" applyAlignment="1">
      <alignment horizontal="center"/>
    </xf>
    <xf numFmtId="167" fontId="23" fillId="0" borderId="19" xfId="0" applyNumberFormat="1" applyFont="1" applyBorder="1" applyAlignment="1"/>
    <xf numFmtId="0" fontId="0" fillId="26" borderId="28" xfId="0" applyFill="1" applyBorder="1" applyAlignment="1">
      <alignment horizontal="center"/>
    </xf>
    <xf numFmtId="0" fontId="0" fillId="0" borderId="20" xfId="0" applyBorder="1" applyAlignment="1"/>
    <xf numFmtId="0" fontId="0" fillId="26" borderId="20" xfId="0" applyFill="1" applyBorder="1" applyAlignment="1"/>
    <xf numFmtId="44" fontId="0" fillId="0" borderId="6" xfId="0" applyNumberFormat="1" applyBorder="1" applyAlignment="1"/>
    <xf numFmtId="165" fontId="0" fillId="26" borderId="6" xfId="0" applyNumberFormat="1" applyFill="1" applyBorder="1" applyAlignment="1"/>
    <xf numFmtId="0" fontId="0" fillId="0" borderId="30" xfId="0" applyBorder="1"/>
    <xf numFmtId="0" fontId="0" fillId="0" borderId="0" xfId="0" applyBorder="1"/>
    <xf numFmtId="0" fontId="0" fillId="0" borderId="21" xfId="0" applyBorder="1"/>
    <xf numFmtId="0" fontId="0" fillId="0" borderId="27" xfId="0" applyBorder="1"/>
    <xf numFmtId="0" fontId="0" fillId="0" borderId="45" xfId="0" applyBorder="1"/>
    <xf numFmtId="0" fontId="0" fillId="0" borderId="19" xfId="0" applyBorder="1"/>
    <xf numFmtId="44" fontId="0" fillId="0" borderId="61" xfId="0" applyNumberFormat="1" applyBorder="1" applyAlignment="1"/>
    <xf numFmtId="44" fontId="0" fillId="0" borderId="63" xfId="0" applyNumberFormat="1" applyBorder="1" applyAlignment="1"/>
    <xf numFmtId="0" fontId="18" fillId="0" borderId="20" xfId="0" applyFont="1" applyBorder="1" applyAlignment="1"/>
    <xf numFmtId="0" fontId="0" fillId="0" borderId="20" xfId="0" applyBorder="1"/>
    <xf numFmtId="0" fontId="0" fillId="0" borderId="57" xfId="0" applyBorder="1" applyAlignment="1"/>
    <xf numFmtId="0" fontId="0" fillId="0" borderId="37" xfId="0" applyBorder="1" applyAlignment="1"/>
    <xf numFmtId="0" fontId="0" fillId="0" borderId="20" xfId="0" applyFill="1" applyBorder="1" applyAlignment="1"/>
    <xf numFmtId="0" fontId="1" fillId="3" borderId="59" xfId="0" applyFont="1" applyFill="1" applyBorder="1" applyAlignment="1">
      <alignment horizontal="center"/>
    </xf>
    <xf numFmtId="0" fontId="1" fillId="3" borderId="60" xfId="0" applyFont="1" applyFill="1" applyBorder="1" applyAlignment="1">
      <alignment horizontal="center"/>
    </xf>
    <xf numFmtId="0" fontId="1" fillId="3" borderId="70" xfId="0" applyFont="1" applyFill="1" applyBorder="1" applyAlignment="1">
      <alignment horizontal="center"/>
    </xf>
    <xf numFmtId="0" fontId="1" fillId="3" borderId="7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72" xfId="0" applyFont="1" applyFill="1" applyBorder="1" applyAlignment="1">
      <alignment horizontal="center"/>
    </xf>
    <xf numFmtId="0" fontId="1" fillId="3" borderId="63" xfId="0" applyFont="1" applyFill="1" applyBorder="1" applyAlignment="1">
      <alignment horizontal="center"/>
    </xf>
    <xf numFmtId="0" fontId="1" fillId="3" borderId="62" xfId="0" applyFont="1" applyFill="1" applyBorder="1" applyAlignment="1">
      <alignment horizontal="center"/>
    </xf>
    <xf numFmtId="0" fontId="5" fillId="3" borderId="59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5" fontId="1" fillId="3" borderId="32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/>
    </xf>
    <xf numFmtId="0" fontId="5" fillId="3" borderId="64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1" fontId="0" fillId="6" borderId="61" xfId="0" applyNumberFormat="1" applyFill="1" applyBorder="1" applyAlignment="1">
      <alignment horizontal="center"/>
    </xf>
    <xf numFmtId="44" fontId="0" fillId="0" borderId="11" xfId="0" applyNumberFormat="1" applyBorder="1" applyAlignment="1"/>
    <xf numFmtId="44" fontId="0" fillId="0" borderId="32" xfId="0" applyNumberFormat="1" applyBorder="1" applyAlignment="1"/>
    <xf numFmtId="0" fontId="0" fillId="0" borderId="6" xfId="0" applyNumberFormat="1" applyFill="1" applyBorder="1" applyAlignment="1"/>
    <xf numFmtId="165" fontId="0" fillId="0" borderId="11" xfId="0" applyNumberFormat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" fillId="3" borderId="67" xfId="0" applyFont="1" applyFill="1" applyBorder="1" applyAlignment="1">
      <alignment horizontal="center"/>
    </xf>
    <xf numFmtId="1" fontId="2" fillId="6" borderId="28" xfId="0" applyNumberFormat="1" applyFon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0" fillId="0" borderId="16" xfId="0" applyBorder="1" applyAlignment="1"/>
    <xf numFmtId="0" fontId="0" fillId="0" borderId="20" xfId="0" applyBorder="1" applyAlignment="1">
      <alignment horizontal="left"/>
    </xf>
    <xf numFmtId="0" fontId="1" fillId="3" borderId="74" xfId="0" applyFont="1" applyFill="1" applyBorder="1" applyAlignment="1">
      <alignment horizontal="center"/>
    </xf>
    <xf numFmtId="165" fontId="1" fillId="3" borderId="41" xfId="0" applyNumberFormat="1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/>
    </xf>
    <xf numFmtId="0" fontId="5" fillId="3" borderId="75" xfId="0" applyFont="1" applyFill="1" applyBorder="1" applyAlignment="1">
      <alignment horizontal="center"/>
    </xf>
    <xf numFmtId="0" fontId="0" fillId="6" borderId="51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0" borderId="4" xfId="0" applyFill="1" applyBorder="1" applyAlignment="1"/>
    <xf numFmtId="2" fontId="0" fillId="0" borderId="15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1" fontId="0" fillId="6" borderId="15" xfId="0" applyNumberFormat="1" applyFill="1" applyBorder="1" applyAlignment="1">
      <alignment horizontal="center"/>
    </xf>
    <xf numFmtId="1" fontId="0" fillId="0" borderId="48" xfId="0" applyNumberForma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44" fontId="0" fillId="0" borderId="17" xfId="0" applyNumberFormat="1" applyBorder="1" applyAlignment="1"/>
    <xf numFmtId="44" fontId="0" fillId="0" borderId="29" xfId="0" applyNumberFormat="1" applyBorder="1" applyAlignment="1">
      <alignment horizontal="center"/>
    </xf>
    <xf numFmtId="165" fontId="0" fillId="25" borderId="29" xfId="0" applyNumberFormat="1" applyFill="1" applyBorder="1" applyAlignment="1">
      <alignment horizontal="left"/>
    </xf>
    <xf numFmtId="44" fontId="0" fillId="6" borderId="6" xfId="0" applyNumberFormat="1" applyFill="1" applyBorder="1" applyAlignment="1">
      <alignment horizontal="center"/>
    </xf>
    <xf numFmtId="0" fontId="0" fillId="0" borderId="61" xfId="0" applyBorder="1" applyAlignment="1">
      <alignment horizontal="center"/>
    </xf>
    <xf numFmtId="44" fontId="0" fillId="0" borderId="65" xfId="0" applyNumberFormat="1" applyBorder="1" applyAlignment="1">
      <alignment horizontal="center"/>
    </xf>
    <xf numFmtId="0" fontId="0" fillId="0" borderId="61" xfId="0" applyFill="1" applyBorder="1" applyAlignment="1">
      <alignment horizontal="center"/>
    </xf>
    <xf numFmtId="165" fontId="0" fillId="25" borderId="64" xfId="0" applyNumberFormat="1" applyFill="1" applyBorder="1" applyAlignment="1">
      <alignment horizontal="left"/>
    </xf>
    <xf numFmtId="44" fontId="0" fillId="0" borderId="64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7" xfId="0" applyFill="1" applyBorder="1" applyAlignment="1">
      <alignment horizontal="right"/>
    </xf>
    <xf numFmtId="0" fontId="0" fillId="0" borderId="69" xfId="0" applyFill="1" applyBorder="1" applyAlignment="1">
      <alignment horizontal="right"/>
    </xf>
    <xf numFmtId="0" fontId="0" fillId="0" borderId="69" xfId="0" applyFill="1" applyBorder="1" applyAlignment="1">
      <alignment horizontal="center"/>
    </xf>
    <xf numFmtId="0" fontId="0" fillId="0" borderId="69" xfId="0" applyFill="1" applyBorder="1" applyAlignment="1">
      <alignment horizontal="left"/>
    </xf>
    <xf numFmtId="0" fontId="0" fillId="0" borderId="69" xfId="0" applyBorder="1" applyAlignment="1"/>
    <xf numFmtId="0" fontId="1" fillId="0" borderId="69" xfId="0" applyFont="1" applyBorder="1" applyAlignment="1"/>
    <xf numFmtId="0" fontId="1" fillId="0" borderId="69" xfId="0" applyFont="1" applyBorder="1" applyAlignment="1">
      <alignment horizontal="center"/>
    </xf>
    <xf numFmtId="9" fontId="1" fillId="0" borderId="69" xfId="0" applyNumberFormat="1" applyFont="1" applyBorder="1" applyAlignment="1">
      <alignment horizontal="center"/>
    </xf>
    <xf numFmtId="165" fontId="0" fillId="0" borderId="54" xfId="0" applyNumberFormat="1" applyBorder="1" applyAlignment="1">
      <alignment horizontal="center"/>
    </xf>
    <xf numFmtId="0" fontId="0" fillId="0" borderId="57" xfId="0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5" fontId="0" fillId="29" borderId="3" xfId="0" applyNumberFormat="1" applyFill="1" applyBorder="1" applyAlignment="1">
      <alignment horizontal="center"/>
    </xf>
    <xf numFmtId="165" fontId="0" fillId="29" borderId="6" xfId="0" applyNumberFormat="1" applyFill="1" applyBorder="1" applyAlignment="1">
      <alignment horizontal="center"/>
    </xf>
    <xf numFmtId="165" fontId="0" fillId="29" borderId="29" xfId="0" applyNumberFormat="1" applyFill="1" applyBorder="1" applyAlignment="1">
      <alignment horizontal="left"/>
    </xf>
    <xf numFmtId="0" fontId="5" fillId="3" borderId="2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78" xfId="0" applyFont="1" applyFill="1" applyBorder="1" applyAlignment="1">
      <alignment horizontal="center"/>
    </xf>
    <xf numFmtId="0" fontId="1" fillId="3" borderId="79" xfId="0" applyFont="1" applyFill="1" applyBorder="1" applyAlignment="1">
      <alignment horizontal="center"/>
    </xf>
    <xf numFmtId="0" fontId="1" fillId="3" borderId="69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42" fontId="6" fillId="0" borderId="1" xfId="0" applyNumberFormat="1" applyFont="1" applyBorder="1" applyAlignment="1">
      <alignment horizontal="center"/>
    </xf>
    <xf numFmtId="0" fontId="0" fillId="0" borderId="70" xfId="0" applyBorder="1"/>
    <xf numFmtId="0" fontId="1" fillId="0" borderId="40" xfId="0" applyFont="1" applyBorder="1" applyAlignment="1">
      <alignment horizontal="center"/>
    </xf>
    <xf numFmtId="42" fontId="24" fillId="0" borderId="1" xfId="0" applyNumberFormat="1" applyFont="1" applyBorder="1" applyAlignment="1">
      <alignment horizontal="center"/>
    </xf>
    <xf numFmtId="42" fontId="24" fillId="0" borderId="7" xfId="0" applyNumberFormat="1" applyFont="1" applyBorder="1" applyAlignment="1">
      <alignment horizontal="center"/>
    </xf>
    <xf numFmtId="42" fontId="24" fillId="0" borderId="9" xfId="0" applyNumberFormat="1" applyFont="1" applyBorder="1" applyAlignment="1">
      <alignment horizontal="center"/>
    </xf>
    <xf numFmtId="42" fontId="24" fillId="0" borderId="10" xfId="0" applyNumberFormat="1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2" fontId="24" fillId="0" borderId="6" xfId="0" applyNumberFormat="1" applyFont="1" applyBorder="1" applyAlignment="1">
      <alignment horizontal="center"/>
    </xf>
    <xf numFmtId="42" fontId="24" fillId="0" borderId="8" xfId="0" applyNumberFormat="1" applyFont="1" applyBorder="1" applyAlignment="1">
      <alignment horizont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5" xfId="0" applyBorder="1" applyAlignment="1">
      <alignment horizontal="center"/>
    </xf>
    <xf numFmtId="0" fontId="11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textRotation="90"/>
    </xf>
    <xf numFmtId="0" fontId="11" fillId="17" borderId="1" xfId="0" applyFont="1" applyFill="1" applyBorder="1" applyAlignment="1">
      <alignment horizontal="center" wrapText="1"/>
    </xf>
    <xf numFmtId="0" fontId="12" fillId="17" borderId="1" xfId="0" applyFont="1" applyFill="1" applyBorder="1" applyAlignment="1">
      <alignment horizontal="center"/>
    </xf>
    <xf numFmtId="0" fontId="13" fillId="18" borderId="1" xfId="0" applyFont="1" applyFill="1" applyBorder="1" applyAlignment="1">
      <alignment horizontal="center" textRotation="90" wrapText="1"/>
    </xf>
    <xf numFmtId="0" fontId="14" fillId="0" borderId="1" xfId="0" applyFont="1" applyFill="1" applyBorder="1" applyAlignment="1">
      <alignment horizontal="center" wrapText="1"/>
    </xf>
    <xf numFmtId="0" fontId="11" fillId="0" borderId="2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3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Normal" xfId="0" builtinId="0"/>
  </cellStyles>
  <dxfs count="0"/>
  <tableStyles count="0" defaultTableStyle="TableStyleMedium2" defaultPivotStyle="PivotStyleLight16"/>
  <colors>
    <mruColors>
      <color rgb="FFFFFF99"/>
      <color rgb="FFFF7C80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Town of Boulder Junction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Road Funding Tax Burden - 5Yr Stagger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($2M every 5 years)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finance!$B$3</c:f>
              <c:strCache>
                <c:ptCount val="1"/>
                <c:pt idx="0">
                  <c:v>Loan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finance!$C$3:$BA$3</c:f>
              <c:numCache>
                <c:formatCode>"$"#,##0</c:formatCode>
                <c:ptCount val="51"/>
                <c:pt idx="0" formatCode="General">
                  <c:v>0.0</c:v>
                </c:pt>
                <c:pt idx="1">
                  <c:v>150000.0</c:v>
                </c:pt>
                <c:pt idx="2">
                  <c:v>150000.0</c:v>
                </c:pt>
                <c:pt idx="3">
                  <c:v>150000.0</c:v>
                </c:pt>
                <c:pt idx="4">
                  <c:v>150000.0</c:v>
                </c:pt>
                <c:pt idx="5">
                  <c:v>150000.0</c:v>
                </c:pt>
                <c:pt idx="6">
                  <c:v>150000.0</c:v>
                </c:pt>
                <c:pt idx="7">
                  <c:v>150000.0</c:v>
                </c:pt>
                <c:pt idx="8">
                  <c:v>150000.0</c:v>
                </c:pt>
                <c:pt idx="9">
                  <c:v>150000.0</c:v>
                </c:pt>
                <c:pt idx="10">
                  <c:v>150000.0</c:v>
                </c:pt>
                <c:pt idx="11">
                  <c:v>150000.0</c:v>
                </c:pt>
                <c:pt idx="12">
                  <c:v>150000.0</c:v>
                </c:pt>
                <c:pt idx="13">
                  <c:v>150000.0</c:v>
                </c:pt>
                <c:pt idx="14">
                  <c:v>150000.0</c:v>
                </c:pt>
                <c:pt idx="15">
                  <c:v>150000.0</c:v>
                </c:pt>
                <c:pt idx="16">
                  <c:v>150000.0</c:v>
                </c:pt>
                <c:pt idx="17">
                  <c:v>150000.0</c:v>
                </c:pt>
                <c:pt idx="18">
                  <c:v>150000.0</c:v>
                </c:pt>
                <c:pt idx="19">
                  <c:v>150000.0</c:v>
                </c:pt>
                <c:pt idx="20">
                  <c:v>150000.0</c:v>
                </c:pt>
              </c:numCache>
            </c:numRef>
          </c:val>
        </c:ser>
        <c:ser>
          <c:idx val="1"/>
          <c:order val="1"/>
          <c:tx>
            <c:strRef>
              <c:f>finance!$B$4</c:f>
              <c:strCache>
                <c:ptCount val="1"/>
                <c:pt idx="0">
                  <c:v>Loan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finance!$C$4:$BA$4</c:f>
              <c:numCache>
                <c:formatCode>General</c:formatCode>
                <c:ptCount val="51"/>
                <c:pt idx="6" formatCode="&quot;$&quot;#,##0">
                  <c:v>150000.0</c:v>
                </c:pt>
                <c:pt idx="7" formatCode="&quot;$&quot;#,##0">
                  <c:v>150000.0</c:v>
                </c:pt>
                <c:pt idx="8" formatCode="&quot;$&quot;#,##0">
                  <c:v>150000.0</c:v>
                </c:pt>
                <c:pt idx="9" formatCode="&quot;$&quot;#,##0">
                  <c:v>150000.0</c:v>
                </c:pt>
                <c:pt idx="10" formatCode="&quot;$&quot;#,##0">
                  <c:v>150000.0</c:v>
                </c:pt>
                <c:pt idx="11" formatCode="&quot;$&quot;#,##0">
                  <c:v>150000.0</c:v>
                </c:pt>
                <c:pt idx="12" formatCode="&quot;$&quot;#,##0">
                  <c:v>150000.0</c:v>
                </c:pt>
                <c:pt idx="13" formatCode="&quot;$&quot;#,##0">
                  <c:v>150000.0</c:v>
                </c:pt>
                <c:pt idx="14" formatCode="&quot;$&quot;#,##0">
                  <c:v>150000.0</c:v>
                </c:pt>
                <c:pt idx="15" formatCode="&quot;$&quot;#,##0">
                  <c:v>150000.0</c:v>
                </c:pt>
                <c:pt idx="16" formatCode="&quot;$&quot;#,##0">
                  <c:v>150000.0</c:v>
                </c:pt>
                <c:pt idx="17" formatCode="&quot;$&quot;#,##0">
                  <c:v>150000.0</c:v>
                </c:pt>
                <c:pt idx="18" formatCode="&quot;$&quot;#,##0">
                  <c:v>150000.0</c:v>
                </c:pt>
                <c:pt idx="19" formatCode="&quot;$&quot;#,##0">
                  <c:v>150000.0</c:v>
                </c:pt>
                <c:pt idx="20" formatCode="&quot;$&quot;#,##0">
                  <c:v>150000.0</c:v>
                </c:pt>
                <c:pt idx="21" formatCode="&quot;$&quot;#,##0">
                  <c:v>150000.0</c:v>
                </c:pt>
                <c:pt idx="22" formatCode="&quot;$&quot;#,##0">
                  <c:v>150000.0</c:v>
                </c:pt>
                <c:pt idx="23" formatCode="&quot;$&quot;#,##0">
                  <c:v>150000.0</c:v>
                </c:pt>
                <c:pt idx="24" formatCode="&quot;$&quot;#,##0">
                  <c:v>150000.0</c:v>
                </c:pt>
                <c:pt idx="25" formatCode="&quot;$&quot;#,##0">
                  <c:v>150000.0</c:v>
                </c:pt>
              </c:numCache>
            </c:numRef>
          </c:val>
        </c:ser>
        <c:ser>
          <c:idx val="2"/>
          <c:order val="2"/>
          <c:tx>
            <c:strRef>
              <c:f>finance!$B$5</c:f>
              <c:strCache>
                <c:ptCount val="1"/>
                <c:pt idx="0">
                  <c:v>Loan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finance!$C$5:$BA$5</c:f>
              <c:numCache>
                <c:formatCode>General</c:formatCode>
                <c:ptCount val="51"/>
                <c:pt idx="11" formatCode="&quot;$&quot;#,##0">
                  <c:v>150000.0</c:v>
                </c:pt>
                <c:pt idx="12" formatCode="&quot;$&quot;#,##0">
                  <c:v>150000.0</c:v>
                </c:pt>
                <c:pt idx="13" formatCode="&quot;$&quot;#,##0">
                  <c:v>150000.0</c:v>
                </c:pt>
                <c:pt idx="14" formatCode="&quot;$&quot;#,##0">
                  <c:v>150000.0</c:v>
                </c:pt>
                <c:pt idx="15" formatCode="&quot;$&quot;#,##0">
                  <c:v>150000.0</c:v>
                </c:pt>
                <c:pt idx="16" formatCode="&quot;$&quot;#,##0">
                  <c:v>150000.0</c:v>
                </c:pt>
                <c:pt idx="17" formatCode="&quot;$&quot;#,##0">
                  <c:v>150000.0</c:v>
                </c:pt>
                <c:pt idx="18" formatCode="&quot;$&quot;#,##0">
                  <c:v>150000.0</c:v>
                </c:pt>
                <c:pt idx="19" formatCode="&quot;$&quot;#,##0">
                  <c:v>150000.0</c:v>
                </c:pt>
                <c:pt idx="20" formatCode="&quot;$&quot;#,##0">
                  <c:v>150000.0</c:v>
                </c:pt>
                <c:pt idx="21" formatCode="&quot;$&quot;#,##0">
                  <c:v>150000.0</c:v>
                </c:pt>
                <c:pt idx="22" formatCode="&quot;$&quot;#,##0">
                  <c:v>150000.0</c:v>
                </c:pt>
                <c:pt idx="23" formatCode="&quot;$&quot;#,##0">
                  <c:v>150000.0</c:v>
                </c:pt>
                <c:pt idx="24" formatCode="&quot;$&quot;#,##0">
                  <c:v>150000.0</c:v>
                </c:pt>
                <c:pt idx="25" formatCode="&quot;$&quot;#,##0">
                  <c:v>150000.0</c:v>
                </c:pt>
                <c:pt idx="26" formatCode="&quot;$&quot;#,##0">
                  <c:v>150000.0</c:v>
                </c:pt>
                <c:pt idx="27" formatCode="&quot;$&quot;#,##0">
                  <c:v>150000.0</c:v>
                </c:pt>
                <c:pt idx="28" formatCode="&quot;$&quot;#,##0">
                  <c:v>150000.0</c:v>
                </c:pt>
                <c:pt idx="29" formatCode="&quot;$&quot;#,##0">
                  <c:v>150000.0</c:v>
                </c:pt>
                <c:pt idx="30" formatCode="&quot;$&quot;#,##0">
                  <c:v>150000.0</c:v>
                </c:pt>
              </c:numCache>
            </c:numRef>
          </c:val>
        </c:ser>
        <c:ser>
          <c:idx val="3"/>
          <c:order val="3"/>
          <c:tx>
            <c:strRef>
              <c:f>finance!$B$6</c:f>
              <c:strCache>
                <c:ptCount val="1"/>
                <c:pt idx="0">
                  <c:v>Loan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finance!$C$6:$BA$6</c:f>
              <c:numCache>
                <c:formatCode>General</c:formatCode>
                <c:ptCount val="51"/>
                <c:pt idx="16" formatCode="&quot;$&quot;#,##0">
                  <c:v>150000.0</c:v>
                </c:pt>
                <c:pt idx="17" formatCode="&quot;$&quot;#,##0">
                  <c:v>150000.0</c:v>
                </c:pt>
                <c:pt idx="18" formatCode="&quot;$&quot;#,##0">
                  <c:v>150000.0</c:v>
                </c:pt>
                <c:pt idx="19" formatCode="&quot;$&quot;#,##0">
                  <c:v>150000.0</c:v>
                </c:pt>
                <c:pt idx="20" formatCode="&quot;$&quot;#,##0">
                  <c:v>150000.0</c:v>
                </c:pt>
                <c:pt idx="21" formatCode="&quot;$&quot;#,##0">
                  <c:v>150000.0</c:v>
                </c:pt>
                <c:pt idx="22" formatCode="&quot;$&quot;#,##0">
                  <c:v>150000.0</c:v>
                </c:pt>
                <c:pt idx="23" formatCode="&quot;$&quot;#,##0">
                  <c:v>150000.0</c:v>
                </c:pt>
                <c:pt idx="24" formatCode="&quot;$&quot;#,##0">
                  <c:v>150000.0</c:v>
                </c:pt>
                <c:pt idx="25" formatCode="&quot;$&quot;#,##0">
                  <c:v>150000.0</c:v>
                </c:pt>
                <c:pt idx="26" formatCode="&quot;$&quot;#,##0">
                  <c:v>150000.0</c:v>
                </c:pt>
                <c:pt idx="27" formatCode="&quot;$&quot;#,##0">
                  <c:v>150000.0</c:v>
                </c:pt>
                <c:pt idx="28" formatCode="&quot;$&quot;#,##0">
                  <c:v>150000.0</c:v>
                </c:pt>
                <c:pt idx="29" formatCode="&quot;$&quot;#,##0">
                  <c:v>150000.0</c:v>
                </c:pt>
                <c:pt idx="30" formatCode="&quot;$&quot;#,##0">
                  <c:v>150000.0</c:v>
                </c:pt>
                <c:pt idx="31" formatCode="&quot;$&quot;#,##0">
                  <c:v>150000.0</c:v>
                </c:pt>
                <c:pt idx="32" formatCode="&quot;$&quot;#,##0">
                  <c:v>150000.0</c:v>
                </c:pt>
                <c:pt idx="33" formatCode="&quot;$&quot;#,##0">
                  <c:v>150000.0</c:v>
                </c:pt>
                <c:pt idx="34" formatCode="&quot;$&quot;#,##0">
                  <c:v>150000.0</c:v>
                </c:pt>
                <c:pt idx="35" formatCode="&quot;$&quot;#,##0">
                  <c:v>150000.0</c:v>
                </c:pt>
              </c:numCache>
            </c:numRef>
          </c:val>
        </c:ser>
        <c:ser>
          <c:idx val="4"/>
          <c:order val="4"/>
          <c:tx>
            <c:strRef>
              <c:f>finance!$B$7</c:f>
              <c:strCache>
                <c:ptCount val="1"/>
                <c:pt idx="0">
                  <c:v>Loan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finance!$C$7:$BA$7</c:f>
              <c:numCache>
                <c:formatCode>General</c:formatCode>
                <c:ptCount val="51"/>
                <c:pt idx="21" formatCode="&quot;$&quot;#,##0">
                  <c:v>150000.0</c:v>
                </c:pt>
                <c:pt idx="22" formatCode="&quot;$&quot;#,##0">
                  <c:v>150000.0</c:v>
                </c:pt>
                <c:pt idx="23" formatCode="&quot;$&quot;#,##0">
                  <c:v>150000.0</c:v>
                </c:pt>
                <c:pt idx="24" formatCode="&quot;$&quot;#,##0">
                  <c:v>150000.0</c:v>
                </c:pt>
                <c:pt idx="25" formatCode="&quot;$&quot;#,##0">
                  <c:v>150000.0</c:v>
                </c:pt>
                <c:pt idx="26" formatCode="&quot;$&quot;#,##0">
                  <c:v>150000.0</c:v>
                </c:pt>
                <c:pt idx="27" formatCode="&quot;$&quot;#,##0">
                  <c:v>150000.0</c:v>
                </c:pt>
                <c:pt idx="28" formatCode="&quot;$&quot;#,##0">
                  <c:v>150000.0</c:v>
                </c:pt>
                <c:pt idx="29" formatCode="&quot;$&quot;#,##0">
                  <c:v>150000.0</c:v>
                </c:pt>
                <c:pt idx="30" formatCode="&quot;$&quot;#,##0">
                  <c:v>150000.0</c:v>
                </c:pt>
                <c:pt idx="31" formatCode="&quot;$&quot;#,##0">
                  <c:v>150000.0</c:v>
                </c:pt>
                <c:pt idx="32" formatCode="&quot;$&quot;#,##0">
                  <c:v>150000.0</c:v>
                </c:pt>
                <c:pt idx="33" formatCode="&quot;$&quot;#,##0">
                  <c:v>150000.0</c:v>
                </c:pt>
                <c:pt idx="34" formatCode="&quot;$&quot;#,##0">
                  <c:v>150000.0</c:v>
                </c:pt>
                <c:pt idx="35" formatCode="&quot;$&quot;#,##0">
                  <c:v>150000.0</c:v>
                </c:pt>
                <c:pt idx="36" formatCode="&quot;$&quot;#,##0">
                  <c:v>150000.0</c:v>
                </c:pt>
                <c:pt idx="37" formatCode="&quot;$&quot;#,##0">
                  <c:v>150000.0</c:v>
                </c:pt>
                <c:pt idx="38" formatCode="&quot;$&quot;#,##0">
                  <c:v>150000.0</c:v>
                </c:pt>
                <c:pt idx="39" formatCode="&quot;$&quot;#,##0">
                  <c:v>150000.0</c:v>
                </c:pt>
                <c:pt idx="40" formatCode="&quot;$&quot;#,##0">
                  <c:v>150000.0</c:v>
                </c:pt>
              </c:numCache>
            </c:numRef>
          </c:val>
        </c:ser>
        <c:ser>
          <c:idx val="5"/>
          <c:order val="5"/>
          <c:tx>
            <c:strRef>
              <c:f>finance!$B$8</c:f>
              <c:strCache>
                <c:ptCount val="1"/>
                <c:pt idx="0">
                  <c:v>Loan 6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finance!$C$8:$BA$8</c:f>
              <c:numCache>
                <c:formatCode>General</c:formatCode>
                <c:ptCount val="51"/>
                <c:pt idx="26" formatCode="&quot;$&quot;#,##0">
                  <c:v>150000.0</c:v>
                </c:pt>
                <c:pt idx="27" formatCode="&quot;$&quot;#,##0">
                  <c:v>150000.0</c:v>
                </c:pt>
                <c:pt idx="28" formatCode="&quot;$&quot;#,##0">
                  <c:v>150000.0</c:v>
                </c:pt>
                <c:pt idx="29" formatCode="&quot;$&quot;#,##0">
                  <c:v>150000.0</c:v>
                </c:pt>
                <c:pt idx="30" formatCode="&quot;$&quot;#,##0">
                  <c:v>150000.0</c:v>
                </c:pt>
                <c:pt idx="31" formatCode="&quot;$&quot;#,##0">
                  <c:v>150000.0</c:v>
                </c:pt>
                <c:pt idx="32" formatCode="&quot;$&quot;#,##0">
                  <c:v>150000.0</c:v>
                </c:pt>
                <c:pt idx="33" formatCode="&quot;$&quot;#,##0">
                  <c:v>150000.0</c:v>
                </c:pt>
                <c:pt idx="34" formatCode="&quot;$&quot;#,##0">
                  <c:v>150000.0</c:v>
                </c:pt>
                <c:pt idx="35" formatCode="&quot;$&quot;#,##0">
                  <c:v>150000.0</c:v>
                </c:pt>
                <c:pt idx="36" formatCode="&quot;$&quot;#,##0">
                  <c:v>150000.0</c:v>
                </c:pt>
                <c:pt idx="37" formatCode="&quot;$&quot;#,##0">
                  <c:v>150000.0</c:v>
                </c:pt>
                <c:pt idx="38" formatCode="&quot;$&quot;#,##0">
                  <c:v>150000.0</c:v>
                </c:pt>
                <c:pt idx="39" formatCode="&quot;$&quot;#,##0">
                  <c:v>150000.0</c:v>
                </c:pt>
                <c:pt idx="40" formatCode="&quot;$&quot;#,##0">
                  <c:v>150000.0</c:v>
                </c:pt>
                <c:pt idx="41" formatCode="&quot;$&quot;#,##0">
                  <c:v>150000.0</c:v>
                </c:pt>
                <c:pt idx="42" formatCode="&quot;$&quot;#,##0">
                  <c:v>150000.0</c:v>
                </c:pt>
                <c:pt idx="43" formatCode="&quot;$&quot;#,##0">
                  <c:v>150000.0</c:v>
                </c:pt>
                <c:pt idx="44" formatCode="&quot;$&quot;#,##0">
                  <c:v>150000.0</c:v>
                </c:pt>
                <c:pt idx="45" formatCode="&quot;$&quot;#,##0">
                  <c:v>150000.0</c:v>
                </c:pt>
              </c:numCache>
            </c:numRef>
          </c:val>
        </c:ser>
        <c:ser>
          <c:idx val="6"/>
          <c:order val="6"/>
          <c:tx>
            <c:strRef>
              <c:f>finance!$B$9</c:f>
              <c:strCache>
                <c:ptCount val="1"/>
                <c:pt idx="0">
                  <c:v>Loan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finance!$C$9:$BA$9</c:f>
              <c:numCache>
                <c:formatCode>General</c:formatCode>
                <c:ptCount val="51"/>
                <c:pt idx="31" formatCode="&quot;$&quot;#,##0">
                  <c:v>150000.0</c:v>
                </c:pt>
                <c:pt idx="32" formatCode="&quot;$&quot;#,##0">
                  <c:v>150000.0</c:v>
                </c:pt>
                <c:pt idx="33" formatCode="&quot;$&quot;#,##0">
                  <c:v>150000.0</c:v>
                </c:pt>
                <c:pt idx="34" formatCode="&quot;$&quot;#,##0">
                  <c:v>150000.0</c:v>
                </c:pt>
                <c:pt idx="35" formatCode="&quot;$&quot;#,##0">
                  <c:v>150000.0</c:v>
                </c:pt>
                <c:pt idx="36" formatCode="&quot;$&quot;#,##0">
                  <c:v>150000.0</c:v>
                </c:pt>
                <c:pt idx="37" formatCode="&quot;$&quot;#,##0">
                  <c:v>150000.0</c:v>
                </c:pt>
                <c:pt idx="38" formatCode="&quot;$&quot;#,##0">
                  <c:v>150000.0</c:v>
                </c:pt>
                <c:pt idx="39" formatCode="&quot;$&quot;#,##0">
                  <c:v>150000.0</c:v>
                </c:pt>
                <c:pt idx="40" formatCode="&quot;$&quot;#,##0">
                  <c:v>150000.0</c:v>
                </c:pt>
                <c:pt idx="41" formatCode="&quot;$&quot;#,##0">
                  <c:v>150000.0</c:v>
                </c:pt>
                <c:pt idx="42" formatCode="&quot;$&quot;#,##0">
                  <c:v>150000.0</c:v>
                </c:pt>
                <c:pt idx="43" formatCode="&quot;$&quot;#,##0">
                  <c:v>150000.0</c:v>
                </c:pt>
                <c:pt idx="44" formatCode="&quot;$&quot;#,##0">
                  <c:v>150000.0</c:v>
                </c:pt>
                <c:pt idx="45" formatCode="&quot;$&quot;#,##0">
                  <c:v>150000.0</c:v>
                </c:pt>
                <c:pt idx="46" formatCode="&quot;$&quot;#,##0">
                  <c:v>150000.0</c:v>
                </c:pt>
                <c:pt idx="47" formatCode="&quot;$&quot;#,##0">
                  <c:v>150000.0</c:v>
                </c:pt>
                <c:pt idx="48" formatCode="&quot;$&quot;#,##0">
                  <c:v>150000.0</c:v>
                </c:pt>
                <c:pt idx="49" formatCode="&quot;$&quot;#,##0">
                  <c:v>150000.0</c:v>
                </c:pt>
                <c:pt idx="50" formatCode="&quot;$&quot;#,##0">
                  <c:v>150000.0</c:v>
                </c:pt>
              </c:numCache>
            </c:numRef>
          </c:val>
        </c:ser>
        <c:ser>
          <c:idx val="7"/>
          <c:order val="7"/>
          <c:tx>
            <c:strRef>
              <c:f>finance!$B$10</c:f>
              <c:strCache>
                <c:ptCount val="1"/>
                <c:pt idx="0">
                  <c:v>Loan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finance!$C$10:$BA$10</c:f>
              <c:numCache>
                <c:formatCode>General</c:formatCode>
                <c:ptCount val="51"/>
                <c:pt idx="36" formatCode="&quot;$&quot;#,##0">
                  <c:v>150000.0</c:v>
                </c:pt>
                <c:pt idx="37" formatCode="&quot;$&quot;#,##0">
                  <c:v>150000.0</c:v>
                </c:pt>
                <c:pt idx="38" formatCode="&quot;$&quot;#,##0">
                  <c:v>150000.0</c:v>
                </c:pt>
                <c:pt idx="39" formatCode="&quot;$&quot;#,##0">
                  <c:v>150000.0</c:v>
                </c:pt>
                <c:pt idx="40" formatCode="&quot;$&quot;#,##0">
                  <c:v>150000.0</c:v>
                </c:pt>
                <c:pt idx="41" formatCode="&quot;$&quot;#,##0">
                  <c:v>150000.0</c:v>
                </c:pt>
                <c:pt idx="42" formatCode="&quot;$&quot;#,##0">
                  <c:v>150000.0</c:v>
                </c:pt>
                <c:pt idx="43" formatCode="&quot;$&quot;#,##0">
                  <c:v>150000.0</c:v>
                </c:pt>
                <c:pt idx="44" formatCode="&quot;$&quot;#,##0">
                  <c:v>150000.0</c:v>
                </c:pt>
                <c:pt idx="45" formatCode="&quot;$&quot;#,##0">
                  <c:v>150000.0</c:v>
                </c:pt>
                <c:pt idx="46" formatCode="&quot;$&quot;#,##0">
                  <c:v>150000.0</c:v>
                </c:pt>
                <c:pt idx="47" formatCode="&quot;$&quot;#,##0">
                  <c:v>150000.0</c:v>
                </c:pt>
                <c:pt idx="48" formatCode="&quot;$&quot;#,##0">
                  <c:v>150000.0</c:v>
                </c:pt>
                <c:pt idx="49" formatCode="&quot;$&quot;#,##0">
                  <c:v>150000.0</c:v>
                </c:pt>
                <c:pt idx="50" formatCode="&quot;$&quot;#,##0">
                  <c:v>150000.0</c:v>
                </c:pt>
              </c:numCache>
            </c:numRef>
          </c:val>
        </c:ser>
        <c:ser>
          <c:idx val="8"/>
          <c:order val="8"/>
          <c:tx>
            <c:strRef>
              <c:f>finance!$B$11</c:f>
              <c:strCache>
                <c:ptCount val="1"/>
                <c:pt idx="0">
                  <c:v>Loan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finance!$C$11:$BA$11</c:f>
              <c:numCache>
                <c:formatCode>General</c:formatCode>
                <c:ptCount val="51"/>
                <c:pt idx="41" formatCode="&quot;$&quot;#,##0">
                  <c:v>150000.0</c:v>
                </c:pt>
                <c:pt idx="42" formatCode="&quot;$&quot;#,##0">
                  <c:v>150000.0</c:v>
                </c:pt>
                <c:pt idx="43" formatCode="&quot;$&quot;#,##0">
                  <c:v>150000.0</c:v>
                </c:pt>
                <c:pt idx="44" formatCode="&quot;$&quot;#,##0">
                  <c:v>150000.0</c:v>
                </c:pt>
                <c:pt idx="45" formatCode="&quot;$&quot;#,##0">
                  <c:v>150000.0</c:v>
                </c:pt>
                <c:pt idx="46" formatCode="&quot;$&quot;#,##0">
                  <c:v>150000.0</c:v>
                </c:pt>
                <c:pt idx="47" formatCode="&quot;$&quot;#,##0">
                  <c:v>150000.0</c:v>
                </c:pt>
                <c:pt idx="48" formatCode="&quot;$&quot;#,##0">
                  <c:v>150000.0</c:v>
                </c:pt>
                <c:pt idx="49" formatCode="&quot;$&quot;#,##0">
                  <c:v>150000.0</c:v>
                </c:pt>
                <c:pt idx="50" formatCode="&quot;$&quot;#,##0">
                  <c:v>150000.0</c:v>
                </c:pt>
              </c:numCache>
            </c:numRef>
          </c:val>
        </c:ser>
        <c:ser>
          <c:idx val="9"/>
          <c:order val="9"/>
          <c:tx>
            <c:strRef>
              <c:f>finance!$B$12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finance!$C$2:$BA$2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finance!$C$12:$BA$12</c:f>
              <c:numCache>
                <c:formatCode>General</c:formatCode>
                <c:ptCount val="51"/>
                <c:pt idx="46" formatCode="&quot;$&quot;#,##0">
                  <c:v>150000.0</c:v>
                </c:pt>
                <c:pt idx="47" formatCode="&quot;$&quot;#,##0">
                  <c:v>150000.0</c:v>
                </c:pt>
                <c:pt idx="48" formatCode="&quot;$&quot;#,##0">
                  <c:v>150000.0</c:v>
                </c:pt>
                <c:pt idx="49" formatCode="&quot;$&quot;#,##0">
                  <c:v>150000.0</c:v>
                </c:pt>
                <c:pt idx="50" formatCode="&quot;$&quot;#,##0">
                  <c:v>150000.0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284808"/>
        <c:axId val="2098008296"/>
      </c:areaChart>
      <c:catAx>
        <c:axId val="2096284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008296"/>
        <c:crosses val="autoZero"/>
        <c:auto val="1"/>
        <c:lblAlgn val="ctr"/>
        <c:lblOffset val="100"/>
        <c:noMultiLvlLbl val="0"/>
      </c:catAx>
      <c:valAx>
        <c:axId val="2098008296"/>
        <c:scaling>
          <c:orientation val="minMax"/>
          <c:max val="1.0E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in"/>
        <c:minorTickMark val="none"/>
        <c:tickLblPos val="nextTo"/>
        <c:spPr>
          <a:noFill/>
          <a:ln>
            <a:solidFill>
              <a:srgbClr val="00B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284808"/>
        <c:crosses val="autoZero"/>
        <c:crossBetween val="midCat"/>
        <c:minorUnit val="10000.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Town of Boulder Junction</a:t>
            </a:r>
            <a:endParaRPr lang="en-US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Road Funding Tax Burden - Lump Sum</a:t>
            </a:r>
            <a:endParaRPr lang="en-US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($8M year 0, $2M every 10 years at Yr 25)</a:t>
            </a:r>
            <a:endParaRPr lang="en-US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78019219163097"/>
          <c:y val="0.224240829837835"/>
          <c:w val="0.88663740396708"/>
          <c:h val="0.617227111373857"/>
        </c:manualLayout>
      </c:layout>
      <c:areaChart>
        <c:grouping val="stacked"/>
        <c:varyColors val="0"/>
        <c:ser>
          <c:idx val="0"/>
          <c:order val="0"/>
          <c:tx>
            <c:strRef>
              <c:f>finance!$B$36</c:f>
              <c:strCache>
                <c:ptCount val="1"/>
                <c:pt idx="0">
                  <c:v>Loan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finance!$C$35:$BA$35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finance!$C$36:$BA$36</c:f>
              <c:numCache>
                <c:formatCode>"$"#,##0</c:formatCode>
                <c:ptCount val="51"/>
                <c:pt idx="0" formatCode="General">
                  <c:v>0.0</c:v>
                </c:pt>
                <c:pt idx="1">
                  <c:v>550000.0</c:v>
                </c:pt>
                <c:pt idx="2">
                  <c:v>550000.0</c:v>
                </c:pt>
                <c:pt idx="3">
                  <c:v>550000.0</c:v>
                </c:pt>
                <c:pt idx="4">
                  <c:v>550000.0</c:v>
                </c:pt>
                <c:pt idx="5">
                  <c:v>550000.0</c:v>
                </c:pt>
                <c:pt idx="6">
                  <c:v>550000.0</c:v>
                </c:pt>
                <c:pt idx="7">
                  <c:v>550000.0</c:v>
                </c:pt>
                <c:pt idx="8">
                  <c:v>550000.0</c:v>
                </c:pt>
                <c:pt idx="9">
                  <c:v>550000.0</c:v>
                </c:pt>
                <c:pt idx="10">
                  <c:v>550000.0</c:v>
                </c:pt>
                <c:pt idx="11">
                  <c:v>550000.0</c:v>
                </c:pt>
                <c:pt idx="12">
                  <c:v>550000.0</c:v>
                </c:pt>
                <c:pt idx="13">
                  <c:v>550000.0</c:v>
                </c:pt>
                <c:pt idx="14">
                  <c:v>550000.0</c:v>
                </c:pt>
                <c:pt idx="15">
                  <c:v>550000.0</c:v>
                </c:pt>
                <c:pt idx="16">
                  <c:v>550000.0</c:v>
                </c:pt>
                <c:pt idx="17">
                  <c:v>550000.0</c:v>
                </c:pt>
                <c:pt idx="18">
                  <c:v>550000.0</c:v>
                </c:pt>
                <c:pt idx="19">
                  <c:v>550000.0</c:v>
                </c:pt>
                <c:pt idx="20">
                  <c:v>550000.0</c:v>
                </c:pt>
              </c:numCache>
            </c:numRef>
          </c:val>
        </c:ser>
        <c:ser>
          <c:idx val="1"/>
          <c:order val="1"/>
          <c:tx>
            <c:strRef>
              <c:f>finance!$B$37</c:f>
              <c:strCache>
                <c:ptCount val="1"/>
                <c:pt idx="0">
                  <c:v>Loan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finance!$C$35:$BA$35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finance!$C$37:$BA$37</c:f>
              <c:numCache>
                <c:formatCode>General</c:formatCode>
                <c:ptCount val="51"/>
                <c:pt idx="25" formatCode="&quot;$&quot;#,##0">
                  <c:v>150000.0</c:v>
                </c:pt>
                <c:pt idx="26" formatCode="&quot;$&quot;#,##0">
                  <c:v>150000.0</c:v>
                </c:pt>
                <c:pt idx="27" formatCode="&quot;$&quot;#,##0">
                  <c:v>150000.0</c:v>
                </c:pt>
                <c:pt idx="28" formatCode="&quot;$&quot;#,##0">
                  <c:v>150000.0</c:v>
                </c:pt>
                <c:pt idx="29" formatCode="&quot;$&quot;#,##0">
                  <c:v>150000.0</c:v>
                </c:pt>
                <c:pt idx="30" formatCode="&quot;$&quot;#,##0">
                  <c:v>150000.0</c:v>
                </c:pt>
                <c:pt idx="31" formatCode="&quot;$&quot;#,##0">
                  <c:v>150000.0</c:v>
                </c:pt>
                <c:pt idx="32" formatCode="&quot;$&quot;#,##0">
                  <c:v>150000.0</c:v>
                </c:pt>
                <c:pt idx="33" formatCode="&quot;$&quot;#,##0">
                  <c:v>150000.0</c:v>
                </c:pt>
                <c:pt idx="34" formatCode="&quot;$&quot;#,##0">
                  <c:v>150000.0</c:v>
                </c:pt>
                <c:pt idx="35" formatCode="&quot;$&quot;#,##0">
                  <c:v>150000.0</c:v>
                </c:pt>
                <c:pt idx="36" formatCode="&quot;$&quot;#,##0">
                  <c:v>150000.0</c:v>
                </c:pt>
                <c:pt idx="37" formatCode="&quot;$&quot;#,##0">
                  <c:v>150000.0</c:v>
                </c:pt>
                <c:pt idx="38" formatCode="&quot;$&quot;#,##0">
                  <c:v>150000.0</c:v>
                </c:pt>
                <c:pt idx="39" formatCode="&quot;$&quot;#,##0">
                  <c:v>150000.0</c:v>
                </c:pt>
                <c:pt idx="40" formatCode="&quot;$&quot;#,##0">
                  <c:v>150000.0</c:v>
                </c:pt>
                <c:pt idx="41" formatCode="&quot;$&quot;#,##0">
                  <c:v>150000.0</c:v>
                </c:pt>
                <c:pt idx="42" formatCode="&quot;$&quot;#,##0">
                  <c:v>150000.0</c:v>
                </c:pt>
                <c:pt idx="43" formatCode="&quot;$&quot;#,##0">
                  <c:v>150000.0</c:v>
                </c:pt>
                <c:pt idx="44" formatCode="&quot;$&quot;#,##0">
                  <c:v>150000.0</c:v>
                </c:pt>
                <c:pt idx="45" formatCode="&quot;$&quot;#,##0">
                  <c:v>150000.0</c:v>
                </c:pt>
              </c:numCache>
            </c:numRef>
          </c:val>
        </c:ser>
        <c:ser>
          <c:idx val="2"/>
          <c:order val="2"/>
          <c:tx>
            <c:strRef>
              <c:f>finance!$B$38</c:f>
              <c:strCache>
                <c:ptCount val="1"/>
                <c:pt idx="0">
                  <c:v>Loan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finance!$C$35:$BA$35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finance!$C$38:$BA$38</c:f>
              <c:numCache>
                <c:formatCode>General</c:formatCode>
                <c:ptCount val="51"/>
                <c:pt idx="35" formatCode="&quot;$&quot;#,##0">
                  <c:v>150000.0</c:v>
                </c:pt>
                <c:pt idx="36" formatCode="&quot;$&quot;#,##0">
                  <c:v>150000.0</c:v>
                </c:pt>
                <c:pt idx="37" formatCode="&quot;$&quot;#,##0">
                  <c:v>150000.0</c:v>
                </c:pt>
                <c:pt idx="38" formatCode="&quot;$&quot;#,##0">
                  <c:v>150000.0</c:v>
                </c:pt>
                <c:pt idx="39" formatCode="&quot;$&quot;#,##0">
                  <c:v>150000.0</c:v>
                </c:pt>
                <c:pt idx="40" formatCode="&quot;$&quot;#,##0">
                  <c:v>150000.0</c:v>
                </c:pt>
                <c:pt idx="41" formatCode="&quot;$&quot;#,##0">
                  <c:v>150000.0</c:v>
                </c:pt>
                <c:pt idx="42" formatCode="&quot;$&quot;#,##0">
                  <c:v>150000.0</c:v>
                </c:pt>
                <c:pt idx="43" formatCode="&quot;$&quot;#,##0">
                  <c:v>150000.0</c:v>
                </c:pt>
                <c:pt idx="44" formatCode="&quot;$&quot;#,##0">
                  <c:v>150000.0</c:v>
                </c:pt>
                <c:pt idx="45" formatCode="&quot;$&quot;#,##0">
                  <c:v>150000.0</c:v>
                </c:pt>
                <c:pt idx="46" formatCode="&quot;$&quot;#,##0">
                  <c:v>150000.0</c:v>
                </c:pt>
                <c:pt idx="47" formatCode="&quot;$&quot;#,##0">
                  <c:v>150000.0</c:v>
                </c:pt>
                <c:pt idx="48" formatCode="&quot;$&quot;#,##0">
                  <c:v>150000.0</c:v>
                </c:pt>
                <c:pt idx="49" formatCode="&quot;$&quot;#,##0">
                  <c:v>150000.0</c:v>
                </c:pt>
                <c:pt idx="50" formatCode="&quot;$&quot;#,##0">
                  <c:v>150000.0</c:v>
                </c:pt>
              </c:numCache>
            </c:numRef>
          </c:val>
        </c:ser>
        <c:ser>
          <c:idx val="3"/>
          <c:order val="3"/>
          <c:tx>
            <c:strRef>
              <c:f>finance!$B$39</c:f>
              <c:strCache>
                <c:ptCount val="1"/>
                <c:pt idx="0">
                  <c:v>Loan 4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finance!$C$35:$BA$35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finance!$C$39:$BA$39</c:f>
              <c:numCache>
                <c:formatCode>General</c:formatCode>
                <c:ptCount val="51"/>
                <c:pt idx="46" formatCode="&quot;$&quot;#,##0">
                  <c:v>150000.0</c:v>
                </c:pt>
                <c:pt idx="47" formatCode="&quot;$&quot;#,##0">
                  <c:v>150000.0</c:v>
                </c:pt>
                <c:pt idx="48" formatCode="&quot;$&quot;#,##0">
                  <c:v>150000.0</c:v>
                </c:pt>
                <c:pt idx="49" formatCode="&quot;$&quot;#,##0">
                  <c:v>150000.0</c:v>
                </c:pt>
                <c:pt idx="50" formatCode="&quot;$&quot;#,##0">
                  <c:v>150000.0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841432"/>
        <c:axId val="2079661096"/>
      </c:areaChart>
      <c:catAx>
        <c:axId val="209784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661096"/>
        <c:crosses val="autoZero"/>
        <c:auto val="1"/>
        <c:lblAlgn val="ctr"/>
        <c:lblOffset val="100"/>
        <c:noMultiLvlLbl val="0"/>
      </c:catAx>
      <c:valAx>
        <c:axId val="207966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84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baseline="0">
                <a:effectLst/>
              </a:rPr>
              <a:t>Town of Boulder Junction</a:t>
            </a:r>
            <a:endParaRPr lang="en-US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Road Funding - 5Yr Stagger</a:t>
            </a:r>
            <a:endParaRPr lang="en-US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(Annual Road Budget)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finance!$B$68</c:f>
              <c:strCache>
                <c:ptCount val="1"/>
                <c:pt idx="0">
                  <c:v>Maint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finance!$C$68:$BA$68</c:f>
              <c:numCache>
                <c:formatCode>"$"#,##0</c:formatCode>
                <c:ptCount val="51"/>
                <c:pt idx="0" formatCode="General">
                  <c:v>0.0</c:v>
                </c:pt>
                <c:pt idx="1">
                  <c:v>250000.0</c:v>
                </c:pt>
                <c:pt idx="2">
                  <c:v>250000.0</c:v>
                </c:pt>
                <c:pt idx="3">
                  <c:v>250000.0</c:v>
                </c:pt>
                <c:pt idx="4">
                  <c:v>250000.0</c:v>
                </c:pt>
                <c:pt idx="5">
                  <c:v>250000.0</c:v>
                </c:pt>
                <c:pt idx="6">
                  <c:v>250000.0</c:v>
                </c:pt>
                <c:pt idx="7">
                  <c:v>250000.0</c:v>
                </c:pt>
                <c:pt idx="8">
                  <c:v>250000.0</c:v>
                </c:pt>
                <c:pt idx="9">
                  <c:v>250000.0</c:v>
                </c:pt>
                <c:pt idx="10">
                  <c:v>250000.0</c:v>
                </c:pt>
                <c:pt idx="11">
                  <c:v>250000.0</c:v>
                </c:pt>
                <c:pt idx="12">
                  <c:v>250000.0</c:v>
                </c:pt>
                <c:pt idx="13">
                  <c:v>250000.0</c:v>
                </c:pt>
                <c:pt idx="14">
                  <c:v>250000.0</c:v>
                </c:pt>
                <c:pt idx="15">
                  <c:v>250000.0</c:v>
                </c:pt>
                <c:pt idx="16">
                  <c:v>250000.0</c:v>
                </c:pt>
                <c:pt idx="17">
                  <c:v>250000.0</c:v>
                </c:pt>
                <c:pt idx="18">
                  <c:v>250000.0</c:v>
                </c:pt>
                <c:pt idx="19">
                  <c:v>250000.0</c:v>
                </c:pt>
                <c:pt idx="20">
                  <c:v>250000.0</c:v>
                </c:pt>
                <c:pt idx="21">
                  <c:v>250000.0</c:v>
                </c:pt>
                <c:pt idx="22">
                  <c:v>250000.0</c:v>
                </c:pt>
                <c:pt idx="23">
                  <c:v>250000.0</c:v>
                </c:pt>
                <c:pt idx="24">
                  <c:v>250000.0</c:v>
                </c:pt>
                <c:pt idx="25">
                  <c:v>250000.0</c:v>
                </c:pt>
                <c:pt idx="26">
                  <c:v>250000.0</c:v>
                </c:pt>
                <c:pt idx="27">
                  <c:v>250000.0</c:v>
                </c:pt>
                <c:pt idx="28">
                  <c:v>250000.0</c:v>
                </c:pt>
                <c:pt idx="29">
                  <c:v>250000.0</c:v>
                </c:pt>
                <c:pt idx="30">
                  <c:v>250000.0</c:v>
                </c:pt>
                <c:pt idx="31">
                  <c:v>250000.0</c:v>
                </c:pt>
                <c:pt idx="32">
                  <c:v>250000.0</c:v>
                </c:pt>
                <c:pt idx="33">
                  <c:v>250000.0</c:v>
                </c:pt>
                <c:pt idx="34">
                  <c:v>250000.0</c:v>
                </c:pt>
                <c:pt idx="35">
                  <c:v>250000.0</c:v>
                </c:pt>
                <c:pt idx="36">
                  <c:v>250000.0</c:v>
                </c:pt>
                <c:pt idx="37">
                  <c:v>250000.0</c:v>
                </c:pt>
                <c:pt idx="38">
                  <c:v>250000.0</c:v>
                </c:pt>
                <c:pt idx="39">
                  <c:v>250000.0</c:v>
                </c:pt>
                <c:pt idx="40">
                  <c:v>250000.0</c:v>
                </c:pt>
                <c:pt idx="41">
                  <c:v>250000.0</c:v>
                </c:pt>
                <c:pt idx="42">
                  <c:v>250000.0</c:v>
                </c:pt>
                <c:pt idx="43">
                  <c:v>250000.0</c:v>
                </c:pt>
                <c:pt idx="44">
                  <c:v>250000.0</c:v>
                </c:pt>
                <c:pt idx="45">
                  <c:v>250000.0</c:v>
                </c:pt>
                <c:pt idx="46">
                  <c:v>250000.0</c:v>
                </c:pt>
                <c:pt idx="47">
                  <c:v>250000.0</c:v>
                </c:pt>
                <c:pt idx="48">
                  <c:v>250000.0</c:v>
                </c:pt>
                <c:pt idx="49">
                  <c:v>250000.0</c:v>
                </c:pt>
                <c:pt idx="50">
                  <c:v>250000.0</c:v>
                </c:pt>
              </c:numCache>
            </c:numRef>
          </c:val>
        </c:ser>
        <c:ser>
          <c:idx val="1"/>
          <c:order val="1"/>
          <c:tx>
            <c:strRef>
              <c:f>finance!$B$69</c:f>
              <c:strCache>
                <c:ptCount val="1"/>
                <c:pt idx="0">
                  <c:v>Loan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finance!$C$69:$BA$69</c:f>
              <c:numCache>
                <c:formatCode>"$"#,##0</c:formatCode>
                <c:ptCount val="51"/>
                <c:pt idx="0" formatCode="General">
                  <c:v>0.0</c:v>
                </c:pt>
                <c:pt idx="1">
                  <c:v>1.25E6</c:v>
                </c:pt>
                <c:pt idx="2">
                  <c:v>750000.0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</c:ser>
        <c:ser>
          <c:idx val="2"/>
          <c:order val="2"/>
          <c:tx>
            <c:strRef>
              <c:f>finance!$B$70</c:f>
              <c:strCache>
                <c:ptCount val="1"/>
                <c:pt idx="0">
                  <c:v>Loan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finance!$C$70:$BA$70</c:f>
              <c:numCache>
                <c:formatCode>General</c:formatCode>
                <c:ptCount val="51"/>
                <c:pt idx="6" formatCode="&quot;$&quot;#,##0">
                  <c:v>1.25E6</c:v>
                </c:pt>
                <c:pt idx="7" formatCode="&quot;$&quot;#,##0">
                  <c:v>750000.0</c:v>
                </c:pt>
                <c:pt idx="8" formatCode="&quot;$&quot;#,##0">
                  <c:v>0.0</c:v>
                </c:pt>
                <c:pt idx="9" formatCode="&quot;$&quot;#,##0">
                  <c:v>0.0</c:v>
                </c:pt>
                <c:pt idx="10" formatCode="&quot;$&quot;#,##0">
                  <c:v>0.0</c:v>
                </c:pt>
                <c:pt idx="11" formatCode="&quot;$&quot;#,##0">
                  <c:v>0.0</c:v>
                </c:pt>
                <c:pt idx="12" formatCode="&quot;$&quot;#,##0">
                  <c:v>0.0</c:v>
                </c:pt>
                <c:pt idx="13" formatCode="&quot;$&quot;#,##0">
                  <c:v>0.0</c:v>
                </c:pt>
                <c:pt idx="14" formatCode="&quot;$&quot;#,##0">
                  <c:v>0.0</c:v>
                </c:pt>
                <c:pt idx="15" formatCode="&quot;$&quot;#,##0">
                  <c:v>0.0</c:v>
                </c:pt>
                <c:pt idx="16" formatCode="&quot;$&quot;#,##0">
                  <c:v>0.0</c:v>
                </c:pt>
                <c:pt idx="17" formatCode="&quot;$&quot;#,##0">
                  <c:v>0.0</c:v>
                </c:pt>
                <c:pt idx="18" formatCode="&quot;$&quot;#,##0">
                  <c:v>0.0</c:v>
                </c:pt>
                <c:pt idx="19" formatCode="&quot;$&quot;#,##0">
                  <c:v>0.0</c:v>
                </c:pt>
                <c:pt idx="20" formatCode="&quot;$&quot;#,##0">
                  <c:v>0.0</c:v>
                </c:pt>
                <c:pt idx="21" formatCode="&quot;$&quot;#,##0">
                  <c:v>0.0</c:v>
                </c:pt>
                <c:pt idx="22" formatCode="&quot;$&quot;#,##0">
                  <c:v>0.0</c:v>
                </c:pt>
                <c:pt idx="23" formatCode="&quot;$&quot;#,##0">
                  <c:v>0.0</c:v>
                </c:pt>
                <c:pt idx="24" formatCode="&quot;$&quot;#,##0">
                  <c:v>0.0</c:v>
                </c:pt>
                <c:pt idx="25" formatCode="&quot;$&quot;#,##0">
                  <c:v>0.0</c:v>
                </c:pt>
              </c:numCache>
            </c:numRef>
          </c:val>
        </c:ser>
        <c:ser>
          <c:idx val="3"/>
          <c:order val="3"/>
          <c:tx>
            <c:strRef>
              <c:f>finance!$B$71</c:f>
              <c:strCache>
                <c:ptCount val="1"/>
                <c:pt idx="0">
                  <c:v>Loan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finance!$C$71:$BA$71</c:f>
              <c:numCache>
                <c:formatCode>General</c:formatCode>
                <c:ptCount val="51"/>
                <c:pt idx="11" formatCode="&quot;$&quot;#,##0">
                  <c:v>1.25E6</c:v>
                </c:pt>
                <c:pt idx="12" formatCode="&quot;$&quot;#,##0">
                  <c:v>750000.0</c:v>
                </c:pt>
                <c:pt idx="13" formatCode="&quot;$&quot;#,##0">
                  <c:v>0.0</c:v>
                </c:pt>
                <c:pt idx="14" formatCode="&quot;$&quot;#,##0">
                  <c:v>0.0</c:v>
                </c:pt>
                <c:pt idx="15" formatCode="&quot;$&quot;#,##0">
                  <c:v>0.0</c:v>
                </c:pt>
                <c:pt idx="16" formatCode="&quot;$&quot;#,##0">
                  <c:v>0.0</c:v>
                </c:pt>
                <c:pt idx="17" formatCode="&quot;$&quot;#,##0">
                  <c:v>0.0</c:v>
                </c:pt>
                <c:pt idx="18" formatCode="&quot;$&quot;#,##0">
                  <c:v>0.0</c:v>
                </c:pt>
                <c:pt idx="19" formatCode="&quot;$&quot;#,##0">
                  <c:v>0.0</c:v>
                </c:pt>
                <c:pt idx="20" formatCode="&quot;$&quot;#,##0">
                  <c:v>0.0</c:v>
                </c:pt>
                <c:pt idx="21" formatCode="&quot;$&quot;#,##0">
                  <c:v>0.0</c:v>
                </c:pt>
                <c:pt idx="22" formatCode="&quot;$&quot;#,##0">
                  <c:v>0.0</c:v>
                </c:pt>
                <c:pt idx="23" formatCode="&quot;$&quot;#,##0">
                  <c:v>0.0</c:v>
                </c:pt>
                <c:pt idx="24" formatCode="&quot;$&quot;#,##0">
                  <c:v>0.0</c:v>
                </c:pt>
                <c:pt idx="25" formatCode="&quot;$&quot;#,##0">
                  <c:v>0.0</c:v>
                </c:pt>
                <c:pt idx="26" formatCode="&quot;$&quot;#,##0">
                  <c:v>0.0</c:v>
                </c:pt>
                <c:pt idx="27" formatCode="&quot;$&quot;#,##0">
                  <c:v>0.0</c:v>
                </c:pt>
                <c:pt idx="28" formatCode="&quot;$&quot;#,##0">
                  <c:v>0.0</c:v>
                </c:pt>
                <c:pt idx="29" formatCode="&quot;$&quot;#,##0">
                  <c:v>0.0</c:v>
                </c:pt>
                <c:pt idx="30" formatCode="&quot;$&quot;#,##0">
                  <c:v>0.0</c:v>
                </c:pt>
              </c:numCache>
            </c:numRef>
          </c:val>
        </c:ser>
        <c:ser>
          <c:idx val="4"/>
          <c:order val="4"/>
          <c:tx>
            <c:strRef>
              <c:f>finance!$B$72</c:f>
              <c:strCache>
                <c:ptCount val="1"/>
                <c:pt idx="0">
                  <c:v>Loan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finance!$C$72:$BA$72</c:f>
              <c:numCache>
                <c:formatCode>General</c:formatCode>
                <c:ptCount val="51"/>
                <c:pt idx="16" formatCode="&quot;$&quot;#,##0">
                  <c:v>1.25E6</c:v>
                </c:pt>
                <c:pt idx="17" formatCode="&quot;$&quot;#,##0">
                  <c:v>750000.0</c:v>
                </c:pt>
                <c:pt idx="18" formatCode="&quot;$&quot;#,##0">
                  <c:v>0.0</c:v>
                </c:pt>
                <c:pt idx="19" formatCode="&quot;$&quot;#,##0">
                  <c:v>0.0</c:v>
                </c:pt>
                <c:pt idx="20" formatCode="&quot;$&quot;#,##0">
                  <c:v>0.0</c:v>
                </c:pt>
                <c:pt idx="21" formatCode="&quot;$&quot;#,##0">
                  <c:v>0.0</c:v>
                </c:pt>
                <c:pt idx="22" formatCode="&quot;$&quot;#,##0">
                  <c:v>0.0</c:v>
                </c:pt>
                <c:pt idx="23" formatCode="&quot;$&quot;#,##0">
                  <c:v>0.0</c:v>
                </c:pt>
                <c:pt idx="24" formatCode="&quot;$&quot;#,##0">
                  <c:v>0.0</c:v>
                </c:pt>
                <c:pt idx="25" formatCode="&quot;$&quot;#,##0">
                  <c:v>0.0</c:v>
                </c:pt>
                <c:pt idx="26" formatCode="&quot;$&quot;#,##0">
                  <c:v>0.0</c:v>
                </c:pt>
                <c:pt idx="27" formatCode="&quot;$&quot;#,##0">
                  <c:v>0.0</c:v>
                </c:pt>
                <c:pt idx="28" formatCode="&quot;$&quot;#,##0">
                  <c:v>0.0</c:v>
                </c:pt>
                <c:pt idx="29" formatCode="&quot;$&quot;#,##0">
                  <c:v>0.0</c:v>
                </c:pt>
                <c:pt idx="30" formatCode="&quot;$&quot;#,##0">
                  <c:v>0.0</c:v>
                </c:pt>
                <c:pt idx="31" formatCode="&quot;$&quot;#,##0">
                  <c:v>0.0</c:v>
                </c:pt>
                <c:pt idx="32" formatCode="&quot;$&quot;#,##0">
                  <c:v>0.0</c:v>
                </c:pt>
                <c:pt idx="33" formatCode="&quot;$&quot;#,##0">
                  <c:v>0.0</c:v>
                </c:pt>
                <c:pt idx="34" formatCode="&quot;$&quot;#,##0">
                  <c:v>0.0</c:v>
                </c:pt>
                <c:pt idx="35" formatCode="&quot;$&quot;#,##0">
                  <c:v>0.0</c:v>
                </c:pt>
              </c:numCache>
            </c:numRef>
          </c:val>
        </c:ser>
        <c:ser>
          <c:idx val="5"/>
          <c:order val="5"/>
          <c:tx>
            <c:strRef>
              <c:f>finance!$B$73</c:f>
              <c:strCache>
                <c:ptCount val="1"/>
                <c:pt idx="0">
                  <c:v>Loan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finance!$C$73:$BA$73</c:f>
              <c:numCache>
                <c:formatCode>General</c:formatCode>
                <c:ptCount val="51"/>
                <c:pt idx="21" formatCode="&quot;$&quot;#,##0">
                  <c:v>1.25E6</c:v>
                </c:pt>
                <c:pt idx="22" formatCode="&quot;$&quot;#,##0">
                  <c:v>750000.0</c:v>
                </c:pt>
                <c:pt idx="23" formatCode="&quot;$&quot;#,##0">
                  <c:v>0.0</c:v>
                </c:pt>
                <c:pt idx="24" formatCode="&quot;$&quot;#,##0">
                  <c:v>0.0</c:v>
                </c:pt>
                <c:pt idx="25" formatCode="&quot;$&quot;#,##0">
                  <c:v>0.0</c:v>
                </c:pt>
                <c:pt idx="26" formatCode="&quot;$&quot;#,##0">
                  <c:v>0.0</c:v>
                </c:pt>
                <c:pt idx="27" formatCode="&quot;$&quot;#,##0">
                  <c:v>0.0</c:v>
                </c:pt>
                <c:pt idx="28" formatCode="&quot;$&quot;#,##0">
                  <c:v>0.0</c:v>
                </c:pt>
                <c:pt idx="29" formatCode="&quot;$&quot;#,##0">
                  <c:v>0.0</c:v>
                </c:pt>
                <c:pt idx="30" formatCode="&quot;$&quot;#,##0">
                  <c:v>0.0</c:v>
                </c:pt>
                <c:pt idx="31" formatCode="&quot;$&quot;#,##0">
                  <c:v>0.0</c:v>
                </c:pt>
                <c:pt idx="32" formatCode="&quot;$&quot;#,##0">
                  <c:v>0.0</c:v>
                </c:pt>
                <c:pt idx="33" formatCode="&quot;$&quot;#,##0">
                  <c:v>0.0</c:v>
                </c:pt>
                <c:pt idx="34" formatCode="&quot;$&quot;#,##0">
                  <c:v>0.0</c:v>
                </c:pt>
                <c:pt idx="35" formatCode="&quot;$&quot;#,##0">
                  <c:v>0.0</c:v>
                </c:pt>
                <c:pt idx="36" formatCode="&quot;$&quot;#,##0">
                  <c:v>0.0</c:v>
                </c:pt>
                <c:pt idx="37" formatCode="&quot;$&quot;#,##0">
                  <c:v>0.0</c:v>
                </c:pt>
                <c:pt idx="38" formatCode="&quot;$&quot;#,##0">
                  <c:v>0.0</c:v>
                </c:pt>
                <c:pt idx="39" formatCode="&quot;$&quot;#,##0">
                  <c:v>0.0</c:v>
                </c:pt>
                <c:pt idx="40" formatCode="&quot;$&quot;#,##0">
                  <c:v>0.0</c:v>
                </c:pt>
              </c:numCache>
            </c:numRef>
          </c:val>
        </c:ser>
        <c:ser>
          <c:idx val="6"/>
          <c:order val="6"/>
          <c:tx>
            <c:strRef>
              <c:f>finance!$B$74</c:f>
              <c:strCache>
                <c:ptCount val="1"/>
                <c:pt idx="0">
                  <c:v>Loan 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finance!$C$74:$BA$74</c:f>
              <c:numCache>
                <c:formatCode>General</c:formatCode>
                <c:ptCount val="51"/>
                <c:pt idx="26" formatCode="&quot;$&quot;#,##0">
                  <c:v>1.25E6</c:v>
                </c:pt>
                <c:pt idx="27" formatCode="&quot;$&quot;#,##0">
                  <c:v>750000.0</c:v>
                </c:pt>
                <c:pt idx="28" formatCode="&quot;$&quot;#,##0">
                  <c:v>0.0</c:v>
                </c:pt>
                <c:pt idx="29" formatCode="&quot;$&quot;#,##0">
                  <c:v>0.0</c:v>
                </c:pt>
                <c:pt idx="30" formatCode="&quot;$&quot;#,##0">
                  <c:v>0.0</c:v>
                </c:pt>
                <c:pt idx="31" formatCode="&quot;$&quot;#,##0">
                  <c:v>0.0</c:v>
                </c:pt>
                <c:pt idx="32" formatCode="&quot;$&quot;#,##0">
                  <c:v>0.0</c:v>
                </c:pt>
                <c:pt idx="33" formatCode="&quot;$&quot;#,##0">
                  <c:v>0.0</c:v>
                </c:pt>
                <c:pt idx="34" formatCode="&quot;$&quot;#,##0">
                  <c:v>0.0</c:v>
                </c:pt>
                <c:pt idx="35" formatCode="&quot;$&quot;#,##0">
                  <c:v>0.0</c:v>
                </c:pt>
                <c:pt idx="36" formatCode="&quot;$&quot;#,##0">
                  <c:v>0.0</c:v>
                </c:pt>
                <c:pt idx="37" formatCode="&quot;$&quot;#,##0">
                  <c:v>0.0</c:v>
                </c:pt>
                <c:pt idx="38" formatCode="&quot;$&quot;#,##0">
                  <c:v>0.0</c:v>
                </c:pt>
                <c:pt idx="39" formatCode="&quot;$&quot;#,##0">
                  <c:v>0.0</c:v>
                </c:pt>
                <c:pt idx="40" formatCode="&quot;$&quot;#,##0">
                  <c:v>0.0</c:v>
                </c:pt>
                <c:pt idx="41" formatCode="&quot;$&quot;#,##0">
                  <c:v>0.0</c:v>
                </c:pt>
                <c:pt idx="42" formatCode="&quot;$&quot;#,##0">
                  <c:v>0.0</c:v>
                </c:pt>
                <c:pt idx="43" formatCode="&quot;$&quot;#,##0">
                  <c:v>0.0</c:v>
                </c:pt>
                <c:pt idx="44" formatCode="&quot;$&quot;#,##0">
                  <c:v>0.0</c:v>
                </c:pt>
                <c:pt idx="45" formatCode="&quot;$&quot;#,##0">
                  <c:v>0.0</c:v>
                </c:pt>
              </c:numCache>
            </c:numRef>
          </c:val>
        </c:ser>
        <c:ser>
          <c:idx val="7"/>
          <c:order val="7"/>
          <c:tx>
            <c:strRef>
              <c:f>finance!$B$75</c:f>
              <c:strCache>
                <c:ptCount val="1"/>
                <c:pt idx="0">
                  <c:v>Loan 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finance!$C$75:$BA$75</c:f>
              <c:numCache>
                <c:formatCode>General</c:formatCode>
                <c:ptCount val="51"/>
                <c:pt idx="31" formatCode="&quot;$&quot;#,##0">
                  <c:v>1.25E6</c:v>
                </c:pt>
                <c:pt idx="32" formatCode="&quot;$&quot;#,##0">
                  <c:v>750000.0</c:v>
                </c:pt>
                <c:pt idx="33" formatCode="&quot;$&quot;#,##0">
                  <c:v>0.0</c:v>
                </c:pt>
                <c:pt idx="34" formatCode="&quot;$&quot;#,##0">
                  <c:v>0.0</c:v>
                </c:pt>
                <c:pt idx="35" formatCode="&quot;$&quot;#,##0">
                  <c:v>0.0</c:v>
                </c:pt>
                <c:pt idx="36" formatCode="&quot;$&quot;#,##0">
                  <c:v>0.0</c:v>
                </c:pt>
                <c:pt idx="37" formatCode="&quot;$&quot;#,##0">
                  <c:v>0.0</c:v>
                </c:pt>
                <c:pt idx="38" formatCode="&quot;$&quot;#,##0">
                  <c:v>0.0</c:v>
                </c:pt>
                <c:pt idx="39" formatCode="&quot;$&quot;#,##0">
                  <c:v>0.0</c:v>
                </c:pt>
                <c:pt idx="40" formatCode="&quot;$&quot;#,##0">
                  <c:v>0.0</c:v>
                </c:pt>
                <c:pt idx="41" formatCode="&quot;$&quot;#,##0">
                  <c:v>0.0</c:v>
                </c:pt>
                <c:pt idx="42" formatCode="&quot;$&quot;#,##0">
                  <c:v>0.0</c:v>
                </c:pt>
                <c:pt idx="43" formatCode="&quot;$&quot;#,##0">
                  <c:v>0.0</c:v>
                </c:pt>
                <c:pt idx="44" formatCode="&quot;$&quot;#,##0">
                  <c:v>0.0</c:v>
                </c:pt>
                <c:pt idx="45" formatCode="&quot;$&quot;#,##0">
                  <c:v>0.0</c:v>
                </c:pt>
                <c:pt idx="46" formatCode="&quot;$&quot;#,##0">
                  <c:v>0.0</c:v>
                </c:pt>
                <c:pt idx="47" formatCode="&quot;$&quot;#,##0">
                  <c:v>0.0</c:v>
                </c:pt>
                <c:pt idx="48" formatCode="&quot;$&quot;#,##0">
                  <c:v>0.0</c:v>
                </c:pt>
                <c:pt idx="49" formatCode="&quot;$&quot;#,##0">
                  <c:v>0.0</c:v>
                </c:pt>
                <c:pt idx="50" formatCode="&quot;$&quot;#,##0">
                  <c:v>0.0</c:v>
                </c:pt>
              </c:numCache>
            </c:numRef>
          </c:val>
        </c:ser>
        <c:ser>
          <c:idx val="8"/>
          <c:order val="8"/>
          <c:tx>
            <c:strRef>
              <c:f>finance!$B$76</c:f>
              <c:strCache>
                <c:ptCount val="1"/>
                <c:pt idx="0">
                  <c:v>Loan 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finance!$C$76:$BA$76</c:f>
              <c:numCache>
                <c:formatCode>General</c:formatCode>
                <c:ptCount val="51"/>
                <c:pt idx="36" formatCode="&quot;$&quot;#,##0">
                  <c:v>1.25E6</c:v>
                </c:pt>
                <c:pt idx="37" formatCode="&quot;$&quot;#,##0">
                  <c:v>750000.0</c:v>
                </c:pt>
                <c:pt idx="38" formatCode="&quot;$&quot;#,##0">
                  <c:v>0.0</c:v>
                </c:pt>
                <c:pt idx="39" formatCode="&quot;$&quot;#,##0">
                  <c:v>0.0</c:v>
                </c:pt>
                <c:pt idx="40" formatCode="&quot;$&quot;#,##0">
                  <c:v>0.0</c:v>
                </c:pt>
                <c:pt idx="41" formatCode="&quot;$&quot;#,##0">
                  <c:v>0.0</c:v>
                </c:pt>
                <c:pt idx="42" formatCode="&quot;$&quot;#,##0">
                  <c:v>0.0</c:v>
                </c:pt>
                <c:pt idx="43" formatCode="&quot;$&quot;#,##0">
                  <c:v>0.0</c:v>
                </c:pt>
                <c:pt idx="44" formatCode="&quot;$&quot;#,##0">
                  <c:v>0.0</c:v>
                </c:pt>
                <c:pt idx="45" formatCode="&quot;$&quot;#,##0">
                  <c:v>0.0</c:v>
                </c:pt>
                <c:pt idx="46" formatCode="&quot;$&quot;#,##0">
                  <c:v>0.0</c:v>
                </c:pt>
                <c:pt idx="47" formatCode="&quot;$&quot;#,##0">
                  <c:v>0.0</c:v>
                </c:pt>
                <c:pt idx="48" formatCode="&quot;$&quot;#,##0">
                  <c:v>0.0</c:v>
                </c:pt>
                <c:pt idx="49" formatCode="&quot;$&quot;#,##0">
                  <c:v>0.0</c:v>
                </c:pt>
                <c:pt idx="50" formatCode="&quot;$&quot;#,##0">
                  <c:v>0.0</c:v>
                </c:pt>
              </c:numCache>
            </c:numRef>
          </c:val>
        </c:ser>
        <c:ser>
          <c:idx val="9"/>
          <c:order val="9"/>
          <c:tx>
            <c:strRef>
              <c:f>finance!$B$77</c:f>
              <c:strCache>
                <c:ptCount val="1"/>
                <c:pt idx="0">
                  <c:v>Loan 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finance!$C$77:$BA$77</c:f>
              <c:numCache>
                <c:formatCode>General</c:formatCode>
                <c:ptCount val="51"/>
                <c:pt idx="41" formatCode="&quot;$&quot;#,##0">
                  <c:v>1.25E6</c:v>
                </c:pt>
                <c:pt idx="42" formatCode="&quot;$&quot;#,##0">
                  <c:v>750000.0</c:v>
                </c:pt>
                <c:pt idx="43" formatCode="&quot;$&quot;#,##0">
                  <c:v>0.0</c:v>
                </c:pt>
                <c:pt idx="44" formatCode="&quot;$&quot;#,##0">
                  <c:v>0.0</c:v>
                </c:pt>
                <c:pt idx="45" formatCode="&quot;$&quot;#,##0">
                  <c:v>0.0</c:v>
                </c:pt>
                <c:pt idx="46" formatCode="&quot;$&quot;#,##0">
                  <c:v>0.0</c:v>
                </c:pt>
                <c:pt idx="47" formatCode="&quot;$&quot;#,##0">
                  <c:v>0.0</c:v>
                </c:pt>
                <c:pt idx="48" formatCode="&quot;$&quot;#,##0">
                  <c:v>0.0</c:v>
                </c:pt>
                <c:pt idx="49" formatCode="&quot;$&quot;#,##0">
                  <c:v>0.0</c:v>
                </c:pt>
                <c:pt idx="50" formatCode="&quot;$&quot;#,##0">
                  <c:v>0.0</c:v>
                </c:pt>
              </c:numCache>
            </c:numRef>
          </c:val>
        </c:ser>
        <c:ser>
          <c:idx val="10"/>
          <c:order val="10"/>
          <c:tx>
            <c:strRef>
              <c:f>finance!$B$78</c:f>
              <c:strCache>
                <c:ptCount val="1"/>
                <c:pt idx="0">
                  <c:v>Loan 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finance!$C$67:$BA$67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finance!$C$78:$BA$78</c:f>
              <c:numCache>
                <c:formatCode>General</c:formatCode>
                <c:ptCount val="51"/>
                <c:pt idx="46" formatCode="&quot;$&quot;#,##0">
                  <c:v>1.25E6</c:v>
                </c:pt>
                <c:pt idx="47" formatCode="&quot;$&quot;#,##0">
                  <c:v>750000.0</c:v>
                </c:pt>
                <c:pt idx="48" formatCode="&quot;$&quot;#,##0">
                  <c:v>0.0</c:v>
                </c:pt>
                <c:pt idx="49" formatCode="&quot;$&quot;#,##0">
                  <c:v>0.0</c:v>
                </c:pt>
                <c:pt idx="50" formatCode="&quot;$&quot;#,##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786632"/>
        <c:axId val="2096252184"/>
      </c:areaChart>
      <c:catAx>
        <c:axId val="207978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252184"/>
        <c:crosses val="autoZero"/>
        <c:auto val="1"/>
        <c:lblAlgn val="ctr"/>
        <c:lblOffset val="100"/>
        <c:noMultiLvlLbl val="0"/>
      </c:catAx>
      <c:valAx>
        <c:axId val="2096252184"/>
        <c:scaling>
          <c:orientation val="minMax"/>
          <c:max val="2.0E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786632"/>
        <c:crosses val="autoZero"/>
        <c:crossBetween val="midCat"/>
        <c:minorUnit val="50000.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baseline="0">
                <a:effectLst/>
              </a:rPr>
              <a:t>Town of Boulder Junction</a:t>
            </a:r>
            <a:endParaRPr lang="en-US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Road Funding - Lump Sum</a:t>
            </a:r>
            <a:endParaRPr lang="en-US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(Annual Road Budget)</a:t>
            </a:r>
            <a:endParaRPr lang="en-US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847719238347"/>
          <c:y val="0.209032897103984"/>
          <c:w val="0.871040266308175"/>
          <c:h val="0.63464205624681"/>
        </c:manualLayout>
      </c:layout>
      <c:areaChart>
        <c:grouping val="stacked"/>
        <c:varyColors val="0"/>
        <c:ser>
          <c:idx val="0"/>
          <c:order val="0"/>
          <c:tx>
            <c:strRef>
              <c:f>finance!$B$103</c:f>
              <c:strCache>
                <c:ptCount val="1"/>
                <c:pt idx="0">
                  <c:v>Maint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finance!$C$102:$BA$102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finance!$C$103:$BA$103</c:f>
              <c:numCache>
                <c:formatCode>#,##0</c:formatCode>
                <c:ptCount val="51"/>
                <c:pt idx="0">
                  <c:v>0.0</c:v>
                </c:pt>
                <c:pt idx="1">
                  <c:v>250000.0</c:v>
                </c:pt>
                <c:pt idx="2">
                  <c:v>250000.0</c:v>
                </c:pt>
                <c:pt idx="3">
                  <c:v>250000.0</c:v>
                </c:pt>
                <c:pt idx="4">
                  <c:v>250000.0</c:v>
                </c:pt>
                <c:pt idx="5">
                  <c:v>250000.0</c:v>
                </c:pt>
                <c:pt idx="6">
                  <c:v>250000.0</c:v>
                </c:pt>
                <c:pt idx="7">
                  <c:v>250000.0</c:v>
                </c:pt>
                <c:pt idx="8">
                  <c:v>250000.0</c:v>
                </c:pt>
                <c:pt idx="9">
                  <c:v>250000.0</c:v>
                </c:pt>
                <c:pt idx="10">
                  <c:v>250000.0</c:v>
                </c:pt>
                <c:pt idx="11">
                  <c:v>250000.0</c:v>
                </c:pt>
                <c:pt idx="12">
                  <c:v>250000.0</c:v>
                </c:pt>
                <c:pt idx="13">
                  <c:v>250000.0</c:v>
                </c:pt>
                <c:pt idx="14">
                  <c:v>250000.0</c:v>
                </c:pt>
                <c:pt idx="15">
                  <c:v>250000.0</c:v>
                </c:pt>
                <c:pt idx="16">
                  <c:v>250000.0</c:v>
                </c:pt>
                <c:pt idx="17">
                  <c:v>250000.0</c:v>
                </c:pt>
                <c:pt idx="18">
                  <c:v>250000.0</c:v>
                </c:pt>
                <c:pt idx="19">
                  <c:v>250000.0</c:v>
                </c:pt>
                <c:pt idx="20">
                  <c:v>250000.0</c:v>
                </c:pt>
                <c:pt idx="21">
                  <c:v>250000.0</c:v>
                </c:pt>
                <c:pt idx="22">
                  <c:v>250000.0</c:v>
                </c:pt>
                <c:pt idx="23">
                  <c:v>250000.0</c:v>
                </c:pt>
                <c:pt idx="24">
                  <c:v>250000.0</c:v>
                </c:pt>
                <c:pt idx="25">
                  <c:v>250000.0</c:v>
                </c:pt>
                <c:pt idx="26">
                  <c:v>250000.0</c:v>
                </c:pt>
                <c:pt idx="27">
                  <c:v>250000.0</c:v>
                </c:pt>
                <c:pt idx="28">
                  <c:v>250000.0</c:v>
                </c:pt>
                <c:pt idx="29">
                  <c:v>250000.0</c:v>
                </c:pt>
                <c:pt idx="30">
                  <c:v>250000.0</c:v>
                </c:pt>
                <c:pt idx="31">
                  <c:v>250000.0</c:v>
                </c:pt>
                <c:pt idx="32">
                  <c:v>250000.0</c:v>
                </c:pt>
                <c:pt idx="33">
                  <c:v>250000.0</c:v>
                </c:pt>
                <c:pt idx="34">
                  <c:v>250000.0</c:v>
                </c:pt>
                <c:pt idx="35">
                  <c:v>250000.0</c:v>
                </c:pt>
                <c:pt idx="36">
                  <c:v>250000.0</c:v>
                </c:pt>
                <c:pt idx="37">
                  <c:v>250000.0</c:v>
                </c:pt>
                <c:pt idx="38">
                  <c:v>250000.0</c:v>
                </c:pt>
                <c:pt idx="39">
                  <c:v>250000.0</c:v>
                </c:pt>
                <c:pt idx="40">
                  <c:v>250000.0</c:v>
                </c:pt>
                <c:pt idx="41">
                  <c:v>250000.0</c:v>
                </c:pt>
                <c:pt idx="42">
                  <c:v>250000.0</c:v>
                </c:pt>
                <c:pt idx="43">
                  <c:v>250000.0</c:v>
                </c:pt>
                <c:pt idx="44">
                  <c:v>250000.0</c:v>
                </c:pt>
                <c:pt idx="45">
                  <c:v>250000.0</c:v>
                </c:pt>
                <c:pt idx="46">
                  <c:v>250000.0</c:v>
                </c:pt>
                <c:pt idx="47">
                  <c:v>250000.0</c:v>
                </c:pt>
                <c:pt idx="48">
                  <c:v>250000.0</c:v>
                </c:pt>
                <c:pt idx="49">
                  <c:v>250000.0</c:v>
                </c:pt>
                <c:pt idx="50">
                  <c:v>250000.0</c:v>
                </c:pt>
              </c:numCache>
            </c:numRef>
          </c:val>
        </c:ser>
        <c:ser>
          <c:idx val="1"/>
          <c:order val="1"/>
          <c:tx>
            <c:strRef>
              <c:f>finance!$B$104</c:f>
              <c:strCache>
                <c:ptCount val="1"/>
                <c:pt idx="0">
                  <c:v>Loan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finance!$C$102:$BA$102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finance!$C$104:$BA$104</c:f>
              <c:numCache>
                <c:formatCode>#,##0</c:formatCode>
                <c:ptCount val="51"/>
                <c:pt idx="0">
                  <c:v>0.0</c:v>
                </c:pt>
                <c:pt idx="1">
                  <c:v>2.0E6</c:v>
                </c:pt>
                <c:pt idx="2">
                  <c:v>4.0E6</c:v>
                </c:pt>
                <c:pt idx="3">
                  <c:v>1.0E6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</c:numCache>
            </c:numRef>
          </c:val>
        </c:ser>
        <c:ser>
          <c:idx val="2"/>
          <c:order val="2"/>
          <c:tx>
            <c:strRef>
              <c:f>finance!$B$105</c:f>
              <c:strCache>
                <c:ptCount val="1"/>
                <c:pt idx="0">
                  <c:v>Loan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finance!$C$102:$BA$102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finance!$C$105:$BA$105</c:f>
              <c:numCache>
                <c:formatCode>#,##0</c:formatCode>
                <c:ptCount val="51"/>
                <c:pt idx="25">
                  <c:v>1.25E6</c:v>
                </c:pt>
                <c:pt idx="26">
                  <c:v>750000.0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</c:numCache>
            </c:numRef>
          </c:val>
        </c:ser>
        <c:ser>
          <c:idx val="3"/>
          <c:order val="3"/>
          <c:tx>
            <c:strRef>
              <c:f>finance!$B$106</c:f>
              <c:strCache>
                <c:ptCount val="1"/>
                <c:pt idx="0">
                  <c:v>Loan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finance!$C$102:$BA$102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finance!$C$106:$BA$106</c:f>
              <c:numCache>
                <c:formatCode>#,##0</c:formatCode>
                <c:ptCount val="51"/>
                <c:pt idx="35">
                  <c:v>1.25E6</c:v>
                </c:pt>
                <c:pt idx="36">
                  <c:v>750000.0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</c:numCache>
            </c:numRef>
          </c:val>
        </c:ser>
        <c:ser>
          <c:idx val="4"/>
          <c:order val="4"/>
          <c:tx>
            <c:strRef>
              <c:f>finance!$B$107</c:f>
              <c:strCache>
                <c:ptCount val="1"/>
                <c:pt idx="0">
                  <c:v>Loan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finance!$C$102:$BA$102</c:f>
              <c:numCache>
                <c:formatCode>General</c:formatCode>
                <c:ptCount val="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</c:numCache>
            </c:numRef>
          </c:cat>
          <c:val>
            <c:numRef>
              <c:f>finance!$C$107:$BA$107</c:f>
              <c:numCache>
                <c:formatCode>#,##0</c:formatCode>
                <c:ptCount val="51"/>
                <c:pt idx="46">
                  <c:v>1.25E6</c:v>
                </c:pt>
                <c:pt idx="47">
                  <c:v>750000.0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162184"/>
        <c:axId val="2080071720"/>
      </c:areaChart>
      <c:catAx>
        <c:axId val="209816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071720"/>
        <c:crosses val="autoZero"/>
        <c:auto val="1"/>
        <c:lblAlgn val="ctr"/>
        <c:lblOffset val="100"/>
        <c:noMultiLvlLbl val="0"/>
      </c:catAx>
      <c:valAx>
        <c:axId val="208007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162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111</xdr:row>
      <xdr:rowOff>152400</xdr:rowOff>
    </xdr:from>
    <xdr:to>
      <xdr:col>26</xdr:col>
      <xdr:colOff>257175</xdr:colOff>
      <xdr:row>131</xdr:row>
      <xdr:rowOff>9525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338137</xdr:colOff>
      <xdr:row>111</xdr:row>
      <xdr:rowOff>128587</xdr:rowOff>
    </xdr:from>
    <xdr:to>
      <xdr:col>13</xdr:col>
      <xdr:colOff>285750</xdr:colOff>
      <xdr:row>131</xdr:row>
      <xdr:rowOff>9525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333375</xdr:colOff>
      <xdr:row>132</xdr:row>
      <xdr:rowOff>33337</xdr:rowOff>
    </xdr:from>
    <xdr:to>
      <xdr:col>26</xdr:col>
      <xdr:colOff>285750</xdr:colOff>
      <xdr:row>151</xdr:row>
      <xdr:rowOff>180975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314324</xdr:colOff>
      <xdr:row>132</xdr:row>
      <xdr:rowOff>23812</xdr:rowOff>
    </xdr:from>
    <xdr:to>
      <xdr:col>13</xdr:col>
      <xdr:colOff>314324</xdr:colOff>
      <xdr:row>152</xdr:row>
      <xdr:rowOff>38100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4:L29"/>
  <sheetViews>
    <sheetView tabSelected="1" workbookViewId="0">
      <selection activeCell="E5" sqref="E5"/>
    </sheetView>
  </sheetViews>
  <sheetFormatPr baseColWidth="10" defaultColWidth="8.83203125" defaultRowHeight="14" x14ac:dyDescent="0"/>
  <cols>
    <col min="6" max="6" width="27.83203125" customWidth="1"/>
    <col min="7" max="7" width="27.33203125" customWidth="1"/>
    <col min="8" max="8" width="10.1640625" customWidth="1"/>
  </cols>
  <sheetData>
    <row r="4" spans="3:12">
      <c r="C4" s="1"/>
      <c r="D4" s="1"/>
      <c r="H4" s="1"/>
      <c r="I4" s="1"/>
      <c r="J4" s="1"/>
      <c r="K4" s="1"/>
      <c r="L4" s="1"/>
    </row>
    <row r="5" spans="3:12">
      <c r="C5" s="1"/>
      <c r="D5" s="1"/>
      <c r="E5" s="35" t="s">
        <v>233</v>
      </c>
      <c r="H5" s="1"/>
      <c r="I5" s="1"/>
      <c r="J5" s="1"/>
      <c r="K5" s="1"/>
      <c r="L5" s="1"/>
    </row>
    <row r="6" spans="3:12">
      <c r="C6" s="1"/>
      <c r="D6" s="1"/>
      <c r="E6" s="45">
        <v>1</v>
      </c>
      <c r="F6" s="36" t="s">
        <v>234</v>
      </c>
      <c r="G6" s="36"/>
      <c r="H6" s="1"/>
      <c r="I6" s="1"/>
      <c r="J6" s="1"/>
      <c r="K6" s="1"/>
      <c r="L6" s="1"/>
    </row>
    <row r="7" spans="3:12">
      <c r="C7" s="1"/>
      <c r="D7" s="1"/>
      <c r="E7" s="45">
        <v>2</v>
      </c>
      <c r="F7" s="44" t="s">
        <v>252</v>
      </c>
      <c r="G7" s="44"/>
      <c r="H7" s="1"/>
      <c r="I7" s="1"/>
      <c r="J7" s="1"/>
      <c r="K7" s="1"/>
      <c r="L7" s="1"/>
    </row>
    <row r="8" spans="3:12">
      <c r="C8" s="1"/>
      <c r="D8" s="1"/>
      <c r="E8" s="45">
        <v>3</v>
      </c>
      <c r="F8" s="48" t="s">
        <v>253</v>
      </c>
      <c r="G8" s="48"/>
      <c r="H8" s="1"/>
      <c r="I8" s="1"/>
      <c r="J8" s="1"/>
      <c r="K8" s="1"/>
      <c r="L8" s="1"/>
    </row>
    <row r="9" spans="3:12">
      <c r="C9" s="1"/>
      <c r="D9" s="1"/>
      <c r="E9" s="45">
        <v>4</v>
      </c>
      <c r="F9" s="47" t="s">
        <v>237</v>
      </c>
      <c r="G9" s="47"/>
      <c r="H9" s="1"/>
      <c r="I9" s="1"/>
      <c r="J9" s="1"/>
      <c r="K9" s="1"/>
      <c r="L9" s="1"/>
    </row>
    <row r="10" spans="3:12">
      <c r="C10" s="1"/>
      <c r="D10" s="1"/>
      <c r="E10" s="45">
        <v>5</v>
      </c>
      <c r="F10" s="46" t="s">
        <v>269</v>
      </c>
      <c r="G10" s="46"/>
      <c r="H10" s="1"/>
      <c r="I10" s="1"/>
      <c r="J10" s="1"/>
      <c r="K10" s="1"/>
      <c r="L10" s="1"/>
    </row>
    <row r="11" spans="3:12">
      <c r="C11" s="1"/>
      <c r="D11" s="1"/>
      <c r="E11" s="45">
        <v>6</v>
      </c>
      <c r="F11" s="114" t="s">
        <v>286</v>
      </c>
      <c r="G11" s="114"/>
      <c r="H11" s="1"/>
      <c r="I11" s="1"/>
      <c r="J11" s="1"/>
      <c r="K11" s="1"/>
      <c r="L11" s="1"/>
    </row>
    <row r="12" spans="3:12">
      <c r="C12" s="1"/>
      <c r="D12" s="1"/>
      <c r="H12" s="1"/>
      <c r="I12" s="1"/>
      <c r="J12" s="1"/>
      <c r="K12" s="1"/>
      <c r="L12" s="1"/>
    </row>
    <row r="13" spans="3:12">
      <c r="C13" s="1"/>
      <c r="D13" s="1"/>
      <c r="H13" s="54" t="s">
        <v>242</v>
      </c>
      <c r="I13" s="1"/>
      <c r="J13" s="1"/>
      <c r="K13" s="1"/>
      <c r="L13" s="1"/>
    </row>
    <row r="14" spans="3:12">
      <c r="C14" s="1"/>
      <c r="D14" s="1"/>
      <c r="G14" s="51" t="s">
        <v>243</v>
      </c>
      <c r="H14" s="52" t="s">
        <v>3</v>
      </c>
      <c r="I14" s="52" t="s">
        <v>241</v>
      </c>
      <c r="J14" s="52" t="s">
        <v>228</v>
      </c>
      <c r="K14" s="1"/>
      <c r="L14" s="1"/>
    </row>
    <row r="15" spans="3:12">
      <c r="C15" s="1"/>
      <c r="D15" s="1"/>
      <c r="G15" s="35" t="s">
        <v>238</v>
      </c>
      <c r="H15" s="53">
        <v>40000</v>
      </c>
      <c r="I15" s="53">
        <v>60000</v>
      </c>
      <c r="J15" s="53">
        <v>155000</v>
      </c>
      <c r="K15" s="1"/>
      <c r="L15" s="1"/>
    </row>
    <row r="16" spans="3:12">
      <c r="C16" s="1"/>
      <c r="D16" s="1"/>
      <c r="G16" s="35" t="s">
        <v>239</v>
      </c>
      <c r="H16" s="53">
        <v>40000</v>
      </c>
      <c r="I16" s="53">
        <v>95000</v>
      </c>
      <c r="J16" s="53">
        <v>155000</v>
      </c>
      <c r="K16" s="1"/>
      <c r="L16" s="1"/>
    </row>
    <row r="17" spans="3:12">
      <c r="C17" s="1"/>
      <c r="D17" s="1"/>
      <c r="G17" s="35" t="s">
        <v>240</v>
      </c>
      <c r="H17" s="53">
        <v>40000</v>
      </c>
      <c r="I17" s="53">
        <v>95000</v>
      </c>
      <c r="J17" s="53">
        <v>155000</v>
      </c>
      <c r="K17" s="1"/>
      <c r="L17" s="1"/>
    </row>
    <row r="18" spans="3:12">
      <c r="C18" s="1"/>
      <c r="D18" s="1"/>
      <c r="H18" s="1"/>
      <c r="I18" s="1"/>
      <c r="J18" s="1"/>
      <c r="K18" s="1"/>
      <c r="L18" s="1"/>
    </row>
    <row r="19" spans="3:12">
      <c r="C19" s="1"/>
      <c r="D19" s="35" t="s">
        <v>317</v>
      </c>
      <c r="H19" s="1"/>
      <c r="I19" s="1"/>
      <c r="J19" s="1"/>
      <c r="K19" s="1"/>
      <c r="L19" s="1"/>
    </row>
    <row r="20" spans="3:12">
      <c r="C20" s="1"/>
      <c r="D20" s="35">
        <v>1</v>
      </c>
      <c r="E20" t="s">
        <v>319</v>
      </c>
      <c r="H20" s="1"/>
      <c r="I20" s="1"/>
      <c r="J20" s="1"/>
      <c r="K20" s="1"/>
      <c r="L20" s="1"/>
    </row>
    <row r="21" spans="3:12">
      <c r="C21" s="1"/>
      <c r="D21" s="35">
        <v>2</v>
      </c>
      <c r="E21" t="s">
        <v>318</v>
      </c>
      <c r="H21" s="1"/>
      <c r="I21" s="1"/>
      <c r="J21" s="1"/>
      <c r="K21" s="1"/>
      <c r="L21" s="1"/>
    </row>
    <row r="22" spans="3:12">
      <c r="C22" s="1"/>
      <c r="D22" s="35">
        <v>3</v>
      </c>
      <c r="E22" t="s">
        <v>320</v>
      </c>
      <c r="H22" s="1"/>
      <c r="I22" s="1"/>
      <c r="J22" s="1"/>
      <c r="K22" s="1"/>
      <c r="L22" s="1"/>
    </row>
    <row r="23" spans="3:12">
      <c r="C23" s="1"/>
      <c r="D23" s="35">
        <v>4</v>
      </c>
      <c r="E23" t="s">
        <v>321</v>
      </c>
      <c r="H23" s="1"/>
      <c r="I23" s="1"/>
      <c r="J23" s="1"/>
      <c r="K23" s="1"/>
      <c r="L23" s="1"/>
    </row>
    <row r="24" spans="3:12">
      <c r="C24" s="1"/>
      <c r="D24" s="35">
        <v>5</v>
      </c>
      <c r="E24" t="s">
        <v>322</v>
      </c>
      <c r="H24" s="1"/>
      <c r="I24" s="1"/>
      <c r="J24" s="1"/>
      <c r="K24" s="1"/>
      <c r="L24" s="1"/>
    </row>
    <row r="25" spans="3:12">
      <c r="C25" s="1"/>
      <c r="D25" s="35">
        <v>6</v>
      </c>
      <c r="H25" s="1"/>
      <c r="I25" s="1"/>
      <c r="J25" s="1"/>
      <c r="K25" s="1"/>
      <c r="L25" s="1"/>
    </row>
    <row r="26" spans="3:12">
      <c r="C26" s="1"/>
      <c r="D26" s="35">
        <v>7</v>
      </c>
      <c r="H26" s="1"/>
      <c r="I26" s="1"/>
      <c r="J26" s="1"/>
      <c r="K26" s="1"/>
      <c r="L26" s="1"/>
    </row>
    <row r="27" spans="3:12">
      <c r="C27" s="1"/>
      <c r="D27" s="35">
        <v>8</v>
      </c>
      <c r="H27" s="1"/>
      <c r="I27" s="1"/>
      <c r="J27" s="1"/>
      <c r="K27" s="1"/>
      <c r="L27" s="1"/>
    </row>
    <row r="28" spans="3:12">
      <c r="C28" s="1"/>
      <c r="D28" s="35">
        <v>9</v>
      </c>
      <c r="H28" s="1"/>
      <c r="I28" s="1"/>
      <c r="J28" s="1"/>
      <c r="K28" s="1"/>
      <c r="L28" s="1"/>
    </row>
    <row r="29" spans="3:12">
      <c r="C29" s="1"/>
      <c r="D29" s="1"/>
      <c r="H29" s="1"/>
      <c r="I29" s="1"/>
      <c r="J29" s="1"/>
      <c r="K29" s="1"/>
      <c r="L29" s="1"/>
    </row>
  </sheetData>
  <pageMargins left="0.7" right="0.7" top="0.75" bottom="0.75" header="0.3" footer="0.3"/>
  <pageSetup scale="94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159"/>
  <sheetViews>
    <sheetView zoomScale="80" zoomScaleNormal="80" zoomScalePageLayoutView="80" workbookViewId="0">
      <pane ySplit="6" topLeftCell="A129" activePane="bottomLeft" state="frozen"/>
      <selection activeCell="B1" sqref="B1"/>
      <selection pane="bottomLeft" activeCell="C1" sqref="C1"/>
    </sheetView>
  </sheetViews>
  <sheetFormatPr baseColWidth="10" defaultColWidth="8.83203125" defaultRowHeight="14" x14ac:dyDescent="0"/>
  <cols>
    <col min="1" max="1" width="5" style="1" customWidth="1"/>
    <col min="2" max="2" width="6.33203125" style="1" customWidth="1"/>
    <col min="3" max="3" width="36.83203125" customWidth="1"/>
    <col min="4" max="4" width="27.5" hidden="1" customWidth="1"/>
    <col min="5" max="5" width="29" hidden="1" customWidth="1"/>
    <col min="6" max="7" width="8.6640625" style="1" customWidth="1"/>
    <col min="8" max="10" width="6.6640625" style="1" customWidth="1"/>
    <col min="11" max="11" width="14.6640625" style="1" customWidth="1"/>
    <col min="12" max="12" width="15" style="1" customWidth="1"/>
    <col min="13" max="21" width="5.6640625" customWidth="1"/>
    <col min="22" max="22" width="116.1640625" customWidth="1"/>
  </cols>
  <sheetData>
    <row r="1" spans="1:23" ht="18">
      <c r="C1" s="26" t="s">
        <v>220</v>
      </c>
      <c r="D1" s="26"/>
      <c r="E1" s="26"/>
    </row>
    <row r="2" spans="1:23" ht="23">
      <c r="C2" s="27" t="s">
        <v>249</v>
      </c>
      <c r="D2" s="27"/>
      <c r="E2" s="27"/>
    </row>
    <row r="4" spans="1:23" ht="15" thickBot="1">
      <c r="M4" s="172"/>
    </row>
    <row r="5" spans="1:23" ht="25.5" customHeight="1">
      <c r="A5" s="148"/>
      <c r="B5" s="30" t="s">
        <v>247</v>
      </c>
      <c r="C5" s="149"/>
      <c r="D5" s="151"/>
      <c r="E5" s="151"/>
      <c r="F5" s="760" t="s">
        <v>208</v>
      </c>
      <c r="G5" s="761"/>
      <c r="H5" s="762" t="s">
        <v>2</v>
      </c>
      <c r="I5" s="763"/>
      <c r="J5" s="764"/>
      <c r="K5" s="71"/>
      <c r="L5" s="17"/>
      <c r="M5" s="763" t="s">
        <v>416</v>
      </c>
      <c r="N5" s="763"/>
      <c r="O5" s="765"/>
      <c r="P5" s="150"/>
      <c r="Q5" s="760" t="s">
        <v>444</v>
      </c>
      <c r="R5" s="761"/>
      <c r="S5" s="761"/>
      <c r="T5" s="761"/>
      <c r="U5" s="768"/>
      <c r="V5" s="80"/>
    </row>
    <row r="6" spans="1:23" ht="46.5" customHeight="1" thickBot="1">
      <c r="A6" s="262" t="s">
        <v>1</v>
      </c>
      <c r="B6" s="271" t="s">
        <v>437</v>
      </c>
      <c r="C6" s="19" t="s">
        <v>0</v>
      </c>
      <c r="D6" s="19" t="s">
        <v>222</v>
      </c>
      <c r="E6" s="57" t="s">
        <v>223</v>
      </c>
      <c r="F6" s="18" t="s">
        <v>38</v>
      </c>
      <c r="G6" s="57" t="s">
        <v>5</v>
      </c>
      <c r="H6" s="262" t="s">
        <v>3</v>
      </c>
      <c r="I6" s="263" t="s">
        <v>227</v>
      </c>
      <c r="J6" s="264" t="s">
        <v>228</v>
      </c>
      <c r="K6" s="766" t="s">
        <v>279</v>
      </c>
      <c r="L6" s="767"/>
      <c r="M6" s="265" t="s">
        <v>417</v>
      </c>
      <c r="N6" s="265" t="s">
        <v>418</v>
      </c>
      <c r="O6" s="266" t="s">
        <v>419</v>
      </c>
      <c r="P6" s="267" t="s">
        <v>426</v>
      </c>
      <c r="Q6" s="273" t="s">
        <v>450</v>
      </c>
      <c r="R6" s="274" t="s">
        <v>449</v>
      </c>
      <c r="S6" s="274" t="s">
        <v>446</v>
      </c>
      <c r="T6" s="274" t="s">
        <v>447</v>
      </c>
      <c r="U6" s="275" t="s">
        <v>448</v>
      </c>
      <c r="V6" s="272" t="s">
        <v>445</v>
      </c>
    </row>
    <row r="7" spans="1:23" ht="40" customHeight="1">
      <c r="A7" s="124" t="s">
        <v>5</v>
      </c>
      <c r="B7" s="241">
        <v>1</v>
      </c>
      <c r="C7" s="242" t="s">
        <v>56</v>
      </c>
      <c r="D7" s="243" t="s">
        <v>230</v>
      </c>
      <c r="E7" s="244" t="s">
        <v>36</v>
      </c>
      <c r="F7" s="245"/>
      <c r="G7" s="246">
        <v>0.68</v>
      </c>
      <c r="H7" s="245"/>
      <c r="I7" s="247">
        <v>0.68</v>
      </c>
      <c r="J7" s="248"/>
      <c r="K7" s="38" t="s">
        <v>232</v>
      </c>
      <c r="L7" s="14" t="s">
        <v>13</v>
      </c>
      <c r="M7" s="185">
        <v>5</v>
      </c>
      <c r="N7" s="185">
        <v>5</v>
      </c>
      <c r="O7" s="186">
        <v>5</v>
      </c>
      <c r="P7" s="206">
        <f t="shared" ref="P7:P23" si="0">SUM(M7:O7)</f>
        <v>15</v>
      </c>
      <c r="Q7" s="188" t="s">
        <v>453</v>
      </c>
      <c r="R7" s="189" t="s">
        <v>455</v>
      </c>
      <c r="S7" s="189" t="s">
        <v>13</v>
      </c>
      <c r="T7" s="189"/>
      <c r="U7" s="190" t="s">
        <v>6</v>
      </c>
      <c r="V7" s="277" t="s">
        <v>454</v>
      </c>
      <c r="W7" s="64" t="s">
        <v>254</v>
      </c>
    </row>
    <row r="8" spans="1:23" ht="40" customHeight="1">
      <c r="A8" s="34" t="s">
        <v>5</v>
      </c>
      <c r="B8" s="39">
        <v>1</v>
      </c>
      <c r="C8" s="249" t="s">
        <v>59</v>
      </c>
      <c r="D8" s="243" t="s">
        <v>280</v>
      </c>
      <c r="E8" s="244" t="s">
        <v>251</v>
      </c>
      <c r="F8" s="109"/>
      <c r="G8" s="250">
        <v>2.04</v>
      </c>
      <c r="H8" s="109"/>
      <c r="I8" s="55">
        <v>2.04</v>
      </c>
      <c r="J8" s="251"/>
      <c r="K8" s="40" t="s">
        <v>283</v>
      </c>
      <c r="L8" s="9"/>
      <c r="M8" s="181">
        <v>5</v>
      </c>
      <c r="N8" s="181">
        <v>5</v>
      </c>
      <c r="O8" s="179">
        <v>5</v>
      </c>
      <c r="P8" s="206">
        <f t="shared" si="0"/>
        <v>15</v>
      </c>
      <c r="Q8" s="163" t="s">
        <v>456</v>
      </c>
      <c r="R8" s="23" t="s">
        <v>465</v>
      </c>
      <c r="S8" s="23"/>
      <c r="T8" s="23" t="s">
        <v>6</v>
      </c>
      <c r="U8" s="164"/>
      <c r="V8" s="278" t="s">
        <v>460</v>
      </c>
      <c r="W8" s="66" t="s">
        <v>309</v>
      </c>
    </row>
    <row r="9" spans="1:23" ht="40" customHeight="1">
      <c r="A9" s="34" t="s">
        <v>5</v>
      </c>
      <c r="B9" s="39">
        <v>1</v>
      </c>
      <c r="C9" s="249" t="s">
        <v>122</v>
      </c>
      <c r="D9" s="243" t="s">
        <v>255</v>
      </c>
      <c r="E9" s="244" t="s">
        <v>251</v>
      </c>
      <c r="F9" s="109"/>
      <c r="G9" s="250">
        <v>3.5</v>
      </c>
      <c r="H9" s="109"/>
      <c r="I9" s="55">
        <v>3.5</v>
      </c>
      <c r="J9" s="251"/>
      <c r="K9" s="40" t="s">
        <v>278</v>
      </c>
      <c r="L9" s="9"/>
      <c r="M9" s="181">
        <v>5</v>
      </c>
      <c r="N9" s="181">
        <v>5</v>
      </c>
      <c r="O9" s="179">
        <v>5</v>
      </c>
      <c r="P9" s="206">
        <f t="shared" si="0"/>
        <v>15</v>
      </c>
      <c r="Q9" s="163" t="s">
        <v>458</v>
      </c>
      <c r="R9" s="23"/>
      <c r="S9" s="23" t="s">
        <v>6</v>
      </c>
      <c r="T9" s="23" t="s">
        <v>6</v>
      </c>
      <c r="U9" s="164" t="s">
        <v>6</v>
      </c>
      <c r="V9" s="278" t="s">
        <v>13</v>
      </c>
      <c r="W9" s="66"/>
    </row>
    <row r="10" spans="1:23" ht="40" customHeight="1">
      <c r="A10" s="34" t="s">
        <v>5</v>
      </c>
      <c r="B10" s="39">
        <v>1</v>
      </c>
      <c r="C10" s="249" t="s">
        <v>69</v>
      </c>
      <c r="D10" s="243" t="s">
        <v>250</v>
      </c>
      <c r="E10" s="244" t="s">
        <v>261</v>
      </c>
      <c r="F10" s="109"/>
      <c r="G10" s="250">
        <v>4.57</v>
      </c>
      <c r="H10" s="109"/>
      <c r="I10" s="55">
        <v>4.57</v>
      </c>
      <c r="J10" s="251" t="s">
        <v>13</v>
      </c>
      <c r="K10" s="40" t="s">
        <v>264</v>
      </c>
      <c r="L10" s="9"/>
      <c r="M10" s="181">
        <v>5</v>
      </c>
      <c r="N10" s="181">
        <v>5</v>
      </c>
      <c r="O10" s="187">
        <v>5</v>
      </c>
      <c r="P10" s="206">
        <f t="shared" si="0"/>
        <v>15</v>
      </c>
      <c r="Q10" s="165" t="s">
        <v>457</v>
      </c>
      <c r="R10" s="171" t="s">
        <v>467</v>
      </c>
      <c r="S10" s="171" t="s">
        <v>6</v>
      </c>
      <c r="T10" s="171" t="s">
        <v>6</v>
      </c>
      <c r="U10" s="166" t="s">
        <v>6</v>
      </c>
      <c r="V10" s="278" t="s">
        <v>466</v>
      </c>
      <c r="W10" s="66" t="s">
        <v>265</v>
      </c>
    </row>
    <row r="11" spans="1:23" ht="40" customHeight="1">
      <c r="A11" s="34" t="s">
        <v>5</v>
      </c>
      <c r="B11" s="39">
        <v>1</v>
      </c>
      <c r="C11" s="249" t="s">
        <v>21</v>
      </c>
      <c r="D11" s="243" t="s">
        <v>327</v>
      </c>
      <c r="E11" s="244" t="s">
        <v>69</v>
      </c>
      <c r="F11" s="109"/>
      <c r="G11" s="250">
        <v>1.1000000000000001</v>
      </c>
      <c r="H11" s="109"/>
      <c r="I11" s="55">
        <v>1.1000000000000001</v>
      </c>
      <c r="J11" s="251" t="s">
        <v>13</v>
      </c>
      <c r="K11" s="40"/>
      <c r="L11" s="9"/>
      <c r="M11" s="181">
        <v>3</v>
      </c>
      <c r="N11" s="181">
        <v>4</v>
      </c>
      <c r="O11" s="179">
        <v>5</v>
      </c>
      <c r="P11" s="206">
        <f t="shared" si="0"/>
        <v>12</v>
      </c>
      <c r="Q11" s="163" t="s">
        <v>459</v>
      </c>
      <c r="R11" s="23"/>
      <c r="S11" s="23"/>
      <c r="T11" s="23"/>
      <c r="U11" s="164"/>
      <c r="V11" s="278" t="s">
        <v>468</v>
      </c>
      <c r="W11" s="66"/>
    </row>
    <row r="12" spans="1:23" ht="40" customHeight="1">
      <c r="A12" s="34" t="s">
        <v>5</v>
      </c>
      <c r="B12" s="39">
        <v>1</v>
      </c>
      <c r="C12" s="249" t="s">
        <v>66</v>
      </c>
      <c r="D12" s="243" t="s">
        <v>221</v>
      </c>
      <c r="E12" s="244" t="s">
        <v>251</v>
      </c>
      <c r="F12" s="109"/>
      <c r="G12" s="250">
        <v>0.8</v>
      </c>
      <c r="H12" s="109"/>
      <c r="I12" s="55">
        <v>0.8</v>
      </c>
      <c r="J12" s="251" t="s">
        <v>13</v>
      </c>
      <c r="K12" s="40"/>
      <c r="L12" s="9"/>
      <c r="M12" s="181">
        <v>3</v>
      </c>
      <c r="N12" s="181">
        <v>3</v>
      </c>
      <c r="O12" s="179">
        <v>5</v>
      </c>
      <c r="P12" s="206">
        <f t="shared" si="0"/>
        <v>11</v>
      </c>
      <c r="Q12" s="163" t="s">
        <v>459</v>
      </c>
      <c r="R12" s="23"/>
      <c r="S12" s="23"/>
      <c r="T12" s="23"/>
      <c r="U12" s="164"/>
      <c r="V12" s="278"/>
      <c r="W12" s="66"/>
    </row>
    <row r="13" spans="1:23" ht="40" customHeight="1">
      <c r="A13" s="34" t="s">
        <v>5</v>
      </c>
      <c r="B13" s="39">
        <v>1</v>
      </c>
      <c r="C13" s="249" t="s">
        <v>427</v>
      </c>
      <c r="D13" s="243"/>
      <c r="E13" s="244"/>
      <c r="F13" s="109"/>
      <c r="G13" s="250"/>
      <c r="H13" s="109"/>
      <c r="I13" s="55">
        <v>1.3</v>
      </c>
      <c r="J13" s="251"/>
      <c r="K13" s="40"/>
      <c r="L13" s="9"/>
      <c r="M13" s="181">
        <v>3</v>
      </c>
      <c r="N13" s="181">
        <v>3</v>
      </c>
      <c r="O13" s="179">
        <v>5</v>
      </c>
      <c r="P13" s="206">
        <f t="shared" si="0"/>
        <v>11</v>
      </c>
      <c r="Q13" s="163"/>
      <c r="R13" s="23"/>
      <c r="S13" s="23"/>
      <c r="T13" s="23"/>
      <c r="U13" s="164"/>
      <c r="V13" s="278"/>
      <c r="W13" s="66"/>
    </row>
    <row r="14" spans="1:23" ht="40" customHeight="1">
      <c r="A14" s="34" t="s">
        <v>5</v>
      </c>
      <c r="B14" s="39">
        <v>1</v>
      </c>
      <c r="C14" s="249" t="s">
        <v>43</v>
      </c>
      <c r="D14" s="243" t="s">
        <v>272</v>
      </c>
      <c r="E14" s="244" t="s">
        <v>273</v>
      </c>
      <c r="F14" s="109"/>
      <c r="G14" s="250">
        <v>2.79</v>
      </c>
      <c r="H14" s="109"/>
      <c r="I14" s="55">
        <v>2.79</v>
      </c>
      <c r="J14" s="251" t="s">
        <v>13</v>
      </c>
      <c r="K14" s="40" t="s">
        <v>41</v>
      </c>
      <c r="L14" s="9"/>
      <c r="M14" s="181">
        <v>3</v>
      </c>
      <c r="N14" s="181">
        <v>3</v>
      </c>
      <c r="O14" s="179">
        <v>5</v>
      </c>
      <c r="P14" s="206">
        <f t="shared" si="0"/>
        <v>11</v>
      </c>
      <c r="Q14" s="163"/>
      <c r="R14" s="23"/>
      <c r="S14" s="23"/>
      <c r="T14" s="23"/>
      <c r="U14" s="164"/>
      <c r="V14" s="278" t="s">
        <v>452</v>
      </c>
      <c r="W14" s="66" t="s">
        <v>274</v>
      </c>
    </row>
    <row r="15" spans="1:23" ht="40" customHeight="1">
      <c r="A15" s="34" t="s">
        <v>5</v>
      </c>
      <c r="B15" s="39">
        <v>1</v>
      </c>
      <c r="C15" s="249" t="s">
        <v>194</v>
      </c>
      <c r="D15" s="243" t="s">
        <v>224</v>
      </c>
      <c r="E15" s="244" t="s">
        <v>302</v>
      </c>
      <c r="F15" s="109"/>
      <c r="G15" s="250">
        <v>0.6</v>
      </c>
      <c r="H15" s="109"/>
      <c r="I15" s="55">
        <v>0.6</v>
      </c>
      <c r="J15" s="251" t="s">
        <v>13</v>
      </c>
      <c r="K15" s="40" t="s">
        <v>16</v>
      </c>
      <c r="L15" s="9"/>
      <c r="M15" s="181">
        <v>2</v>
      </c>
      <c r="N15" s="181">
        <v>3</v>
      </c>
      <c r="O15" s="179">
        <v>5</v>
      </c>
      <c r="P15" s="206">
        <f t="shared" si="0"/>
        <v>10</v>
      </c>
      <c r="Q15" s="163"/>
      <c r="R15" s="23"/>
      <c r="S15" s="23"/>
      <c r="T15" s="23"/>
      <c r="U15" s="164"/>
      <c r="V15" s="278"/>
      <c r="W15" s="66" t="s">
        <v>303</v>
      </c>
    </row>
    <row r="16" spans="1:23" ht="40" customHeight="1">
      <c r="A16" s="34" t="s">
        <v>5</v>
      </c>
      <c r="B16" s="39">
        <v>1</v>
      </c>
      <c r="C16" s="249" t="s">
        <v>9</v>
      </c>
      <c r="D16" s="243" t="s">
        <v>255</v>
      </c>
      <c r="E16" s="244" t="s">
        <v>122</v>
      </c>
      <c r="F16" s="109"/>
      <c r="G16" s="250">
        <v>1.03</v>
      </c>
      <c r="H16" s="109"/>
      <c r="I16" s="55">
        <v>1.03</v>
      </c>
      <c r="J16" s="251" t="s">
        <v>13</v>
      </c>
      <c r="K16" s="40">
        <v>1991</v>
      </c>
      <c r="L16" s="9"/>
      <c r="M16" s="181">
        <v>2</v>
      </c>
      <c r="N16" s="181">
        <v>3</v>
      </c>
      <c r="O16" s="179">
        <v>5</v>
      </c>
      <c r="P16" s="206">
        <f t="shared" si="0"/>
        <v>10</v>
      </c>
      <c r="Q16" s="163" t="s">
        <v>459</v>
      </c>
      <c r="R16" s="23" t="s">
        <v>464</v>
      </c>
      <c r="S16" s="23"/>
      <c r="T16" s="23"/>
      <c r="U16" s="164"/>
      <c r="V16" s="278" t="s">
        <v>463</v>
      </c>
      <c r="W16" s="66"/>
    </row>
    <row r="17" spans="1:23" ht="40" customHeight="1">
      <c r="A17" s="34" t="s">
        <v>5</v>
      </c>
      <c r="B17" s="39">
        <v>1</v>
      </c>
      <c r="C17" s="249" t="s">
        <v>26</v>
      </c>
      <c r="D17" s="243" t="s">
        <v>293</v>
      </c>
      <c r="E17" s="244" t="s">
        <v>251</v>
      </c>
      <c r="F17" s="109"/>
      <c r="G17" s="250">
        <v>2.08</v>
      </c>
      <c r="H17" s="109"/>
      <c r="I17" s="55">
        <v>2.08</v>
      </c>
      <c r="J17" s="251" t="s">
        <v>13</v>
      </c>
      <c r="K17" s="40" t="s">
        <v>8</v>
      </c>
      <c r="L17" s="9"/>
      <c r="M17" s="181">
        <v>5</v>
      </c>
      <c r="N17" s="181">
        <v>5</v>
      </c>
      <c r="O17" s="179">
        <v>4</v>
      </c>
      <c r="P17" s="206">
        <f t="shared" si="0"/>
        <v>14</v>
      </c>
      <c r="Q17" s="163"/>
      <c r="R17" s="23"/>
      <c r="S17" s="23"/>
      <c r="T17" s="23"/>
      <c r="U17" s="164"/>
      <c r="V17" s="278"/>
      <c r="W17" s="66"/>
    </row>
    <row r="18" spans="1:23" ht="40" customHeight="1">
      <c r="A18" s="34" t="s">
        <v>5</v>
      </c>
      <c r="B18" s="39">
        <v>1</v>
      </c>
      <c r="C18" s="249" t="s">
        <v>10</v>
      </c>
      <c r="D18" s="243" t="s">
        <v>224</v>
      </c>
      <c r="E18" s="244" t="s">
        <v>251</v>
      </c>
      <c r="F18" s="109"/>
      <c r="G18" s="250">
        <v>1.28</v>
      </c>
      <c r="H18" s="109"/>
      <c r="I18" s="55">
        <v>1.28</v>
      </c>
      <c r="J18" s="251" t="s">
        <v>13</v>
      </c>
      <c r="K18" s="40">
        <v>1987</v>
      </c>
      <c r="L18" s="9"/>
      <c r="M18" s="181">
        <v>4</v>
      </c>
      <c r="N18" s="181">
        <v>5</v>
      </c>
      <c r="O18" s="179">
        <v>4</v>
      </c>
      <c r="P18" s="206">
        <f t="shared" si="0"/>
        <v>13</v>
      </c>
      <c r="Q18" s="163"/>
      <c r="R18" s="23"/>
      <c r="S18" s="23"/>
      <c r="T18" s="23"/>
      <c r="U18" s="164"/>
      <c r="V18" s="278"/>
      <c r="W18" s="66"/>
    </row>
    <row r="19" spans="1:23" ht="40" customHeight="1">
      <c r="A19" s="34" t="s">
        <v>5</v>
      </c>
      <c r="B19" s="39">
        <v>1</v>
      </c>
      <c r="C19" s="249" t="s">
        <v>76</v>
      </c>
      <c r="D19" s="243" t="s">
        <v>250</v>
      </c>
      <c r="E19" s="244" t="s">
        <v>251</v>
      </c>
      <c r="F19" s="109"/>
      <c r="G19" s="250">
        <v>2.7</v>
      </c>
      <c r="H19" s="109">
        <v>1.2</v>
      </c>
      <c r="I19" s="55">
        <v>1</v>
      </c>
      <c r="J19" s="251">
        <v>0.5</v>
      </c>
      <c r="K19" s="40">
        <v>1976</v>
      </c>
      <c r="L19" s="9"/>
      <c r="M19" s="181">
        <v>5</v>
      </c>
      <c r="N19" s="181">
        <v>3</v>
      </c>
      <c r="O19" s="179">
        <v>4</v>
      </c>
      <c r="P19" s="206">
        <f t="shared" si="0"/>
        <v>12</v>
      </c>
      <c r="Q19" s="163"/>
      <c r="R19" s="23"/>
      <c r="S19" s="23"/>
      <c r="T19" s="23"/>
      <c r="U19" s="164"/>
      <c r="V19" s="278"/>
      <c r="W19" s="66"/>
    </row>
    <row r="20" spans="1:23" ht="40" customHeight="1">
      <c r="A20" s="34" t="s">
        <v>5</v>
      </c>
      <c r="B20" s="39">
        <v>1</v>
      </c>
      <c r="C20" s="249" t="s">
        <v>33</v>
      </c>
      <c r="D20" s="243" t="s">
        <v>255</v>
      </c>
      <c r="E20" s="244" t="s">
        <v>87</v>
      </c>
      <c r="F20" s="109"/>
      <c r="G20" s="250">
        <v>0.4</v>
      </c>
      <c r="H20" s="109"/>
      <c r="I20" s="55">
        <v>0.4</v>
      </c>
      <c r="J20" s="251" t="s">
        <v>13</v>
      </c>
      <c r="K20" s="40"/>
      <c r="L20" s="9"/>
      <c r="M20" s="181">
        <v>3</v>
      </c>
      <c r="N20" s="181">
        <v>4</v>
      </c>
      <c r="O20" s="179">
        <v>4</v>
      </c>
      <c r="P20" s="206">
        <f t="shared" si="0"/>
        <v>11</v>
      </c>
      <c r="Q20" s="163"/>
      <c r="R20" s="23"/>
      <c r="S20" s="23"/>
      <c r="T20" s="23"/>
      <c r="U20" s="164"/>
      <c r="V20" s="278"/>
      <c r="W20" s="66"/>
    </row>
    <row r="21" spans="1:23" ht="40" customHeight="1">
      <c r="A21" s="34" t="s">
        <v>5</v>
      </c>
      <c r="B21" s="39">
        <v>1</v>
      </c>
      <c r="C21" s="249" t="s">
        <v>358</v>
      </c>
      <c r="D21" s="243" t="s">
        <v>261</v>
      </c>
      <c r="E21" s="244" t="s">
        <v>215</v>
      </c>
      <c r="F21" s="109"/>
      <c r="G21" s="250">
        <v>1.07</v>
      </c>
      <c r="H21" s="109"/>
      <c r="I21" s="55">
        <v>1.07</v>
      </c>
      <c r="J21" s="251"/>
      <c r="K21" s="40" t="s">
        <v>266</v>
      </c>
      <c r="L21" s="9"/>
      <c r="M21" s="181">
        <v>3</v>
      </c>
      <c r="N21" s="181">
        <v>3</v>
      </c>
      <c r="O21" s="179">
        <v>4</v>
      </c>
      <c r="P21" s="206">
        <f t="shared" si="0"/>
        <v>10</v>
      </c>
      <c r="Q21" s="163"/>
      <c r="R21" s="23"/>
      <c r="S21" s="23"/>
      <c r="T21" s="23"/>
      <c r="U21" s="164"/>
      <c r="V21" s="278"/>
      <c r="W21" s="66" t="s">
        <v>334</v>
      </c>
    </row>
    <row r="22" spans="1:23" ht="40" customHeight="1">
      <c r="A22" s="34" t="s">
        <v>5</v>
      </c>
      <c r="B22" s="39">
        <v>1</v>
      </c>
      <c r="C22" s="249" t="s">
        <v>87</v>
      </c>
      <c r="D22" s="243" t="s">
        <v>255</v>
      </c>
      <c r="E22" s="244" t="s">
        <v>230</v>
      </c>
      <c r="F22" s="109"/>
      <c r="G22" s="250">
        <v>0.28000000000000003</v>
      </c>
      <c r="H22" s="109"/>
      <c r="I22" s="55">
        <v>0.28000000000000003</v>
      </c>
      <c r="J22" s="251"/>
      <c r="K22" s="40" t="s">
        <v>108</v>
      </c>
      <c r="L22" s="9"/>
      <c r="M22" s="181">
        <v>3</v>
      </c>
      <c r="N22" s="181">
        <v>3</v>
      </c>
      <c r="O22" s="179">
        <v>4</v>
      </c>
      <c r="P22" s="206">
        <f t="shared" si="0"/>
        <v>10</v>
      </c>
      <c r="Q22" s="163"/>
      <c r="R22" s="23"/>
      <c r="S22" s="23"/>
      <c r="T22" s="23"/>
      <c r="U22" s="164"/>
      <c r="V22" s="278"/>
      <c r="W22" s="66" t="s">
        <v>268</v>
      </c>
    </row>
    <row r="23" spans="1:23" ht="40" customHeight="1">
      <c r="A23" s="34" t="s">
        <v>5</v>
      </c>
      <c r="B23" s="39">
        <v>1</v>
      </c>
      <c r="C23" s="249" t="s">
        <v>23</v>
      </c>
      <c r="D23" s="243" t="s">
        <v>255</v>
      </c>
      <c r="E23" s="244" t="s">
        <v>251</v>
      </c>
      <c r="F23" s="109"/>
      <c r="G23" s="250">
        <v>0.76</v>
      </c>
      <c r="H23" s="109"/>
      <c r="I23" s="55">
        <v>0.76</v>
      </c>
      <c r="J23" s="251" t="s">
        <v>13</v>
      </c>
      <c r="K23" s="40" t="s">
        <v>27</v>
      </c>
      <c r="L23" s="9"/>
      <c r="M23" s="181">
        <v>3</v>
      </c>
      <c r="N23" s="181">
        <v>3</v>
      </c>
      <c r="O23" s="179">
        <v>4</v>
      </c>
      <c r="P23" s="206">
        <f t="shared" si="0"/>
        <v>10</v>
      </c>
      <c r="Q23" s="163"/>
      <c r="R23" s="23"/>
      <c r="S23" s="23"/>
      <c r="T23" s="23"/>
      <c r="U23" s="164"/>
      <c r="V23" s="278"/>
      <c r="W23" s="66"/>
    </row>
    <row r="24" spans="1:23" ht="40" customHeight="1">
      <c r="A24" s="261" t="s">
        <v>440</v>
      </c>
      <c r="B24" s="252">
        <f>SUM(B7:B23)</f>
        <v>17</v>
      </c>
      <c r="C24" s="253" t="s">
        <v>438</v>
      </c>
      <c r="D24" s="6"/>
      <c r="E24" s="227"/>
      <c r="F24" s="228"/>
      <c r="G24" s="62"/>
      <c r="H24" s="254">
        <f>SUM(H7:H23)</f>
        <v>1.2</v>
      </c>
      <c r="I24" s="255">
        <f>SUM(I7:I23)</f>
        <v>25.280000000000005</v>
      </c>
      <c r="J24" s="256">
        <f>SUM(J7:J23)</f>
        <v>0.5</v>
      </c>
      <c r="K24" s="49"/>
      <c r="L24" s="257"/>
      <c r="M24" s="268">
        <f>(H24+I24+J24)/J$137</f>
        <v>0.28846359456858772</v>
      </c>
      <c r="N24" s="194"/>
      <c r="O24" s="195"/>
      <c r="P24" s="205"/>
      <c r="Q24" s="258"/>
      <c r="R24" s="7"/>
      <c r="S24" s="7"/>
      <c r="T24" s="7"/>
      <c r="U24" s="259"/>
      <c r="V24" s="279"/>
      <c r="W24" s="260"/>
    </row>
    <row r="25" spans="1:23" ht="40" customHeight="1">
      <c r="A25" s="229" t="s">
        <v>5</v>
      </c>
      <c r="B25" s="230">
        <v>2</v>
      </c>
      <c r="C25" s="231" t="s">
        <v>20</v>
      </c>
      <c r="D25" s="232" t="s">
        <v>255</v>
      </c>
      <c r="E25" s="233" t="s">
        <v>251</v>
      </c>
      <c r="F25" s="234"/>
      <c r="G25" s="235">
        <v>0.15</v>
      </c>
      <c r="H25" s="234"/>
      <c r="I25" s="236">
        <v>0.15</v>
      </c>
      <c r="J25" s="237" t="s">
        <v>13</v>
      </c>
      <c r="K25" s="40">
        <v>1971</v>
      </c>
      <c r="L25" s="9"/>
      <c r="M25" s="238">
        <v>2</v>
      </c>
      <c r="N25" s="238">
        <v>2</v>
      </c>
      <c r="O25" s="239">
        <v>5</v>
      </c>
      <c r="P25" s="240">
        <f t="shared" ref="P25:P49" si="1">SUM(M25:O25)</f>
        <v>9</v>
      </c>
      <c r="Q25" s="163"/>
      <c r="R25" s="23"/>
      <c r="S25" s="23"/>
      <c r="T25" s="23"/>
      <c r="U25" s="164"/>
      <c r="V25" s="278"/>
      <c r="W25" s="66" t="s">
        <v>365</v>
      </c>
    </row>
    <row r="26" spans="1:23" ht="40" customHeight="1">
      <c r="A26" s="229" t="s">
        <v>5</v>
      </c>
      <c r="B26" s="230">
        <v>2</v>
      </c>
      <c r="C26" s="231" t="s">
        <v>25</v>
      </c>
      <c r="D26" s="232" t="s">
        <v>255</v>
      </c>
      <c r="E26" s="233" t="s">
        <v>251</v>
      </c>
      <c r="F26" s="234"/>
      <c r="G26" s="235">
        <v>0.75</v>
      </c>
      <c r="H26" s="234"/>
      <c r="I26" s="236">
        <v>0.75</v>
      </c>
      <c r="J26" s="237"/>
      <c r="K26" s="40">
        <v>1992</v>
      </c>
      <c r="L26" s="9"/>
      <c r="M26" s="238">
        <v>1</v>
      </c>
      <c r="N26" s="238">
        <v>1</v>
      </c>
      <c r="O26" s="239">
        <v>5</v>
      </c>
      <c r="P26" s="240">
        <f t="shared" si="1"/>
        <v>7</v>
      </c>
      <c r="Q26" s="163"/>
      <c r="R26" s="23"/>
      <c r="S26" s="23"/>
      <c r="T26" s="23"/>
      <c r="U26" s="164"/>
      <c r="V26" s="278"/>
      <c r="W26" s="66"/>
    </row>
    <row r="27" spans="1:23" ht="40" customHeight="1">
      <c r="A27" s="229" t="s">
        <v>5</v>
      </c>
      <c r="B27" s="230">
        <v>2</v>
      </c>
      <c r="C27" s="231" t="s">
        <v>45</v>
      </c>
      <c r="D27" s="232" t="s">
        <v>230</v>
      </c>
      <c r="E27" s="233" t="s">
        <v>231</v>
      </c>
      <c r="F27" s="234"/>
      <c r="G27" s="235">
        <v>0.5</v>
      </c>
      <c r="H27" s="234"/>
      <c r="I27" s="236">
        <v>0.5</v>
      </c>
      <c r="J27" s="237"/>
      <c r="K27" s="40">
        <v>1973</v>
      </c>
      <c r="L27" s="9"/>
      <c r="M27" s="238">
        <v>1</v>
      </c>
      <c r="N27" s="238">
        <v>1</v>
      </c>
      <c r="O27" s="239">
        <v>5</v>
      </c>
      <c r="P27" s="240">
        <f t="shared" si="1"/>
        <v>7</v>
      </c>
      <c r="Q27" s="163"/>
      <c r="R27" s="23"/>
      <c r="S27" s="23"/>
      <c r="T27" s="23"/>
      <c r="U27" s="164"/>
      <c r="V27" s="278"/>
      <c r="W27" s="66" t="s">
        <v>366</v>
      </c>
    </row>
    <row r="28" spans="1:23" ht="40" customHeight="1">
      <c r="A28" s="229" t="s">
        <v>5</v>
      </c>
      <c r="B28" s="230">
        <v>2</v>
      </c>
      <c r="C28" s="231" t="s">
        <v>96</v>
      </c>
      <c r="D28" s="232" t="s">
        <v>280</v>
      </c>
      <c r="E28" s="233" t="s">
        <v>294</v>
      </c>
      <c r="F28" s="234"/>
      <c r="G28" s="235">
        <v>0.24</v>
      </c>
      <c r="H28" s="234">
        <v>0.24</v>
      </c>
      <c r="I28" s="236"/>
      <c r="J28" s="237"/>
      <c r="K28" s="40">
        <v>1991</v>
      </c>
      <c r="L28" s="9"/>
      <c r="M28" s="238">
        <v>1</v>
      </c>
      <c r="N28" s="238">
        <v>1</v>
      </c>
      <c r="O28" s="239">
        <v>5</v>
      </c>
      <c r="P28" s="240">
        <f t="shared" si="1"/>
        <v>7</v>
      </c>
      <c r="Q28" s="163"/>
      <c r="R28" s="23"/>
      <c r="S28" s="23"/>
      <c r="T28" s="23"/>
      <c r="U28" s="164"/>
      <c r="V28" s="278"/>
      <c r="W28" s="66"/>
    </row>
    <row r="29" spans="1:23" ht="40" customHeight="1">
      <c r="A29" s="229" t="s">
        <v>5</v>
      </c>
      <c r="B29" s="230">
        <v>2</v>
      </c>
      <c r="C29" s="231" t="s">
        <v>106</v>
      </c>
      <c r="D29" s="232" t="s">
        <v>280</v>
      </c>
      <c r="E29" s="233" t="s">
        <v>36</v>
      </c>
      <c r="F29" s="234"/>
      <c r="G29" s="235">
        <v>0.05</v>
      </c>
      <c r="H29" s="234" t="s">
        <v>13</v>
      </c>
      <c r="I29" s="236">
        <v>0.05</v>
      </c>
      <c r="J29" s="237"/>
      <c r="K29" s="40"/>
      <c r="L29" s="9"/>
      <c r="M29" s="238">
        <v>1</v>
      </c>
      <c r="N29" s="238">
        <v>1</v>
      </c>
      <c r="O29" s="239">
        <v>5</v>
      </c>
      <c r="P29" s="240">
        <f t="shared" si="1"/>
        <v>7</v>
      </c>
      <c r="Q29" s="163"/>
      <c r="R29" s="23"/>
      <c r="S29" s="23"/>
      <c r="T29" s="23"/>
      <c r="U29" s="164"/>
      <c r="V29" s="278"/>
      <c r="W29" s="66"/>
    </row>
    <row r="30" spans="1:23" ht="40" customHeight="1">
      <c r="A30" s="229" t="s">
        <v>5</v>
      </c>
      <c r="B30" s="230">
        <v>2</v>
      </c>
      <c r="C30" s="231" t="s">
        <v>107</v>
      </c>
      <c r="D30" s="232" t="s">
        <v>280</v>
      </c>
      <c r="E30" s="233" t="s">
        <v>36</v>
      </c>
      <c r="F30" s="234"/>
      <c r="G30" s="235">
        <v>0.22</v>
      </c>
      <c r="H30" s="234" t="s">
        <v>13</v>
      </c>
      <c r="I30" s="236">
        <v>0.22</v>
      </c>
      <c r="J30" s="237"/>
      <c r="K30" s="40"/>
      <c r="L30" s="9"/>
      <c r="M30" s="238">
        <v>1</v>
      </c>
      <c r="N30" s="238">
        <v>1</v>
      </c>
      <c r="O30" s="239">
        <v>5</v>
      </c>
      <c r="P30" s="240">
        <f t="shared" si="1"/>
        <v>7</v>
      </c>
      <c r="Q30" s="163"/>
      <c r="R30" s="23"/>
      <c r="S30" s="23"/>
      <c r="T30" s="23"/>
      <c r="U30" s="164"/>
      <c r="V30" s="278"/>
      <c r="W30" s="66" t="s">
        <v>304</v>
      </c>
    </row>
    <row r="31" spans="1:23" ht="40" customHeight="1">
      <c r="A31" s="229" t="s">
        <v>5</v>
      </c>
      <c r="B31" s="230">
        <v>2</v>
      </c>
      <c r="C31" s="231" t="s">
        <v>14</v>
      </c>
      <c r="D31" s="232" t="s">
        <v>255</v>
      </c>
      <c r="E31" s="233" t="s">
        <v>251</v>
      </c>
      <c r="F31" s="234"/>
      <c r="G31" s="235">
        <v>1.25</v>
      </c>
      <c r="H31" s="234"/>
      <c r="I31" s="236">
        <v>1.25</v>
      </c>
      <c r="J31" s="237" t="s">
        <v>13</v>
      </c>
      <c r="K31" s="40">
        <v>1984</v>
      </c>
      <c r="L31" s="9"/>
      <c r="M31" s="238">
        <v>2</v>
      </c>
      <c r="N31" s="238">
        <v>2</v>
      </c>
      <c r="O31" s="239">
        <v>4</v>
      </c>
      <c r="P31" s="240">
        <f t="shared" si="1"/>
        <v>8</v>
      </c>
      <c r="Q31" s="163"/>
      <c r="R31" s="23"/>
      <c r="S31" s="23"/>
      <c r="T31" s="23"/>
      <c r="U31" s="164"/>
      <c r="V31" s="278"/>
      <c r="W31" s="66"/>
    </row>
    <row r="32" spans="1:23" ht="40" customHeight="1">
      <c r="A32" s="229" t="s">
        <v>5</v>
      </c>
      <c r="B32" s="230">
        <v>2</v>
      </c>
      <c r="C32" s="231" t="s">
        <v>118</v>
      </c>
      <c r="D32" s="232" t="s">
        <v>230</v>
      </c>
      <c r="E32" s="233" t="s">
        <v>251</v>
      </c>
      <c r="F32" s="234"/>
      <c r="G32" s="235">
        <v>0.28000000000000003</v>
      </c>
      <c r="H32" s="234"/>
      <c r="I32" s="236">
        <v>0.28000000000000003</v>
      </c>
      <c r="J32" s="237"/>
      <c r="K32" s="40"/>
      <c r="L32" s="9"/>
      <c r="M32" s="238">
        <v>2</v>
      </c>
      <c r="N32" s="238">
        <v>2</v>
      </c>
      <c r="O32" s="239">
        <v>4</v>
      </c>
      <c r="P32" s="240">
        <f t="shared" si="1"/>
        <v>8</v>
      </c>
      <c r="Q32" s="163"/>
      <c r="R32" s="23"/>
      <c r="S32" s="23"/>
      <c r="T32" s="23"/>
      <c r="U32" s="164"/>
      <c r="V32" s="278"/>
      <c r="W32" s="66"/>
    </row>
    <row r="33" spans="1:23" ht="40" customHeight="1">
      <c r="A33" s="229" t="s">
        <v>5</v>
      </c>
      <c r="B33" s="230">
        <v>2</v>
      </c>
      <c r="C33" s="231" t="s">
        <v>61</v>
      </c>
      <c r="D33" s="232" t="s">
        <v>230</v>
      </c>
      <c r="E33" s="233" t="s">
        <v>251</v>
      </c>
      <c r="F33" s="234"/>
      <c r="G33" s="235">
        <v>0.4</v>
      </c>
      <c r="H33" s="234"/>
      <c r="I33" s="236">
        <v>0.4</v>
      </c>
      <c r="J33" s="237"/>
      <c r="K33" s="40"/>
      <c r="L33" s="9"/>
      <c r="M33" s="238">
        <v>1</v>
      </c>
      <c r="N33" s="238">
        <v>3</v>
      </c>
      <c r="O33" s="239">
        <v>4</v>
      </c>
      <c r="P33" s="240">
        <f t="shared" si="1"/>
        <v>8</v>
      </c>
      <c r="Q33" s="163"/>
      <c r="R33" s="23"/>
      <c r="S33" s="23"/>
      <c r="T33" s="23"/>
      <c r="U33" s="164"/>
      <c r="V33" s="278"/>
      <c r="W33" s="66"/>
    </row>
    <row r="34" spans="1:23" ht="40" customHeight="1">
      <c r="A34" s="229" t="s">
        <v>5</v>
      </c>
      <c r="B34" s="230">
        <v>2</v>
      </c>
      <c r="C34" s="231" t="s">
        <v>54</v>
      </c>
      <c r="D34" s="232" t="s">
        <v>255</v>
      </c>
      <c r="E34" s="233" t="s">
        <v>26</v>
      </c>
      <c r="F34" s="234"/>
      <c r="G34" s="235">
        <v>0.6</v>
      </c>
      <c r="H34" s="234"/>
      <c r="I34" s="236">
        <v>0.6</v>
      </c>
      <c r="J34" s="237"/>
      <c r="K34" s="40"/>
      <c r="L34" s="9"/>
      <c r="M34" s="238">
        <v>2</v>
      </c>
      <c r="N34" s="238">
        <v>2</v>
      </c>
      <c r="O34" s="239">
        <v>4</v>
      </c>
      <c r="P34" s="240">
        <f t="shared" si="1"/>
        <v>8</v>
      </c>
      <c r="Q34" s="163"/>
      <c r="R34" s="23"/>
      <c r="S34" s="23"/>
      <c r="T34" s="23"/>
      <c r="U34" s="164"/>
      <c r="V34" s="278"/>
      <c r="W34" s="66"/>
    </row>
    <row r="35" spans="1:23" ht="40" customHeight="1">
      <c r="A35" s="229" t="s">
        <v>5</v>
      </c>
      <c r="B35" s="281">
        <v>2</v>
      </c>
      <c r="C35" s="231" t="s">
        <v>37</v>
      </c>
      <c r="D35" s="232" t="s">
        <v>280</v>
      </c>
      <c r="E35" s="233" t="s">
        <v>216</v>
      </c>
      <c r="F35" s="234"/>
      <c r="G35" s="235">
        <v>0.37</v>
      </c>
      <c r="H35" s="234" t="s">
        <v>13</v>
      </c>
      <c r="I35" s="236">
        <v>0.37</v>
      </c>
      <c r="J35" s="237"/>
      <c r="K35" s="40">
        <v>1975</v>
      </c>
      <c r="L35" s="9"/>
      <c r="M35" s="238">
        <v>1</v>
      </c>
      <c r="N35" s="238">
        <v>2</v>
      </c>
      <c r="O35" s="239">
        <v>4</v>
      </c>
      <c r="P35" s="240">
        <f t="shared" si="1"/>
        <v>7</v>
      </c>
      <c r="Q35" s="163" t="s">
        <v>461</v>
      </c>
      <c r="R35" s="23"/>
      <c r="S35" s="23"/>
      <c r="T35" s="23"/>
      <c r="U35" s="164"/>
      <c r="V35" s="278" t="s">
        <v>462</v>
      </c>
      <c r="W35" s="66"/>
    </row>
    <row r="36" spans="1:23" ht="40" customHeight="1">
      <c r="A36" s="229" t="s">
        <v>5</v>
      </c>
      <c r="B36" s="230">
        <v>2</v>
      </c>
      <c r="C36" s="231" t="s">
        <v>60</v>
      </c>
      <c r="D36" s="232" t="s">
        <v>255</v>
      </c>
      <c r="E36" s="233" t="s">
        <v>251</v>
      </c>
      <c r="F36" s="234"/>
      <c r="G36" s="235">
        <v>1</v>
      </c>
      <c r="H36" s="234">
        <v>0.1</v>
      </c>
      <c r="I36" s="236">
        <v>0.9</v>
      </c>
      <c r="J36" s="237"/>
      <c r="K36" s="40"/>
      <c r="L36" s="9"/>
      <c r="M36" s="238">
        <v>1</v>
      </c>
      <c r="N36" s="238">
        <v>2</v>
      </c>
      <c r="O36" s="239">
        <v>4</v>
      </c>
      <c r="P36" s="240">
        <f t="shared" si="1"/>
        <v>7</v>
      </c>
      <c r="Q36" s="163"/>
      <c r="R36" s="23"/>
      <c r="S36" s="23"/>
      <c r="T36" s="23"/>
      <c r="U36" s="164"/>
      <c r="V36" s="278"/>
      <c r="W36" s="66"/>
    </row>
    <row r="37" spans="1:23" ht="40" customHeight="1">
      <c r="A37" s="229" t="s">
        <v>5</v>
      </c>
      <c r="B37" s="230">
        <v>2</v>
      </c>
      <c r="C37" s="231" t="s">
        <v>429</v>
      </c>
      <c r="D37" s="232"/>
      <c r="E37" s="233"/>
      <c r="F37" s="234"/>
      <c r="G37" s="235"/>
      <c r="H37" s="234">
        <v>1</v>
      </c>
      <c r="I37" s="236"/>
      <c r="J37" s="237"/>
      <c r="K37" s="40"/>
      <c r="L37" s="9"/>
      <c r="M37" s="238">
        <v>2</v>
      </c>
      <c r="N37" s="238">
        <v>1</v>
      </c>
      <c r="O37" s="239">
        <v>4</v>
      </c>
      <c r="P37" s="240">
        <f t="shared" si="1"/>
        <v>7</v>
      </c>
      <c r="Q37" s="163"/>
      <c r="R37" s="23"/>
      <c r="S37" s="23"/>
      <c r="T37" s="23"/>
      <c r="U37" s="164"/>
      <c r="V37" s="278"/>
      <c r="W37" s="66"/>
    </row>
    <row r="38" spans="1:23" ht="40" customHeight="1">
      <c r="A38" s="229" t="s">
        <v>5</v>
      </c>
      <c r="B38" s="281">
        <v>2</v>
      </c>
      <c r="C38" s="231" t="s">
        <v>72</v>
      </c>
      <c r="D38" s="232" t="s">
        <v>337</v>
      </c>
      <c r="E38" s="233" t="s">
        <v>338</v>
      </c>
      <c r="F38" s="234"/>
      <c r="G38" s="235">
        <v>0.2</v>
      </c>
      <c r="H38" s="234"/>
      <c r="I38" s="236">
        <v>0.2</v>
      </c>
      <c r="J38" s="237"/>
      <c r="K38" s="40"/>
      <c r="L38" s="9"/>
      <c r="M38" s="238">
        <v>1</v>
      </c>
      <c r="N38" s="238">
        <v>2</v>
      </c>
      <c r="O38" s="239">
        <v>4</v>
      </c>
      <c r="P38" s="240">
        <f t="shared" si="1"/>
        <v>7</v>
      </c>
      <c r="Q38" s="163" t="s">
        <v>459</v>
      </c>
      <c r="R38" s="23"/>
      <c r="S38" s="23"/>
      <c r="T38" s="23"/>
      <c r="U38" s="164"/>
      <c r="V38" s="278" t="s">
        <v>469</v>
      </c>
      <c r="W38" s="66"/>
    </row>
    <row r="39" spans="1:23" ht="40" customHeight="1">
      <c r="A39" s="229" t="s">
        <v>5</v>
      </c>
      <c r="B39" s="281">
        <v>2</v>
      </c>
      <c r="C39" s="231" t="s">
        <v>120</v>
      </c>
      <c r="D39" s="232" t="s">
        <v>337</v>
      </c>
      <c r="E39" s="233" t="s">
        <v>339</v>
      </c>
      <c r="F39" s="234" t="s">
        <v>13</v>
      </c>
      <c r="G39" s="235">
        <v>0.3</v>
      </c>
      <c r="H39" s="234">
        <v>0.3</v>
      </c>
      <c r="I39" s="236"/>
      <c r="J39" s="237"/>
      <c r="K39" s="40"/>
      <c r="L39" s="9"/>
      <c r="M39" s="238">
        <v>1</v>
      </c>
      <c r="N39" s="238">
        <v>2</v>
      </c>
      <c r="O39" s="239">
        <v>4</v>
      </c>
      <c r="P39" s="240">
        <f t="shared" si="1"/>
        <v>7</v>
      </c>
      <c r="Q39" s="163" t="s">
        <v>459</v>
      </c>
      <c r="R39" s="23" t="s">
        <v>464</v>
      </c>
      <c r="S39" s="23"/>
      <c r="T39" s="23"/>
      <c r="U39" s="164"/>
      <c r="V39" s="278" t="s">
        <v>470</v>
      </c>
      <c r="W39" s="66" t="s">
        <v>340</v>
      </c>
    </row>
    <row r="40" spans="1:23" ht="40" customHeight="1">
      <c r="A40" s="229" t="s">
        <v>5</v>
      </c>
      <c r="B40" s="230">
        <v>2</v>
      </c>
      <c r="C40" s="231" t="s">
        <v>213</v>
      </c>
      <c r="D40" s="232" t="s">
        <v>230</v>
      </c>
      <c r="E40" s="233" t="s">
        <v>251</v>
      </c>
      <c r="F40" s="234"/>
      <c r="G40" s="235">
        <v>1.1000000000000001</v>
      </c>
      <c r="H40" s="234"/>
      <c r="I40" s="236"/>
      <c r="J40" s="237">
        <v>1.1000000000000001</v>
      </c>
      <c r="K40" s="40"/>
      <c r="L40" s="9"/>
      <c r="M40" s="238">
        <v>5</v>
      </c>
      <c r="N40" s="238">
        <v>5</v>
      </c>
      <c r="O40" s="239">
        <v>3</v>
      </c>
      <c r="P40" s="240">
        <f t="shared" si="1"/>
        <v>13</v>
      </c>
      <c r="Q40" s="163"/>
      <c r="R40" s="23"/>
      <c r="S40" s="23"/>
      <c r="T40" s="23"/>
      <c r="U40" s="164"/>
      <c r="V40" s="278"/>
      <c r="W40" s="66" t="s">
        <v>308</v>
      </c>
    </row>
    <row r="41" spans="1:23" ht="40" customHeight="1">
      <c r="A41" s="229" t="s">
        <v>5</v>
      </c>
      <c r="B41" s="230">
        <v>2</v>
      </c>
      <c r="C41" s="231" t="s">
        <v>70</v>
      </c>
      <c r="D41" s="232" t="s">
        <v>261</v>
      </c>
      <c r="E41" s="233" t="s">
        <v>251</v>
      </c>
      <c r="F41" s="234"/>
      <c r="G41" s="235">
        <v>0.6</v>
      </c>
      <c r="H41" s="234"/>
      <c r="I41" s="236">
        <v>0.6</v>
      </c>
      <c r="J41" s="237"/>
      <c r="K41" s="40"/>
      <c r="L41" s="9"/>
      <c r="M41" s="238">
        <v>3</v>
      </c>
      <c r="N41" s="238">
        <v>4</v>
      </c>
      <c r="O41" s="239">
        <v>3</v>
      </c>
      <c r="P41" s="240">
        <f t="shared" si="1"/>
        <v>10</v>
      </c>
      <c r="Q41" s="163"/>
      <c r="R41" s="23"/>
      <c r="S41" s="23"/>
      <c r="T41" s="23"/>
      <c r="U41" s="164"/>
      <c r="V41" s="278"/>
      <c r="W41" s="66"/>
    </row>
    <row r="42" spans="1:23" ht="40" customHeight="1">
      <c r="A42" s="229" t="s">
        <v>5</v>
      </c>
      <c r="B42" s="230">
        <v>2</v>
      </c>
      <c r="C42" s="231" t="s">
        <v>63</v>
      </c>
      <c r="D42" s="232" t="s">
        <v>267</v>
      </c>
      <c r="E42" s="233" t="s">
        <v>221</v>
      </c>
      <c r="F42" s="234"/>
      <c r="G42" s="235">
        <v>0.27</v>
      </c>
      <c r="H42" s="234"/>
      <c r="I42" s="236">
        <v>0.27</v>
      </c>
      <c r="J42" s="237"/>
      <c r="K42" s="40"/>
      <c r="L42" s="9"/>
      <c r="M42" s="238">
        <v>4</v>
      </c>
      <c r="N42" s="238">
        <v>2</v>
      </c>
      <c r="O42" s="239">
        <v>3</v>
      </c>
      <c r="P42" s="240">
        <f t="shared" si="1"/>
        <v>9</v>
      </c>
      <c r="Q42" s="163"/>
      <c r="R42" s="23"/>
      <c r="S42" s="23"/>
      <c r="T42" s="23"/>
      <c r="U42" s="164"/>
      <c r="V42" s="278"/>
      <c r="W42" s="66"/>
    </row>
    <row r="43" spans="1:23" ht="40" customHeight="1">
      <c r="A43" s="229" t="s">
        <v>5</v>
      </c>
      <c r="B43" s="230">
        <v>2</v>
      </c>
      <c r="C43" s="231" t="s">
        <v>359</v>
      </c>
      <c r="D43" s="232" t="s">
        <v>261</v>
      </c>
      <c r="E43" s="233" t="s">
        <v>215</v>
      </c>
      <c r="F43" s="234"/>
      <c r="G43" s="235">
        <v>2.15</v>
      </c>
      <c r="H43" s="234"/>
      <c r="I43" s="236">
        <v>2.15</v>
      </c>
      <c r="J43" s="237"/>
      <c r="K43" s="40"/>
      <c r="L43" s="9"/>
      <c r="M43" s="238">
        <v>3</v>
      </c>
      <c r="N43" s="238">
        <v>3</v>
      </c>
      <c r="O43" s="239">
        <v>3</v>
      </c>
      <c r="P43" s="240">
        <f t="shared" si="1"/>
        <v>9</v>
      </c>
      <c r="Q43" s="163"/>
      <c r="R43" s="23"/>
      <c r="S43" s="23"/>
      <c r="T43" s="23"/>
      <c r="U43" s="164"/>
      <c r="V43" s="278"/>
      <c r="W43" s="66"/>
    </row>
    <row r="44" spans="1:23" ht="40" customHeight="1">
      <c r="A44" s="229" t="s">
        <v>5</v>
      </c>
      <c r="B44" s="230">
        <v>2</v>
      </c>
      <c r="C44" s="231" t="s">
        <v>330</v>
      </c>
      <c r="D44" s="232" t="s">
        <v>224</v>
      </c>
      <c r="E44" s="233" t="s">
        <v>331</v>
      </c>
      <c r="F44" s="234"/>
      <c r="G44" s="235">
        <v>1.24</v>
      </c>
      <c r="H44" s="234"/>
      <c r="I44" s="236">
        <v>1.24</v>
      </c>
      <c r="J44" s="237"/>
      <c r="K44" s="40">
        <v>1970</v>
      </c>
      <c r="L44" s="9"/>
      <c r="M44" s="238">
        <v>3</v>
      </c>
      <c r="N44" s="238">
        <v>3</v>
      </c>
      <c r="O44" s="239">
        <v>3</v>
      </c>
      <c r="P44" s="240">
        <f t="shared" si="1"/>
        <v>9</v>
      </c>
      <c r="Q44" s="163"/>
      <c r="R44" s="23"/>
      <c r="S44" s="23"/>
      <c r="T44" s="23"/>
      <c r="U44" s="164"/>
      <c r="V44" s="278"/>
      <c r="W44" s="66" t="s">
        <v>332</v>
      </c>
    </row>
    <row r="45" spans="1:23" ht="40" customHeight="1">
      <c r="A45" s="229" t="s">
        <v>5</v>
      </c>
      <c r="B45" s="230">
        <v>2</v>
      </c>
      <c r="C45" s="231" t="s">
        <v>58</v>
      </c>
      <c r="D45" s="232" t="s">
        <v>280</v>
      </c>
      <c r="E45" s="233" t="s">
        <v>294</v>
      </c>
      <c r="F45" s="234"/>
      <c r="G45" s="235">
        <v>0.55000000000000004</v>
      </c>
      <c r="H45" s="234">
        <v>0.15</v>
      </c>
      <c r="I45" s="236">
        <v>0.45</v>
      </c>
      <c r="J45" s="237"/>
      <c r="K45" s="40" t="s">
        <v>296</v>
      </c>
      <c r="L45" s="9"/>
      <c r="M45" s="238">
        <v>2</v>
      </c>
      <c r="N45" s="238">
        <v>3</v>
      </c>
      <c r="O45" s="239">
        <v>3</v>
      </c>
      <c r="P45" s="240">
        <f t="shared" si="1"/>
        <v>8</v>
      </c>
      <c r="Q45" s="163"/>
      <c r="R45" s="23"/>
      <c r="S45" s="23"/>
      <c r="T45" s="23"/>
      <c r="U45" s="164"/>
      <c r="V45" s="278"/>
      <c r="W45" s="66" t="s">
        <v>431</v>
      </c>
    </row>
    <row r="46" spans="1:23" ht="40" customHeight="1">
      <c r="A46" s="229" t="s">
        <v>5</v>
      </c>
      <c r="B46" s="230">
        <v>2</v>
      </c>
      <c r="C46" s="231" t="s">
        <v>24</v>
      </c>
      <c r="D46" s="232" t="s">
        <v>255</v>
      </c>
      <c r="E46" s="233" t="s">
        <v>251</v>
      </c>
      <c r="F46" s="234"/>
      <c r="G46" s="235">
        <v>1.98</v>
      </c>
      <c r="H46" s="234"/>
      <c r="I46" s="236">
        <v>1.98</v>
      </c>
      <c r="J46" s="237" t="s">
        <v>13</v>
      </c>
      <c r="K46" s="40">
        <v>1974</v>
      </c>
      <c r="L46" s="9"/>
      <c r="M46" s="238">
        <v>3</v>
      </c>
      <c r="N46" s="238">
        <v>2</v>
      </c>
      <c r="O46" s="239">
        <v>3</v>
      </c>
      <c r="P46" s="240">
        <f t="shared" si="1"/>
        <v>8</v>
      </c>
      <c r="Q46" s="163"/>
      <c r="R46" s="23"/>
      <c r="S46" s="23"/>
      <c r="T46" s="23"/>
      <c r="U46" s="164"/>
      <c r="V46" s="278"/>
      <c r="W46" s="66" t="s">
        <v>288</v>
      </c>
    </row>
    <row r="47" spans="1:23" ht="40" customHeight="1">
      <c r="A47" s="229" t="s">
        <v>5</v>
      </c>
      <c r="B47" s="230">
        <v>2</v>
      </c>
      <c r="C47" s="231" t="s">
        <v>109</v>
      </c>
      <c r="D47" s="232" t="s">
        <v>255</v>
      </c>
      <c r="E47" s="233" t="s">
        <v>251</v>
      </c>
      <c r="F47" s="234"/>
      <c r="G47" s="235">
        <v>1.97</v>
      </c>
      <c r="H47" s="234">
        <v>1.97</v>
      </c>
      <c r="I47" s="236"/>
      <c r="J47" s="237"/>
      <c r="K47" s="40"/>
      <c r="L47" s="9"/>
      <c r="M47" s="238">
        <v>4</v>
      </c>
      <c r="N47" s="238">
        <v>1</v>
      </c>
      <c r="O47" s="239">
        <v>3</v>
      </c>
      <c r="P47" s="240">
        <f t="shared" si="1"/>
        <v>8</v>
      </c>
      <c r="Q47" s="163"/>
      <c r="R47" s="23"/>
      <c r="S47" s="23"/>
      <c r="T47" s="23"/>
      <c r="U47" s="164"/>
      <c r="V47" s="278"/>
      <c r="W47" s="66"/>
    </row>
    <row r="48" spans="1:23" ht="40" customHeight="1">
      <c r="A48" s="229" t="s">
        <v>5</v>
      </c>
      <c r="B48" s="230">
        <v>2</v>
      </c>
      <c r="C48" s="231" t="s">
        <v>78</v>
      </c>
      <c r="D48" s="232" t="s">
        <v>250</v>
      </c>
      <c r="E48" s="233" t="s">
        <v>251</v>
      </c>
      <c r="F48" s="234"/>
      <c r="G48" s="235">
        <v>0.75</v>
      </c>
      <c r="H48" s="234"/>
      <c r="I48" s="236">
        <v>0.75</v>
      </c>
      <c r="J48" s="237" t="s">
        <v>13</v>
      </c>
      <c r="K48" s="40" t="s">
        <v>81</v>
      </c>
      <c r="L48" s="9"/>
      <c r="M48" s="238">
        <v>2</v>
      </c>
      <c r="N48" s="238">
        <v>3</v>
      </c>
      <c r="O48" s="239">
        <v>3</v>
      </c>
      <c r="P48" s="240">
        <f t="shared" si="1"/>
        <v>8</v>
      </c>
      <c r="Q48" s="163"/>
      <c r="R48" s="23"/>
      <c r="S48" s="23"/>
      <c r="T48" s="23"/>
      <c r="U48" s="164"/>
      <c r="V48" s="278"/>
      <c r="W48" s="66" t="s">
        <v>367</v>
      </c>
    </row>
    <row r="49" spans="1:23" ht="40" customHeight="1">
      <c r="A49" s="229" t="s">
        <v>5</v>
      </c>
      <c r="B49" s="230">
        <v>2</v>
      </c>
      <c r="C49" s="231" t="s">
        <v>74</v>
      </c>
      <c r="D49" s="232" t="s">
        <v>369</v>
      </c>
      <c r="E49" s="233" t="s">
        <v>251</v>
      </c>
      <c r="F49" s="234"/>
      <c r="G49" s="235">
        <v>0.43</v>
      </c>
      <c r="H49" s="234"/>
      <c r="I49" s="236">
        <v>0.43</v>
      </c>
      <c r="J49" s="237"/>
      <c r="K49" s="40"/>
      <c r="L49" s="9"/>
      <c r="M49" s="238">
        <v>2</v>
      </c>
      <c r="N49" s="238">
        <v>3</v>
      </c>
      <c r="O49" s="239">
        <v>3</v>
      </c>
      <c r="P49" s="240">
        <f t="shared" si="1"/>
        <v>8</v>
      </c>
      <c r="Q49" s="163"/>
      <c r="R49" s="23"/>
      <c r="S49" s="23"/>
      <c r="T49" s="23"/>
      <c r="U49" s="164"/>
      <c r="V49" s="278"/>
      <c r="W49" s="66"/>
    </row>
    <row r="50" spans="1:23" ht="40" customHeight="1">
      <c r="A50" s="261" t="s">
        <v>439</v>
      </c>
      <c r="B50" s="252">
        <f>SUM(B25:B49)/2</f>
        <v>25</v>
      </c>
      <c r="C50" s="253" t="s">
        <v>438</v>
      </c>
      <c r="D50" s="6"/>
      <c r="E50" s="227"/>
      <c r="F50" s="228"/>
      <c r="G50" s="62"/>
      <c r="H50" s="254">
        <f>SUM(H25:H49)</f>
        <v>3.76</v>
      </c>
      <c r="I50" s="255">
        <f>SUM(I25:I49)</f>
        <v>13.540000000000001</v>
      </c>
      <c r="J50" s="256">
        <f>SUM(J25:J49)</f>
        <v>1.1000000000000001</v>
      </c>
      <c r="K50" s="49"/>
      <c r="L50" s="257"/>
      <c r="M50" s="268">
        <f>(H50+I50+J50)/J$137</f>
        <v>0.19672832246338079</v>
      </c>
      <c r="N50" s="194"/>
      <c r="O50" s="195"/>
      <c r="P50" s="205"/>
      <c r="Q50" s="258"/>
      <c r="R50" s="7"/>
      <c r="S50" s="7"/>
      <c r="T50" s="7"/>
      <c r="U50" s="259"/>
      <c r="V50" s="279"/>
      <c r="W50" s="260"/>
    </row>
    <row r="51" spans="1:23" ht="40" customHeight="1">
      <c r="A51" s="221" t="s">
        <v>5</v>
      </c>
      <c r="B51" s="56">
        <v>3</v>
      </c>
      <c r="C51" s="222" t="s">
        <v>157</v>
      </c>
      <c r="D51" s="223" t="s">
        <v>250</v>
      </c>
      <c r="E51" s="224" t="s">
        <v>69</v>
      </c>
      <c r="F51" s="105"/>
      <c r="G51" s="225">
        <v>0.13</v>
      </c>
      <c r="H51" s="105"/>
      <c r="I51" s="25">
        <v>0.13</v>
      </c>
      <c r="J51" s="226"/>
      <c r="K51" s="40"/>
      <c r="L51" s="9"/>
      <c r="M51" s="198">
        <v>1</v>
      </c>
      <c r="N51" s="198">
        <v>1</v>
      </c>
      <c r="O51" s="199">
        <v>4</v>
      </c>
      <c r="P51" s="204">
        <f t="shared" ref="P51:P67" si="2">SUM(M51:O51)</f>
        <v>6</v>
      </c>
      <c r="Q51" s="163"/>
      <c r="R51" s="23"/>
      <c r="S51" s="23"/>
      <c r="T51" s="23"/>
      <c r="U51" s="164"/>
      <c r="V51" s="278"/>
      <c r="W51" s="66"/>
    </row>
    <row r="52" spans="1:23" ht="40" customHeight="1">
      <c r="A52" s="221" t="s">
        <v>5</v>
      </c>
      <c r="B52" s="56">
        <v>3</v>
      </c>
      <c r="C52" s="222" t="s">
        <v>167</v>
      </c>
      <c r="D52" s="223" t="s">
        <v>230</v>
      </c>
      <c r="E52" s="224" t="s">
        <v>61</v>
      </c>
      <c r="F52" s="105" t="s">
        <v>13</v>
      </c>
      <c r="G52" s="225">
        <v>0.15</v>
      </c>
      <c r="H52" s="105"/>
      <c r="I52" s="25">
        <v>0.15</v>
      </c>
      <c r="J52" s="226"/>
      <c r="K52" s="40"/>
      <c r="L52" s="9"/>
      <c r="M52" s="198">
        <v>1</v>
      </c>
      <c r="N52" s="198">
        <v>1</v>
      </c>
      <c r="O52" s="199">
        <v>4</v>
      </c>
      <c r="P52" s="204">
        <f t="shared" si="2"/>
        <v>6</v>
      </c>
      <c r="Q52" s="163"/>
      <c r="R52" s="23"/>
      <c r="S52" s="23"/>
      <c r="T52" s="23"/>
      <c r="U52" s="164"/>
      <c r="V52" s="278"/>
      <c r="W52" s="66" t="s">
        <v>370</v>
      </c>
    </row>
    <row r="53" spans="1:23" ht="40" customHeight="1">
      <c r="A53" s="221" t="s">
        <v>5</v>
      </c>
      <c r="B53" s="56">
        <v>3</v>
      </c>
      <c r="C53" s="222" t="s">
        <v>103</v>
      </c>
      <c r="D53" s="223" t="s">
        <v>280</v>
      </c>
      <c r="E53" s="224" t="s">
        <v>295</v>
      </c>
      <c r="F53" s="105"/>
      <c r="G53" s="225">
        <v>0.12</v>
      </c>
      <c r="H53" s="105">
        <v>0.12</v>
      </c>
      <c r="I53" s="25" t="s">
        <v>13</v>
      </c>
      <c r="J53" s="226"/>
      <c r="K53" s="40"/>
      <c r="L53" s="9"/>
      <c r="M53" s="198">
        <v>1</v>
      </c>
      <c r="N53" s="198">
        <v>1</v>
      </c>
      <c r="O53" s="199">
        <v>4</v>
      </c>
      <c r="P53" s="204">
        <f t="shared" si="2"/>
        <v>6</v>
      </c>
      <c r="Q53" s="163"/>
      <c r="R53" s="23"/>
      <c r="S53" s="23"/>
      <c r="T53" s="23"/>
      <c r="U53" s="164"/>
      <c r="V53" s="278"/>
      <c r="W53" s="66"/>
    </row>
    <row r="54" spans="1:23" ht="40" customHeight="1">
      <c r="A54" s="221" t="s">
        <v>5</v>
      </c>
      <c r="B54" s="56">
        <v>3</v>
      </c>
      <c r="C54" s="222" t="s">
        <v>102</v>
      </c>
      <c r="D54" s="223" t="s">
        <v>280</v>
      </c>
      <c r="E54" s="224" t="s">
        <v>295</v>
      </c>
      <c r="F54" s="105" t="s">
        <v>13</v>
      </c>
      <c r="G54" s="225">
        <v>0.12</v>
      </c>
      <c r="H54" s="105">
        <v>0.12</v>
      </c>
      <c r="I54" s="25" t="s">
        <v>13</v>
      </c>
      <c r="J54" s="226"/>
      <c r="K54" s="40"/>
      <c r="L54" s="9"/>
      <c r="M54" s="198">
        <v>1</v>
      </c>
      <c r="N54" s="198">
        <v>1</v>
      </c>
      <c r="O54" s="199">
        <v>4</v>
      </c>
      <c r="P54" s="204">
        <f t="shared" si="2"/>
        <v>6</v>
      </c>
      <c r="Q54" s="163"/>
      <c r="R54" s="23"/>
      <c r="S54" s="23"/>
      <c r="T54" s="23"/>
      <c r="U54" s="164"/>
      <c r="V54" s="278"/>
      <c r="W54" s="66"/>
    </row>
    <row r="55" spans="1:23" ht="40" customHeight="1">
      <c r="A55" s="221" t="s">
        <v>5</v>
      </c>
      <c r="B55" s="56">
        <v>3</v>
      </c>
      <c r="C55" s="222" t="s">
        <v>349</v>
      </c>
      <c r="D55" s="223" t="s">
        <v>342</v>
      </c>
      <c r="E55" s="224" t="s">
        <v>86</v>
      </c>
      <c r="F55" s="105"/>
      <c r="G55" s="225">
        <v>0.11</v>
      </c>
      <c r="H55" s="105" t="s">
        <v>13</v>
      </c>
      <c r="I55" s="25">
        <v>0.11</v>
      </c>
      <c r="J55" s="226"/>
      <c r="K55" s="40"/>
      <c r="L55" s="9"/>
      <c r="M55" s="198">
        <v>1</v>
      </c>
      <c r="N55" s="198">
        <v>1</v>
      </c>
      <c r="O55" s="199">
        <v>4</v>
      </c>
      <c r="P55" s="204">
        <f t="shared" si="2"/>
        <v>6</v>
      </c>
      <c r="Q55" s="163"/>
      <c r="R55" s="23"/>
      <c r="S55" s="23"/>
      <c r="T55" s="23"/>
      <c r="U55" s="164"/>
      <c r="V55" s="278"/>
      <c r="W55" s="66"/>
    </row>
    <row r="56" spans="1:23" ht="40" customHeight="1">
      <c r="A56" s="221" t="s">
        <v>5</v>
      </c>
      <c r="B56" s="56">
        <v>3</v>
      </c>
      <c r="C56" s="222" t="s">
        <v>86</v>
      </c>
      <c r="D56" s="223" t="s">
        <v>224</v>
      </c>
      <c r="E56" s="224" t="s">
        <v>331</v>
      </c>
      <c r="F56" s="105"/>
      <c r="G56" s="225">
        <v>0.2</v>
      </c>
      <c r="H56" s="105"/>
      <c r="I56" s="25">
        <v>0.2</v>
      </c>
      <c r="J56" s="226"/>
      <c r="K56" s="40"/>
      <c r="L56" s="9"/>
      <c r="M56" s="198">
        <v>1</v>
      </c>
      <c r="N56" s="198">
        <v>1</v>
      </c>
      <c r="O56" s="199">
        <v>4</v>
      </c>
      <c r="P56" s="204">
        <f t="shared" si="2"/>
        <v>6</v>
      </c>
      <c r="Q56" s="163"/>
      <c r="R56" s="23"/>
      <c r="S56" s="23"/>
      <c r="T56" s="23"/>
      <c r="U56" s="164"/>
      <c r="V56" s="278"/>
      <c r="W56" s="66"/>
    </row>
    <row r="57" spans="1:23" ht="40" customHeight="1">
      <c r="A57" s="221" t="s">
        <v>5</v>
      </c>
      <c r="B57" s="56">
        <v>3</v>
      </c>
      <c r="C57" s="222" t="s">
        <v>355</v>
      </c>
      <c r="D57" s="223" t="s">
        <v>361</v>
      </c>
      <c r="E57" s="224" t="s">
        <v>356</v>
      </c>
      <c r="F57" s="105"/>
      <c r="G57" s="225">
        <v>1.8</v>
      </c>
      <c r="H57" s="105">
        <v>1.8</v>
      </c>
      <c r="I57" s="25" t="s">
        <v>13</v>
      </c>
      <c r="J57" s="226"/>
      <c r="K57" s="49">
        <v>1980</v>
      </c>
      <c r="L57" s="9"/>
      <c r="M57" s="198">
        <v>2</v>
      </c>
      <c r="N57" s="198">
        <v>2</v>
      </c>
      <c r="O57" s="199">
        <v>3</v>
      </c>
      <c r="P57" s="204">
        <f t="shared" si="2"/>
        <v>7</v>
      </c>
      <c r="Q57" s="163"/>
      <c r="R57" s="23"/>
      <c r="S57" s="23"/>
      <c r="T57" s="23"/>
      <c r="U57" s="164"/>
      <c r="V57" s="278"/>
      <c r="W57" s="66" t="s">
        <v>357</v>
      </c>
    </row>
    <row r="58" spans="1:23" ht="40" customHeight="1">
      <c r="A58" s="221" t="s">
        <v>5</v>
      </c>
      <c r="B58" s="56">
        <v>3</v>
      </c>
      <c r="C58" s="222" t="s">
        <v>95</v>
      </c>
      <c r="D58" s="223" t="s">
        <v>255</v>
      </c>
      <c r="E58" s="224" t="s">
        <v>277</v>
      </c>
      <c r="F58" s="105"/>
      <c r="G58" s="225">
        <v>0.25</v>
      </c>
      <c r="H58" s="105"/>
      <c r="I58" s="25">
        <v>0.25</v>
      </c>
      <c r="J58" s="226"/>
      <c r="K58" s="40">
        <v>1988</v>
      </c>
      <c r="L58" s="9"/>
      <c r="M58" s="198">
        <v>1</v>
      </c>
      <c r="N58" s="198">
        <v>3</v>
      </c>
      <c r="O58" s="199">
        <v>3</v>
      </c>
      <c r="P58" s="204">
        <f t="shared" si="2"/>
        <v>7</v>
      </c>
      <c r="Q58" s="163"/>
      <c r="R58" s="23"/>
      <c r="S58" s="23"/>
      <c r="T58" s="23"/>
      <c r="U58" s="164"/>
      <c r="V58" s="278"/>
      <c r="W58" s="66"/>
    </row>
    <row r="59" spans="1:23" ht="40" customHeight="1">
      <c r="A59" s="221" t="s">
        <v>5</v>
      </c>
      <c r="B59" s="56">
        <v>3</v>
      </c>
      <c r="C59" s="222" t="s">
        <v>82</v>
      </c>
      <c r="D59" s="223" t="s">
        <v>230</v>
      </c>
      <c r="E59" s="224" t="s">
        <v>213</v>
      </c>
      <c r="F59" s="105"/>
      <c r="G59" s="225">
        <v>0.8</v>
      </c>
      <c r="H59" s="105">
        <v>0.8</v>
      </c>
      <c r="I59" s="25"/>
      <c r="J59" s="226"/>
      <c r="K59" s="40"/>
      <c r="L59" s="9"/>
      <c r="M59" s="198">
        <v>3</v>
      </c>
      <c r="N59" s="198">
        <v>1</v>
      </c>
      <c r="O59" s="199">
        <v>3</v>
      </c>
      <c r="P59" s="204">
        <f t="shared" si="2"/>
        <v>7</v>
      </c>
      <c r="Q59" s="163"/>
      <c r="R59" s="23"/>
      <c r="S59" s="23"/>
      <c r="T59" s="23"/>
      <c r="U59" s="164"/>
      <c r="V59" s="278"/>
      <c r="W59" s="66"/>
    </row>
    <row r="60" spans="1:23" ht="40" customHeight="1">
      <c r="A60" s="221" t="s">
        <v>5</v>
      </c>
      <c r="B60" s="56">
        <v>3</v>
      </c>
      <c r="C60" s="222" t="s">
        <v>46</v>
      </c>
      <c r="D60" s="223" t="s">
        <v>270</v>
      </c>
      <c r="E60" s="224" t="s">
        <v>251</v>
      </c>
      <c r="F60" s="105"/>
      <c r="G60" s="225">
        <v>2.6</v>
      </c>
      <c r="H60" s="105">
        <v>2.6</v>
      </c>
      <c r="I60" s="25"/>
      <c r="J60" s="226"/>
      <c r="K60" s="40"/>
      <c r="L60" s="9"/>
      <c r="M60" s="198">
        <v>3</v>
      </c>
      <c r="N60" s="198">
        <v>1</v>
      </c>
      <c r="O60" s="199">
        <v>3</v>
      </c>
      <c r="P60" s="204">
        <f t="shared" si="2"/>
        <v>7</v>
      </c>
      <c r="Q60" s="163"/>
      <c r="R60" s="23"/>
      <c r="S60" s="23"/>
      <c r="T60" s="23"/>
      <c r="U60" s="164"/>
      <c r="V60" s="278"/>
      <c r="W60" s="66" t="s">
        <v>271</v>
      </c>
    </row>
    <row r="61" spans="1:23" ht="40" customHeight="1">
      <c r="A61" s="221" t="s">
        <v>5</v>
      </c>
      <c r="B61" s="56">
        <v>3</v>
      </c>
      <c r="C61" s="222" t="s">
        <v>353</v>
      </c>
      <c r="D61" s="223" t="s">
        <v>224</v>
      </c>
      <c r="E61" s="224" t="s">
        <v>354</v>
      </c>
      <c r="F61" s="105"/>
      <c r="G61" s="225">
        <v>1.07</v>
      </c>
      <c r="H61" s="105"/>
      <c r="I61" s="25">
        <v>1.07</v>
      </c>
      <c r="J61" s="226"/>
      <c r="K61" s="40"/>
      <c r="L61" s="9"/>
      <c r="M61" s="198">
        <v>3</v>
      </c>
      <c r="N61" s="198">
        <v>1</v>
      </c>
      <c r="O61" s="199">
        <v>3</v>
      </c>
      <c r="P61" s="204">
        <f t="shared" si="2"/>
        <v>7</v>
      </c>
      <c r="Q61" s="163"/>
      <c r="R61" s="23"/>
      <c r="S61" s="23"/>
      <c r="T61" s="23"/>
      <c r="U61" s="164"/>
      <c r="V61" s="278"/>
      <c r="W61" s="66"/>
    </row>
    <row r="62" spans="1:23" ht="40" customHeight="1">
      <c r="A62" s="221" t="s">
        <v>5</v>
      </c>
      <c r="B62" s="56">
        <v>3</v>
      </c>
      <c r="C62" s="222" t="s">
        <v>30</v>
      </c>
      <c r="D62" s="223" t="s">
        <v>255</v>
      </c>
      <c r="E62" s="224" t="s">
        <v>251</v>
      </c>
      <c r="F62" s="105"/>
      <c r="G62" s="225">
        <v>0.5</v>
      </c>
      <c r="H62" s="105">
        <v>0.5</v>
      </c>
      <c r="I62" s="25"/>
      <c r="J62" s="226"/>
      <c r="K62" s="40"/>
      <c r="L62" s="9"/>
      <c r="M62" s="198">
        <v>2</v>
      </c>
      <c r="N62" s="198">
        <v>2</v>
      </c>
      <c r="O62" s="199">
        <v>3</v>
      </c>
      <c r="P62" s="204">
        <f t="shared" si="2"/>
        <v>7</v>
      </c>
      <c r="Q62" s="163"/>
      <c r="R62" s="23"/>
      <c r="S62" s="23"/>
      <c r="T62" s="23"/>
      <c r="U62" s="164"/>
      <c r="V62" s="278"/>
      <c r="W62" s="66" t="s">
        <v>341</v>
      </c>
    </row>
    <row r="63" spans="1:23" ht="40" customHeight="1">
      <c r="A63" s="221" t="s">
        <v>5</v>
      </c>
      <c r="B63" s="56">
        <v>3</v>
      </c>
      <c r="C63" s="222" t="s">
        <v>44</v>
      </c>
      <c r="D63" s="223" t="s">
        <v>230</v>
      </c>
      <c r="E63" s="224" t="s">
        <v>34</v>
      </c>
      <c r="F63" s="105"/>
      <c r="G63" s="225">
        <v>0.27</v>
      </c>
      <c r="H63" s="105"/>
      <c r="I63" s="25">
        <v>0.27</v>
      </c>
      <c r="J63" s="226" t="s">
        <v>13</v>
      </c>
      <c r="K63" s="40"/>
      <c r="L63" s="9"/>
      <c r="M63" s="198">
        <v>1</v>
      </c>
      <c r="N63" s="198">
        <v>3</v>
      </c>
      <c r="O63" s="199">
        <v>3</v>
      </c>
      <c r="P63" s="204">
        <f t="shared" si="2"/>
        <v>7</v>
      </c>
      <c r="Q63" s="163"/>
      <c r="R63" s="23"/>
      <c r="S63" s="23"/>
      <c r="T63" s="23"/>
      <c r="U63" s="164"/>
      <c r="V63" s="278"/>
      <c r="W63" s="66"/>
    </row>
    <row r="64" spans="1:23" ht="40" customHeight="1">
      <c r="A64" s="221" t="s">
        <v>5</v>
      </c>
      <c r="B64" s="56">
        <v>3</v>
      </c>
      <c r="C64" s="222" t="s">
        <v>22</v>
      </c>
      <c r="D64" s="223" t="s">
        <v>261</v>
      </c>
      <c r="E64" s="224" t="s">
        <v>255</v>
      </c>
      <c r="F64" s="105"/>
      <c r="G64" s="225">
        <v>0.63</v>
      </c>
      <c r="H64" s="105"/>
      <c r="I64" s="25">
        <v>0.63</v>
      </c>
      <c r="J64" s="226" t="s">
        <v>13</v>
      </c>
      <c r="K64" s="40"/>
      <c r="L64" s="9"/>
      <c r="M64" s="198">
        <v>2</v>
      </c>
      <c r="N64" s="198">
        <v>1</v>
      </c>
      <c r="O64" s="199">
        <v>3</v>
      </c>
      <c r="P64" s="204">
        <f t="shared" si="2"/>
        <v>6</v>
      </c>
      <c r="Q64" s="163"/>
      <c r="R64" s="23"/>
      <c r="S64" s="23"/>
      <c r="T64" s="23"/>
      <c r="U64" s="164"/>
      <c r="V64" s="278"/>
      <c r="W64" s="66"/>
    </row>
    <row r="65" spans="1:23" ht="40" customHeight="1">
      <c r="A65" s="221" t="s">
        <v>5</v>
      </c>
      <c r="B65" s="56">
        <v>3</v>
      </c>
      <c r="C65" s="222" t="s">
        <v>11</v>
      </c>
      <c r="D65" s="223" t="s">
        <v>224</v>
      </c>
      <c r="E65" s="224" t="s">
        <v>360</v>
      </c>
      <c r="F65" s="105"/>
      <c r="G65" s="225">
        <v>0.45</v>
      </c>
      <c r="H65" s="105"/>
      <c r="I65" s="25">
        <v>0.45</v>
      </c>
      <c r="J65" s="226" t="s">
        <v>13</v>
      </c>
      <c r="K65" s="40">
        <v>1984</v>
      </c>
      <c r="L65" s="9"/>
      <c r="M65" s="198">
        <v>1</v>
      </c>
      <c r="N65" s="198">
        <v>2</v>
      </c>
      <c r="O65" s="199">
        <v>3</v>
      </c>
      <c r="P65" s="204">
        <f t="shared" si="2"/>
        <v>6</v>
      </c>
      <c r="Q65" s="163"/>
      <c r="R65" s="23"/>
      <c r="S65" s="23"/>
      <c r="T65" s="23"/>
      <c r="U65" s="164"/>
      <c r="V65" s="278"/>
      <c r="W65" s="66" t="s">
        <v>362</v>
      </c>
    </row>
    <row r="66" spans="1:23" ht="40" customHeight="1">
      <c r="A66" s="221" t="s">
        <v>5</v>
      </c>
      <c r="B66" s="56">
        <v>3</v>
      </c>
      <c r="C66" s="222" t="s">
        <v>89</v>
      </c>
      <c r="D66" s="223" t="s">
        <v>255</v>
      </c>
      <c r="E66" s="224" t="s">
        <v>314</v>
      </c>
      <c r="F66" s="105"/>
      <c r="G66" s="225">
        <v>0.25</v>
      </c>
      <c r="H66" s="105">
        <v>0.25</v>
      </c>
      <c r="I66" s="25"/>
      <c r="J66" s="226"/>
      <c r="K66" s="40"/>
      <c r="L66" s="9"/>
      <c r="M66" s="198">
        <v>1</v>
      </c>
      <c r="N66" s="198">
        <v>2</v>
      </c>
      <c r="O66" s="199">
        <v>3</v>
      </c>
      <c r="P66" s="204">
        <f t="shared" si="2"/>
        <v>6</v>
      </c>
      <c r="Q66" s="163"/>
      <c r="R66" s="23"/>
      <c r="S66" s="23"/>
      <c r="T66" s="23"/>
      <c r="U66" s="164"/>
      <c r="V66" s="278"/>
      <c r="W66" s="66" t="s">
        <v>315</v>
      </c>
    </row>
    <row r="67" spans="1:23" ht="40" customHeight="1">
      <c r="A67" s="221" t="s">
        <v>5</v>
      </c>
      <c r="B67" s="56">
        <v>3</v>
      </c>
      <c r="C67" s="222" t="s">
        <v>94</v>
      </c>
      <c r="D67" s="223" t="s">
        <v>224</v>
      </c>
      <c r="E67" s="224" t="s">
        <v>331</v>
      </c>
      <c r="F67" s="105"/>
      <c r="G67" s="225">
        <v>0.15</v>
      </c>
      <c r="H67" s="105">
        <v>0.15</v>
      </c>
      <c r="I67" s="25"/>
      <c r="J67" s="226"/>
      <c r="K67" s="40"/>
      <c r="L67" s="9"/>
      <c r="M67" s="198">
        <v>1</v>
      </c>
      <c r="N67" s="198">
        <v>2</v>
      </c>
      <c r="O67" s="199">
        <v>3</v>
      </c>
      <c r="P67" s="204">
        <f t="shared" si="2"/>
        <v>6</v>
      </c>
      <c r="Q67" s="163"/>
      <c r="R67" s="23"/>
      <c r="S67" s="23"/>
      <c r="T67" s="23"/>
      <c r="U67" s="164"/>
      <c r="V67" s="278"/>
      <c r="W67" s="66"/>
    </row>
    <row r="68" spans="1:23" ht="40" customHeight="1">
      <c r="A68" s="261" t="s">
        <v>443</v>
      </c>
      <c r="B68" s="252">
        <f>SUM(B51:B67)/3</f>
        <v>17</v>
      </c>
      <c r="C68" s="253" t="s">
        <v>438</v>
      </c>
      <c r="D68" s="6"/>
      <c r="E68" s="227"/>
      <c r="F68" s="228"/>
      <c r="G68" s="62"/>
      <c r="H68" s="254">
        <f>SUM(H51:H67)</f>
        <v>6.34</v>
      </c>
      <c r="I68" s="255">
        <f>SUM(I51:I67)</f>
        <v>3.2600000000000002</v>
      </c>
      <c r="J68" s="256">
        <f>SUM(J51:J67)</f>
        <v>0</v>
      </c>
      <c r="K68" s="49"/>
      <c r="L68" s="257"/>
      <c r="M68" s="268">
        <f>(H68+I68+J68)/J$137</f>
        <v>0.10264086389393778</v>
      </c>
      <c r="N68" s="194"/>
      <c r="O68" s="195"/>
      <c r="P68" s="205"/>
      <c r="Q68" s="258"/>
      <c r="R68" s="7"/>
      <c r="S68" s="7"/>
      <c r="T68" s="7"/>
      <c r="U68" s="259"/>
      <c r="V68" s="279"/>
      <c r="W68" s="260"/>
    </row>
    <row r="69" spans="1:23" ht="40" customHeight="1">
      <c r="A69" s="212" t="s">
        <v>5</v>
      </c>
      <c r="B69" s="213">
        <v>4</v>
      </c>
      <c r="C69" s="214" t="s">
        <v>117</v>
      </c>
      <c r="D69" s="215" t="s">
        <v>290</v>
      </c>
      <c r="E69" s="216" t="s">
        <v>63</v>
      </c>
      <c r="F69" s="217"/>
      <c r="G69" s="218">
        <v>0.2</v>
      </c>
      <c r="H69" s="217"/>
      <c r="I69" s="219">
        <v>0.2</v>
      </c>
      <c r="J69" s="220"/>
      <c r="K69" s="40"/>
      <c r="L69" s="9"/>
      <c r="M69" s="209">
        <v>1</v>
      </c>
      <c r="N69" s="209">
        <v>1</v>
      </c>
      <c r="O69" s="210">
        <v>3</v>
      </c>
      <c r="P69" s="211">
        <f t="shared" ref="P69:P83" si="3">SUM(M69:O69)</f>
        <v>5</v>
      </c>
      <c r="Q69" s="163"/>
      <c r="R69" s="23"/>
      <c r="S69" s="23"/>
      <c r="T69" s="23"/>
      <c r="U69" s="164"/>
      <c r="V69" s="278"/>
      <c r="W69" s="66"/>
    </row>
    <row r="70" spans="1:23" ht="40" customHeight="1">
      <c r="A70" s="212" t="s">
        <v>5</v>
      </c>
      <c r="B70" s="213">
        <v>4</v>
      </c>
      <c r="C70" s="214" t="s">
        <v>112</v>
      </c>
      <c r="D70" s="215" t="s">
        <v>224</v>
      </c>
      <c r="E70" s="216" t="s">
        <v>251</v>
      </c>
      <c r="F70" s="217"/>
      <c r="G70" s="218">
        <v>0.25</v>
      </c>
      <c r="H70" s="217"/>
      <c r="I70" s="219">
        <v>0.25</v>
      </c>
      <c r="J70" s="220"/>
      <c r="K70" s="40"/>
      <c r="L70" s="9"/>
      <c r="M70" s="209">
        <v>1</v>
      </c>
      <c r="N70" s="209">
        <v>1</v>
      </c>
      <c r="O70" s="210">
        <v>3</v>
      </c>
      <c r="P70" s="211">
        <f t="shared" si="3"/>
        <v>5</v>
      </c>
      <c r="Q70" s="163"/>
      <c r="R70" s="23"/>
      <c r="S70" s="23"/>
      <c r="T70" s="23"/>
      <c r="U70" s="164"/>
      <c r="V70" s="278"/>
      <c r="W70" s="66"/>
    </row>
    <row r="71" spans="1:23" ht="40" customHeight="1">
      <c r="A71" s="212" t="s">
        <v>5</v>
      </c>
      <c r="B71" s="213">
        <v>4</v>
      </c>
      <c r="C71" s="214" t="s">
        <v>104</v>
      </c>
      <c r="D71" s="215" t="s">
        <v>280</v>
      </c>
      <c r="E71" s="216" t="s">
        <v>295</v>
      </c>
      <c r="F71" s="217"/>
      <c r="G71" s="218">
        <v>0.09</v>
      </c>
      <c r="H71" s="217"/>
      <c r="I71" s="219">
        <v>0.09</v>
      </c>
      <c r="J71" s="220"/>
      <c r="K71" s="40"/>
      <c r="L71" s="9"/>
      <c r="M71" s="209">
        <v>1</v>
      </c>
      <c r="N71" s="209">
        <v>1</v>
      </c>
      <c r="O71" s="210">
        <v>3</v>
      </c>
      <c r="P71" s="211">
        <f t="shared" si="3"/>
        <v>5</v>
      </c>
      <c r="Q71" s="163"/>
      <c r="R71" s="23"/>
      <c r="S71" s="23"/>
      <c r="T71" s="23"/>
      <c r="U71" s="164"/>
      <c r="V71" s="278"/>
      <c r="W71" s="66"/>
    </row>
    <row r="72" spans="1:23" ht="40" customHeight="1">
      <c r="A72" s="212" t="s">
        <v>5</v>
      </c>
      <c r="B72" s="213">
        <v>4</v>
      </c>
      <c r="C72" s="214" t="s">
        <v>91</v>
      </c>
      <c r="D72" s="215" t="s">
        <v>270</v>
      </c>
      <c r="E72" s="216" t="s">
        <v>251</v>
      </c>
      <c r="F72" s="217"/>
      <c r="G72" s="218">
        <v>0.15</v>
      </c>
      <c r="H72" s="217">
        <v>0.15</v>
      </c>
      <c r="I72" s="219"/>
      <c r="J72" s="220"/>
      <c r="K72" s="40"/>
      <c r="L72" s="9"/>
      <c r="M72" s="209">
        <v>1</v>
      </c>
      <c r="N72" s="209">
        <v>1</v>
      </c>
      <c r="O72" s="210">
        <v>3</v>
      </c>
      <c r="P72" s="211">
        <f t="shared" si="3"/>
        <v>5</v>
      </c>
      <c r="Q72" s="163"/>
      <c r="R72" s="23"/>
      <c r="S72" s="23"/>
      <c r="T72" s="23"/>
      <c r="U72" s="164"/>
      <c r="V72" s="278"/>
      <c r="W72" s="66" t="s">
        <v>396</v>
      </c>
    </row>
    <row r="73" spans="1:23" ht="40" customHeight="1">
      <c r="A73" s="212" t="s">
        <v>5</v>
      </c>
      <c r="B73" s="213">
        <v>4</v>
      </c>
      <c r="C73" s="214" t="s">
        <v>50</v>
      </c>
      <c r="D73" s="215" t="s">
        <v>280</v>
      </c>
      <c r="E73" s="216" t="s">
        <v>36</v>
      </c>
      <c r="F73" s="217"/>
      <c r="G73" s="218">
        <v>1.1000000000000001</v>
      </c>
      <c r="H73" s="217">
        <v>1.1000000000000001</v>
      </c>
      <c r="I73" s="219"/>
      <c r="J73" s="220"/>
      <c r="K73" s="40"/>
      <c r="L73" s="9"/>
      <c r="M73" s="209">
        <v>1</v>
      </c>
      <c r="N73" s="209">
        <v>1</v>
      </c>
      <c r="O73" s="210">
        <v>3</v>
      </c>
      <c r="P73" s="211">
        <f t="shared" si="3"/>
        <v>5</v>
      </c>
      <c r="Q73" s="163"/>
      <c r="R73" s="23"/>
      <c r="S73" s="23"/>
      <c r="T73" s="23"/>
      <c r="U73" s="164"/>
      <c r="V73" s="278"/>
      <c r="W73" s="66"/>
    </row>
    <row r="74" spans="1:23" ht="40" customHeight="1">
      <c r="A74" s="212" t="s">
        <v>5</v>
      </c>
      <c r="B74" s="213">
        <v>4</v>
      </c>
      <c r="C74" s="214" t="s">
        <v>77</v>
      </c>
      <c r="D74" s="215" t="s">
        <v>363</v>
      </c>
      <c r="E74" s="216"/>
      <c r="F74" s="217"/>
      <c r="G74" s="218">
        <v>0.23</v>
      </c>
      <c r="H74" s="217">
        <v>0.23</v>
      </c>
      <c r="I74" s="219"/>
      <c r="J74" s="220"/>
      <c r="K74" s="40"/>
      <c r="L74" s="9"/>
      <c r="M74" s="209">
        <v>1</v>
      </c>
      <c r="N74" s="209">
        <v>1</v>
      </c>
      <c r="O74" s="210">
        <v>3</v>
      </c>
      <c r="P74" s="211">
        <f t="shared" si="3"/>
        <v>5</v>
      </c>
      <c r="Q74" s="163"/>
      <c r="R74" s="23"/>
      <c r="S74" s="23"/>
      <c r="T74" s="23"/>
      <c r="U74" s="164"/>
      <c r="V74" s="278"/>
      <c r="W74" s="66" t="s">
        <v>362</v>
      </c>
    </row>
    <row r="75" spans="1:23" ht="40" customHeight="1">
      <c r="A75" s="212" t="s">
        <v>5</v>
      </c>
      <c r="B75" s="213">
        <v>4</v>
      </c>
      <c r="C75" s="214" t="s">
        <v>205</v>
      </c>
      <c r="D75" s="215" t="s">
        <v>280</v>
      </c>
      <c r="E75" s="216" t="s">
        <v>300</v>
      </c>
      <c r="F75" s="217"/>
      <c r="G75" s="218">
        <v>0.12</v>
      </c>
      <c r="H75" s="217">
        <v>0.12</v>
      </c>
      <c r="I75" s="219"/>
      <c r="J75" s="220"/>
      <c r="K75" s="40"/>
      <c r="L75" s="9"/>
      <c r="M75" s="209">
        <v>1</v>
      </c>
      <c r="N75" s="209">
        <v>1</v>
      </c>
      <c r="O75" s="210">
        <v>3</v>
      </c>
      <c r="P75" s="211">
        <f t="shared" si="3"/>
        <v>5</v>
      </c>
      <c r="Q75" s="163"/>
      <c r="R75" s="23"/>
      <c r="S75" s="23"/>
      <c r="T75" s="23"/>
      <c r="U75" s="164"/>
      <c r="V75" s="278"/>
      <c r="W75" s="66"/>
    </row>
    <row r="76" spans="1:23" ht="40" customHeight="1">
      <c r="A76" s="212" t="s">
        <v>5</v>
      </c>
      <c r="B76" s="213">
        <v>4</v>
      </c>
      <c r="C76" s="214" t="s">
        <v>19</v>
      </c>
      <c r="D76" s="215" t="s">
        <v>255</v>
      </c>
      <c r="E76" s="216" t="s">
        <v>49</v>
      </c>
      <c r="F76" s="217"/>
      <c r="G76" s="218">
        <v>0.19</v>
      </c>
      <c r="H76" s="217">
        <v>0.19</v>
      </c>
      <c r="I76" s="219"/>
      <c r="J76" s="220"/>
      <c r="K76" s="40"/>
      <c r="L76" s="9"/>
      <c r="M76" s="209">
        <v>1</v>
      </c>
      <c r="N76" s="209">
        <v>1</v>
      </c>
      <c r="O76" s="210">
        <v>3</v>
      </c>
      <c r="P76" s="211">
        <f t="shared" si="3"/>
        <v>5</v>
      </c>
      <c r="Q76" s="163"/>
      <c r="R76" s="23"/>
      <c r="S76" s="23"/>
      <c r="T76" s="23"/>
      <c r="U76" s="164"/>
      <c r="V76" s="278"/>
      <c r="W76" s="66"/>
    </row>
    <row r="77" spans="1:23" ht="40" customHeight="1">
      <c r="A77" s="212" t="s">
        <v>5</v>
      </c>
      <c r="B77" s="213">
        <v>4</v>
      </c>
      <c r="C77" s="214" t="s">
        <v>90</v>
      </c>
      <c r="D77" s="215" t="s">
        <v>250</v>
      </c>
      <c r="E77" s="216" t="s">
        <v>251</v>
      </c>
      <c r="F77" s="217"/>
      <c r="G77" s="218">
        <v>0.12</v>
      </c>
      <c r="H77" s="217">
        <v>0.12</v>
      </c>
      <c r="I77" s="219"/>
      <c r="J77" s="220"/>
      <c r="K77" s="40"/>
      <c r="L77" s="9"/>
      <c r="M77" s="209">
        <v>1</v>
      </c>
      <c r="N77" s="209">
        <v>1</v>
      </c>
      <c r="O77" s="210">
        <v>3</v>
      </c>
      <c r="P77" s="211">
        <f t="shared" si="3"/>
        <v>5</v>
      </c>
      <c r="Q77" s="163"/>
      <c r="R77" s="23"/>
      <c r="S77" s="23"/>
      <c r="T77" s="23"/>
      <c r="U77" s="164"/>
      <c r="V77" s="278"/>
      <c r="W77" s="66"/>
    </row>
    <row r="78" spans="1:23" ht="40" customHeight="1">
      <c r="A78" s="212" t="s">
        <v>5</v>
      </c>
      <c r="B78" s="213">
        <v>4</v>
      </c>
      <c r="C78" s="214" t="s">
        <v>57</v>
      </c>
      <c r="D78" s="215" t="s">
        <v>280</v>
      </c>
      <c r="E78" s="216" t="s">
        <v>281</v>
      </c>
      <c r="F78" s="217"/>
      <c r="G78" s="218">
        <v>0.45</v>
      </c>
      <c r="H78" s="217">
        <v>0.45</v>
      </c>
      <c r="I78" s="219"/>
      <c r="J78" s="220"/>
      <c r="K78" s="40"/>
      <c r="L78" s="9"/>
      <c r="M78" s="209">
        <v>1</v>
      </c>
      <c r="N78" s="209">
        <v>1</v>
      </c>
      <c r="O78" s="210">
        <v>3</v>
      </c>
      <c r="P78" s="211">
        <f t="shared" si="3"/>
        <v>5</v>
      </c>
      <c r="Q78" s="163"/>
      <c r="R78" s="23"/>
      <c r="S78" s="23"/>
      <c r="T78" s="23"/>
      <c r="U78" s="164"/>
      <c r="V78" s="278"/>
      <c r="W78" s="66"/>
    </row>
    <row r="79" spans="1:23" ht="40" customHeight="1">
      <c r="A79" s="212" t="s">
        <v>5</v>
      </c>
      <c r="B79" s="213">
        <v>4</v>
      </c>
      <c r="C79" s="214" t="s">
        <v>64</v>
      </c>
      <c r="D79" s="215" t="s">
        <v>261</v>
      </c>
      <c r="E79" s="216" t="s">
        <v>251</v>
      </c>
      <c r="F79" s="217"/>
      <c r="G79" s="218">
        <v>0.65</v>
      </c>
      <c r="H79" s="217">
        <v>0.65</v>
      </c>
      <c r="I79" s="219"/>
      <c r="J79" s="220"/>
      <c r="K79" s="40"/>
      <c r="L79" s="9"/>
      <c r="M79" s="209">
        <v>1</v>
      </c>
      <c r="N79" s="209">
        <v>1</v>
      </c>
      <c r="O79" s="210">
        <v>3</v>
      </c>
      <c r="P79" s="211">
        <f t="shared" si="3"/>
        <v>5</v>
      </c>
      <c r="Q79" s="163"/>
      <c r="R79" s="23"/>
      <c r="S79" s="23"/>
      <c r="T79" s="23"/>
      <c r="U79" s="164"/>
      <c r="V79" s="278"/>
      <c r="W79" s="66" t="s">
        <v>336</v>
      </c>
    </row>
    <row r="80" spans="1:23" ht="40" customHeight="1">
      <c r="A80" s="212" t="s">
        <v>5</v>
      </c>
      <c r="B80" s="213">
        <v>4</v>
      </c>
      <c r="C80" s="214" t="s">
        <v>12</v>
      </c>
      <c r="D80" s="215" t="s">
        <v>224</v>
      </c>
      <c r="E80" s="216" t="s">
        <v>360</v>
      </c>
      <c r="F80" s="217"/>
      <c r="G80" s="218">
        <v>0.35</v>
      </c>
      <c r="H80" s="217">
        <v>0.35</v>
      </c>
      <c r="I80" s="219"/>
      <c r="J80" s="220"/>
      <c r="K80" s="40"/>
      <c r="L80" s="9"/>
      <c r="M80" s="209">
        <v>1</v>
      </c>
      <c r="N80" s="209">
        <v>1</v>
      </c>
      <c r="O80" s="210">
        <v>3</v>
      </c>
      <c r="P80" s="211">
        <f t="shared" si="3"/>
        <v>5</v>
      </c>
      <c r="Q80" s="163"/>
      <c r="R80" s="23"/>
      <c r="S80" s="23"/>
      <c r="T80" s="23"/>
      <c r="U80" s="164"/>
      <c r="V80" s="278"/>
      <c r="W80" s="66" t="s">
        <v>362</v>
      </c>
    </row>
    <row r="81" spans="1:23" ht="40" customHeight="1">
      <c r="A81" s="212" t="s">
        <v>5</v>
      </c>
      <c r="B81" s="213">
        <v>4</v>
      </c>
      <c r="C81" s="214" t="s">
        <v>17</v>
      </c>
      <c r="D81" s="215" t="s">
        <v>293</v>
      </c>
      <c r="E81" s="216" t="s">
        <v>49</v>
      </c>
      <c r="F81" s="217"/>
      <c r="G81" s="218">
        <v>0.41</v>
      </c>
      <c r="H81" s="217">
        <v>0.41</v>
      </c>
      <c r="I81" s="219"/>
      <c r="J81" s="220"/>
      <c r="K81" s="40"/>
      <c r="L81" s="9"/>
      <c r="M81" s="209">
        <v>1</v>
      </c>
      <c r="N81" s="209">
        <v>1</v>
      </c>
      <c r="O81" s="210">
        <v>3</v>
      </c>
      <c r="P81" s="211">
        <f t="shared" si="3"/>
        <v>5</v>
      </c>
      <c r="Q81" s="163"/>
      <c r="R81" s="23"/>
      <c r="S81" s="23"/>
      <c r="T81" s="23"/>
      <c r="U81" s="164"/>
      <c r="V81" s="278"/>
      <c r="W81" s="66"/>
    </row>
    <row r="82" spans="1:23" ht="40" customHeight="1">
      <c r="A82" s="212" t="s">
        <v>5</v>
      </c>
      <c r="B82" s="213">
        <v>4</v>
      </c>
      <c r="C82" s="214" t="s">
        <v>65</v>
      </c>
      <c r="D82" s="215" t="s">
        <v>224</v>
      </c>
      <c r="E82" s="216" t="s">
        <v>331</v>
      </c>
      <c r="F82" s="217"/>
      <c r="G82" s="218">
        <v>0.54</v>
      </c>
      <c r="H82" s="217"/>
      <c r="I82" s="219">
        <v>0.54</v>
      </c>
      <c r="J82" s="220"/>
      <c r="K82" s="40"/>
      <c r="L82" s="9"/>
      <c r="M82" s="209">
        <v>1</v>
      </c>
      <c r="N82" s="209">
        <v>1</v>
      </c>
      <c r="O82" s="210">
        <v>3</v>
      </c>
      <c r="P82" s="211">
        <f t="shared" si="3"/>
        <v>5</v>
      </c>
      <c r="Q82" s="163"/>
      <c r="R82" s="23"/>
      <c r="S82" s="23"/>
      <c r="T82" s="23"/>
      <c r="U82" s="164"/>
      <c r="V82" s="278"/>
      <c r="W82" s="66"/>
    </row>
    <row r="83" spans="1:23" ht="40" customHeight="1">
      <c r="A83" s="212" t="s">
        <v>5</v>
      </c>
      <c r="B83" s="213">
        <v>4</v>
      </c>
      <c r="C83" s="214" t="s">
        <v>218</v>
      </c>
      <c r="D83" s="215" t="s">
        <v>224</v>
      </c>
      <c r="E83" s="216" t="s">
        <v>360</v>
      </c>
      <c r="F83" s="217"/>
      <c r="G83" s="218">
        <v>0.06</v>
      </c>
      <c r="H83" s="217">
        <v>0.06</v>
      </c>
      <c r="I83" s="219"/>
      <c r="J83" s="220"/>
      <c r="K83" s="40"/>
      <c r="L83" s="9"/>
      <c r="M83" s="209">
        <v>1</v>
      </c>
      <c r="N83" s="209">
        <v>1</v>
      </c>
      <c r="O83" s="210">
        <v>3</v>
      </c>
      <c r="P83" s="211">
        <f t="shared" si="3"/>
        <v>5</v>
      </c>
      <c r="Q83" s="163"/>
      <c r="R83" s="23"/>
      <c r="S83" s="23"/>
      <c r="T83" s="23"/>
      <c r="U83" s="164"/>
      <c r="V83" s="278"/>
      <c r="W83" s="66"/>
    </row>
    <row r="84" spans="1:23" ht="40" customHeight="1">
      <c r="A84" s="261" t="s">
        <v>442</v>
      </c>
      <c r="B84" s="252">
        <f>SUM(B69:B83)/4</f>
        <v>15</v>
      </c>
      <c r="C84" s="253" t="s">
        <v>438</v>
      </c>
      <c r="D84" s="6"/>
      <c r="E84" s="227"/>
      <c r="F84" s="228"/>
      <c r="G84" s="62"/>
      <c r="H84" s="254">
        <f>SUM(H69:H83)</f>
        <v>3.8300000000000005</v>
      </c>
      <c r="I84" s="255">
        <f>SUM(I69:I83)</f>
        <v>1.08</v>
      </c>
      <c r="J84" s="256">
        <f>SUM(J69:J83)</f>
        <v>0</v>
      </c>
      <c r="K84" s="49"/>
      <c r="L84" s="257"/>
      <c r="M84" s="268">
        <f>(H84+I84+J84)/J$137</f>
        <v>5.2496525179086935E-2</v>
      </c>
      <c r="N84" s="194"/>
      <c r="O84" s="195"/>
      <c r="P84" s="205"/>
      <c r="Q84" s="258"/>
      <c r="R84" s="7"/>
      <c r="S84" s="7"/>
      <c r="T84" s="7"/>
      <c r="U84" s="259"/>
      <c r="V84" s="279"/>
      <c r="W84" s="260"/>
    </row>
    <row r="85" spans="1:23" ht="20" customHeight="1">
      <c r="A85" s="207" t="s">
        <v>5</v>
      </c>
      <c r="B85" s="43">
        <v>5</v>
      </c>
      <c r="C85" s="156" t="s">
        <v>47</v>
      </c>
      <c r="D85" s="22" t="s">
        <v>291</v>
      </c>
      <c r="E85" s="68" t="s">
        <v>14</v>
      </c>
      <c r="F85" s="74"/>
      <c r="G85" s="99">
        <v>1.31</v>
      </c>
      <c r="H85" s="74">
        <v>1.31</v>
      </c>
      <c r="I85" s="23"/>
      <c r="J85" s="128"/>
      <c r="K85" s="40"/>
      <c r="L85" s="9"/>
      <c r="M85" s="196">
        <v>1</v>
      </c>
      <c r="N85" s="196">
        <v>0.5</v>
      </c>
      <c r="O85" s="197">
        <v>5</v>
      </c>
      <c r="P85" s="191">
        <f t="shared" ref="P85:P116" si="4">SUM(M85:O85)</f>
        <v>6.5</v>
      </c>
      <c r="Q85" s="163"/>
      <c r="R85" s="23"/>
      <c r="S85" s="23"/>
      <c r="T85" s="23"/>
      <c r="U85" s="164"/>
      <c r="V85" s="278"/>
      <c r="W85" s="66"/>
    </row>
    <row r="86" spans="1:23" ht="20" customHeight="1">
      <c r="A86" s="207" t="s">
        <v>5</v>
      </c>
      <c r="B86" s="43">
        <v>5</v>
      </c>
      <c r="C86" s="157" t="s">
        <v>123</v>
      </c>
      <c r="D86" s="22" t="s">
        <v>371</v>
      </c>
      <c r="E86" s="68" t="s">
        <v>372</v>
      </c>
      <c r="F86" s="74"/>
      <c r="G86" s="99">
        <v>0.74</v>
      </c>
      <c r="H86" s="74">
        <v>0.74</v>
      </c>
      <c r="I86" s="23"/>
      <c r="J86" s="128"/>
      <c r="K86" s="40"/>
      <c r="L86" s="9"/>
      <c r="M86" s="196">
        <v>0.5</v>
      </c>
      <c r="N86" s="196">
        <v>1</v>
      </c>
      <c r="O86" s="197">
        <v>5</v>
      </c>
      <c r="P86" s="191">
        <f t="shared" si="4"/>
        <v>6.5</v>
      </c>
      <c r="Q86" s="163"/>
      <c r="R86" s="23"/>
      <c r="S86" s="23"/>
      <c r="T86" s="23"/>
      <c r="U86" s="164"/>
      <c r="V86" s="278"/>
      <c r="W86" s="66" t="s">
        <v>373</v>
      </c>
    </row>
    <row r="87" spans="1:23" ht="20" customHeight="1">
      <c r="A87" s="207" t="s">
        <v>5</v>
      </c>
      <c r="B87" s="43">
        <v>5</v>
      </c>
      <c r="C87" s="156" t="s">
        <v>110</v>
      </c>
      <c r="D87" s="22" t="s">
        <v>250</v>
      </c>
      <c r="E87" s="68" t="s">
        <v>251</v>
      </c>
      <c r="F87" s="74"/>
      <c r="G87" s="99">
        <v>0.94</v>
      </c>
      <c r="H87" s="74"/>
      <c r="I87" s="23">
        <v>0.94</v>
      </c>
      <c r="J87" s="128"/>
      <c r="K87" s="40"/>
      <c r="L87" s="9"/>
      <c r="M87" s="196">
        <v>2</v>
      </c>
      <c r="N87" s="196">
        <v>0.5</v>
      </c>
      <c r="O87" s="197">
        <v>4</v>
      </c>
      <c r="P87" s="191">
        <f t="shared" si="4"/>
        <v>6.5</v>
      </c>
      <c r="Q87" s="163"/>
      <c r="R87" s="23"/>
      <c r="S87" s="23"/>
      <c r="T87" s="23"/>
      <c r="U87" s="164"/>
      <c r="V87" s="278"/>
      <c r="W87" s="66"/>
    </row>
    <row r="88" spans="1:23" ht="20" customHeight="1">
      <c r="A88" s="207" t="s">
        <v>5</v>
      </c>
      <c r="B88" s="43">
        <v>5</v>
      </c>
      <c r="C88" s="156" t="s">
        <v>73</v>
      </c>
      <c r="D88" s="22" t="s">
        <v>69</v>
      </c>
      <c r="E88" s="68" t="s">
        <v>224</v>
      </c>
      <c r="F88" s="74"/>
      <c r="G88" s="99">
        <v>2.91</v>
      </c>
      <c r="H88" s="74">
        <v>2.91</v>
      </c>
      <c r="I88" s="23"/>
      <c r="J88" s="128"/>
      <c r="K88" s="40"/>
      <c r="L88" s="9"/>
      <c r="M88" s="196">
        <v>1</v>
      </c>
      <c r="N88" s="196">
        <v>0.5</v>
      </c>
      <c r="O88" s="197">
        <v>3</v>
      </c>
      <c r="P88" s="191">
        <f t="shared" si="4"/>
        <v>4.5</v>
      </c>
      <c r="Q88" s="163"/>
      <c r="R88" s="23"/>
      <c r="S88" s="23"/>
      <c r="T88" s="23"/>
      <c r="U88" s="164"/>
      <c r="V88" s="278"/>
      <c r="W88" s="66" t="s">
        <v>276</v>
      </c>
    </row>
    <row r="89" spans="1:23" ht="20" customHeight="1">
      <c r="A89" s="207" t="s">
        <v>5</v>
      </c>
      <c r="B89" s="43">
        <v>5</v>
      </c>
      <c r="C89" s="156" t="s">
        <v>80</v>
      </c>
      <c r="D89" s="22" t="s">
        <v>73</v>
      </c>
      <c r="E89" s="68" t="s">
        <v>275</v>
      </c>
      <c r="F89" s="74"/>
      <c r="G89" s="99">
        <v>0.22</v>
      </c>
      <c r="H89" s="74">
        <v>0.22</v>
      </c>
      <c r="I89" s="23"/>
      <c r="J89" s="128"/>
      <c r="K89" s="40"/>
      <c r="L89" s="9"/>
      <c r="M89" s="196">
        <v>1</v>
      </c>
      <c r="N89" s="196">
        <v>0.5</v>
      </c>
      <c r="O89" s="197">
        <v>3</v>
      </c>
      <c r="P89" s="191">
        <f t="shared" si="4"/>
        <v>4.5</v>
      </c>
      <c r="Q89" s="163"/>
      <c r="R89" s="23"/>
      <c r="S89" s="23"/>
      <c r="T89" s="23"/>
      <c r="U89" s="164"/>
      <c r="V89" s="278"/>
      <c r="W89" s="66"/>
    </row>
    <row r="90" spans="1:23" ht="20" customHeight="1">
      <c r="A90" s="207" t="s">
        <v>5</v>
      </c>
      <c r="B90" s="43">
        <v>5</v>
      </c>
      <c r="C90" s="156" t="s">
        <v>121</v>
      </c>
      <c r="D90" s="22" t="s">
        <v>224</v>
      </c>
      <c r="E90" s="68" t="s">
        <v>331</v>
      </c>
      <c r="F90" s="74"/>
      <c r="G90" s="99">
        <v>0.5</v>
      </c>
      <c r="H90" s="74">
        <v>0.5</v>
      </c>
      <c r="I90" s="23"/>
      <c r="J90" s="128"/>
      <c r="K90" s="40"/>
      <c r="L90" s="9"/>
      <c r="M90" s="196">
        <v>1</v>
      </c>
      <c r="N90" s="196">
        <v>0.5</v>
      </c>
      <c r="O90" s="197">
        <v>3</v>
      </c>
      <c r="P90" s="191">
        <f t="shared" si="4"/>
        <v>4.5</v>
      </c>
      <c r="Q90" s="163"/>
      <c r="R90" s="23"/>
      <c r="S90" s="23"/>
      <c r="T90" s="23"/>
      <c r="U90" s="164"/>
      <c r="V90" s="278"/>
      <c r="W90" s="66"/>
    </row>
    <row r="91" spans="1:23" ht="20" customHeight="1">
      <c r="A91" s="207" t="s">
        <v>5</v>
      </c>
      <c r="B91" s="43">
        <v>5</v>
      </c>
      <c r="C91" s="156" t="s">
        <v>115</v>
      </c>
      <c r="D91" s="22" t="s">
        <v>250</v>
      </c>
      <c r="E91" s="68" t="s">
        <v>255</v>
      </c>
      <c r="F91" s="74"/>
      <c r="G91" s="99">
        <v>1.04</v>
      </c>
      <c r="H91" s="74">
        <v>1.04</v>
      </c>
      <c r="I91" s="23"/>
      <c r="J91" s="128"/>
      <c r="K91" s="40"/>
      <c r="L91" s="9"/>
      <c r="M91" s="196">
        <v>1</v>
      </c>
      <c r="N91" s="196">
        <v>0.5</v>
      </c>
      <c r="O91" s="197">
        <v>3</v>
      </c>
      <c r="P91" s="191">
        <f t="shared" si="4"/>
        <v>4.5</v>
      </c>
      <c r="Q91" s="163"/>
      <c r="R91" s="23"/>
      <c r="S91" s="23"/>
      <c r="T91" s="23"/>
      <c r="U91" s="164"/>
      <c r="V91" s="279" t="s">
        <v>451</v>
      </c>
      <c r="W91" s="66" t="s">
        <v>262</v>
      </c>
    </row>
    <row r="92" spans="1:23" ht="20" customHeight="1">
      <c r="A92" s="207" t="s">
        <v>5</v>
      </c>
      <c r="B92" s="43">
        <v>5</v>
      </c>
      <c r="C92" s="156" t="s">
        <v>79</v>
      </c>
      <c r="D92" s="22" t="s">
        <v>250</v>
      </c>
      <c r="E92" s="68" t="s">
        <v>251</v>
      </c>
      <c r="F92" s="74"/>
      <c r="G92" s="99">
        <v>0.08</v>
      </c>
      <c r="H92" s="74">
        <v>0.08</v>
      </c>
      <c r="I92" s="23"/>
      <c r="J92" s="128"/>
      <c r="K92" s="40"/>
      <c r="L92" s="9"/>
      <c r="M92" s="173">
        <v>1</v>
      </c>
      <c r="N92" s="173">
        <v>0.5</v>
      </c>
      <c r="O92" s="174">
        <v>3</v>
      </c>
      <c r="P92" s="178">
        <f t="shared" si="4"/>
        <v>4.5</v>
      </c>
      <c r="Q92" s="163"/>
      <c r="R92" s="23"/>
      <c r="S92" s="23"/>
      <c r="T92" s="23"/>
      <c r="U92" s="164"/>
      <c r="V92" s="280"/>
      <c r="W92" s="66" t="s">
        <v>392</v>
      </c>
    </row>
    <row r="93" spans="1:23" ht="20" customHeight="1">
      <c r="A93" s="207" t="s">
        <v>5</v>
      </c>
      <c r="B93" s="43">
        <v>5</v>
      </c>
      <c r="C93" s="156" t="s">
        <v>428</v>
      </c>
      <c r="D93" s="22" t="s">
        <v>280</v>
      </c>
      <c r="E93" s="68" t="s">
        <v>56</v>
      </c>
      <c r="F93" s="74"/>
      <c r="G93" s="99">
        <v>3.8</v>
      </c>
      <c r="H93" s="74"/>
      <c r="I93" s="23" t="s">
        <v>13</v>
      </c>
      <c r="J93" s="128">
        <v>2.5</v>
      </c>
      <c r="K93" s="40" t="s">
        <v>42</v>
      </c>
      <c r="L93" s="9"/>
      <c r="M93" s="173">
        <v>5</v>
      </c>
      <c r="N93" s="173">
        <v>5</v>
      </c>
      <c r="O93" s="174">
        <v>2</v>
      </c>
      <c r="P93" s="178">
        <f t="shared" si="4"/>
        <v>12</v>
      </c>
      <c r="Q93" s="163"/>
      <c r="R93" s="23"/>
      <c r="S93" s="23"/>
      <c r="T93" s="23"/>
      <c r="U93" s="164"/>
      <c r="V93" s="278"/>
      <c r="W93" s="66" t="s">
        <v>307</v>
      </c>
    </row>
    <row r="94" spans="1:23" ht="20" customHeight="1">
      <c r="A94" s="207" t="s">
        <v>5</v>
      </c>
      <c r="B94" s="43">
        <v>5</v>
      </c>
      <c r="C94" s="156" t="s">
        <v>430</v>
      </c>
      <c r="D94" s="22" t="s">
        <v>230</v>
      </c>
      <c r="E94" s="68" t="s">
        <v>231</v>
      </c>
      <c r="F94" s="74"/>
      <c r="G94" s="99">
        <v>2.4500000000000002</v>
      </c>
      <c r="H94" s="74" t="s">
        <v>13</v>
      </c>
      <c r="I94" s="23" t="s">
        <v>13</v>
      </c>
      <c r="J94" s="128">
        <v>1.45</v>
      </c>
      <c r="K94" s="40" t="s">
        <v>40</v>
      </c>
      <c r="L94" s="9"/>
      <c r="M94" s="173">
        <v>5</v>
      </c>
      <c r="N94" s="173">
        <v>5</v>
      </c>
      <c r="O94" s="174">
        <v>2</v>
      </c>
      <c r="P94" s="178">
        <f t="shared" si="4"/>
        <v>12</v>
      </c>
      <c r="Q94" s="163"/>
      <c r="R94" s="23"/>
      <c r="S94" s="23"/>
      <c r="T94" s="23"/>
      <c r="U94" s="164"/>
      <c r="V94" s="278"/>
      <c r="W94" s="66" t="s">
        <v>248</v>
      </c>
    </row>
    <row r="95" spans="1:23" ht="20" customHeight="1">
      <c r="A95" s="207" t="s">
        <v>5</v>
      </c>
      <c r="B95" s="43">
        <v>5</v>
      </c>
      <c r="C95" s="156" t="s">
        <v>55</v>
      </c>
      <c r="D95" s="22" t="s">
        <v>280</v>
      </c>
      <c r="E95" s="68" t="s">
        <v>216</v>
      </c>
      <c r="F95" s="74"/>
      <c r="G95" s="99">
        <v>1.9</v>
      </c>
      <c r="H95" s="74"/>
      <c r="I95" s="23">
        <v>1.9</v>
      </c>
      <c r="J95" s="128"/>
      <c r="K95" s="40"/>
      <c r="L95" s="9"/>
      <c r="M95" s="173">
        <v>4</v>
      </c>
      <c r="N95" s="173">
        <v>5</v>
      </c>
      <c r="O95" s="174">
        <v>2</v>
      </c>
      <c r="P95" s="178">
        <f t="shared" si="4"/>
        <v>11</v>
      </c>
      <c r="Q95" s="163"/>
      <c r="R95" s="23"/>
      <c r="S95" s="23"/>
      <c r="T95" s="23"/>
      <c r="U95" s="164"/>
      <c r="V95" s="278"/>
      <c r="W95" s="66" t="s">
        <v>13</v>
      </c>
    </row>
    <row r="96" spans="1:23" ht="20" customHeight="1">
      <c r="A96" s="207" t="s">
        <v>5</v>
      </c>
      <c r="B96" s="43">
        <v>5</v>
      </c>
      <c r="C96" s="156" t="s">
        <v>51</v>
      </c>
      <c r="D96" s="22" t="s">
        <v>230</v>
      </c>
      <c r="E96" s="68" t="s">
        <v>251</v>
      </c>
      <c r="F96" s="74"/>
      <c r="G96" s="99">
        <v>1.55</v>
      </c>
      <c r="H96" s="74"/>
      <c r="I96" s="23">
        <v>1.55</v>
      </c>
      <c r="J96" s="128" t="s">
        <v>13</v>
      </c>
      <c r="K96" s="40" t="s">
        <v>53</v>
      </c>
      <c r="L96" s="9"/>
      <c r="M96" s="173">
        <v>4</v>
      </c>
      <c r="N96" s="173">
        <v>5</v>
      </c>
      <c r="O96" s="174">
        <v>2</v>
      </c>
      <c r="P96" s="178">
        <f t="shared" si="4"/>
        <v>11</v>
      </c>
      <c r="Q96" s="163"/>
      <c r="R96" s="23"/>
      <c r="S96" s="23"/>
      <c r="T96" s="23"/>
      <c r="U96" s="164"/>
      <c r="V96" s="279"/>
      <c r="W96" s="66" t="s">
        <v>368</v>
      </c>
    </row>
    <row r="97" spans="1:23" ht="20" customHeight="1">
      <c r="A97" s="207" t="s">
        <v>5</v>
      </c>
      <c r="B97" s="43">
        <v>5</v>
      </c>
      <c r="C97" s="156" t="s">
        <v>4</v>
      </c>
      <c r="D97" s="22" t="s">
        <v>224</v>
      </c>
      <c r="E97" s="68" t="s">
        <v>251</v>
      </c>
      <c r="F97" s="74"/>
      <c r="G97" s="99">
        <v>1.36</v>
      </c>
      <c r="H97" s="74"/>
      <c r="I97" s="23">
        <v>1.36</v>
      </c>
      <c r="J97" s="128" t="s">
        <v>13</v>
      </c>
      <c r="K97" s="40" t="s">
        <v>7</v>
      </c>
      <c r="L97" s="9"/>
      <c r="M97" s="173">
        <v>4</v>
      </c>
      <c r="N97" s="173">
        <v>5</v>
      </c>
      <c r="O97" s="174">
        <v>2</v>
      </c>
      <c r="P97" s="178">
        <f t="shared" si="4"/>
        <v>11</v>
      </c>
      <c r="Q97" s="163"/>
      <c r="R97" s="23"/>
      <c r="S97" s="23"/>
      <c r="T97" s="23"/>
      <c r="U97" s="164"/>
      <c r="V97" s="278"/>
      <c r="W97" s="66"/>
    </row>
    <row r="98" spans="1:23" ht="20" customHeight="1">
      <c r="A98" s="207" t="s">
        <v>5</v>
      </c>
      <c r="B98" s="43">
        <v>5</v>
      </c>
      <c r="C98" s="156" t="s">
        <v>348</v>
      </c>
      <c r="D98" s="22" t="s">
        <v>224</v>
      </c>
      <c r="E98" s="68" t="s">
        <v>346</v>
      </c>
      <c r="F98" s="74"/>
      <c r="G98" s="99">
        <v>1</v>
      </c>
      <c r="H98" s="74"/>
      <c r="I98" s="23">
        <v>1</v>
      </c>
      <c r="J98" s="128"/>
      <c r="K98" s="40">
        <v>1991</v>
      </c>
      <c r="L98" s="9"/>
      <c r="M98" s="173">
        <v>4</v>
      </c>
      <c r="N98" s="173">
        <v>4</v>
      </c>
      <c r="O98" s="174">
        <v>2</v>
      </c>
      <c r="P98" s="178">
        <f t="shared" si="4"/>
        <v>10</v>
      </c>
      <c r="Q98" s="163"/>
      <c r="R98" s="23"/>
      <c r="S98" s="23"/>
      <c r="T98" s="23"/>
      <c r="U98" s="164"/>
      <c r="V98" s="278"/>
      <c r="W98" s="66"/>
    </row>
    <row r="99" spans="1:23" ht="20" customHeight="1">
      <c r="A99" s="207" t="s">
        <v>5</v>
      </c>
      <c r="B99" s="43">
        <v>5</v>
      </c>
      <c r="C99" s="156" t="s">
        <v>347</v>
      </c>
      <c r="D99" s="22" t="s">
        <v>250</v>
      </c>
      <c r="E99" s="68" t="s">
        <v>251</v>
      </c>
      <c r="F99" s="74"/>
      <c r="G99" s="99">
        <v>1.7</v>
      </c>
      <c r="H99" s="74"/>
      <c r="I99" s="23"/>
      <c r="J99" s="128">
        <v>1.7</v>
      </c>
      <c r="K99" s="40"/>
      <c r="L99" s="9"/>
      <c r="M99" s="173">
        <v>4</v>
      </c>
      <c r="N99" s="173">
        <v>3</v>
      </c>
      <c r="O99" s="174">
        <v>2</v>
      </c>
      <c r="P99" s="178">
        <f t="shared" si="4"/>
        <v>9</v>
      </c>
      <c r="Q99" s="163"/>
      <c r="R99" s="23"/>
      <c r="S99" s="23"/>
      <c r="T99" s="23"/>
      <c r="U99" s="164"/>
      <c r="V99" s="278"/>
      <c r="W99" s="66"/>
    </row>
    <row r="100" spans="1:23" ht="20" customHeight="1">
      <c r="A100" s="207" t="s">
        <v>5</v>
      </c>
      <c r="B100" s="43">
        <v>5</v>
      </c>
      <c r="C100" s="156" t="s">
        <v>193</v>
      </c>
      <c r="D100" s="22" t="s">
        <v>280</v>
      </c>
      <c r="E100" s="68" t="s">
        <v>300</v>
      </c>
      <c r="F100" s="74"/>
      <c r="G100" s="99">
        <v>1.1000000000000001</v>
      </c>
      <c r="H100" s="74"/>
      <c r="I100" s="23">
        <v>1.1000000000000001</v>
      </c>
      <c r="J100" s="128" t="s">
        <v>13</v>
      </c>
      <c r="K100" s="40">
        <v>1978</v>
      </c>
      <c r="L100" s="9"/>
      <c r="M100" s="173">
        <v>3</v>
      </c>
      <c r="N100" s="173">
        <v>4</v>
      </c>
      <c r="O100" s="174">
        <v>2</v>
      </c>
      <c r="P100" s="178">
        <f t="shared" si="4"/>
        <v>9</v>
      </c>
      <c r="Q100" s="163"/>
      <c r="R100" s="23"/>
      <c r="S100" s="23"/>
      <c r="T100" s="23"/>
      <c r="U100" s="164"/>
      <c r="V100" s="278"/>
      <c r="W100" s="66" t="s">
        <v>306</v>
      </c>
    </row>
    <row r="101" spans="1:23" ht="20" customHeight="1">
      <c r="A101" s="207" t="s">
        <v>5</v>
      </c>
      <c r="B101" s="43">
        <v>5</v>
      </c>
      <c r="C101" s="156" t="s">
        <v>15</v>
      </c>
      <c r="D101" s="22" t="s">
        <v>261</v>
      </c>
      <c r="E101" s="68" t="s">
        <v>251</v>
      </c>
      <c r="F101" s="74"/>
      <c r="G101" s="99">
        <v>0.43</v>
      </c>
      <c r="H101" s="74">
        <v>0.43</v>
      </c>
      <c r="I101" s="23"/>
      <c r="J101" s="128"/>
      <c r="K101" s="40"/>
      <c r="L101" s="9"/>
      <c r="M101" s="173">
        <v>3</v>
      </c>
      <c r="N101" s="173">
        <v>2</v>
      </c>
      <c r="O101" s="174">
        <v>2</v>
      </c>
      <c r="P101" s="178">
        <f t="shared" si="4"/>
        <v>7</v>
      </c>
      <c r="Q101" s="163"/>
      <c r="R101" s="23"/>
      <c r="S101" s="23"/>
      <c r="T101" s="23"/>
      <c r="U101" s="164"/>
      <c r="V101" s="278"/>
      <c r="W101" s="66"/>
    </row>
    <row r="102" spans="1:23" ht="20" customHeight="1">
      <c r="A102" s="207" t="s">
        <v>5</v>
      </c>
      <c r="B102" s="43">
        <v>5</v>
      </c>
      <c r="C102" s="156" t="s">
        <v>93</v>
      </c>
      <c r="D102" s="22" t="s">
        <v>255</v>
      </c>
      <c r="E102" s="68" t="s">
        <v>26</v>
      </c>
      <c r="F102" s="74"/>
      <c r="G102" s="99">
        <v>0.34</v>
      </c>
      <c r="H102" s="74">
        <v>0.34</v>
      </c>
      <c r="I102" s="23"/>
      <c r="J102" s="128"/>
      <c r="K102" s="40"/>
      <c r="L102" s="9"/>
      <c r="M102" s="173">
        <v>3</v>
      </c>
      <c r="N102" s="173">
        <v>2</v>
      </c>
      <c r="O102" s="174">
        <v>2</v>
      </c>
      <c r="P102" s="178">
        <f t="shared" si="4"/>
        <v>7</v>
      </c>
      <c r="Q102" s="163"/>
      <c r="R102" s="23"/>
      <c r="S102" s="23"/>
      <c r="T102" s="23"/>
      <c r="U102" s="164"/>
      <c r="V102" s="278"/>
      <c r="W102" s="66" t="s">
        <v>316</v>
      </c>
    </row>
    <row r="103" spans="1:23" ht="20" customHeight="1">
      <c r="A103" s="207" t="s">
        <v>5</v>
      </c>
      <c r="B103" s="43">
        <v>5</v>
      </c>
      <c r="C103" s="156" t="s">
        <v>111</v>
      </c>
      <c r="D103" s="22" t="s">
        <v>261</v>
      </c>
      <c r="E103" s="68" t="s">
        <v>15</v>
      </c>
      <c r="F103" s="74"/>
      <c r="G103" s="99">
        <v>0.23</v>
      </c>
      <c r="H103" s="74">
        <v>0.23</v>
      </c>
      <c r="I103" s="23"/>
      <c r="J103" s="128"/>
      <c r="K103" s="40"/>
      <c r="L103" s="9"/>
      <c r="M103" s="173">
        <v>2</v>
      </c>
      <c r="N103" s="173">
        <v>2</v>
      </c>
      <c r="O103" s="174">
        <v>2</v>
      </c>
      <c r="P103" s="178">
        <f t="shared" si="4"/>
        <v>6</v>
      </c>
      <c r="Q103" s="163"/>
      <c r="R103" s="23"/>
      <c r="S103" s="23"/>
      <c r="T103" s="23"/>
      <c r="U103" s="164"/>
      <c r="V103" s="278"/>
      <c r="W103" s="66"/>
    </row>
    <row r="104" spans="1:23" ht="20" customHeight="1">
      <c r="A104" s="207" t="s">
        <v>5</v>
      </c>
      <c r="B104" s="43">
        <v>5</v>
      </c>
      <c r="C104" s="156" t="s">
        <v>32</v>
      </c>
      <c r="D104" s="22" t="s">
        <v>250</v>
      </c>
      <c r="E104" s="68" t="s">
        <v>329</v>
      </c>
      <c r="F104" s="74"/>
      <c r="G104" s="99">
        <v>0.54</v>
      </c>
      <c r="H104" s="74"/>
      <c r="I104" s="23">
        <v>0.54</v>
      </c>
      <c r="J104" s="128"/>
      <c r="K104" s="40" t="s">
        <v>39</v>
      </c>
      <c r="L104" s="9"/>
      <c r="M104" s="173">
        <v>2</v>
      </c>
      <c r="N104" s="173">
        <v>2</v>
      </c>
      <c r="O104" s="174">
        <v>2</v>
      </c>
      <c r="P104" s="178">
        <f t="shared" si="4"/>
        <v>6</v>
      </c>
      <c r="Q104" s="163"/>
      <c r="R104" s="23"/>
      <c r="S104" s="23"/>
      <c r="T104" s="23"/>
      <c r="U104" s="164"/>
      <c r="V104" s="278"/>
      <c r="W104" s="66" t="s">
        <v>335</v>
      </c>
    </row>
    <row r="105" spans="1:23" ht="20" customHeight="1">
      <c r="A105" s="207" t="s">
        <v>5</v>
      </c>
      <c r="B105" s="43">
        <v>5</v>
      </c>
      <c r="C105" s="156" t="s">
        <v>29</v>
      </c>
      <c r="D105" s="22" t="s">
        <v>255</v>
      </c>
      <c r="E105" s="68" t="s">
        <v>251</v>
      </c>
      <c r="F105" s="74"/>
      <c r="G105" s="99">
        <v>0.5</v>
      </c>
      <c r="H105" s="74"/>
      <c r="I105" s="23">
        <v>0.5</v>
      </c>
      <c r="J105" s="128" t="s">
        <v>13</v>
      </c>
      <c r="K105" s="40"/>
      <c r="L105" s="9"/>
      <c r="M105" s="173">
        <v>2</v>
      </c>
      <c r="N105" s="173">
        <v>2</v>
      </c>
      <c r="O105" s="174">
        <v>2</v>
      </c>
      <c r="P105" s="178">
        <f t="shared" si="4"/>
        <v>6</v>
      </c>
      <c r="Q105" s="163"/>
      <c r="R105" s="23"/>
      <c r="S105" s="23"/>
      <c r="T105" s="23"/>
      <c r="U105" s="164"/>
      <c r="V105" s="278"/>
      <c r="W105" s="66"/>
    </row>
    <row r="106" spans="1:23" ht="20" customHeight="1">
      <c r="A106" s="207" t="s">
        <v>5</v>
      </c>
      <c r="B106" s="43">
        <v>5</v>
      </c>
      <c r="C106" s="156" t="s">
        <v>436</v>
      </c>
      <c r="D106" s="22" t="s">
        <v>382</v>
      </c>
      <c r="E106" s="68" t="s">
        <v>93</v>
      </c>
      <c r="F106" s="74"/>
      <c r="G106" s="99">
        <v>0.14000000000000001</v>
      </c>
      <c r="H106" s="74">
        <v>0.25</v>
      </c>
      <c r="I106" s="23"/>
      <c r="J106" s="128"/>
      <c r="K106" s="40"/>
      <c r="L106" s="9"/>
      <c r="M106" s="173">
        <v>2</v>
      </c>
      <c r="N106" s="173">
        <v>2</v>
      </c>
      <c r="O106" s="174">
        <v>2</v>
      </c>
      <c r="P106" s="178">
        <f t="shared" si="4"/>
        <v>6</v>
      </c>
      <c r="Q106" s="167"/>
      <c r="R106" s="5"/>
      <c r="S106" s="5"/>
      <c r="T106" s="5"/>
      <c r="U106" s="168"/>
      <c r="V106" s="278"/>
      <c r="W106" s="66"/>
    </row>
    <row r="107" spans="1:23" ht="20" customHeight="1">
      <c r="A107" s="207" t="s">
        <v>5</v>
      </c>
      <c r="B107" s="43">
        <v>5</v>
      </c>
      <c r="C107" s="156" t="s">
        <v>97</v>
      </c>
      <c r="D107" s="22" t="s">
        <v>221</v>
      </c>
      <c r="E107" s="68" t="s">
        <v>63</v>
      </c>
      <c r="F107" s="74"/>
      <c r="G107" s="99">
        <v>0.14000000000000001</v>
      </c>
      <c r="H107" s="74"/>
      <c r="I107" s="23">
        <v>0.14000000000000001</v>
      </c>
      <c r="J107" s="128"/>
      <c r="K107" s="40"/>
      <c r="L107" s="9"/>
      <c r="M107" s="173">
        <v>2</v>
      </c>
      <c r="N107" s="173">
        <v>1</v>
      </c>
      <c r="O107" s="174">
        <v>2</v>
      </c>
      <c r="P107" s="178">
        <f t="shared" si="4"/>
        <v>5</v>
      </c>
      <c r="Q107" s="163"/>
      <c r="R107" s="23"/>
      <c r="S107" s="23"/>
      <c r="T107" s="23"/>
      <c r="U107" s="164"/>
      <c r="V107" s="278"/>
      <c r="W107" s="66"/>
    </row>
    <row r="108" spans="1:23" ht="20" customHeight="1">
      <c r="A108" s="207" t="s">
        <v>5</v>
      </c>
      <c r="B108" s="43">
        <v>5</v>
      </c>
      <c r="C108" s="156" t="s">
        <v>114</v>
      </c>
      <c r="D108" s="22" t="s">
        <v>259</v>
      </c>
      <c r="E108" s="68" t="s">
        <v>260</v>
      </c>
      <c r="F108" s="74"/>
      <c r="G108" s="99">
        <v>0.31</v>
      </c>
      <c r="H108" s="74"/>
      <c r="I108" s="23">
        <v>0.31</v>
      </c>
      <c r="J108" s="128"/>
      <c r="K108" s="40"/>
      <c r="L108" s="9"/>
      <c r="M108" s="173">
        <v>2</v>
      </c>
      <c r="N108" s="173">
        <v>1</v>
      </c>
      <c r="O108" s="174">
        <v>2</v>
      </c>
      <c r="P108" s="178">
        <f t="shared" si="4"/>
        <v>5</v>
      </c>
      <c r="Q108" s="163"/>
      <c r="R108" s="23"/>
      <c r="S108" s="23"/>
      <c r="T108" s="23"/>
      <c r="U108" s="164"/>
      <c r="V108" s="278"/>
      <c r="W108" s="66"/>
    </row>
    <row r="109" spans="1:23" ht="20" customHeight="1">
      <c r="A109" s="207" t="s">
        <v>5</v>
      </c>
      <c r="B109" s="43">
        <v>5</v>
      </c>
      <c r="C109" s="156" t="s">
        <v>116</v>
      </c>
      <c r="D109" s="22" t="s">
        <v>221</v>
      </c>
      <c r="E109" s="68" t="s">
        <v>63</v>
      </c>
      <c r="F109" s="74"/>
      <c r="G109" s="99">
        <v>0.14000000000000001</v>
      </c>
      <c r="H109" s="74"/>
      <c r="I109" s="23">
        <v>0.14000000000000001</v>
      </c>
      <c r="J109" s="128"/>
      <c r="K109" s="40"/>
      <c r="L109" s="9"/>
      <c r="M109" s="173">
        <v>2</v>
      </c>
      <c r="N109" s="173">
        <v>1</v>
      </c>
      <c r="O109" s="174">
        <v>2</v>
      </c>
      <c r="P109" s="178">
        <f t="shared" si="4"/>
        <v>5</v>
      </c>
      <c r="Q109" s="163"/>
      <c r="R109" s="23"/>
      <c r="S109" s="23"/>
      <c r="T109" s="23"/>
      <c r="U109" s="164"/>
      <c r="V109" s="278"/>
      <c r="W109" s="66"/>
    </row>
    <row r="110" spans="1:23" ht="20" customHeight="1">
      <c r="A110" s="207" t="s">
        <v>5</v>
      </c>
      <c r="B110" s="43">
        <v>5</v>
      </c>
      <c r="C110" s="156" t="s">
        <v>85</v>
      </c>
      <c r="D110" s="22" t="s">
        <v>257</v>
      </c>
      <c r="E110" s="68" t="s">
        <v>114</v>
      </c>
      <c r="F110" s="74"/>
      <c r="G110" s="99">
        <v>0.25</v>
      </c>
      <c r="H110" s="74"/>
      <c r="I110" s="23">
        <v>0.25</v>
      </c>
      <c r="J110" s="128"/>
      <c r="K110" s="40"/>
      <c r="L110" s="9"/>
      <c r="M110" s="173">
        <v>2</v>
      </c>
      <c r="N110" s="173">
        <v>1</v>
      </c>
      <c r="O110" s="174">
        <v>2</v>
      </c>
      <c r="P110" s="178">
        <f t="shared" si="4"/>
        <v>5</v>
      </c>
      <c r="Q110" s="163"/>
      <c r="R110" s="23"/>
      <c r="S110" s="23"/>
      <c r="T110" s="23"/>
      <c r="U110" s="164"/>
      <c r="V110" s="278"/>
      <c r="W110" s="66"/>
    </row>
    <row r="111" spans="1:23" ht="20" customHeight="1">
      <c r="A111" s="207" t="s">
        <v>5</v>
      </c>
      <c r="B111" s="43">
        <v>5</v>
      </c>
      <c r="C111" s="156" t="s">
        <v>100</v>
      </c>
      <c r="D111" s="22" t="s">
        <v>255</v>
      </c>
      <c r="E111" s="68" t="s">
        <v>49</v>
      </c>
      <c r="F111" s="74"/>
      <c r="G111" s="99">
        <v>0.38</v>
      </c>
      <c r="H111" s="74">
        <v>0.38</v>
      </c>
      <c r="I111" s="23"/>
      <c r="J111" s="128"/>
      <c r="K111" s="40"/>
      <c r="L111" s="9"/>
      <c r="M111" s="173">
        <v>1</v>
      </c>
      <c r="N111" s="173">
        <v>2</v>
      </c>
      <c r="O111" s="174">
        <v>2</v>
      </c>
      <c r="P111" s="178">
        <f t="shared" si="4"/>
        <v>5</v>
      </c>
      <c r="Q111" s="163"/>
      <c r="R111" s="23"/>
      <c r="S111" s="23"/>
      <c r="T111" s="23"/>
      <c r="U111" s="164"/>
      <c r="V111" s="278"/>
      <c r="W111" s="66"/>
    </row>
    <row r="112" spans="1:23" ht="20" customHeight="1">
      <c r="A112" s="207" t="s">
        <v>5</v>
      </c>
      <c r="B112" s="43">
        <v>5</v>
      </c>
      <c r="C112" s="156" t="s">
        <v>113</v>
      </c>
      <c r="D112" s="22" t="s">
        <v>230</v>
      </c>
      <c r="E112" s="68" t="s">
        <v>34</v>
      </c>
      <c r="F112" s="74"/>
      <c r="G112" s="99">
        <v>0.36</v>
      </c>
      <c r="H112" s="74"/>
      <c r="I112" s="23">
        <v>0.36</v>
      </c>
      <c r="J112" s="128"/>
      <c r="K112" s="40">
        <v>1984</v>
      </c>
      <c r="L112" s="9"/>
      <c r="M112" s="173">
        <v>1</v>
      </c>
      <c r="N112" s="173">
        <v>2</v>
      </c>
      <c r="O112" s="174">
        <v>2</v>
      </c>
      <c r="P112" s="178">
        <f t="shared" si="4"/>
        <v>5</v>
      </c>
      <c r="Q112" s="163"/>
      <c r="R112" s="23"/>
      <c r="S112" s="23"/>
      <c r="T112" s="23"/>
      <c r="U112" s="164"/>
      <c r="V112" s="278"/>
      <c r="W112" s="66"/>
    </row>
    <row r="113" spans="1:23" ht="20" customHeight="1">
      <c r="A113" s="207" t="s">
        <v>5</v>
      </c>
      <c r="B113" s="43">
        <v>5</v>
      </c>
      <c r="C113" s="156" t="s">
        <v>35</v>
      </c>
      <c r="D113" s="22" t="s">
        <v>225</v>
      </c>
      <c r="E113" s="68" t="s">
        <v>226</v>
      </c>
      <c r="F113" s="74"/>
      <c r="G113" s="99">
        <v>0.25</v>
      </c>
      <c r="H113" s="74"/>
      <c r="I113" s="23">
        <v>0.25</v>
      </c>
      <c r="J113" s="128"/>
      <c r="K113" s="40"/>
      <c r="L113" s="9" t="s">
        <v>229</v>
      </c>
      <c r="M113" s="173">
        <v>1</v>
      </c>
      <c r="N113" s="173">
        <v>1</v>
      </c>
      <c r="O113" s="174">
        <v>2</v>
      </c>
      <c r="P113" s="178">
        <f t="shared" si="4"/>
        <v>4</v>
      </c>
      <c r="Q113" s="163"/>
      <c r="R113" s="23"/>
      <c r="S113" s="23"/>
      <c r="T113" s="23"/>
      <c r="U113" s="164"/>
      <c r="V113" s="278"/>
      <c r="W113" s="66"/>
    </row>
    <row r="114" spans="1:23" ht="20" customHeight="1">
      <c r="A114" s="207" t="s">
        <v>5</v>
      </c>
      <c r="B114" s="43">
        <v>5</v>
      </c>
      <c r="C114" s="156" t="s">
        <v>84</v>
      </c>
      <c r="D114" s="22" t="s">
        <v>257</v>
      </c>
      <c r="E114" s="68" t="s">
        <v>258</v>
      </c>
      <c r="F114" s="74"/>
      <c r="G114" s="99">
        <v>0.17</v>
      </c>
      <c r="H114" s="74"/>
      <c r="I114" s="23">
        <v>0.17</v>
      </c>
      <c r="J114" s="128"/>
      <c r="K114" s="40"/>
      <c r="L114" s="9"/>
      <c r="M114" s="173">
        <v>1</v>
      </c>
      <c r="N114" s="173">
        <v>1</v>
      </c>
      <c r="O114" s="174">
        <v>2</v>
      </c>
      <c r="P114" s="178">
        <f t="shared" si="4"/>
        <v>4</v>
      </c>
      <c r="Q114" s="163"/>
      <c r="R114" s="23"/>
      <c r="S114" s="23"/>
      <c r="T114" s="23"/>
      <c r="U114" s="164"/>
      <c r="V114" s="278"/>
      <c r="W114" s="66"/>
    </row>
    <row r="115" spans="1:23" ht="20" customHeight="1">
      <c r="A115" s="207" t="s">
        <v>5</v>
      </c>
      <c r="B115" s="43">
        <v>5</v>
      </c>
      <c r="C115" s="156" t="s">
        <v>98</v>
      </c>
      <c r="D115" s="22" t="s">
        <v>255</v>
      </c>
      <c r="E115" s="68" t="s">
        <v>84</v>
      </c>
      <c r="F115" s="74"/>
      <c r="G115" s="99">
        <v>0.2</v>
      </c>
      <c r="H115" s="74"/>
      <c r="I115" s="23">
        <v>0.2</v>
      </c>
      <c r="J115" s="128"/>
      <c r="K115" s="40"/>
      <c r="L115" s="9"/>
      <c r="M115" s="173">
        <v>1</v>
      </c>
      <c r="N115" s="173">
        <v>1</v>
      </c>
      <c r="O115" s="174">
        <v>2</v>
      </c>
      <c r="P115" s="178">
        <f t="shared" si="4"/>
        <v>4</v>
      </c>
      <c r="Q115" s="163"/>
      <c r="R115" s="23"/>
      <c r="S115" s="23"/>
      <c r="T115" s="23"/>
      <c r="U115" s="164"/>
      <c r="V115" s="278"/>
      <c r="W115" s="66"/>
    </row>
    <row r="116" spans="1:23" ht="20" customHeight="1">
      <c r="A116" s="207" t="s">
        <v>5</v>
      </c>
      <c r="B116" s="43">
        <v>5</v>
      </c>
      <c r="C116" s="156" t="s">
        <v>101</v>
      </c>
      <c r="D116" s="22" t="s">
        <v>221</v>
      </c>
      <c r="E116" s="68" t="s">
        <v>251</v>
      </c>
      <c r="F116" s="74"/>
      <c r="G116" s="99">
        <v>0.12</v>
      </c>
      <c r="H116" s="74"/>
      <c r="I116" s="23">
        <v>0.12</v>
      </c>
      <c r="J116" s="128"/>
      <c r="K116" s="40"/>
      <c r="L116" s="9"/>
      <c r="M116" s="173">
        <v>1</v>
      </c>
      <c r="N116" s="173">
        <v>1</v>
      </c>
      <c r="O116" s="174">
        <v>2</v>
      </c>
      <c r="P116" s="178">
        <f t="shared" si="4"/>
        <v>4</v>
      </c>
      <c r="Q116" s="163"/>
      <c r="R116" s="23"/>
      <c r="S116" s="23"/>
      <c r="T116" s="23"/>
      <c r="U116" s="164"/>
      <c r="V116" s="278"/>
      <c r="W116" s="66"/>
    </row>
    <row r="117" spans="1:23" ht="20" customHeight="1">
      <c r="A117" s="207" t="s">
        <v>5</v>
      </c>
      <c r="B117" s="43">
        <v>5</v>
      </c>
      <c r="C117" s="156" t="s">
        <v>88</v>
      </c>
      <c r="D117" s="22" t="s">
        <v>255</v>
      </c>
      <c r="E117" s="68" t="s">
        <v>251</v>
      </c>
      <c r="F117" s="74"/>
      <c r="G117" s="99">
        <v>0.35</v>
      </c>
      <c r="H117" s="74">
        <v>0.35</v>
      </c>
      <c r="I117" s="23"/>
      <c r="J117" s="128"/>
      <c r="K117" s="40"/>
      <c r="L117" s="9"/>
      <c r="M117" s="173">
        <v>1</v>
      </c>
      <c r="N117" s="173">
        <v>1</v>
      </c>
      <c r="O117" s="174">
        <v>2</v>
      </c>
      <c r="P117" s="178">
        <f t="shared" ref="P117:P133" si="5">SUM(M117:O117)</f>
        <v>4</v>
      </c>
      <c r="Q117" s="163"/>
      <c r="R117" s="23"/>
      <c r="S117" s="23"/>
      <c r="T117" s="23"/>
      <c r="U117" s="164"/>
      <c r="V117" s="278"/>
      <c r="W117" s="66"/>
    </row>
    <row r="118" spans="1:23" ht="20" customHeight="1">
      <c r="A118" s="207" t="s">
        <v>5</v>
      </c>
      <c r="B118" s="43">
        <v>5</v>
      </c>
      <c r="C118" s="156" t="s">
        <v>434</v>
      </c>
      <c r="D118" s="22" t="s">
        <v>255</v>
      </c>
      <c r="E118" s="68" t="s">
        <v>251</v>
      </c>
      <c r="F118" s="74"/>
      <c r="G118" s="99">
        <v>1.04</v>
      </c>
      <c r="H118" s="74">
        <v>1.04</v>
      </c>
      <c r="I118" s="23"/>
      <c r="J118" s="128"/>
      <c r="K118" s="40"/>
      <c r="L118" s="9"/>
      <c r="M118" s="173">
        <v>1</v>
      </c>
      <c r="N118" s="173">
        <v>1</v>
      </c>
      <c r="O118" s="174">
        <v>2</v>
      </c>
      <c r="P118" s="178">
        <f t="shared" si="5"/>
        <v>4</v>
      </c>
      <c r="Q118" s="163"/>
      <c r="R118" s="23"/>
      <c r="S118" s="23"/>
      <c r="T118" s="23"/>
      <c r="U118" s="164"/>
      <c r="V118" s="278"/>
      <c r="W118" s="66" t="s">
        <v>435</v>
      </c>
    </row>
    <row r="119" spans="1:23" ht="20" customHeight="1">
      <c r="A119" s="207" t="s">
        <v>5</v>
      </c>
      <c r="B119" s="43">
        <v>5</v>
      </c>
      <c r="C119" s="156" t="s">
        <v>299</v>
      </c>
      <c r="D119" s="22" t="s">
        <v>280</v>
      </c>
      <c r="E119" s="68" t="s">
        <v>36</v>
      </c>
      <c r="F119" s="74"/>
      <c r="G119" s="99">
        <v>0.25</v>
      </c>
      <c r="H119" s="74">
        <v>0.25</v>
      </c>
      <c r="I119" s="23"/>
      <c r="J119" s="128"/>
      <c r="K119" s="40"/>
      <c r="L119" s="9"/>
      <c r="M119" s="173">
        <v>1</v>
      </c>
      <c r="N119" s="173">
        <v>1</v>
      </c>
      <c r="O119" s="174">
        <v>2</v>
      </c>
      <c r="P119" s="178">
        <f t="shared" si="5"/>
        <v>4</v>
      </c>
      <c r="Q119" s="163"/>
      <c r="R119" s="23"/>
      <c r="S119" s="23"/>
      <c r="T119" s="23"/>
      <c r="U119" s="164"/>
      <c r="V119" s="278"/>
      <c r="W119" s="66"/>
    </row>
    <row r="120" spans="1:23" ht="20" customHeight="1">
      <c r="A120" s="207" t="s">
        <v>5</v>
      </c>
      <c r="B120" s="43">
        <v>5</v>
      </c>
      <c r="C120" s="156" t="s">
        <v>62</v>
      </c>
      <c r="D120" s="22" t="s">
        <v>255</v>
      </c>
      <c r="E120" s="68" t="s">
        <v>251</v>
      </c>
      <c r="F120" s="74"/>
      <c r="G120" s="99">
        <v>0.2</v>
      </c>
      <c r="H120" s="74">
        <v>0.2</v>
      </c>
      <c r="I120" s="23"/>
      <c r="J120" s="128"/>
      <c r="K120" s="40"/>
      <c r="L120" s="9"/>
      <c r="M120" s="173">
        <v>1</v>
      </c>
      <c r="N120" s="173">
        <v>1</v>
      </c>
      <c r="O120" s="174">
        <v>2</v>
      </c>
      <c r="P120" s="178">
        <f t="shared" si="5"/>
        <v>4</v>
      </c>
      <c r="Q120" s="163"/>
      <c r="R120" s="23"/>
      <c r="S120" s="23"/>
      <c r="T120" s="23"/>
      <c r="U120" s="164"/>
      <c r="V120" s="278"/>
      <c r="W120" s="66"/>
    </row>
    <row r="121" spans="1:23" ht="20" customHeight="1">
      <c r="A121" s="207" t="s">
        <v>5</v>
      </c>
      <c r="B121" s="43">
        <v>5</v>
      </c>
      <c r="C121" s="156" t="s">
        <v>138</v>
      </c>
      <c r="D121" s="22" t="s">
        <v>261</v>
      </c>
      <c r="E121" s="68" t="s">
        <v>70</v>
      </c>
      <c r="F121" s="74"/>
      <c r="G121" s="99">
        <v>0.26</v>
      </c>
      <c r="H121" s="74">
        <v>0.26</v>
      </c>
      <c r="I121" s="23" t="s">
        <v>13</v>
      </c>
      <c r="J121" s="128" t="s">
        <v>13</v>
      </c>
      <c r="K121" s="40">
        <v>1987</v>
      </c>
      <c r="L121" s="9"/>
      <c r="M121" s="173">
        <v>1</v>
      </c>
      <c r="N121" s="173">
        <v>1</v>
      </c>
      <c r="O121" s="174">
        <v>2</v>
      </c>
      <c r="P121" s="178">
        <f t="shared" si="5"/>
        <v>4</v>
      </c>
      <c r="Q121" s="163"/>
      <c r="R121" s="23"/>
      <c r="S121" s="23"/>
      <c r="T121" s="23"/>
      <c r="U121" s="164"/>
      <c r="V121" s="278"/>
      <c r="W121" s="66"/>
    </row>
    <row r="122" spans="1:23" ht="20" customHeight="1">
      <c r="A122" s="207" t="s">
        <v>5</v>
      </c>
      <c r="B122" s="43">
        <v>5</v>
      </c>
      <c r="C122" s="156" t="s">
        <v>18</v>
      </c>
      <c r="D122" s="22" t="s">
        <v>255</v>
      </c>
      <c r="E122" s="68" t="s">
        <v>49</v>
      </c>
      <c r="F122" s="74"/>
      <c r="G122" s="99">
        <v>0.1</v>
      </c>
      <c r="H122" s="74" t="s">
        <v>13</v>
      </c>
      <c r="I122" s="23">
        <v>0.1</v>
      </c>
      <c r="J122" s="128"/>
      <c r="K122" s="40"/>
      <c r="L122" s="9"/>
      <c r="M122" s="196">
        <v>1</v>
      </c>
      <c r="N122" s="196">
        <v>0.5</v>
      </c>
      <c r="O122" s="197">
        <v>2</v>
      </c>
      <c r="P122" s="191">
        <f t="shared" si="5"/>
        <v>3.5</v>
      </c>
      <c r="Q122" s="163"/>
      <c r="R122" s="23"/>
      <c r="S122" s="23"/>
      <c r="T122" s="23"/>
      <c r="U122" s="164"/>
      <c r="V122" s="278"/>
      <c r="W122" s="66"/>
    </row>
    <row r="123" spans="1:23" ht="20" customHeight="1">
      <c r="A123" s="207" t="s">
        <v>5</v>
      </c>
      <c r="B123" s="43">
        <v>5</v>
      </c>
      <c r="C123" s="156" t="s">
        <v>68</v>
      </c>
      <c r="D123" s="22" t="s">
        <v>261</v>
      </c>
      <c r="E123" s="68" t="s">
        <v>251</v>
      </c>
      <c r="F123" s="74"/>
      <c r="G123" s="99">
        <v>0.08</v>
      </c>
      <c r="H123" s="74">
        <v>0.08</v>
      </c>
      <c r="I123" s="23"/>
      <c r="J123" s="128"/>
      <c r="K123" s="40"/>
      <c r="L123" s="9"/>
      <c r="M123" s="196">
        <v>1</v>
      </c>
      <c r="N123" s="196">
        <v>0.5</v>
      </c>
      <c r="O123" s="197">
        <v>2</v>
      </c>
      <c r="P123" s="191">
        <f t="shared" si="5"/>
        <v>3.5</v>
      </c>
      <c r="Q123" s="163"/>
      <c r="R123" s="23"/>
      <c r="S123" s="23"/>
      <c r="T123" s="23"/>
      <c r="U123" s="164"/>
      <c r="V123" s="278"/>
      <c r="W123" s="66" t="s">
        <v>433</v>
      </c>
    </row>
    <row r="124" spans="1:23" ht="20" customHeight="1">
      <c r="A124" s="207" t="s">
        <v>5</v>
      </c>
      <c r="B124" s="43">
        <v>5</v>
      </c>
      <c r="C124" s="156" t="s">
        <v>195</v>
      </c>
      <c r="D124" s="22" t="s">
        <v>280</v>
      </c>
      <c r="E124" s="68" t="s">
        <v>301</v>
      </c>
      <c r="F124" s="74"/>
      <c r="G124" s="99">
        <v>1.2</v>
      </c>
      <c r="H124" s="74">
        <v>0.3</v>
      </c>
      <c r="I124" s="23">
        <v>0.9</v>
      </c>
      <c r="J124" s="128" t="s">
        <v>13</v>
      </c>
      <c r="K124" s="40">
        <v>1983</v>
      </c>
      <c r="L124" s="9"/>
      <c r="M124" s="173">
        <v>3</v>
      </c>
      <c r="N124" s="173">
        <v>4</v>
      </c>
      <c r="O124" s="174">
        <v>1</v>
      </c>
      <c r="P124" s="178">
        <f t="shared" si="5"/>
        <v>8</v>
      </c>
      <c r="Q124" s="163"/>
      <c r="R124" s="23"/>
      <c r="S124" s="23"/>
      <c r="T124" s="23"/>
      <c r="U124" s="164"/>
      <c r="V124" s="278"/>
      <c r="W124" s="66"/>
    </row>
    <row r="125" spans="1:23" ht="20" customHeight="1">
      <c r="A125" s="207" t="s">
        <v>5</v>
      </c>
      <c r="B125" s="43">
        <v>5</v>
      </c>
      <c r="C125" s="156" t="s">
        <v>49</v>
      </c>
      <c r="D125" s="22" t="s">
        <v>255</v>
      </c>
      <c r="E125" s="68" t="s">
        <v>251</v>
      </c>
      <c r="F125" s="74"/>
      <c r="G125" s="99">
        <v>3.26</v>
      </c>
      <c r="H125" s="74"/>
      <c r="I125" s="23"/>
      <c r="J125" s="128">
        <v>3.26</v>
      </c>
      <c r="K125" s="40" t="s">
        <v>52</v>
      </c>
      <c r="L125" s="9">
        <v>2015</v>
      </c>
      <c r="M125" s="173">
        <v>3</v>
      </c>
      <c r="N125" s="173">
        <v>3</v>
      </c>
      <c r="O125" s="174">
        <v>1</v>
      </c>
      <c r="P125" s="178">
        <f t="shared" si="5"/>
        <v>7</v>
      </c>
      <c r="Q125" s="163"/>
      <c r="R125" s="23"/>
      <c r="S125" s="23"/>
      <c r="T125" s="23"/>
      <c r="U125" s="164"/>
      <c r="V125" s="278"/>
      <c r="W125" s="66" t="s">
        <v>432</v>
      </c>
    </row>
    <row r="126" spans="1:23" ht="20" customHeight="1">
      <c r="A126" s="207" t="s">
        <v>5</v>
      </c>
      <c r="B126" s="43">
        <v>5</v>
      </c>
      <c r="C126" s="156" t="s">
        <v>83</v>
      </c>
      <c r="D126" s="22" t="s">
        <v>394</v>
      </c>
      <c r="E126" s="68"/>
      <c r="F126" s="74"/>
      <c r="G126" s="99">
        <v>0.12</v>
      </c>
      <c r="H126" s="74"/>
      <c r="I126" s="23"/>
      <c r="J126" s="128">
        <v>0.12</v>
      </c>
      <c r="K126" s="40">
        <v>1987</v>
      </c>
      <c r="L126" s="9"/>
      <c r="M126" s="173">
        <v>4</v>
      </c>
      <c r="N126" s="173">
        <v>1</v>
      </c>
      <c r="O126" s="174">
        <v>1</v>
      </c>
      <c r="P126" s="178">
        <f t="shared" si="5"/>
        <v>6</v>
      </c>
      <c r="Q126" s="163"/>
      <c r="R126" s="23"/>
      <c r="S126" s="23"/>
      <c r="T126" s="23"/>
      <c r="U126" s="164"/>
      <c r="V126" s="278"/>
      <c r="W126" s="66"/>
    </row>
    <row r="127" spans="1:23" ht="20" customHeight="1">
      <c r="A127" s="207" t="s">
        <v>5</v>
      </c>
      <c r="B127" s="43">
        <v>5</v>
      </c>
      <c r="C127" s="156" t="s">
        <v>75</v>
      </c>
      <c r="D127" s="22" t="s">
        <v>230</v>
      </c>
      <c r="E127" s="68" t="s">
        <v>34</v>
      </c>
      <c r="F127" s="74"/>
      <c r="G127" s="99">
        <v>0.44</v>
      </c>
      <c r="H127" s="74"/>
      <c r="I127" s="23"/>
      <c r="J127" s="128">
        <v>0.44</v>
      </c>
      <c r="K127" s="40"/>
      <c r="L127" s="9"/>
      <c r="M127" s="173">
        <v>1</v>
      </c>
      <c r="N127" s="173">
        <v>1</v>
      </c>
      <c r="O127" s="174">
        <v>1</v>
      </c>
      <c r="P127" s="178">
        <f t="shared" si="5"/>
        <v>3</v>
      </c>
      <c r="Q127" s="163"/>
      <c r="R127" s="23"/>
      <c r="S127" s="23"/>
      <c r="T127" s="23"/>
      <c r="U127" s="164"/>
      <c r="V127" s="278"/>
      <c r="W127" s="66"/>
    </row>
    <row r="128" spans="1:23" ht="20" customHeight="1">
      <c r="A128" s="207" t="s">
        <v>5</v>
      </c>
      <c r="B128" s="43">
        <v>5</v>
      </c>
      <c r="C128" s="156" t="s">
        <v>31</v>
      </c>
      <c r="D128" s="22" t="s">
        <v>255</v>
      </c>
      <c r="E128" s="68" t="s">
        <v>251</v>
      </c>
      <c r="F128" s="74"/>
      <c r="G128" s="99">
        <v>0.18</v>
      </c>
      <c r="H128" s="74"/>
      <c r="I128" s="23">
        <v>0.18</v>
      </c>
      <c r="J128" s="128"/>
      <c r="K128" s="40"/>
      <c r="L128" s="9"/>
      <c r="M128" s="196">
        <v>1</v>
      </c>
      <c r="N128" s="196">
        <v>0.5</v>
      </c>
      <c r="O128" s="197">
        <v>1</v>
      </c>
      <c r="P128" s="191">
        <f t="shared" si="5"/>
        <v>2.5</v>
      </c>
      <c r="Q128" s="163"/>
      <c r="R128" s="23"/>
      <c r="S128" s="23"/>
      <c r="T128" s="23"/>
      <c r="U128" s="164"/>
      <c r="V128" s="278"/>
      <c r="W128" s="66"/>
    </row>
    <row r="129" spans="1:23" ht="20" customHeight="1">
      <c r="A129" s="207" t="s">
        <v>5</v>
      </c>
      <c r="B129" s="43"/>
      <c r="C129" s="154" t="s">
        <v>67</v>
      </c>
      <c r="D129" s="22"/>
      <c r="E129" s="68">
        <v>0.26</v>
      </c>
      <c r="F129" s="74"/>
      <c r="G129" s="99" t="s">
        <v>13</v>
      </c>
      <c r="H129" s="74"/>
      <c r="I129" s="23"/>
      <c r="J129" s="128"/>
      <c r="K129" s="43"/>
      <c r="L129" s="208"/>
      <c r="M129" s="173"/>
      <c r="N129" s="173"/>
      <c r="O129" s="174"/>
      <c r="P129" s="178">
        <f t="shared" si="5"/>
        <v>0</v>
      </c>
      <c r="Q129" s="163"/>
      <c r="R129" s="23"/>
      <c r="S129" s="23"/>
      <c r="T129" s="23"/>
      <c r="U129" s="164"/>
      <c r="V129" s="278"/>
      <c r="W129" s="66"/>
    </row>
    <row r="130" spans="1:23" ht="20" customHeight="1">
      <c r="A130" s="207" t="s">
        <v>5</v>
      </c>
      <c r="B130" s="43"/>
      <c r="C130" s="154" t="s">
        <v>71</v>
      </c>
      <c r="D130" s="22"/>
      <c r="E130" s="68">
        <v>1.17</v>
      </c>
      <c r="F130" s="74"/>
      <c r="G130" s="99" t="s">
        <v>13</v>
      </c>
      <c r="H130" s="74"/>
      <c r="I130" s="23"/>
      <c r="J130" s="128"/>
      <c r="K130" s="43"/>
      <c r="L130" s="208"/>
      <c r="M130" s="173"/>
      <c r="N130" s="173"/>
      <c r="O130" s="174"/>
      <c r="P130" s="178">
        <f t="shared" si="5"/>
        <v>0</v>
      </c>
      <c r="Q130" s="163"/>
      <c r="R130" s="23"/>
      <c r="S130" s="23"/>
      <c r="T130" s="23"/>
      <c r="U130" s="164"/>
      <c r="V130" s="278"/>
      <c r="W130" s="66"/>
    </row>
    <row r="131" spans="1:23" ht="20" customHeight="1">
      <c r="A131" s="207" t="s">
        <v>5</v>
      </c>
      <c r="B131" s="43"/>
      <c r="C131" s="155" t="s">
        <v>207</v>
      </c>
      <c r="D131" s="22" t="s">
        <v>255</v>
      </c>
      <c r="E131" s="68" t="s">
        <v>49</v>
      </c>
      <c r="F131" s="74"/>
      <c r="G131" s="99">
        <v>1.25</v>
      </c>
      <c r="H131" s="74"/>
      <c r="I131" s="23">
        <v>1.25</v>
      </c>
      <c r="J131" s="128"/>
      <c r="K131" s="43"/>
      <c r="L131" s="208"/>
      <c r="M131" s="173"/>
      <c r="N131" s="173"/>
      <c r="O131" s="174"/>
      <c r="P131" s="178">
        <f t="shared" si="5"/>
        <v>0</v>
      </c>
      <c r="Q131" s="163"/>
      <c r="R131" s="23"/>
      <c r="S131" s="23"/>
      <c r="T131" s="23"/>
      <c r="U131" s="164"/>
      <c r="V131" s="278"/>
      <c r="W131" s="66"/>
    </row>
    <row r="132" spans="1:23" ht="20" customHeight="1">
      <c r="A132" s="8" t="s">
        <v>5</v>
      </c>
      <c r="B132" s="40"/>
      <c r="C132" s="154" t="s">
        <v>99</v>
      </c>
      <c r="D132" s="22"/>
      <c r="E132" s="68"/>
      <c r="F132" s="74"/>
      <c r="G132" s="99">
        <v>0.1</v>
      </c>
      <c r="H132" s="74"/>
      <c r="I132" s="23"/>
      <c r="J132" s="128"/>
      <c r="K132" s="43"/>
      <c r="L132" s="208"/>
      <c r="M132" s="173"/>
      <c r="N132" s="173"/>
      <c r="O132" s="174"/>
      <c r="P132" s="178">
        <f t="shared" si="5"/>
        <v>0</v>
      </c>
      <c r="Q132" s="167"/>
      <c r="R132" s="5"/>
      <c r="S132" s="5"/>
      <c r="T132" s="5"/>
      <c r="U132" s="168"/>
      <c r="V132" s="278"/>
      <c r="W132" s="66"/>
    </row>
    <row r="133" spans="1:23" ht="20" customHeight="1">
      <c r="A133" s="8" t="s">
        <v>5</v>
      </c>
      <c r="B133" s="40"/>
      <c r="C133" s="154" t="s">
        <v>105</v>
      </c>
      <c r="D133" s="22"/>
      <c r="E133" s="68"/>
      <c r="F133" s="74"/>
      <c r="G133" s="99">
        <v>0.15</v>
      </c>
      <c r="H133" s="74" t="s">
        <v>6</v>
      </c>
      <c r="I133" s="23"/>
      <c r="J133" s="128"/>
      <c r="K133" s="43"/>
      <c r="L133" s="208"/>
      <c r="M133" s="173"/>
      <c r="N133" s="173"/>
      <c r="O133" s="174"/>
      <c r="P133" s="178">
        <f t="shared" si="5"/>
        <v>0</v>
      </c>
      <c r="Q133" s="167"/>
      <c r="R133" s="5"/>
      <c r="S133" s="5"/>
      <c r="T133" s="5"/>
      <c r="U133" s="168"/>
      <c r="V133" s="278"/>
      <c r="W133" s="66"/>
    </row>
    <row r="134" spans="1:23" ht="20" customHeight="1">
      <c r="A134" s="261" t="s">
        <v>441</v>
      </c>
      <c r="B134" s="252">
        <f>SUM(B85:B133)/4</f>
        <v>55</v>
      </c>
      <c r="C134" s="253" t="s">
        <v>438</v>
      </c>
      <c r="D134" s="6"/>
      <c r="E134" s="227"/>
      <c r="F134" s="228"/>
      <c r="G134" s="62"/>
      <c r="H134" s="254">
        <f>SUM(H85:H133)</f>
        <v>10.91</v>
      </c>
      <c r="I134" s="255">
        <f>SUM(I85:I133)</f>
        <v>13.26</v>
      </c>
      <c r="J134" s="256">
        <f>SUM(J85:J133)</f>
        <v>9.4699999999999989</v>
      </c>
      <c r="K134" s="49"/>
      <c r="L134" s="257"/>
      <c r="M134" s="268">
        <f>(H134+I134+J134)/J$137</f>
        <v>0.359670693895007</v>
      </c>
      <c r="N134" s="194"/>
      <c r="O134" s="195"/>
      <c r="P134" s="205"/>
      <c r="Q134" s="258"/>
      <c r="R134" s="7"/>
      <c r="S134" s="7"/>
      <c r="T134" s="7"/>
      <c r="U134" s="259"/>
      <c r="V134" s="260"/>
      <c r="W134" s="260"/>
    </row>
    <row r="135" spans="1:23" ht="15" thickBot="1">
      <c r="A135" s="10"/>
      <c r="B135" s="41"/>
      <c r="C135" s="11"/>
      <c r="D135" s="50"/>
      <c r="E135" s="70"/>
      <c r="F135" s="119"/>
      <c r="G135" s="101"/>
      <c r="H135" s="107"/>
      <c r="I135" s="12"/>
      <c r="J135" s="75"/>
      <c r="K135" s="41"/>
      <c r="L135" s="13"/>
      <c r="M135" s="12"/>
      <c r="N135" s="12"/>
      <c r="O135" s="63"/>
      <c r="P135" s="276">
        <f>SUM(M135:O135)</f>
        <v>0</v>
      </c>
      <c r="Q135" s="169"/>
      <c r="R135" s="12"/>
      <c r="S135" s="12"/>
      <c r="T135" s="12"/>
      <c r="U135" s="170"/>
      <c r="V135" s="67"/>
    </row>
    <row r="136" spans="1:23" ht="15" thickBot="1">
      <c r="C136" s="2"/>
      <c r="D136" s="2"/>
      <c r="E136" s="2" t="s">
        <v>28</v>
      </c>
      <c r="F136" s="3">
        <f>SUM(F7:F135)</f>
        <v>0</v>
      </c>
      <c r="G136" s="3">
        <f>SUM(G7:G135)</f>
        <v>93.620000000000047</v>
      </c>
      <c r="H136" s="113">
        <f t="shared" ref="H136:M136" si="6">H134+H84+H68+H50+H24</f>
        <v>26.039999999999996</v>
      </c>
      <c r="I136" s="113">
        <f t="shared" si="6"/>
        <v>56.42</v>
      </c>
      <c r="J136" s="113">
        <f t="shared" si="6"/>
        <v>11.069999999999999</v>
      </c>
      <c r="K136" s="113">
        <f t="shared" si="6"/>
        <v>0</v>
      </c>
      <c r="L136" s="113">
        <f t="shared" si="6"/>
        <v>0</v>
      </c>
      <c r="M136" s="269">
        <f t="shared" si="6"/>
        <v>1.0000000000000002</v>
      </c>
      <c r="N136" s="85"/>
      <c r="O136" s="85"/>
      <c r="P136" s="85"/>
      <c r="Q136" s="85"/>
      <c r="R136" s="85"/>
      <c r="S136" s="85"/>
      <c r="T136" s="85"/>
      <c r="U136" s="85"/>
      <c r="V136" s="45" t="s">
        <v>256</v>
      </c>
    </row>
    <row r="137" spans="1:23" ht="16" thickTop="1" thickBot="1">
      <c r="I137" s="2" t="s">
        <v>352</v>
      </c>
      <c r="J137" s="126">
        <f>SUM(H136:J136)</f>
        <v>93.529999999999987</v>
      </c>
      <c r="M137" s="19"/>
      <c r="N137" s="19"/>
      <c r="O137" s="84"/>
      <c r="P137" s="158"/>
      <c r="Q137" s="158"/>
      <c r="R137" s="158"/>
      <c r="S137" s="158"/>
      <c r="T137" s="158"/>
      <c r="U137" s="158"/>
    </row>
    <row r="138" spans="1:23" ht="15" thickBot="1">
      <c r="C138" s="88"/>
      <c r="D138" s="88"/>
      <c r="E138" s="88"/>
      <c r="F138" s="89"/>
      <c r="G138" s="90"/>
      <c r="H138" s="91"/>
      <c r="I138" s="89"/>
      <c r="J138" s="89"/>
    </row>
    <row r="139" spans="1:23" ht="15" thickBot="1">
      <c r="C139" s="88"/>
      <c r="D139" s="88"/>
      <c r="E139" s="88"/>
      <c r="F139" s="89"/>
      <c r="G139" s="90"/>
      <c r="H139" s="89"/>
      <c r="I139" s="89"/>
      <c r="J139" s="112">
        <f>(H136+I136+J136)/G136</f>
        <v>0.99903866695150545</v>
      </c>
      <c r="O139" s="270">
        <f>M136-M134</f>
        <v>0.64032930610499328</v>
      </c>
      <c r="P139" t="s">
        <v>282</v>
      </c>
      <c r="Q139" s="159"/>
      <c r="R139" s="159"/>
      <c r="S139" s="159"/>
      <c r="T139" s="159"/>
      <c r="U139" s="159"/>
    </row>
    <row r="140" spans="1:23">
      <c r="C140" s="92"/>
      <c r="D140" s="92"/>
      <c r="E140" s="92"/>
      <c r="F140" s="89"/>
      <c r="G140" s="90"/>
      <c r="H140" s="91"/>
      <c r="I140" s="89"/>
      <c r="J140" s="89"/>
    </row>
    <row r="142" spans="1:23">
      <c r="C142" s="35" t="s">
        <v>233</v>
      </c>
    </row>
    <row r="143" spans="1:23">
      <c r="C143" s="45">
        <v>1</v>
      </c>
      <c r="D143" s="36" t="s">
        <v>234</v>
      </c>
      <c r="E143" s="36"/>
    </row>
    <row r="144" spans="1:23">
      <c r="C144" s="45">
        <v>2</v>
      </c>
      <c r="D144" s="44" t="s">
        <v>252</v>
      </c>
      <c r="E144" s="44"/>
    </row>
    <row r="145" spans="2:22">
      <c r="C145" s="45">
        <v>3</v>
      </c>
      <c r="D145" s="48" t="s">
        <v>253</v>
      </c>
      <c r="E145" s="48"/>
    </row>
    <row r="146" spans="2:22">
      <c r="C146" s="45">
        <v>4</v>
      </c>
      <c r="D146" s="47" t="s">
        <v>237</v>
      </c>
      <c r="E146" s="47"/>
    </row>
    <row r="147" spans="2:22">
      <c r="C147" s="45">
        <v>5</v>
      </c>
      <c r="D147" s="46" t="s">
        <v>269</v>
      </c>
      <c r="E147" s="46"/>
    </row>
    <row r="148" spans="2:22">
      <c r="C148" s="45">
        <v>6</v>
      </c>
      <c r="D148" s="114" t="s">
        <v>286</v>
      </c>
      <c r="E148" s="114"/>
    </row>
    <row r="150" spans="2:22" s="1" customFormat="1">
      <c r="B150" s="35" t="s">
        <v>317</v>
      </c>
      <c r="C150"/>
      <c r="D150"/>
      <c r="E150"/>
      <c r="M150"/>
      <c r="N150"/>
      <c r="O150"/>
      <c r="P150"/>
      <c r="Q150"/>
      <c r="R150"/>
      <c r="S150"/>
      <c r="T150"/>
      <c r="U150"/>
      <c r="V150"/>
    </row>
    <row r="151" spans="2:22" s="1" customFormat="1">
      <c r="B151" s="35">
        <v>1</v>
      </c>
      <c r="C151" t="s">
        <v>319</v>
      </c>
      <c r="D151"/>
      <c r="E151"/>
      <c r="M151"/>
      <c r="N151"/>
      <c r="O151"/>
      <c r="P151"/>
      <c r="Q151"/>
      <c r="R151"/>
      <c r="S151"/>
      <c r="T151"/>
      <c r="U151"/>
      <c r="V151"/>
    </row>
    <row r="152" spans="2:22" s="1" customFormat="1">
      <c r="B152" s="35">
        <v>2</v>
      </c>
      <c r="C152" t="s">
        <v>318</v>
      </c>
      <c r="D152"/>
      <c r="E152"/>
      <c r="M152"/>
      <c r="N152"/>
      <c r="O152"/>
      <c r="P152"/>
      <c r="Q152"/>
      <c r="R152"/>
      <c r="S152"/>
      <c r="T152"/>
      <c r="U152"/>
      <c r="V152"/>
    </row>
    <row r="153" spans="2:22" s="1" customFormat="1">
      <c r="B153" s="35">
        <v>3</v>
      </c>
      <c r="C153" t="s">
        <v>320</v>
      </c>
      <c r="D153"/>
      <c r="E153"/>
      <c r="M153"/>
      <c r="N153"/>
      <c r="O153"/>
      <c r="P153"/>
      <c r="Q153"/>
      <c r="R153"/>
      <c r="S153"/>
      <c r="T153"/>
      <c r="U153"/>
      <c r="V153"/>
    </row>
    <row r="154" spans="2:22" s="1" customFormat="1">
      <c r="B154" s="35">
        <v>4</v>
      </c>
      <c r="C154" t="s">
        <v>321</v>
      </c>
      <c r="D154"/>
      <c r="E154"/>
      <c r="M154"/>
      <c r="N154"/>
      <c r="O154"/>
      <c r="P154"/>
      <c r="Q154"/>
      <c r="R154"/>
      <c r="S154"/>
      <c r="T154"/>
      <c r="U154"/>
      <c r="V154"/>
    </row>
    <row r="155" spans="2:22" s="1" customFormat="1">
      <c r="B155" s="35">
        <v>5</v>
      </c>
      <c r="C155" t="s">
        <v>322</v>
      </c>
      <c r="D155"/>
      <c r="E155"/>
      <c r="M155"/>
      <c r="N155"/>
      <c r="O155"/>
      <c r="P155"/>
      <c r="Q155"/>
      <c r="R155"/>
      <c r="S155"/>
      <c r="T155"/>
      <c r="U155"/>
      <c r="V155"/>
    </row>
    <row r="156" spans="2:22" s="1" customFormat="1">
      <c r="B156" s="35">
        <v>6</v>
      </c>
      <c r="C156"/>
      <c r="D156"/>
      <c r="E156"/>
      <c r="M156"/>
      <c r="N156"/>
      <c r="O156"/>
      <c r="P156"/>
      <c r="Q156"/>
      <c r="R156"/>
      <c r="S156"/>
      <c r="T156"/>
      <c r="U156"/>
      <c r="V156"/>
    </row>
    <row r="157" spans="2:22" s="1" customFormat="1">
      <c r="B157" s="35">
        <v>7</v>
      </c>
      <c r="C157"/>
      <c r="D157"/>
      <c r="E157"/>
      <c r="M157"/>
      <c r="N157"/>
      <c r="O157"/>
      <c r="P157"/>
      <c r="Q157"/>
      <c r="R157"/>
      <c r="S157"/>
      <c r="T157"/>
      <c r="U157"/>
      <c r="V157"/>
    </row>
    <row r="158" spans="2:22" s="1" customFormat="1">
      <c r="B158" s="35">
        <v>8</v>
      </c>
      <c r="C158"/>
      <c r="D158"/>
      <c r="E158"/>
      <c r="M158"/>
      <c r="N158"/>
      <c r="O158"/>
      <c r="P158"/>
      <c r="Q158"/>
      <c r="R158"/>
      <c r="S158"/>
      <c r="T158"/>
      <c r="U158"/>
      <c r="V158"/>
    </row>
    <row r="159" spans="2:22" s="1" customFormat="1">
      <c r="B159" s="35">
        <v>9</v>
      </c>
      <c r="C159"/>
      <c r="D159"/>
      <c r="E159"/>
      <c r="M159"/>
      <c r="N159"/>
      <c r="O159"/>
      <c r="P159"/>
      <c r="Q159"/>
      <c r="R159"/>
      <c r="S159"/>
      <c r="T159"/>
      <c r="U159"/>
      <c r="V159"/>
    </row>
  </sheetData>
  <mergeCells count="5">
    <mergeCell ref="F5:G5"/>
    <mergeCell ref="H5:J5"/>
    <mergeCell ref="M5:O5"/>
    <mergeCell ref="K6:L6"/>
    <mergeCell ref="Q5:U5"/>
  </mergeCells>
  <pageMargins left="0.45" right="0.45" top="0.75" bottom="0.5" header="0.3" footer="0.3"/>
  <pageSetup scale="54" fitToHeight="10" orientation="landscape" horizontalDpi="4294967293" verticalDpi="4294967293"/>
  <headerFooter>
    <oddHeader>&amp;LTown of Boulder Junction&amp;C&amp;"-,Bold"&amp;20TOWN ROADS&amp;RPrivate Data</oddHeader>
    <oddFooter>&amp;LPrinted: &amp;D, &amp;T&amp;CPage &amp;P of &amp;N&amp;R&amp;F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69"/>
  <sheetViews>
    <sheetView topLeftCell="A234" workbookViewId="0">
      <selection activeCell="E254" sqref="E254:H258"/>
    </sheetView>
  </sheetViews>
  <sheetFormatPr baseColWidth="10" defaultColWidth="8.83203125" defaultRowHeight="14" x14ac:dyDescent="0"/>
  <cols>
    <col min="1" max="1" width="6.33203125" style="1" customWidth="1"/>
    <col min="2" max="2" width="8.6640625" style="1" customWidth="1"/>
    <col min="3" max="3" width="36.83203125" customWidth="1"/>
    <col min="4" max="4" width="27.5" customWidth="1"/>
    <col min="5" max="5" width="29" customWidth="1"/>
    <col min="6" max="7" width="8.6640625" style="1" customWidth="1"/>
    <col min="8" max="10" width="8.83203125" style="1"/>
    <col min="11" max="11" width="14.6640625" style="1" customWidth="1"/>
    <col min="12" max="12" width="15" style="1" customWidth="1"/>
    <col min="16" max="16" width="17.5" customWidth="1"/>
    <col min="17" max="17" width="61.6640625" customWidth="1"/>
  </cols>
  <sheetData>
    <row r="1" spans="1:17" ht="18">
      <c r="C1" s="26" t="s">
        <v>220</v>
      </c>
      <c r="D1" s="26"/>
      <c r="E1" s="26"/>
    </row>
    <row r="2" spans="1:17" ht="23">
      <c r="C2" s="27" t="s">
        <v>249</v>
      </c>
      <c r="D2" s="27"/>
      <c r="E2" s="27"/>
    </row>
    <row r="4" spans="1:17" ht="15" thickBot="1"/>
    <row r="5" spans="1:17">
      <c r="A5" s="15"/>
      <c r="B5" s="30" t="s">
        <v>247</v>
      </c>
      <c r="C5" s="16"/>
      <c r="D5" s="29"/>
      <c r="E5" s="29"/>
      <c r="F5" s="760" t="s">
        <v>208</v>
      </c>
      <c r="G5" s="761"/>
      <c r="H5" s="762" t="s">
        <v>2</v>
      </c>
      <c r="I5" s="763"/>
      <c r="J5" s="764"/>
      <c r="K5" s="71"/>
      <c r="L5" s="17"/>
      <c r="M5" s="763" t="s">
        <v>244</v>
      </c>
      <c r="N5" s="763"/>
      <c r="O5" s="765"/>
      <c r="P5" s="59" t="s">
        <v>284</v>
      </c>
      <c r="Q5" s="80"/>
    </row>
    <row r="6" spans="1:17" ht="15" thickBot="1">
      <c r="A6" s="18" t="s">
        <v>1</v>
      </c>
      <c r="B6" s="37" t="s">
        <v>235</v>
      </c>
      <c r="C6" s="19" t="s">
        <v>0</v>
      </c>
      <c r="D6" s="19" t="s">
        <v>222</v>
      </c>
      <c r="E6" s="57" t="s">
        <v>223</v>
      </c>
      <c r="F6" s="18" t="s">
        <v>38</v>
      </c>
      <c r="G6" s="57" t="s">
        <v>5</v>
      </c>
      <c r="H6" s="18" t="s">
        <v>3</v>
      </c>
      <c r="I6" s="19" t="s">
        <v>227</v>
      </c>
      <c r="J6" s="20" t="s">
        <v>228</v>
      </c>
      <c r="K6" s="766" t="s">
        <v>279</v>
      </c>
      <c r="L6" s="767"/>
      <c r="M6" s="19" t="s">
        <v>3</v>
      </c>
      <c r="N6" s="19" t="s">
        <v>227</v>
      </c>
      <c r="O6" s="57" t="s">
        <v>228</v>
      </c>
      <c r="P6" s="97" t="s">
        <v>246</v>
      </c>
      <c r="Q6" s="58" t="s">
        <v>245</v>
      </c>
    </row>
    <row r="7" spans="1:17">
      <c r="A7" s="124" t="s">
        <v>38</v>
      </c>
      <c r="B7" s="38">
        <v>0</v>
      </c>
      <c r="C7" s="21" t="s">
        <v>390</v>
      </c>
      <c r="D7" s="22" t="s">
        <v>342</v>
      </c>
      <c r="E7" s="68" t="s">
        <v>344</v>
      </c>
      <c r="F7" s="117">
        <v>0.15</v>
      </c>
      <c r="G7" s="98"/>
      <c r="H7" s="103"/>
      <c r="I7" s="33"/>
      <c r="J7" s="72"/>
      <c r="K7" s="38"/>
      <c r="L7" s="14"/>
      <c r="M7" s="33"/>
      <c r="N7" s="33"/>
      <c r="O7" s="60"/>
      <c r="P7" s="64"/>
      <c r="Q7" s="64"/>
    </row>
    <row r="8" spans="1:17">
      <c r="A8" s="34" t="s">
        <v>5</v>
      </c>
      <c r="B8" s="42">
        <v>1</v>
      </c>
      <c r="C8" s="4" t="s">
        <v>35</v>
      </c>
      <c r="D8" s="22" t="s">
        <v>225</v>
      </c>
      <c r="E8" s="68" t="s">
        <v>226</v>
      </c>
      <c r="F8" s="74"/>
      <c r="G8" s="99">
        <v>0.25</v>
      </c>
      <c r="H8" s="104"/>
      <c r="I8" s="78">
        <v>0.25</v>
      </c>
      <c r="J8" s="73"/>
      <c r="K8" s="40"/>
      <c r="L8" s="9" t="s">
        <v>229</v>
      </c>
      <c r="M8" s="5"/>
      <c r="N8" s="78">
        <v>0</v>
      </c>
      <c r="O8" s="61"/>
      <c r="P8" s="65">
        <v>0</v>
      </c>
      <c r="Q8" s="66"/>
    </row>
    <row r="9" spans="1:17">
      <c r="A9" s="34" t="s">
        <v>5</v>
      </c>
      <c r="B9" s="56">
        <v>4</v>
      </c>
      <c r="C9" s="4" t="s">
        <v>34</v>
      </c>
      <c r="D9" s="22" t="s">
        <v>230</v>
      </c>
      <c r="E9" s="68" t="s">
        <v>231</v>
      </c>
      <c r="F9" s="74"/>
      <c r="G9" s="99">
        <v>2.4500000000000002</v>
      </c>
      <c r="H9" s="105">
        <v>1</v>
      </c>
      <c r="I9" s="5" t="s">
        <v>13</v>
      </c>
      <c r="J9" s="77">
        <v>1.45</v>
      </c>
      <c r="K9" s="40" t="s">
        <v>40</v>
      </c>
      <c r="L9" s="9"/>
      <c r="M9" s="23">
        <v>0</v>
      </c>
      <c r="N9" s="25">
        <v>1</v>
      </c>
      <c r="O9" s="79">
        <v>0</v>
      </c>
      <c r="P9" s="65">
        <f>(N9*$G$256)</f>
        <v>60000</v>
      </c>
      <c r="Q9" s="66" t="s">
        <v>248</v>
      </c>
    </row>
    <row r="10" spans="1:17">
      <c r="A10" s="34" t="s">
        <v>5</v>
      </c>
      <c r="B10" s="82">
        <v>3</v>
      </c>
      <c r="C10" s="4" t="s">
        <v>56</v>
      </c>
      <c r="D10" s="22" t="s">
        <v>230</v>
      </c>
      <c r="E10" s="68" t="s">
        <v>36</v>
      </c>
      <c r="F10" s="74"/>
      <c r="G10" s="99">
        <v>0.68</v>
      </c>
      <c r="H10" s="104"/>
      <c r="I10" s="81">
        <v>0.68</v>
      </c>
      <c r="J10" s="73"/>
      <c r="K10" s="40" t="s">
        <v>232</v>
      </c>
      <c r="L10" s="9" t="s">
        <v>13</v>
      </c>
      <c r="M10" s="5"/>
      <c r="N10" s="23">
        <v>0</v>
      </c>
      <c r="O10" s="83">
        <v>0.68</v>
      </c>
      <c r="P10" s="65">
        <f>(O10*$H$258)*1.5</f>
        <v>158100.00000000003</v>
      </c>
      <c r="Q10" s="66" t="s">
        <v>254</v>
      </c>
    </row>
    <row r="11" spans="1:17">
      <c r="A11" s="34" t="s">
        <v>5</v>
      </c>
      <c r="B11" s="49">
        <v>2</v>
      </c>
      <c r="C11" s="4" t="s">
        <v>110</v>
      </c>
      <c r="D11" s="22" t="s">
        <v>250</v>
      </c>
      <c r="E11" s="68" t="s">
        <v>251</v>
      </c>
      <c r="F11" s="74"/>
      <c r="G11" s="99">
        <v>0.94</v>
      </c>
      <c r="H11" s="104"/>
      <c r="I11" s="7">
        <v>0.94</v>
      </c>
      <c r="J11" s="73"/>
      <c r="K11" s="40"/>
      <c r="L11" s="9"/>
      <c r="M11" s="5"/>
      <c r="N11" s="7">
        <v>0.94</v>
      </c>
      <c r="O11" s="61"/>
      <c r="P11" s="65">
        <f>N11*$G$257</f>
        <v>89300</v>
      </c>
      <c r="Q11" s="66"/>
    </row>
    <row r="12" spans="1:17">
      <c r="A12" s="34" t="s">
        <v>5</v>
      </c>
      <c r="B12" s="49">
        <v>2</v>
      </c>
      <c r="C12" s="4" t="s">
        <v>97</v>
      </c>
      <c r="D12" s="22" t="s">
        <v>221</v>
      </c>
      <c r="E12" s="68" t="s">
        <v>63</v>
      </c>
      <c r="F12" s="74"/>
      <c r="G12" s="99">
        <v>0.14000000000000001</v>
      </c>
      <c r="H12" s="104"/>
      <c r="I12" s="7">
        <v>0.14000000000000001</v>
      </c>
      <c r="J12" s="73"/>
      <c r="K12" s="40"/>
      <c r="L12" s="9"/>
      <c r="M12" s="5"/>
      <c r="N12" s="7">
        <v>0.14000000000000001</v>
      </c>
      <c r="O12" s="61"/>
      <c r="P12" s="65">
        <f>N12*$G$257</f>
        <v>13300.000000000002</v>
      </c>
      <c r="Q12" s="66"/>
    </row>
    <row r="13" spans="1:17">
      <c r="A13" s="28" t="s">
        <v>38</v>
      </c>
      <c r="B13" s="40">
        <v>0</v>
      </c>
      <c r="C13" s="22" t="s">
        <v>190</v>
      </c>
      <c r="D13" s="22" t="s">
        <v>230</v>
      </c>
      <c r="E13" s="68" t="s">
        <v>251</v>
      </c>
      <c r="F13" s="74"/>
      <c r="G13" s="99"/>
      <c r="H13" s="104"/>
      <c r="I13" s="5"/>
      <c r="J13" s="73"/>
      <c r="K13" s="40"/>
      <c r="L13" s="9"/>
      <c r="M13" s="5"/>
      <c r="N13" s="5"/>
      <c r="O13" s="61"/>
      <c r="P13" s="65"/>
      <c r="Q13" s="66"/>
    </row>
    <row r="14" spans="1:17">
      <c r="A14" s="34" t="s">
        <v>38</v>
      </c>
      <c r="B14" s="40">
        <v>0</v>
      </c>
      <c r="C14" s="22" t="s">
        <v>391</v>
      </c>
      <c r="D14" s="22" t="s">
        <v>230</v>
      </c>
      <c r="E14" s="68" t="s">
        <v>36</v>
      </c>
      <c r="F14" s="74">
        <v>0.15</v>
      </c>
      <c r="G14" s="99"/>
      <c r="H14" s="104"/>
      <c r="I14" s="5"/>
      <c r="J14" s="73"/>
      <c r="K14" s="40"/>
      <c r="L14" s="9"/>
      <c r="M14" s="5"/>
      <c r="N14" s="5"/>
      <c r="O14" s="61"/>
      <c r="P14" s="65"/>
      <c r="Q14" s="66"/>
    </row>
    <row r="15" spans="1:17">
      <c r="A15" s="34" t="s">
        <v>5</v>
      </c>
      <c r="B15" s="49">
        <v>2</v>
      </c>
      <c r="C15" s="4" t="s">
        <v>58</v>
      </c>
      <c r="D15" s="22" t="s">
        <v>280</v>
      </c>
      <c r="E15" s="68" t="s">
        <v>294</v>
      </c>
      <c r="F15" s="74"/>
      <c r="G15" s="99">
        <v>0.55000000000000004</v>
      </c>
      <c r="H15" s="105">
        <v>0.15</v>
      </c>
      <c r="I15" s="7">
        <v>0.45</v>
      </c>
      <c r="J15" s="73"/>
      <c r="K15" s="40" t="s">
        <v>296</v>
      </c>
      <c r="L15" s="9"/>
      <c r="M15" s="5"/>
      <c r="N15" s="7">
        <v>0.6</v>
      </c>
      <c r="O15" s="61"/>
      <c r="P15" s="65">
        <f>(I15*$G$257)+(H15*$G$256)</f>
        <v>51750</v>
      </c>
      <c r="Q15" s="66"/>
    </row>
    <row r="16" spans="1:17">
      <c r="A16" s="28" t="s">
        <v>38</v>
      </c>
      <c r="B16" s="40">
        <v>0</v>
      </c>
      <c r="C16" s="22" t="s">
        <v>179</v>
      </c>
      <c r="D16" s="22" t="s">
        <v>345</v>
      </c>
      <c r="E16" s="68" t="s">
        <v>44</v>
      </c>
      <c r="F16" s="74"/>
      <c r="G16" s="99"/>
      <c r="H16" s="104"/>
      <c r="I16" s="5"/>
      <c r="J16" s="73"/>
      <c r="K16" s="40"/>
      <c r="L16" s="9"/>
      <c r="M16" s="5"/>
      <c r="N16" s="5"/>
      <c r="O16" s="61"/>
      <c r="P16" s="65"/>
      <c r="Q16" s="66"/>
    </row>
    <row r="17" spans="1:17">
      <c r="A17" s="28" t="s">
        <v>5</v>
      </c>
      <c r="B17" s="49">
        <v>2</v>
      </c>
      <c r="C17" s="4" t="s">
        <v>358</v>
      </c>
      <c r="D17" s="22" t="s">
        <v>261</v>
      </c>
      <c r="E17" s="68" t="s">
        <v>215</v>
      </c>
      <c r="F17" s="74"/>
      <c r="G17" s="99">
        <v>1.07</v>
      </c>
      <c r="H17" s="104"/>
      <c r="I17" s="7">
        <v>1.07</v>
      </c>
      <c r="J17" s="73"/>
      <c r="K17" s="40" t="s">
        <v>266</v>
      </c>
      <c r="L17" s="9"/>
      <c r="M17" s="5"/>
      <c r="N17" s="7">
        <v>1.07</v>
      </c>
      <c r="O17" s="61"/>
      <c r="P17" s="65">
        <f>N17*$G$257</f>
        <v>101650</v>
      </c>
      <c r="Q17" s="66" t="s">
        <v>334</v>
      </c>
    </row>
    <row r="18" spans="1:17">
      <c r="A18" s="34" t="s">
        <v>5</v>
      </c>
      <c r="B18" s="42">
        <v>1</v>
      </c>
      <c r="C18" s="4" t="s">
        <v>359</v>
      </c>
      <c r="D18" s="22" t="s">
        <v>261</v>
      </c>
      <c r="E18" s="68" t="s">
        <v>215</v>
      </c>
      <c r="F18" s="74"/>
      <c r="G18" s="99">
        <v>2.15</v>
      </c>
      <c r="H18" s="104"/>
      <c r="I18" s="78">
        <v>2.15</v>
      </c>
      <c r="J18" s="73"/>
      <c r="K18" s="40"/>
      <c r="L18" s="9"/>
      <c r="M18" s="5"/>
      <c r="N18" s="78">
        <v>0</v>
      </c>
      <c r="O18" s="61"/>
      <c r="P18" s="65">
        <v>0</v>
      </c>
      <c r="Q18" s="66"/>
    </row>
    <row r="19" spans="1:17">
      <c r="A19" s="34" t="s">
        <v>5</v>
      </c>
      <c r="B19" s="56">
        <v>4</v>
      </c>
      <c r="C19" s="4" t="s">
        <v>12</v>
      </c>
      <c r="D19" s="22" t="s">
        <v>224</v>
      </c>
      <c r="E19" s="68" t="s">
        <v>360</v>
      </c>
      <c r="F19" s="74"/>
      <c r="G19" s="99">
        <v>0.35</v>
      </c>
      <c r="H19" s="105">
        <v>0.35</v>
      </c>
      <c r="I19" s="5"/>
      <c r="J19" s="73"/>
      <c r="K19" s="40"/>
      <c r="L19" s="9"/>
      <c r="M19" s="5"/>
      <c r="N19" s="25">
        <v>0.35</v>
      </c>
      <c r="O19" s="61"/>
      <c r="P19" s="65">
        <f>N19*$G$256</f>
        <v>21000</v>
      </c>
      <c r="Q19" s="66" t="s">
        <v>362</v>
      </c>
    </row>
    <row r="20" spans="1:17">
      <c r="A20" s="34" t="s">
        <v>5</v>
      </c>
      <c r="B20" s="39">
        <v>5</v>
      </c>
      <c r="C20" s="4" t="s">
        <v>17</v>
      </c>
      <c r="D20" s="22" t="s">
        <v>293</v>
      </c>
      <c r="E20" s="68" t="s">
        <v>49</v>
      </c>
      <c r="F20" s="74"/>
      <c r="G20" s="99">
        <v>0.41</v>
      </c>
      <c r="H20" s="109">
        <v>0.41</v>
      </c>
      <c r="I20" s="5"/>
      <c r="J20" s="73"/>
      <c r="K20" s="40"/>
      <c r="L20" s="9"/>
      <c r="M20" s="55">
        <v>0.41</v>
      </c>
      <c r="N20" s="5"/>
      <c r="O20" s="61"/>
      <c r="P20" s="65">
        <f>M20*$F$256</f>
        <v>16400</v>
      </c>
      <c r="Q20" s="66"/>
    </row>
    <row r="21" spans="1:17">
      <c r="A21" s="34" t="s">
        <v>38</v>
      </c>
      <c r="B21" s="40">
        <v>0</v>
      </c>
      <c r="C21" s="22" t="s">
        <v>185</v>
      </c>
      <c r="D21" s="22" t="s">
        <v>313</v>
      </c>
      <c r="E21" s="68" t="s">
        <v>312</v>
      </c>
      <c r="F21" s="74">
        <v>0.1</v>
      </c>
      <c r="G21" s="99"/>
      <c r="H21" s="104"/>
      <c r="I21" s="5"/>
      <c r="J21" s="73"/>
      <c r="K21" s="40"/>
      <c r="L21" s="9"/>
      <c r="M21" s="5"/>
      <c r="N21" s="5"/>
      <c r="O21" s="61"/>
      <c r="P21" s="65"/>
      <c r="Q21" s="66"/>
    </row>
    <row r="22" spans="1:17">
      <c r="A22" s="28" t="s">
        <v>38</v>
      </c>
      <c r="B22" s="40">
        <v>0</v>
      </c>
      <c r="C22" s="22" t="s">
        <v>174</v>
      </c>
      <c r="D22" s="22"/>
      <c r="E22" s="68"/>
      <c r="F22" s="74"/>
      <c r="G22" s="99"/>
      <c r="H22" s="104"/>
      <c r="I22" s="5"/>
      <c r="J22" s="73"/>
      <c r="K22" s="40"/>
      <c r="L22" s="9"/>
      <c r="M22" s="5"/>
      <c r="N22" s="5"/>
      <c r="O22" s="61"/>
      <c r="P22" s="65"/>
      <c r="Q22" s="66"/>
    </row>
    <row r="23" spans="1:17">
      <c r="A23" s="34" t="s">
        <v>38</v>
      </c>
      <c r="B23" s="40">
        <v>0</v>
      </c>
      <c r="C23" s="22" t="s">
        <v>169</v>
      </c>
      <c r="D23" s="22" t="s">
        <v>221</v>
      </c>
      <c r="E23" s="68" t="s">
        <v>66</v>
      </c>
      <c r="F23" s="74">
        <v>0.05</v>
      </c>
      <c r="G23" s="99"/>
      <c r="H23" s="104"/>
      <c r="I23" s="5"/>
      <c r="J23" s="73"/>
      <c r="K23" s="40"/>
      <c r="L23" s="9"/>
      <c r="M23" s="5"/>
      <c r="N23" s="5"/>
      <c r="O23" s="61"/>
      <c r="P23" s="65"/>
      <c r="Q23" s="66"/>
    </row>
    <row r="24" spans="1:17">
      <c r="A24" s="34" t="s">
        <v>5</v>
      </c>
      <c r="B24" s="42">
        <v>1</v>
      </c>
      <c r="C24" s="4" t="s">
        <v>49</v>
      </c>
      <c r="D24" s="22" t="s">
        <v>255</v>
      </c>
      <c r="E24" s="68" t="s">
        <v>251</v>
      </c>
      <c r="F24" s="74"/>
      <c r="G24" s="99">
        <v>3.26</v>
      </c>
      <c r="H24" s="104"/>
      <c r="I24" s="5"/>
      <c r="J24" s="77">
        <v>3.26</v>
      </c>
      <c r="K24" s="40" t="s">
        <v>52</v>
      </c>
      <c r="L24" s="9">
        <v>2015</v>
      </c>
      <c r="M24" s="5"/>
      <c r="N24" s="5"/>
      <c r="O24" s="79">
        <v>0</v>
      </c>
      <c r="P24" s="65">
        <v>0</v>
      </c>
      <c r="Q24" s="66"/>
    </row>
    <row r="25" spans="1:17">
      <c r="A25" s="28" t="s">
        <v>38</v>
      </c>
      <c r="B25" s="40">
        <v>0</v>
      </c>
      <c r="C25" s="22" t="s">
        <v>182</v>
      </c>
      <c r="D25" s="22" t="s">
        <v>230</v>
      </c>
      <c r="E25" s="68" t="s">
        <v>34</v>
      </c>
      <c r="F25" s="74"/>
      <c r="G25" s="99"/>
      <c r="H25" s="104"/>
      <c r="I25" s="5"/>
      <c r="J25" s="73"/>
      <c r="K25" s="40"/>
      <c r="L25" s="9"/>
      <c r="M25" s="5"/>
      <c r="N25" s="5"/>
      <c r="O25" s="61"/>
      <c r="P25" s="65"/>
      <c r="Q25" s="66"/>
    </row>
    <row r="26" spans="1:17">
      <c r="A26" s="34" t="s">
        <v>38</v>
      </c>
      <c r="B26" s="40">
        <v>0</v>
      </c>
      <c r="C26" s="22" t="s">
        <v>178</v>
      </c>
      <c r="D26" s="22" t="s">
        <v>230</v>
      </c>
      <c r="E26" s="68" t="s">
        <v>61</v>
      </c>
      <c r="F26" s="74">
        <v>0.2</v>
      </c>
      <c r="G26" s="99"/>
      <c r="H26" s="104"/>
      <c r="I26" s="5"/>
      <c r="J26" s="73"/>
      <c r="K26" s="40"/>
      <c r="L26" s="9"/>
      <c r="M26" s="5"/>
      <c r="N26" s="5"/>
      <c r="O26" s="61"/>
      <c r="P26" s="65"/>
      <c r="Q26" s="66"/>
    </row>
    <row r="27" spans="1:17">
      <c r="A27" s="34" t="s">
        <v>5</v>
      </c>
      <c r="B27" s="42">
        <v>1</v>
      </c>
      <c r="C27" s="4" t="s">
        <v>347</v>
      </c>
      <c r="D27" s="22" t="s">
        <v>250</v>
      </c>
      <c r="E27" s="68" t="s">
        <v>251</v>
      </c>
      <c r="F27" s="74"/>
      <c r="G27" s="99">
        <v>1.7</v>
      </c>
      <c r="H27" s="104"/>
      <c r="I27" s="5"/>
      <c r="J27" s="77">
        <v>1.7</v>
      </c>
      <c r="K27" s="40"/>
      <c r="L27" s="9"/>
      <c r="M27" s="5"/>
      <c r="N27" s="5"/>
      <c r="O27" s="79">
        <v>0</v>
      </c>
      <c r="P27" s="65">
        <v>0</v>
      </c>
      <c r="Q27" s="66"/>
    </row>
    <row r="28" spans="1:17">
      <c r="A28" s="34" t="s">
        <v>38</v>
      </c>
      <c r="B28" s="40">
        <v>0</v>
      </c>
      <c r="C28" s="22" t="s">
        <v>162</v>
      </c>
      <c r="D28" s="22" t="s">
        <v>250</v>
      </c>
      <c r="E28" s="68" t="s">
        <v>69</v>
      </c>
      <c r="F28" s="74">
        <v>0.43</v>
      </c>
      <c r="G28" s="99"/>
      <c r="H28" s="104"/>
      <c r="I28" s="5"/>
      <c r="J28" s="73"/>
      <c r="K28" s="40"/>
      <c r="L28" s="9"/>
      <c r="M28" s="5"/>
      <c r="N28" s="5"/>
      <c r="O28" s="61"/>
      <c r="P28" s="65"/>
      <c r="Q28" s="66"/>
    </row>
    <row r="29" spans="1:17">
      <c r="A29" s="34" t="s">
        <v>5</v>
      </c>
      <c r="B29" s="56">
        <v>4</v>
      </c>
      <c r="C29" s="4" t="s">
        <v>76</v>
      </c>
      <c r="D29" s="22" t="s">
        <v>250</v>
      </c>
      <c r="E29" s="68" t="s">
        <v>251</v>
      </c>
      <c r="F29" s="74"/>
      <c r="G29" s="99">
        <v>2.7</v>
      </c>
      <c r="H29" s="105">
        <v>1.2</v>
      </c>
      <c r="I29" s="7">
        <v>1</v>
      </c>
      <c r="J29" s="77">
        <v>0.5</v>
      </c>
      <c r="K29" s="40">
        <v>1976</v>
      </c>
      <c r="L29" s="9"/>
      <c r="M29" s="5"/>
      <c r="N29" s="25">
        <v>2.2000000000000002</v>
      </c>
      <c r="O29" s="61"/>
      <c r="P29" s="65">
        <f>(H29*$G$256)+($G$257*I29)</f>
        <v>167000</v>
      </c>
      <c r="Q29" s="66"/>
    </row>
    <row r="30" spans="1:17">
      <c r="A30" s="34" t="s">
        <v>5</v>
      </c>
      <c r="B30" s="95">
        <v>6</v>
      </c>
      <c r="C30" s="4" t="s">
        <v>299</v>
      </c>
      <c r="D30" s="22" t="s">
        <v>280</v>
      </c>
      <c r="E30" s="68" t="s">
        <v>36</v>
      </c>
      <c r="F30" s="74"/>
      <c r="G30" s="99">
        <v>0.25</v>
      </c>
      <c r="H30" s="115">
        <v>0.25</v>
      </c>
      <c r="I30" s="5"/>
      <c r="J30" s="73"/>
      <c r="K30" s="40"/>
      <c r="L30" s="9"/>
      <c r="M30" s="116">
        <v>0</v>
      </c>
      <c r="N30" s="5"/>
      <c r="O30" s="61"/>
      <c r="P30" s="65">
        <v>0</v>
      </c>
      <c r="Q30" s="66"/>
    </row>
    <row r="31" spans="1:17">
      <c r="A31" s="34" t="s">
        <v>5</v>
      </c>
      <c r="B31" s="39">
        <v>5</v>
      </c>
      <c r="C31" s="4" t="s">
        <v>19</v>
      </c>
      <c r="D31" s="22" t="s">
        <v>255</v>
      </c>
      <c r="E31" s="68" t="s">
        <v>49</v>
      </c>
      <c r="F31" s="74"/>
      <c r="G31" s="99">
        <v>0.19</v>
      </c>
      <c r="H31" s="109">
        <v>0.19</v>
      </c>
      <c r="I31" s="5"/>
      <c r="J31" s="73"/>
      <c r="K31" s="40"/>
      <c r="L31" s="9"/>
      <c r="M31" s="55">
        <v>0.19</v>
      </c>
      <c r="N31" s="5"/>
      <c r="O31" s="61"/>
      <c r="P31" s="65">
        <f>M31*$F$256</f>
        <v>7600</v>
      </c>
      <c r="Q31" s="66"/>
    </row>
    <row r="32" spans="1:17">
      <c r="A32" s="34" t="s">
        <v>5</v>
      </c>
      <c r="B32" s="42">
        <v>1</v>
      </c>
      <c r="C32" s="4" t="s">
        <v>113</v>
      </c>
      <c r="D32" s="22" t="s">
        <v>230</v>
      </c>
      <c r="E32" s="68" t="s">
        <v>34</v>
      </c>
      <c r="F32" s="74"/>
      <c r="G32" s="99">
        <v>0.36</v>
      </c>
      <c r="H32" s="104"/>
      <c r="I32" s="78">
        <v>0.36</v>
      </c>
      <c r="J32" s="73"/>
      <c r="K32" s="40">
        <v>1984</v>
      </c>
      <c r="L32" s="9"/>
      <c r="M32" s="5"/>
      <c r="N32" s="78">
        <v>0</v>
      </c>
      <c r="O32" s="61"/>
      <c r="P32" s="65">
        <v>0</v>
      </c>
      <c r="Q32" s="66"/>
    </row>
    <row r="33" spans="1:17">
      <c r="A33" s="34" t="s">
        <v>5</v>
      </c>
      <c r="B33" s="42">
        <v>1</v>
      </c>
      <c r="C33" s="4" t="s">
        <v>84</v>
      </c>
      <c r="D33" s="22" t="s">
        <v>257</v>
      </c>
      <c r="E33" s="68" t="s">
        <v>258</v>
      </c>
      <c r="F33" s="74"/>
      <c r="G33" s="99">
        <v>0.17</v>
      </c>
      <c r="H33" s="104"/>
      <c r="I33" s="78">
        <v>0.17</v>
      </c>
      <c r="J33" s="73"/>
      <c r="K33" s="40"/>
      <c r="L33" s="9"/>
      <c r="M33" s="5"/>
      <c r="N33" s="78">
        <v>0</v>
      </c>
      <c r="O33" s="61"/>
      <c r="P33" s="65">
        <v>0</v>
      </c>
      <c r="Q33" s="66"/>
    </row>
    <row r="34" spans="1:17">
      <c r="A34" s="34" t="s">
        <v>5</v>
      </c>
      <c r="B34" s="56">
        <v>4</v>
      </c>
      <c r="C34" s="4" t="s">
        <v>103</v>
      </c>
      <c r="D34" s="22" t="s">
        <v>280</v>
      </c>
      <c r="E34" s="68" t="s">
        <v>295</v>
      </c>
      <c r="F34" s="74"/>
      <c r="G34" s="99">
        <v>0.12</v>
      </c>
      <c r="H34" s="105">
        <v>0.12</v>
      </c>
      <c r="I34" s="23" t="s">
        <v>13</v>
      </c>
      <c r="J34" s="73"/>
      <c r="K34" s="40"/>
      <c r="L34" s="9"/>
      <c r="M34" s="5"/>
      <c r="N34" s="25">
        <v>0.12</v>
      </c>
      <c r="O34" s="61"/>
      <c r="P34" s="65">
        <f>N34*$G$256</f>
        <v>7200</v>
      </c>
      <c r="Q34" s="66"/>
    </row>
    <row r="35" spans="1:17">
      <c r="A35" s="34" t="s">
        <v>5</v>
      </c>
      <c r="B35" s="42">
        <v>1</v>
      </c>
      <c r="C35" s="4" t="s">
        <v>85</v>
      </c>
      <c r="D35" s="22" t="s">
        <v>257</v>
      </c>
      <c r="E35" s="68" t="s">
        <v>114</v>
      </c>
      <c r="F35" s="74"/>
      <c r="G35" s="99">
        <v>0.25</v>
      </c>
      <c r="H35" s="104"/>
      <c r="I35" s="78">
        <v>0.25</v>
      </c>
      <c r="J35" s="73"/>
      <c r="K35" s="40"/>
      <c r="L35" s="9"/>
      <c r="M35" s="5"/>
      <c r="N35" s="78">
        <v>0</v>
      </c>
      <c r="O35" s="61"/>
      <c r="P35" s="65">
        <v>0</v>
      </c>
      <c r="Q35" s="66"/>
    </row>
    <row r="36" spans="1:17">
      <c r="A36" s="28" t="s">
        <v>5</v>
      </c>
      <c r="B36" s="39">
        <v>5</v>
      </c>
      <c r="C36" s="22" t="s">
        <v>121</v>
      </c>
      <c r="D36" s="22" t="s">
        <v>224</v>
      </c>
      <c r="E36" s="68" t="s">
        <v>331</v>
      </c>
      <c r="F36" s="74"/>
      <c r="G36" s="99">
        <v>0.5</v>
      </c>
      <c r="H36" s="109">
        <v>0.5</v>
      </c>
      <c r="I36" s="5"/>
      <c r="J36" s="73"/>
      <c r="K36" s="40"/>
      <c r="L36" s="9"/>
      <c r="M36" s="55">
        <v>0.5</v>
      </c>
      <c r="N36" s="5"/>
      <c r="O36" s="61"/>
      <c r="P36" s="65">
        <f>M36*$F$256</f>
        <v>20000</v>
      </c>
      <c r="Q36" s="66"/>
    </row>
    <row r="37" spans="1:17">
      <c r="A37" s="28" t="s">
        <v>38</v>
      </c>
      <c r="B37" s="40">
        <v>0</v>
      </c>
      <c r="C37" s="22" t="s">
        <v>127</v>
      </c>
      <c r="D37" s="22" t="s">
        <v>224</v>
      </c>
      <c r="E37" s="68" t="s">
        <v>251</v>
      </c>
      <c r="F37" s="74"/>
      <c r="G37" s="99"/>
      <c r="H37" s="104"/>
      <c r="I37" s="5"/>
      <c r="J37" s="73"/>
      <c r="K37" s="40"/>
      <c r="L37" s="9"/>
      <c r="M37" s="5"/>
      <c r="N37" s="5"/>
      <c r="O37" s="61"/>
      <c r="P37" s="65"/>
      <c r="Q37" s="66"/>
    </row>
    <row r="38" spans="1:17">
      <c r="A38" s="34" t="s">
        <v>5</v>
      </c>
      <c r="B38" s="49">
        <v>2</v>
      </c>
      <c r="C38" s="4" t="s">
        <v>61</v>
      </c>
      <c r="D38" s="22" t="s">
        <v>230</v>
      </c>
      <c r="E38" s="68" t="s">
        <v>251</v>
      </c>
      <c r="F38" s="74"/>
      <c r="G38" s="99">
        <v>0.4</v>
      </c>
      <c r="H38" s="104"/>
      <c r="I38" s="7">
        <v>0.4</v>
      </c>
      <c r="J38" s="73"/>
      <c r="K38" s="40"/>
      <c r="L38" s="9"/>
      <c r="M38" s="5"/>
      <c r="N38" s="7">
        <v>0.4</v>
      </c>
      <c r="O38" s="61"/>
      <c r="P38" s="65">
        <f>N38*$G$257</f>
        <v>38000</v>
      </c>
      <c r="Q38" s="66"/>
    </row>
    <row r="39" spans="1:17">
      <c r="A39" s="34" t="s">
        <v>38</v>
      </c>
      <c r="B39" s="40">
        <v>0</v>
      </c>
      <c r="C39" s="22" t="s">
        <v>176</v>
      </c>
      <c r="D39" s="22" t="s">
        <v>230</v>
      </c>
      <c r="E39" s="68" t="s">
        <v>251</v>
      </c>
      <c r="F39" s="74">
        <v>0.2</v>
      </c>
      <c r="G39" s="99"/>
      <c r="H39" s="104"/>
      <c r="I39" s="5"/>
      <c r="J39" s="73"/>
      <c r="K39" s="40"/>
      <c r="L39" s="9"/>
      <c r="M39" s="5"/>
      <c r="N39" s="5"/>
      <c r="O39" s="61"/>
      <c r="P39" s="65"/>
      <c r="Q39" s="66"/>
    </row>
    <row r="40" spans="1:17">
      <c r="A40" s="34" t="s">
        <v>38</v>
      </c>
      <c r="B40" s="40">
        <v>0</v>
      </c>
      <c r="C40" s="22" t="s">
        <v>137</v>
      </c>
      <c r="D40" s="22" t="s">
        <v>255</v>
      </c>
      <c r="E40" s="68" t="s">
        <v>251</v>
      </c>
      <c r="F40" s="74">
        <v>0.34</v>
      </c>
      <c r="G40" s="99"/>
      <c r="H40" s="104"/>
      <c r="I40" s="5"/>
      <c r="J40" s="73"/>
      <c r="K40" s="40"/>
      <c r="L40" s="9"/>
      <c r="M40" s="5"/>
      <c r="N40" s="5"/>
      <c r="O40" s="61"/>
      <c r="P40" s="65"/>
      <c r="Q40" s="66"/>
    </row>
    <row r="41" spans="1:17">
      <c r="A41" s="34" t="s">
        <v>38</v>
      </c>
      <c r="B41" s="40">
        <v>0</v>
      </c>
      <c r="C41" s="22" t="s">
        <v>180</v>
      </c>
      <c r="D41" s="22" t="s">
        <v>326</v>
      </c>
      <c r="E41" s="68" t="s">
        <v>44</v>
      </c>
      <c r="F41" s="74">
        <v>0.15</v>
      </c>
      <c r="G41" s="99"/>
      <c r="H41" s="104"/>
      <c r="I41" s="5"/>
      <c r="J41" s="73"/>
      <c r="K41" s="40"/>
      <c r="L41" s="9"/>
      <c r="M41" s="5"/>
      <c r="N41" s="5"/>
      <c r="O41" s="61"/>
      <c r="P41" s="65"/>
      <c r="Q41" s="66"/>
    </row>
    <row r="42" spans="1:17">
      <c r="A42" s="28" t="s">
        <v>5</v>
      </c>
      <c r="B42" s="56">
        <v>4</v>
      </c>
      <c r="C42" s="4" t="s">
        <v>30</v>
      </c>
      <c r="D42" s="22" t="s">
        <v>255</v>
      </c>
      <c r="E42" s="68" t="s">
        <v>251</v>
      </c>
      <c r="F42" s="74"/>
      <c r="G42" s="99">
        <v>0.5</v>
      </c>
      <c r="H42" s="105">
        <v>0.5</v>
      </c>
      <c r="I42" s="5"/>
      <c r="J42" s="73"/>
      <c r="K42" s="40"/>
      <c r="L42" s="9"/>
      <c r="M42" s="5"/>
      <c r="N42" s="25">
        <v>0.5</v>
      </c>
      <c r="O42" s="61"/>
      <c r="P42" s="65">
        <f>N42*$G$256</f>
        <v>30000</v>
      </c>
      <c r="Q42" s="66" t="s">
        <v>341</v>
      </c>
    </row>
    <row r="43" spans="1:17">
      <c r="A43" s="34" t="s">
        <v>5</v>
      </c>
      <c r="B43" s="42">
        <v>1</v>
      </c>
      <c r="C43" s="4" t="s">
        <v>29</v>
      </c>
      <c r="D43" s="22" t="s">
        <v>255</v>
      </c>
      <c r="E43" s="68" t="s">
        <v>251</v>
      </c>
      <c r="F43" s="74"/>
      <c r="G43" s="99">
        <v>0.5</v>
      </c>
      <c r="H43" s="104"/>
      <c r="I43" s="78">
        <v>0.5</v>
      </c>
      <c r="J43" s="73" t="s">
        <v>13</v>
      </c>
      <c r="K43" s="40"/>
      <c r="L43" s="9"/>
      <c r="M43" s="5"/>
      <c r="N43" s="78">
        <v>0</v>
      </c>
      <c r="O43" s="61"/>
      <c r="P43" s="65">
        <v>0</v>
      </c>
      <c r="Q43" s="66"/>
    </row>
    <row r="44" spans="1:17">
      <c r="A44" s="34" t="s">
        <v>38</v>
      </c>
      <c r="B44" s="40">
        <v>0</v>
      </c>
      <c r="C44" s="4" t="s">
        <v>200</v>
      </c>
      <c r="D44" s="22" t="s">
        <v>250</v>
      </c>
      <c r="E44" s="68" t="s">
        <v>263</v>
      </c>
      <c r="F44" s="74">
        <v>0.16</v>
      </c>
      <c r="G44" s="99"/>
      <c r="H44" s="104"/>
      <c r="I44" s="5"/>
      <c r="J44" s="73"/>
      <c r="K44" s="40"/>
      <c r="L44" s="9"/>
      <c r="M44" s="5"/>
      <c r="N44" s="5"/>
      <c r="O44" s="61"/>
      <c r="P44" s="65"/>
      <c r="Q44" s="66"/>
    </row>
    <row r="45" spans="1:17">
      <c r="A45" s="34" t="s">
        <v>5</v>
      </c>
      <c r="B45" s="49">
        <v>2</v>
      </c>
      <c r="C45" s="4" t="s">
        <v>157</v>
      </c>
      <c r="D45" s="22" t="s">
        <v>250</v>
      </c>
      <c r="E45" s="68" t="s">
        <v>69</v>
      </c>
      <c r="F45" s="74"/>
      <c r="G45" s="99">
        <v>0.13</v>
      </c>
      <c r="H45" s="104"/>
      <c r="I45" s="7">
        <v>0.13</v>
      </c>
      <c r="J45" s="73"/>
      <c r="K45" s="40"/>
      <c r="L45" s="9"/>
      <c r="M45" s="5"/>
      <c r="N45" s="7">
        <v>0.13</v>
      </c>
      <c r="O45" s="61"/>
      <c r="P45" s="65">
        <f>N45*$G$257</f>
        <v>12350</v>
      </c>
      <c r="Q45" s="66"/>
    </row>
    <row r="46" spans="1:17">
      <c r="A46" s="34" t="s">
        <v>38</v>
      </c>
      <c r="B46" s="40">
        <v>0</v>
      </c>
      <c r="C46" s="22" t="s">
        <v>236</v>
      </c>
      <c r="D46" s="22" t="s">
        <v>250</v>
      </c>
      <c r="E46" s="68" t="s">
        <v>69</v>
      </c>
      <c r="F46" s="74"/>
      <c r="G46" s="99"/>
      <c r="H46" s="104" t="s">
        <v>6</v>
      </c>
      <c r="I46" s="5"/>
      <c r="J46" s="73"/>
      <c r="K46" s="40"/>
      <c r="L46" s="9"/>
      <c r="M46" s="5"/>
      <c r="N46" s="5"/>
      <c r="O46" s="61"/>
      <c r="P46" s="65"/>
      <c r="Q46" s="66"/>
    </row>
    <row r="47" spans="1:17">
      <c r="A47" s="28" t="s">
        <v>38</v>
      </c>
      <c r="B47" s="40">
        <v>0</v>
      </c>
      <c r="C47" s="22" t="s">
        <v>350</v>
      </c>
      <c r="D47" s="22" t="s">
        <v>329</v>
      </c>
      <c r="E47" s="68" t="s">
        <v>251</v>
      </c>
      <c r="F47" s="74"/>
      <c r="G47" s="99"/>
      <c r="H47" s="104"/>
      <c r="I47" s="5"/>
      <c r="J47" s="73"/>
      <c r="K47" s="40"/>
      <c r="L47" s="9"/>
      <c r="M47" s="5"/>
      <c r="N47" s="5"/>
      <c r="O47" s="61"/>
      <c r="P47" s="65"/>
      <c r="Q47" s="66"/>
    </row>
    <row r="48" spans="1:17">
      <c r="A48" s="34" t="s">
        <v>38</v>
      </c>
      <c r="B48" s="40">
        <v>0</v>
      </c>
      <c r="C48" s="22" t="s">
        <v>160</v>
      </c>
      <c r="D48" s="22" t="s">
        <v>250</v>
      </c>
      <c r="E48" s="68" t="s">
        <v>69</v>
      </c>
      <c r="F48" s="74">
        <v>0.3</v>
      </c>
      <c r="G48" s="99"/>
      <c r="H48" s="104"/>
      <c r="I48" s="5"/>
      <c r="J48" s="73"/>
      <c r="K48" s="40"/>
      <c r="L48" s="9"/>
      <c r="M48" s="5"/>
      <c r="N48" s="5"/>
      <c r="O48" s="61"/>
      <c r="P48" s="65"/>
      <c r="Q48" s="66"/>
    </row>
    <row r="49" spans="1:17">
      <c r="A49" s="34" t="s">
        <v>5</v>
      </c>
      <c r="B49" s="49">
        <v>2</v>
      </c>
      <c r="C49" s="4" t="s">
        <v>25</v>
      </c>
      <c r="D49" s="22" t="s">
        <v>255</v>
      </c>
      <c r="E49" s="68" t="s">
        <v>251</v>
      </c>
      <c r="F49" s="74"/>
      <c r="G49" s="99">
        <v>0.75</v>
      </c>
      <c r="H49" s="104"/>
      <c r="I49" s="7">
        <v>0.75</v>
      </c>
      <c r="J49" s="73"/>
      <c r="K49" s="40">
        <v>1992</v>
      </c>
      <c r="L49" s="9"/>
      <c r="M49" s="5"/>
      <c r="N49" s="7">
        <v>0.75</v>
      </c>
      <c r="O49" s="61"/>
      <c r="P49" s="65">
        <f>N49*$G$257</f>
        <v>71250</v>
      </c>
      <c r="Q49" s="66"/>
    </row>
    <row r="50" spans="1:17">
      <c r="A50" s="34" t="s">
        <v>5</v>
      </c>
      <c r="B50" s="42">
        <v>1</v>
      </c>
      <c r="C50" s="4" t="s">
        <v>31</v>
      </c>
      <c r="D50" s="22" t="s">
        <v>255</v>
      </c>
      <c r="E50" s="68" t="s">
        <v>251</v>
      </c>
      <c r="F50" s="74"/>
      <c r="G50" s="99">
        <v>0.18</v>
      </c>
      <c r="H50" s="104"/>
      <c r="I50" s="78">
        <v>0.18</v>
      </c>
      <c r="J50" s="73"/>
      <c r="K50" s="40"/>
      <c r="L50" s="9"/>
      <c r="M50" s="5"/>
      <c r="N50" s="78">
        <v>0</v>
      </c>
      <c r="O50" s="61"/>
      <c r="P50" s="65">
        <v>0</v>
      </c>
      <c r="Q50" s="66"/>
    </row>
    <row r="51" spans="1:17">
      <c r="A51" s="34" t="s">
        <v>5</v>
      </c>
      <c r="B51" s="42">
        <v>1</v>
      </c>
      <c r="C51" s="22" t="s">
        <v>114</v>
      </c>
      <c r="D51" s="22" t="s">
        <v>259</v>
      </c>
      <c r="E51" s="68" t="s">
        <v>260</v>
      </c>
      <c r="F51" s="74"/>
      <c r="G51" s="99">
        <v>0.31</v>
      </c>
      <c r="H51" s="104"/>
      <c r="I51" s="78">
        <v>0.31</v>
      </c>
      <c r="J51" s="73"/>
      <c r="K51" s="40"/>
      <c r="L51" s="9"/>
      <c r="M51" s="5"/>
      <c r="N51" s="78">
        <v>0</v>
      </c>
      <c r="O51" s="61"/>
      <c r="P51" s="65">
        <v>0</v>
      </c>
      <c r="Q51" s="66"/>
    </row>
    <row r="52" spans="1:17">
      <c r="A52" s="28" t="s">
        <v>5</v>
      </c>
      <c r="B52" s="49">
        <v>2</v>
      </c>
      <c r="C52" s="4" t="s">
        <v>112</v>
      </c>
      <c r="D52" s="22" t="s">
        <v>224</v>
      </c>
      <c r="E52" s="68" t="s">
        <v>251</v>
      </c>
      <c r="F52" s="74"/>
      <c r="G52" s="99">
        <v>0.25</v>
      </c>
      <c r="H52" s="104"/>
      <c r="I52" s="7">
        <v>0.25</v>
      </c>
      <c r="J52" s="73"/>
      <c r="K52" s="40"/>
      <c r="L52" s="9"/>
      <c r="M52" s="5"/>
      <c r="N52" s="7">
        <v>0.25</v>
      </c>
      <c r="O52" s="61"/>
      <c r="P52" s="65">
        <f>N52*$G$257</f>
        <v>23750</v>
      </c>
      <c r="Q52" s="66"/>
    </row>
    <row r="53" spans="1:17">
      <c r="A53" s="34" t="s">
        <v>5</v>
      </c>
      <c r="B53" s="49">
        <v>2</v>
      </c>
      <c r="C53" s="22" t="s">
        <v>116</v>
      </c>
      <c r="D53" s="22" t="s">
        <v>221</v>
      </c>
      <c r="E53" s="68" t="s">
        <v>63</v>
      </c>
      <c r="F53" s="74"/>
      <c r="G53" s="99">
        <v>0.14000000000000001</v>
      </c>
      <c r="H53" s="104"/>
      <c r="I53" s="7">
        <v>0.14000000000000001</v>
      </c>
      <c r="J53" s="73"/>
      <c r="K53" s="40"/>
      <c r="L53" s="9"/>
      <c r="M53" s="5"/>
      <c r="N53" s="7">
        <v>0.14000000000000001</v>
      </c>
      <c r="O53" s="61"/>
      <c r="P53" s="65">
        <f>N53*$G$257</f>
        <v>13300.000000000002</v>
      </c>
      <c r="Q53" s="66"/>
    </row>
    <row r="54" spans="1:17">
      <c r="A54" s="34" t="s">
        <v>5</v>
      </c>
      <c r="B54" s="95">
        <v>6</v>
      </c>
      <c r="C54" s="4" t="s">
        <v>93</v>
      </c>
      <c r="D54" s="22" t="s">
        <v>255</v>
      </c>
      <c r="E54" s="68" t="s">
        <v>26</v>
      </c>
      <c r="F54" s="74"/>
      <c r="G54" s="99">
        <v>0.34</v>
      </c>
      <c r="H54" s="115">
        <v>0.34</v>
      </c>
      <c r="I54" s="5"/>
      <c r="J54" s="73"/>
      <c r="K54" s="40"/>
      <c r="L54" s="9"/>
      <c r="M54" s="116">
        <v>0</v>
      </c>
      <c r="N54" s="5"/>
      <c r="O54" s="61"/>
      <c r="P54" s="65">
        <v>0</v>
      </c>
      <c r="Q54" s="66" t="s">
        <v>316</v>
      </c>
    </row>
    <row r="55" spans="1:17">
      <c r="A55" s="34" t="s">
        <v>38</v>
      </c>
      <c r="B55" s="43">
        <v>0</v>
      </c>
      <c r="C55" s="4" t="s">
        <v>389</v>
      </c>
      <c r="D55" s="22" t="s">
        <v>230</v>
      </c>
      <c r="E55" s="68" t="s">
        <v>216</v>
      </c>
      <c r="F55" s="74">
        <v>0.2</v>
      </c>
      <c r="G55" s="99"/>
      <c r="H55" s="115"/>
      <c r="I55" s="5"/>
      <c r="J55" s="73"/>
      <c r="K55" s="40"/>
      <c r="L55" s="9"/>
      <c r="M55" s="116"/>
      <c r="N55" s="5"/>
      <c r="O55" s="61"/>
      <c r="P55" s="65"/>
      <c r="Q55" s="66"/>
    </row>
    <row r="56" spans="1:17">
      <c r="A56" s="34" t="s">
        <v>38</v>
      </c>
      <c r="B56" s="40">
        <v>0</v>
      </c>
      <c r="C56" s="22" t="s">
        <v>150</v>
      </c>
      <c r="D56" s="22" t="s">
        <v>224</v>
      </c>
      <c r="E56" s="68" t="s">
        <v>331</v>
      </c>
      <c r="F56" s="74">
        <v>0.1</v>
      </c>
      <c r="G56" s="99"/>
      <c r="H56" s="104"/>
      <c r="I56" s="5"/>
      <c r="J56" s="73"/>
      <c r="K56" s="40"/>
      <c r="L56" s="9"/>
      <c r="M56" s="5"/>
      <c r="N56" s="5"/>
      <c r="O56" s="61"/>
      <c r="P56" s="65"/>
      <c r="Q56" s="66"/>
    </row>
    <row r="57" spans="1:17">
      <c r="A57" s="34" t="s">
        <v>5</v>
      </c>
      <c r="B57" s="42">
        <v>1</v>
      </c>
      <c r="C57" s="4" t="s">
        <v>98</v>
      </c>
      <c r="D57" s="22" t="s">
        <v>255</v>
      </c>
      <c r="E57" s="68" t="s">
        <v>84</v>
      </c>
      <c r="F57" s="74"/>
      <c r="G57" s="99">
        <v>0.2</v>
      </c>
      <c r="H57" s="104"/>
      <c r="I57" s="78">
        <v>0.2</v>
      </c>
      <c r="J57" s="73"/>
      <c r="K57" s="40"/>
      <c r="L57" s="9"/>
      <c r="M57" s="5"/>
      <c r="N57" s="78">
        <v>0</v>
      </c>
      <c r="O57" s="61"/>
      <c r="P57" s="65">
        <v>0</v>
      </c>
      <c r="Q57" s="66"/>
    </row>
    <row r="58" spans="1:17">
      <c r="A58" s="34" t="s">
        <v>5</v>
      </c>
      <c r="B58" s="49">
        <v>2</v>
      </c>
      <c r="C58" s="4" t="s">
        <v>66</v>
      </c>
      <c r="D58" s="22" t="s">
        <v>221</v>
      </c>
      <c r="E58" s="68" t="s">
        <v>251</v>
      </c>
      <c r="F58" s="74"/>
      <c r="G58" s="99">
        <v>0.8</v>
      </c>
      <c r="H58" s="104"/>
      <c r="I58" s="7">
        <v>0.8</v>
      </c>
      <c r="J58" s="73" t="s">
        <v>13</v>
      </c>
      <c r="K58" s="40"/>
      <c r="L58" s="9"/>
      <c r="M58" s="5"/>
      <c r="N58" s="7">
        <v>0.8</v>
      </c>
      <c r="O58" s="61"/>
      <c r="P58" s="65">
        <f>N58*$G$257</f>
        <v>76000</v>
      </c>
      <c r="Q58" s="66"/>
    </row>
    <row r="59" spans="1:17">
      <c r="A59" s="34" t="s">
        <v>38</v>
      </c>
      <c r="B59" s="40">
        <v>0</v>
      </c>
      <c r="C59" s="22" t="s">
        <v>209</v>
      </c>
      <c r="D59" s="22"/>
      <c r="E59" s="68"/>
      <c r="F59" s="74">
        <v>0.28000000000000003</v>
      </c>
      <c r="G59" s="99"/>
      <c r="H59" s="104" t="s">
        <v>13</v>
      </c>
      <c r="I59" s="5"/>
      <c r="J59" s="73"/>
      <c r="K59" s="40"/>
      <c r="L59" s="9"/>
      <c r="M59" s="5"/>
      <c r="N59" s="5"/>
      <c r="O59" s="61"/>
      <c r="P59" s="65"/>
      <c r="Q59" s="66"/>
    </row>
    <row r="60" spans="1:17">
      <c r="A60" s="8" t="s">
        <v>38</v>
      </c>
      <c r="B60" s="40"/>
      <c r="C60" s="6" t="s">
        <v>125</v>
      </c>
      <c r="D60" s="22"/>
      <c r="E60" s="68"/>
      <c r="F60" s="74"/>
      <c r="G60" s="99"/>
      <c r="H60" s="104"/>
      <c r="I60" s="5"/>
      <c r="J60" s="73"/>
      <c r="K60" s="40"/>
      <c r="L60" s="9"/>
      <c r="M60" s="5"/>
      <c r="N60" s="5"/>
      <c r="O60" s="61"/>
      <c r="P60" s="65"/>
      <c r="Q60" s="66"/>
    </row>
    <row r="61" spans="1:17">
      <c r="A61" s="28" t="s">
        <v>38</v>
      </c>
      <c r="B61" s="40">
        <v>0</v>
      </c>
      <c r="C61" s="22" t="s">
        <v>287</v>
      </c>
      <c r="D61" s="22" t="s">
        <v>230</v>
      </c>
      <c r="E61" s="68"/>
      <c r="F61" s="74"/>
      <c r="G61" s="99"/>
      <c r="H61" s="104"/>
      <c r="I61" s="5"/>
      <c r="J61" s="73"/>
      <c r="K61" s="40"/>
      <c r="L61" s="9"/>
      <c r="M61" s="5"/>
      <c r="N61" s="5"/>
      <c r="O61" s="61"/>
      <c r="P61" s="65"/>
      <c r="Q61" s="66"/>
    </row>
    <row r="62" spans="1:17">
      <c r="A62" s="34" t="s">
        <v>38</v>
      </c>
      <c r="B62" s="40">
        <v>0</v>
      </c>
      <c r="C62" s="22" t="s">
        <v>152</v>
      </c>
      <c r="D62" s="22" t="s">
        <v>255</v>
      </c>
      <c r="E62" s="68" t="s">
        <v>24</v>
      </c>
      <c r="F62" s="74">
        <v>0.5</v>
      </c>
      <c r="G62" s="99"/>
      <c r="H62" s="104"/>
      <c r="I62" s="5"/>
      <c r="J62" s="73"/>
      <c r="K62" s="40"/>
      <c r="L62" s="9"/>
      <c r="M62" s="5"/>
      <c r="N62" s="5"/>
      <c r="O62" s="61"/>
      <c r="P62" s="65"/>
      <c r="Q62" s="66"/>
    </row>
    <row r="63" spans="1:17">
      <c r="A63" s="34" t="s">
        <v>5</v>
      </c>
      <c r="B63" s="82">
        <v>3</v>
      </c>
      <c r="C63" s="22" t="s">
        <v>51</v>
      </c>
      <c r="D63" s="22" t="s">
        <v>230</v>
      </c>
      <c r="E63" s="68" t="s">
        <v>251</v>
      </c>
      <c r="F63" s="74"/>
      <c r="G63" s="99">
        <v>1.55</v>
      </c>
      <c r="H63" s="104"/>
      <c r="I63" s="81">
        <v>1.55</v>
      </c>
      <c r="J63" s="73" t="s">
        <v>13</v>
      </c>
      <c r="K63" s="40" t="s">
        <v>53</v>
      </c>
      <c r="L63" s="9"/>
      <c r="M63" s="5"/>
      <c r="N63" s="5"/>
      <c r="O63" s="96">
        <v>1.55</v>
      </c>
      <c r="P63" s="65">
        <f>(O63*$H$257)*1.5</f>
        <v>360375</v>
      </c>
      <c r="Q63" s="66" t="s">
        <v>368</v>
      </c>
    </row>
    <row r="64" spans="1:17">
      <c r="A64" s="34" t="s">
        <v>5</v>
      </c>
      <c r="B64" s="39">
        <v>5</v>
      </c>
      <c r="C64" s="4" t="s">
        <v>82</v>
      </c>
      <c r="D64" s="22" t="s">
        <v>230</v>
      </c>
      <c r="E64" s="68" t="s">
        <v>213</v>
      </c>
      <c r="F64" s="74"/>
      <c r="G64" s="99">
        <v>0.8</v>
      </c>
      <c r="H64" s="109">
        <v>0.8</v>
      </c>
      <c r="I64" s="5"/>
      <c r="J64" s="73"/>
      <c r="K64" s="40"/>
      <c r="L64" s="9"/>
      <c r="M64" s="55">
        <v>0.8</v>
      </c>
      <c r="N64" s="5"/>
      <c r="O64" s="61"/>
      <c r="P64" s="65">
        <f>M64*$F$256</f>
        <v>32000</v>
      </c>
      <c r="Q64" s="66"/>
    </row>
    <row r="65" spans="1:17">
      <c r="A65" s="34" t="s">
        <v>38</v>
      </c>
      <c r="B65" s="40">
        <v>0</v>
      </c>
      <c r="C65" s="22" t="s">
        <v>201</v>
      </c>
      <c r="D65" s="22" t="s">
        <v>261</v>
      </c>
      <c r="E65" s="68" t="s">
        <v>251</v>
      </c>
      <c r="F65" s="74"/>
      <c r="G65" s="99"/>
      <c r="H65" s="104"/>
      <c r="I65" s="5"/>
      <c r="J65" s="73"/>
      <c r="K65" s="40"/>
      <c r="L65" s="9"/>
      <c r="M65" s="5"/>
      <c r="N65" s="5"/>
      <c r="O65" s="61"/>
      <c r="P65" s="65"/>
      <c r="Q65" s="66"/>
    </row>
    <row r="66" spans="1:17">
      <c r="A66" s="34" t="s">
        <v>5</v>
      </c>
      <c r="B66" s="42">
        <v>1</v>
      </c>
      <c r="C66" s="4" t="s">
        <v>80</v>
      </c>
      <c r="D66" s="22" t="s">
        <v>73</v>
      </c>
      <c r="E66" s="68" t="s">
        <v>275</v>
      </c>
      <c r="F66" s="74"/>
      <c r="G66" s="99">
        <v>0.22</v>
      </c>
      <c r="H66" s="110">
        <v>0.22</v>
      </c>
      <c r="I66" s="5"/>
      <c r="J66" s="73"/>
      <c r="K66" s="40"/>
      <c r="L66" s="9"/>
      <c r="M66" s="78">
        <v>0</v>
      </c>
      <c r="N66" s="5"/>
      <c r="O66" s="61"/>
      <c r="P66" s="65">
        <v>0</v>
      </c>
      <c r="Q66" s="66"/>
    </row>
    <row r="67" spans="1:17">
      <c r="A67" s="34" t="s">
        <v>5</v>
      </c>
      <c r="B67" s="39">
        <v>5</v>
      </c>
      <c r="C67" s="4" t="s">
        <v>73</v>
      </c>
      <c r="D67" s="22" t="s">
        <v>69</v>
      </c>
      <c r="E67" s="68" t="s">
        <v>224</v>
      </c>
      <c r="F67" s="74"/>
      <c r="G67" s="99">
        <v>2.91</v>
      </c>
      <c r="H67" s="109">
        <v>2.91</v>
      </c>
      <c r="I67" s="5"/>
      <c r="J67" s="73"/>
      <c r="K67" s="40"/>
      <c r="L67" s="9"/>
      <c r="M67" s="55">
        <v>2.91</v>
      </c>
      <c r="N67" s="5"/>
      <c r="O67" s="61"/>
      <c r="P67" s="65">
        <f>(M67*$F$256)*0.5</f>
        <v>58200</v>
      </c>
      <c r="Q67" s="66" t="s">
        <v>276</v>
      </c>
    </row>
    <row r="68" spans="1:17">
      <c r="A68" s="28" t="s">
        <v>5</v>
      </c>
      <c r="B68" s="49">
        <v>2</v>
      </c>
      <c r="C68" s="22" t="s">
        <v>167</v>
      </c>
      <c r="D68" s="22" t="s">
        <v>230</v>
      </c>
      <c r="E68" s="68" t="s">
        <v>61</v>
      </c>
      <c r="F68" s="74" t="s">
        <v>13</v>
      </c>
      <c r="G68" s="99">
        <v>0.15</v>
      </c>
      <c r="H68" s="104"/>
      <c r="I68" s="7">
        <v>0.15</v>
      </c>
      <c r="J68" s="73"/>
      <c r="K68" s="40"/>
      <c r="L68" s="9"/>
      <c r="M68" s="5"/>
      <c r="N68" s="7">
        <v>0.15</v>
      </c>
      <c r="O68" s="61"/>
      <c r="P68" s="65">
        <f>N68*$G$257</f>
        <v>14250</v>
      </c>
      <c r="Q68" s="66" t="s">
        <v>370</v>
      </c>
    </row>
    <row r="69" spans="1:17">
      <c r="A69" s="34" t="s">
        <v>38</v>
      </c>
      <c r="B69" s="40">
        <v>0</v>
      </c>
      <c r="C69" s="22" t="s">
        <v>148</v>
      </c>
      <c r="D69" s="22" t="s">
        <v>255</v>
      </c>
      <c r="E69" s="68" t="s">
        <v>122</v>
      </c>
      <c r="F69" s="74">
        <v>0.2</v>
      </c>
      <c r="G69" s="99"/>
      <c r="H69" s="104"/>
      <c r="I69" s="5"/>
      <c r="J69" s="73"/>
      <c r="K69" s="40"/>
      <c r="L69" s="9"/>
      <c r="M69" s="5"/>
      <c r="N69" s="5"/>
      <c r="O69" s="61"/>
      <c r="P69" s="65"/>
      <c r="Q69" s="66"/>
    </row>
    <row r="70" spans="1:17">
      <c r="A70" s="28" t="s">
        <v>38</v>
      </c>
      <c r="B70" s="43">
        <v>0</v>
      </c>
      <c r="C70" s="22" t="s">
        <v>404</v>
      </c>
      <c r="D70" s="22" t="s">
        <v>230</v>
      </c>
      <c r="E70" s="68" t="s">
        <v>231</v>
      </c>
      <c r="F70" s="74"/>
      <c r="G70" s="99"/>
      <c r="H70" s="104"/>
      <c r="I70" s="23"/>
      <c r="J70" s="73"/>
      <c r="K70" s="40"/>
      <c r="L70" s="9"/>
      <c r="M70" s="5"/>
      <c r="N70" s="23"/>
      <c r="O70" s="61"/>
      <c r="P70" s="65"/>
      <c r="Q70" s="66"/>
    </row>
    <row r="71" spans="1:17">
      <c r="A71" s="34" t="s">
        <v>38</v>
      </c>
      <c r="B71" s="40">
        <v>0</v>
      </c>
      <c r="C71" s="22" t="s">
        <v>156</v>
      </c>
      <c r="D71" s="22" t="s">
        <v>375</v>
      </c>
      <c r="E71" s="68" t="s">
        <v>376</v>
      </c>
      <c r="F71" s="74">
        <v>0.2</v>
      </c>
      <c r="G71" s="99"/>
      <c r="H71" s="104"/>
      <c r="I71" s="5"/>
      <c r="J71" s="73"/>
      <c r="K71" s="40"/>
      <c r="L71" s="9"/>
      <c r="M71" s="5"/>
      <c r="N71" s="5"/>
      <c r="O71" s="61"/>
      <c r="P71" s="65"/>
      <c r="Q71" s="66"/>
    </row>
    <row r="72" spans="1:17">
      <c r="A72" s="28" t="s">
        <v>38</v>
      </c>
      <c r="B72" s="40">
        <v>0</v>
      </c>
      <c r="C72" s="22" t="s">
        <v>133</v>
      </c>
      <c r="D72" s="22" t="s">
        <v>224</v>
      </c>
      <c r="E72" s="68" t="s">
        <v>74</v>
      </c>
      <c r="F72" s="74"/>
      <c r="G72" s="99"/>
      <c r="H72" s="104"/>
      <c r="I72" s="5"/>
      <c r="J72" s="73"/>
      <c r="K72" s="40"/>
      <c r="L72" s="9"/>
      <c r="M72" s="5"/>
      <c r="N72" s="5"/>
      <c r="O72" s="61"/>
      <c r="P72" s="65"/>
      <c r="Q72" s="66"/>
    </row>
    <row r="73" spans="1:17">
      <c r="A73" s="28" t="s">
        <v>38</v>
      </c>
      <c r="B73" s="40">
        <v>0</v>
      </c>
      <c r="C73" s="22" t="s">
        <v>399</v>
      </c>
      <c r="D73" s="22" t="s">
        <v>280</v>
      </c>
      <c r="E73" s="68" t="s">
        <v>216</v>
      </c>
      <c r="F73" s="74"/>
      <c r="G73" s="99"/>
      <c r="H73" s="104"/>
      <c r="I73" s="5"/>
      <c r="J73" s="73"/>
      <c r="K73" s="40"/>
      <c r="L73" s="9"/>
      <c r="M73" s="5"/>
      <c r="N73" s="5"/>
      <c r="O73" s="61"/>
      <c r="P73" s="65"/>
      <c r="Q73" s="66"/>
    </row>
    <row r="74" spans="1:17">
      <c r="A74" s="34" t="s">
        <v>5</v>
      </c>
      <c r="B74" s="49">
        <v>2</v>
      </c>
      <c r="C74" s="22" t="s">
        <v>349</v>
      </c>
      <c r="D74" s="22" t="s">
        <v>342</v>
      </c>
      <c r="E74" s="68" t="s">
        <v>86</v>
      </c>
      <c r="F74" s="74"/>
      <c r="G74" s="99">
        <v>0.11</v>
      </c>
      <c r="H74" s="104" t="s">
        <v>13</v>
      </c>
      <c r="I74" s="7">
        <v>0.11</v>
      </c>
      <c r="J74" s="73"/>
      <c r="K74" s="40"/>
      <c r="L74" s="9"/>
      <c r="M74" s="5"/>
      <c r="N74" s="7">
        <v>0.11</v>
      </c>
      <c r="O74" s="61"/>
      <c r="P74" s="65">
        <f>N74*$G$257</f>
        <v>10450</v>
      </c>
      <c r="Q74" s="66"/>
    </row>
    <row r="75" spans="1:17">
      <c r="A75" s="28" t="s">
        <v>38</v>
      </c>
      <c r="B75" s="40">
        <v>0</v>
      </c>
      <c r="C75" s="22" t="s">
        <v>177</v>
      </c>
      <c r="D75" s="22" t="s">
        <v>230</v>
      </c>
      <c r="E75" s="68" t="s">
        <v>251</v>
      </c>
      <c r="F75" s="74"/>
      <c r="G75" s="99"/>
      <c r="H75" s="104"/>
      <c r="I75" s="5"/>
      <c r="J75" s="73"/>
      <c r="K75" s="40"/>
      <c r="L75" s="9"/>
      <c r="M75" s="5"/>
      <c r="N75" s="5"/>
      <c r="O75" s="61"/>
      <c r="P75" s="65"/>
      <c r="Q75" s="66"/>
    </row>
    <row r="76" spans="1:17">
      <c r="A76" s="34" t="s">
        <v>5</v>
      </c>
      <c r="B76" s="56">
        <v>4</v>
      </c>
      <c r="C76" s="4" t="s">
        <v>91</v>
      </c>
      <c r="D76" s="22" t="s">
        <v>270</v>
      </c>
      <c r="E76" s="68" t="s">
        <v>251</v>
      </c>
      <c r="F76" s="74"/>
      <c r="G76" s="99">
        <v>0.15</v>
      </c>
      <c r="H76" s="105">
        <v>0.15</v>
      </c>
      <c r="I76" s="5"/>
      <c r="J76" s="73"/>
      <c r="K76" s="40"/>
      <c r="L76" s="9"/>
      <c r="M76" s="5"/>
      <c r="N76" s="25">
        <v>0.1</v>
      </c>
      <c r="O76" s="61"/>
      <c r="P76" s="65">
        <f>N76*$G$256</f>
        <v>6000</v>
      </c>
      <c r="Q76" s="66" t="s">
        <v>396</v>
      </c>
    </row>
    <row r="77" spans="1:17">
      <c r="A77" s="28" t="s">
        <v>5</v>
      </c>
      <c r="B77" s="49">
        <v>2</v>
      </c>
      <c r="C77" s="4" t="s">
        <v>24</v>
      </c>
      <c r="D77" s="22" t="s">
        <v>255</v>
      </c>
      <c r="E77" s="68" t="s">
        <v>251</v>
      </c>
      <c r="F77" s="74"/>
      <c r="G77" s="99">
        <v>1.98</v>
      </c>
      <c r="H77" s="104"/>
      <c r="I77" s="7">
        <v>1.98</v>
      </c>
      <c r="J77" s="73" t="s">
        <v>13</v>
      </c>
      <c r="K77" s="40">
        <v>1974</v>
      </c>
      <c r="L77" s="9"/>
      <c r="M77" s="5"/>
      <c r="N77" s="7">
        <v>1.98</v>
      </c>
      <c r="O77" s="61"/>
      <c r="P77" s="65">
        <f>N77*$G$257</f>
        <v>188100</v>
      </c>
      <c r="Q77" s="66" t="s">
        <v>288</v>
      </c>
    </row>
    <row r="78" spans="1:17">
      <c r="A78" s="28" t="s">
        <v>38</v>
      </c>
      <c r="B78" s="40">
        <v>0</v>
      </c>
      <c r="C78" s="4" t="s">
        <v>386</v>
      </c>
      <c r="D78" s="22" t="s">
        <v>255</v>
      </c>
      <c r="E78" s="68" t="s">
        <v>24</v>
      </c>
      <c r="F78" s="74">
        <v>0.05</v>
      </c>
      <c r="G78" s="99"/>
      <c r="H78" s="104"/>
      <c r="I78" s="5"/>
      <c r="J78" s="73"/>
      <c r="K78" s="40"/>
      <c r="L78" s="9"/>
      <c r="M78" s="5"/>
      <c r="N78" s="5"/>
      <c r="O78" s="61"/>
      <c r="P78" s="65"/>
      <c r="Q78" s="66"/>
    </row>
    <row r="79" spans="1:17">
      <c r="A79" s="34" t="s">
        <v>5</v>
      </c>
      <c r="B79" s="82">
        <v>3</v>
      </c>
      <c r="C79" s="4" t="s">
        <v>26</v>
      </c>
      <c r="D79" s="22" t="s">
        <v>293</v>
      </c>
      <c r="E79" s="68" t="s">
        <v>251</v>
      </c>
      <c r="F79" s="74"/>
      <c r="G79" s="99">
        <v>2.08</v>
      </c>
      <c r="H79" s="104"/>
      <c r="I79" s="81">
        <v>2.08</v>
      </c>
      <c r="J79" s="73" t="s">
        <v>13</v>
      </c>
      <c r="K79" s="40" t="s">
        <v>8</v>
      </c>
      <c r="L79" s="9"/>
      <c r="M79" s="5"/>
      <c r="N79" s="5"/>
      <c r="O79" s="96">
        <v>2.08</v>
      </c>
      <c r="P79" s="65">
        <f>O79*$H$257</f>
        <v>322400</v>
      </c>
      <c r="Q79" s="66"/>
    </row>
    <row r="80" spans="1:17">
      <c r="A80" s="8" t="s">
        <v>38</v>
      </c>
      <c r="B80" s="40"/>
      <c r="C80" s="6" t="s">
        <v>181</v>
      </c>
      <c r="D80" s="22"/>
      <c r="E80" s="68"/>
      <c r="F80" s="74"/>
      <c r="G80" s="99"/>
      <c r="H80" s="104"/>
      <c r="I80" s="5"/>
      <c r="J80" s="73"/>
      <c r="K80" s="40"/>
      <c r="L80" s="9"/>
      <c r="M80" s="5"/>
      <c r="N80" s="5"/>
      <c r="O80" s="61"/>
      <c r="P80" s="65"/>
      <c r="Q80" s="66"/>
    </row>
    <row r="81" spans="1:17">
      <c r="A81" s="28" t="s">
        <v>38</v>
      </c>
      <c r="B81" s="40">
        <v>0</v>
      </c>
      <c r="C81" s="22" t="s">
        <v>203</v>
      </c>
      <c r="D81" s="22" t="s">
        <v>255</v>
      </c>
      <c r="E81" s="68" t="s">
        <v>24</v>
      </c>
      <c r="F81" s="74"/>
      <c r="G81" s="99"/>
      <c r="H81" s="104"/>
      <c r="I81" s="5"/>
      <c r="J81" s="73"/>
      <c r="K81" s="40"/>
      <c r="L81" s="9"/>
      <c r="M81" s="5"/>
      <c r="N81" s="5"/>
      <c r="O81" s="61"/>
      <c r="P81" s="65"/>
      <c r="Q81" s="66"/>
    </row>
    <row r="82" spans="1:17">
      <c r="A82" s="28" t="s">
        <v>5</v>
      </c>
      <c r="B82" s="82">
        <v>3</v>
      </c>
      <c r="C82" s="4" t="s">
        <v>59</v>
      </c>
      <c r="D82" s="22" t="s">
        <v>280</v>
      </c>
      <c r="E82" s="68" t="s">
        <v>251</v>
      </c>
      <c r="F82" s="74"/>
      <c r="G82" s="99">
        <v>2.04</v>
      </c>
      <c r="H82" s="104"/>
      <c r="I82" s="81">
        <v>2.04</v>
      </c>
      <c r="J82" s="73"/>
      <c r="K82" s="40" t="s">
        <v>283</v>
      </c>
      <c r="L82" s="9"/>
      <c r="M82" s="5"/>
      <c r="N82" s="7">
        <v>0.64</v>
      </c>
      <c r="O82" s="96">
        <v>1.4</v>
      </c>
      <c r="P82" s="65">
        <f>(N82*$G$256)+(O82*$H$257)</f>
        <v>255400</v>
      </c>
      <c r="Q82" s="66" t="s">
        <v>309</v>
      </c>
    </row>
    <row r="83" spans="1:17">
      <c r="A83" s="28" t="s">
        <v>38</v>
      </c>
      <c r="B83" s="40">
        <v>0</v>
      </c>
      <c r="C83" s="22" t="s">
        <v>398</v>
      </c>
      <c r="D83" s="22" t="s">
        <v>280</v>
      </c>
      <c r="E83" s="68" t="s">
        <v>216</v>
      </c>
      <c r="F83" s="74"/>
      <c r="G83" s="99"/>
      <c r="H83" s="104"/>
      <c r="I83" s="5"/>
      <c r="J83" s="73"/>
      <c r="K83" s="40"/>
      <c r="L83" s="9"/>
      <c r="M83" s="5"/>
      <c r="N83" s="5"/>
      <c r="O83" s="61"/>
      <c r="P83" s="65"/>
      <c r="Q83" s="66"/>
    </row>
    <row r="84" spans="1:17">
      <c r="A84" s="34" t="s">
        <v>5</v>
      </c>
      <c r="B84" s="49">
        <v>2</v>
      </c>
      <c r="C84" s="4" t="s">
        <v>86</v>
      </c>
      <c r="D84" s="22" t="s">
        <v>224</v>
      </c>
      <c r="E84" s="68" t="s">
        <v>331</v>
      </c>
      <c r="F84" s="74"/>
      <c r="G84" s="99">
        <v>0.2</v>
      </c>
      <c r="H84" s="104"/>
      <c r="I84" s="7">
        <v>0.2</v>
      </c>
      <c r="J84" s="73"/>
      <c r="K84" s="40"/>
      <c r="L84" s="9"/>
      <c r="M84" s="5"/>
      <c r="N84" s="7">
        <v>0.2</v>
      </c>
      <c r="O84" s="61"/>
      <c r="P84" s="65">
        <f>N84*$G$257</f>
        <v>19000</v>
      </c>
      <c r="Q84" s="66"/>
    </row>
    <row r="85" spans="1:17">
      <c r="A85" s="28" t="s">
        <v>38</v>
      </c>
      <c r="B85" s="40">
        <v>0</v>
      </c>
      <c r="C85" s="22" t="s">
        <v>144</v>
      </c>
      <c r="D85" s="22" t="s">
        <v>293</v>
      </c>
      <c r="E85" s="68" t="s">
        <v>122</v>
      </c>
      <c r="F85" s="74"/>
      <c r="G85" s="99"/>
      <c r="H85" s="104"/>
      <c r="I85" s="5"/>
      <c r="J85" s="73"/>
      <c r="K85" s="40"/>
      <c r="L85" s="9"/>
      <c r="M85" s="5"/>
      <c r="N85" s="5"/>
      <c r="O85" s="61"/>
      <c r="P85" s="65"/>
      <c r="Q85" s="66" t="s">
        <v>377</v>
      </c>
    </row>
    <row r="86" spans="1:17">
      <c r="A86" s="34" t="s">
        <v>5</v>
      </c>
      <c r="B86" s="49">
        <v>2</v>
      </c>
      <c r="C86" s="4" t="s">
        <v>95</v>
      </c>
      <c r="D86" s="22" t="s">
        <v>255</v>
      </c>
      <c r="E86" s="68" t="s">
        <v>277</v>
      </c>
      <c r="F86" s="74"/>
      <c r="G86" s="99">
        <v>0.25</v>
      </c>
      <c r="H86" s="104"/>
      <c r="I86" s="7">
        <v>0.25</v>
      </c>
      <c r="J86" s="73"/>
      <c r="K86" s="40">
        <v>1988</v>
      </c>
      <c r="L86" s="9"/>
      <c r="M86" s="5"/>
      <c r="N86" s="7">
        <v>0.25</v>
      </c>
      <c r="O86" s="61"/>
      <c r="P86" s="65">
        <f>N86*$G$257</f>
        <v>23750</v>
      </c>
      <c r="Q86" s="66"/>
    </row>
    <row r="87" spans="1:17">
      <c r="A87" s="34" t="s">
        <v>5</v>
      </c>
      <c r="B87" s="42">
        <v>1</v>
      </c>
      <c r="C87" s="22" t="s">
        <v>75</v>
      </c>
      <c r="D87" s="22" t="s">
        <v>230</v>
      </c>
      <c r="E87" s="68" t="s">
        <v>34</v>
      </c>
      <c r="F87" s="74"/>
      <c r="G87" s="99">
        <v>0.44</v>
      </c>
      <c r="H87" s="104"/>
      <c r="I87" s="5"/>
      <c r="J87" s="77">
        <v>0.44</v>
      </c>
      <c r="K87" s="40"/>
      <c r="L87" s="9"/>
      <c r="M87" s="5"/>
      <c r="N87" s="5"/>
      <c r="O87" s="79">
        <v>0</v>
      </c>
      <c r="P87" s="65">
        <v>0</v>
      </c>
      <c r="Q87" s="66"/>
    </row>
    <row r="88" spans="1:17">
      <c r="A88" s="28" t="s">
        <v>38</v>
      </c>
      <c r="B88" s="40">
        <v>0</v>
      </c>
      <c r="C88" s="22" t="s">
        <v>151</v>
      </c>
      <c r="D88" s="22" t="s">
        <v>342</v>
      </c>
      <c r="E88" s="68" t="s">
        <v>378</v>
      </c>
      <c r="F88" s="74"/>
      <c r="G88" s="99"/>
      <c r="H88" s="104"/>
      <c r="I88" s="5"/>
      <c r="J88" s="73"/>
      <c r="K88" s="40"/>
      <c r="L88" s="9"/>
      <c r="M88" s="5"/>
      <c r="N88" s="5"/>
      <c r="O88" s="61"/>
      <c r="P88" s="65"/>
      <c r="Q88" s="66"/>
    </row>
    <row r="89" spans="1:17">
      <c r="A89" s="34" t="s">
        <v>5</v>
      </c>
      <c r="B89" s="82">
        <v>3</v>
      </c>
      <c r="C89" s="4" t="s">
        <v>15</v>
      </c>
      <c r="D89" s="22" t="s">
        <v>261</v>
      </c>
      <c r="E89" s="68" t="s">
        <v>251</v>
      </c>
      <c r="F89" s="74"/>
      <c r="G89" s="99">
        <v>0.43</v>
      </c>
      <c r="H89" s="106">
        <v>0.43</v>
      </c>
      <c r="I89" s="5"/>
      <c r="J89" s="73"/>
      <c r="K89" s="40"/>
      <c r="L89" s="9"/>
      <c r="M89" s="5"/>
      <c r="N89" s="81">
        <v>0.43</v>
      </c>
      <c r="O89" s="61"/>
      <c r="P89" s="65">
        <f>N89*$G$256</f>
        <v>25800</v>
      </c>
      <c r="Q89" s="66"/>
    </row>
    <row r="90" spans="1:17">
      <c r="A90" s="34" t="s">
        <v>38</v>
      </c>
      <c r="B90" s="40">
        <v>0</v>
      </c>
      <c r="C90" s="22" t="s">
        <v>192</v>
      </c>
      <c r="D90" s="22" t="s">
        <v>230</v>
      </c>
      <c r="E90" s="68" t="s">
        <v>251</v>
      </c>
      <c r="F90" s="74">
        <v>0.1</v>
      </c>
      <c r="G90" s="100"/>
      <c r="H90" s="104"/>
      <c r="I90" s="5"/>
      <c r="J90" s="73"/>
      <c r="K90" s="40"/>
      <c r="L90" s="9"/>
      <c r="M90" s="5"/>
      <c r="N90" s="5"/>
      <c r="O90" s="61"/>
      <c r="P90" s="65"/>
      <c r="Q90" s="66"/>
    </row>
    <row r="91" spans="1:17">
      <c r="A91" s="34" t="s">
        <v>38</v>
      </c>
      <c r="B91" s="40">
        <v>0</v>
      </c>
      <c r="C91" s="22" t="s">
        <v>192</v>
      </c>
      <c r="D91" s="22" t="s">
        <v>230</v>
      </c>
      <c r="E91" s="68" t="s">
        <v>251</v>
      </c>
      <c r="F91" s="74">
        <v>0.3</v>
      </c>
      <c r="G91" s="100"/>
      <c r="H91" s="104"/>
      <c r="I91" s="5"/>
      <c r="J91" s="73"/>
      <c r="K91" s="40"/>
      <c r="L91" s="9"/>
      <c r="M91" s="5"/>
      <c r="N91" s="5"/>
      <c r="O91" s="61"/>
      <c r="P91" s="65"/>
      <c r="Q91" s="66"/>
    </row>
    <row r="92" spans="1:17">
      <c r="A92" s="34" t="s">
        <v>5</v>
      </c>
      <c r="B92" s="49">
        <v>2</v>
      </c>
      <c r="C92" s="4" t="s">
        <v>63</v>
      </c>
      <c r="D92" s="22" t="s">
        <v>267</v>
      </c>
      <c r="E92" s="68" t="s">
        <v>221</v>
      </c>
      <c r="F92" s="74"/>
      <c r="G92" s="99">
        <v>0.27</v>
      </c>
      <c r="H92" s="104"/>
      <c r="I92" s="7">
        <v>0.27</v>
      </c>
      <c r="J92" s="73"/>
      <c r="K92" s="40"/>
      <c r="L92" s="9"/>
      <c r="M92" s="5"/>
      <c r="N92" s="7">
        <v>0.27</v>
      </c>
      <c r="O92" s="61"/>
      <c r="P92" s="65">
        <f>N92*$G$257</f>
        <v>25650</v>
      </c>
      <c r="Q92" s="66"/>
    </row>
    <row r="93" spans="1:17">
      <c r="A93" s="8" t="s">
        <v>38</v>
      </c>
      <c r="B93" s="40"/>
      <c r="C93" s="6" t="s">
        <v>132</v>
      </c>
      <c r="D93" s="22"/>
      <c r="E93" s="68"/>
      <c r="F93" s="74"/>
      <c r="G93" s="99"/>
      <c r="H93" s="104"/>
      <c r="I93" s="5"/>
      <c r="J93" s="73"/>
      <c r="K93" s="40"/>
      <c r="L93" s="9"/>
      <c r="M93" s="5"/>
      <c r="N93" s="5"/>
      <c r="O93" s="61"/>
      <c r="P93" s="65"/>
      <c r="Q93" s="66"/>
    </row>
    <row r="94" spans="1:17">
      <c r="A94" s="34" t="s">
        <v>5</v>
      </c>
      <c r="B94" s="39">
        <v>5</v>
      </c>
      <c r="C94" s="4" t="s">
        <v>90</v>
      </c>
      <c r="D94" s="22" t="s">
        <v>250</v>
      </c>
      <c r="E94" s="68" t="s">
        <v>251</v>
      </c>
      <c r="F94" s="74"/>
      <c r="G94" s="99">
        <v>0.12</v>
      </c>
      <c r="H94" s="109">
        <v>0.12</v>
      </c>
      <c r="I94" s="5"/>
      <c r="J94" s="73"/>
      <c r="K94" s="40"/>
      <c r="L94" s="9"/>
      <c r="M94" s="55">
        <v>0.12</v>
      </c>
      <c r="N94" s="5"/>
      <c r="O94" s="61"/>
      <c r="P94" s="65">
        <f>M94*$F$256</f>
        <v>4800</v>
      </c>
      <c r="Q94" s="66"/>
    </row>
    <row r="95" spans="1:17">
      <c r="A95" s="34" t="s">
        <v>5</v>
      </c>
      <c r="B95" s="49">
        <v>2</v>
      </c>
      <c r="C95" s="4" t="s">
        <v>194</v>
      </c>
      <c r="D95" s="22" t="s">
        <v>224</v>
      </c>
      <c r="E95" s="68" t="s">
        <v>302</v>
      </c>
      <c r="F95" s="74"/>
      <c r="G95" s="99">
        <v>0.6</v>
      </c>
      <c r="H95" s="104"/>
      <c r="I95" s="7">
        <v>0.6</v>
      </c>
      <c r="J95" s="73" t="s">
        <v>13</v>
      </c>
      <c r="K95" s="40" t="s">
        <v>16</v>
      </c>
      <c r="L95" s="9"/>
      <c r="M95" s="5"/>
      <c r="N95" s="7">
        <v>0.6</v>
      </c>
      <c r="O95" s="61"/>
      <c r="P95" s="65">
        <f>N95*$G$257</f>
        <v>57000</v>
      </c>
      <c r="Q95" s="66" t="s">
        <v>303</v>
      </c>
    </row>
    <row r="96" spans="1:17">
      <c r="A96" s="34" t="s">
        <v>38</v>
      </c>
      <c r="B96" s="40">
        <v>0</v>
      </c>
      <c r="C96" s="22" t="s">
        <v>147</v>
      </c>
      <c r="D96" s="22" t="s">
        <v>255</v>
      </c>
      <c r="E96" s="68" t="s">
        <v>60</v>
      </c>
      <c r="F96" s="74">
        <v>0.25</v>
      </c>
      <c r="G96" s="99"/>
      <c r="H96" s="104"/>
      <c r="I96" s="5"/>
      <c r="J96" s="73"/>
      <c r="K96" s="40"/>
      <c r="L96" s="9"/>
      <c r="M96" s="5"/>
      <c r="N96" s="5"/>
      <c r="O96" s="61"/>
      <c r="P96" s="65"/>
      <c r="Q96" s="66"/>
    </row>
    <row r="97" spans="1:17">
      <c r="A97" s="34" t="s">
        <v>38</v>
      </c>
      <c r="B97" s="40">
        <v>0</v>
      </c>
      <c r="C97" s="22" t="s">
        <v>175</v>
      </c>
      <c r="D97" s="22" t="s">
        <v>292</v>
      </c>
      <c r="E97" s="68" t="s">
        <v>251</v>
      </c>
      <c r="F97" s="74">
        <v>0.14000000000000001</v>
      </c>
      <c r="G97" s="99"/>
      <c r="H97" s="104"/>
      <c r="I97" s="5"/>
      <c r="J97" s="73"/>
      <c r="K97" s="40"/>
      <c r="L97" s="9"/>
      <c r="M97" s="5"/>
      <c r="N97" s="5"/>
      <c r="O97" s="61"/>
      <c r="P97" s="65"/>
      <c r="Q97" s="66"/>
    </row>
    <row r="98" spans="1:17">
      <c r="A98" s="34" t="s">
        <v>38</v>
      </c>
      <c r="B98" s="40">
        <v>0</v>
      </c>
      <c r="C98" s="22" t="s">
        <v>189</v>
      </c>
      <c r="D98" s="22" t="s">
        <v>313</v>
      </c>
      <c r="E98" s="68" t="s">
        <v>33</v>
      </c>
      <c r="F98" s="74">
        <v>0.09</v>
      </c>
      <c r="G98" s="99"/>
      <c r="H98" s="104"/>
      <c r="I98" s="5"/>
      <c r="J98" s="73"/>
      <c r="K98" s="40"/>
      <c r="L98" s="9"/>
      <c r="M98" s="5"/>
      <c r="N98" s="5"/>
      <c r="O98" s="61"/>
      <c r="P98" s="65"/>
      <c r="Q98" s="66"/>
    </row>
    <row r="99" spans="1:17">
      <c r="A99" s="34" t="s">
        <v>38</v>
      </c>
      <c r="B99" s="40">
        <v>0</v>
      </c>
      <c r="C99" s="22" t="s">
        <v>136</v>
      </c>
      <c r="D99" s="22"/>
      <c r="E99" s="68"/>
      <c r="F99" s="74">
        <v>0.16</v>
      </c>
      <c r="G99" s="99"/>
      <c r="H99" s="104"/>
      <c r="I99" s="5"/>
      <c r="J99" s="73"/>
      <c r="K99" s="40"/>
      <c r="L99" s="9"/>
      <c r="M99" s="5"/>
      <c r="N99" s="5"/>
      <c r="O99" s="61"/>
      <c r="P99" s="65"/>
      <c r="Q99" s="66"/>
    </row>
    <row r="100" spans="1:17">
      <c r="A100" s="34" t="s">
        <v>5</v>
      </c>
      <c r="B100" s="49">
        <v>2</v>
      </c>
      <c r="C100" s="4" t="s">
        <v>36</v>
      </c>
      <c r="D100" s="22" t="s">
        <v>280</v>
      </c>
      <c r="E100" s="68" t="s">
        <v>56</v>
      </c>
      <c r="F100" s="74"/>
      <c r="G100" s="99">
        <v>3.8</v>
      </c>
      <c r="H100" s="104"/>
      <c r="I100" s="5" t="s">
        <v>13</v>
      </c>
      <c r="J100" s="76">
        <v>3.8</v>
      </c>
      <c r="K100" s="40" t="s">
        <v>42</v>
      </c>
      <c r="L100" s="9"/>
      <c r="M100" s="5"/>
      <c r="N100" s="7">
        <v>1.1000000000000001</v>
      </c>
      <c r="O100" s="96">
        <v>0.7</v>
      </c>
      <c r="P100" s="65">
        <f>((O100*$H$257)*1.5)+($G$257*N100)</f>
        <v>267250</v>
      </c>
      <c r="Q100" s="66" t="s">
        <v>307</v>
      </c>
    </row>
    <row r="101" spans="1:17">
      <c r="A101" s="34" t="s">
        <v>5</v>
      </c>
      <c r="B101" s="49">
        <v>2</v>
      </c>
      <c r="C101" s="4" t="s">
        <v>193</v>
      </c>
      <c r="D101" s="22" t="s">
        <v>280</v>
      </c>
      <c r="E101" s="68" t="s">
        <v>300</v>
      </c>
      <c r="F101" s="74"/>
      <c r="G101" s="99">
        <v>1.1000000000000001</v>
      </c>
      <c r="H101" s="104"/>
      <c r="I101" s="7">
        <v>1.1000000000000001</v>
      </c>
      <c r="J101" s="73" t="s">
        <v>13</v>
      </c>
      <c r="K101" s="40">
        <v>1978</v>
      </c>
      <c r="L101" s="9"/>
      <c r="M101" s="5"/>
      <c r="N101" s="7">
        <v>1.1000000000000001</v>
      </c>
      <c r="O101" s="61"/>
      <c r="P101" s="65">
        <f>N101*$G$257</f>
        <v>104500.00000000001</v>
      </c>
      <c r="Q101" s="66" t="s">
        <v>306</v>
      </c>
    </row>
    <row r="102" spans="1:17">
      <c r="A102" s="34" t="s">
        <v>38</v>
      </c>
      <c r="B102" s="40">
        <v>0</v>
      </c>
      <c r="C102" s="4" t="s">
        <v>210</v>
      </c>
      <c r="D102" s="22" t="s">
        <v>280</v>
      </c>
      <c r="E102" s="68" t="s">
        <v>300</v>
      </c>
      <c r="F102" s="74">
        <v>0.33</v>
      </c>
      <c r="G102" s="99" t="s">
        <v>13</v>
      </c>
      <c r="H102" s="104" t="s">
        <v>13</v>
      </c>
      <c r="I102" s="5"/>
      <c r="J102" s="73"/>
      <c r="K102" s="40"/>
      <c r="L102" s="9"/>
      <c r="M102" s="5"/>
      <c r="N102" s="5"/>
      <c r="O102" s="61"/>
      <c r="P102" s="65"/>
      <c r="Q102" s="66"/>
    </row>
    <row r="103" spans="1:17">
      <c r="A103" s="34" t="s">
        <v>5</v>
      </c>
      <c r="B103" s="49">
        <v>2</v>
      </c>
      <c r="C103" s="22" t="s">
        <v>213</v>
      </c>
      <c r="D103" s="22" t="s">
        <v>230</v>
      </c>
      <c r="E103" s="68" t="s">
        <v>251</v>
      </c>
      <c r="F103" s="74"/>
      <c r="G103" s="99">
        <v>1.1000000000000001</v>
      </c>
      <c r="H103" s="104"/>
      <c r="I103" s="5"/>
      <c r="J103" s="76">
        <v>1.1000000000000001</v>
      </c>
      <c r="K103" s="40"/>
      <c r="L103" s="9"/>
      <c r="M103" s="5"/>
      <c r="N103" s="5"/>
      <c r="O103" s="62">
        <v>1.1000000000000001</v>
      </c>
      <c r="P103" s="65">
        <f>(O103*$H$257)*1.5</f>
        <v>255750</v>
      </c>
      <c r="Q103" s="66" t="s">
        <v>308</v>
      </c>
    </row>
    <row r="104" spans="1:17">
      <c r="A104" s="34" t="s">
        <v>5</v>
      </c>
      <c r="B104" s="82">
        <v>3</v>
      </c>
      <c r="C104" s="4" t="s">
        <v>87</v>
      </c>
      <c r="D104" s="22" t="s">
        <v>255</v>
      </c>
      <c r="E104" s="68" t="s">
        <v>230</v>
      </c>
      <c r="F104" s="74"/>
      <c r="G104" s="108">
        <v>0.28000000000000003</v>
      </c>
      <c r="H104" s="104"/>
      <c r="I104" s="81">
        <v>0.28000000000000003</v>
      </c>
      <c r="J104" s="73"/>
      <c r="K104" s="40" t="s">
        <v>108</v>
      </c>
      <c r="L104" s="9"/>
      <c r="M104" s="5"/>
      <c r="N104" s="5"/>
      <c r="O104" s="96">
        <v>0.28000000000000003</v>
      </c>
      <c r="P104" s="65">
        <f>O104*$H$257</f>
        <v>43400.000000000007</v>
      </c>
      <c r="Q104" s="66" t="s">
        <v>268</v>
      </c>
    </row>
    <row r="105" spans="1:17">
      <c r="A105" s="34" t="s">
        <v>38</v>
      </c>
      <c r="B105" s="40">
        <v>0</v>
      </c>
      <c r="C105" s="22" t="s">
        <v>188</v>
      </c>
      <c r="D105" s="22" t="s">
        <v>313</v>
      </c>
      <c r="E105" s="68" t="s">
        <v>33</v>
      </c>
      <c r="F105" s="74">
        <v>0.1</v>
      </c>
      <c r="G105" s="99"/>
      <c r="H105" s="104"/>
      <c r="I105" s="5"/>
      <c r="J105" s="73"/>
      <c r="K105" s="40"/>
      <c r="L105" s="9"/>
      <c r="M105" s="5"/>
      <c r="N105" s="5"/>
      <c r="O105" s="61"/>
      <c r="P105" s="65"/>
      <c r="Q105" s="66"/>
    </row>
    <row r="106" spans="1:17">
      <c r="A106" s="28" t="s">
        <v>38</v>
      </c>
      <c r="B106" s="40">
        <v>0</v>
      </c>
      <c r="C106" s="22" t="s">
        <v>403</v>
      </c>
      <c r="D106" s="22" t="s">
        <v>230</v>
      </c>
      <c r="E106" s="68" t="s">
        <v>231</v>
      </c>
      <c r="F106" s="74"/>
      <c r="G106" s="99"/>
      <c r="H106" s="104"/>
      <c r="I106" s="5"/>
      <c r="J106" s="73"/>
      <c r="K106" s="40"/>
      <c r="L106" s="9"/>
      <c r="M106" s="5"/>
      <c r="N106" s="5"/>
      <c r="O106" s="61"/>
      <c r="P106" s="65"/>
      <c r="Q106" s="66"/>
    </row>
    <row r="107" spans="1:17">
      <c r="A107" s="34" t="s">
        <v>5</v>
      </c>
      <c r="B107" s="49">
        <v>2</v>
      </c>
      <c r="C107" s="4" t="s">
        <v>10</v>
      </c>
      <c r="D107" s="22" t="s">
        <v>224</v>
      </c>
      <c r="E107" s="68" t="s">
        <v>251</v>
      </c>
      <c r="F107" s="74"/>
      <c r="G107" s="99">
        <v>1.28</v>
      </c>
      <c r="H107" s="104"/>
      <c r="I107" s="7">
        <v>1.28</v>
      </c>
      <c r="J107" s="73" t="s">
        <v>13</v>
      </c>
      <c r="K107" s="40">
        <v>1987</v>
      </c>
      <c r="L107" s="9"/>
      <c r="M107" s="5"/>
      <c r="N107" s="7">
        <v>1.28</v>
      </c>
      <c r="O107" s="61"/>
      <c r="P107" s="65">
        <f>N107*$G$257</f>
        <v>121600</v>
      </c>
      <c r="Q107" s="66"/>
    </row>
    <row r="108" spans="1:17">
      <c r="A108" s="28" t="s">
        <v>38</v>
      </c>
      <c r="B108" s="40">
        <v>0</v>
      </c>
      <c r="C108" s="22" t="s">
        <v>184</v>
      </c>
      <c r="D108" s="22" t="s">
        <v>313</v>
      </c>
      <c r="E108" s="68" t="s">
        <v>33</v>
      </c>
      <c r="F108" s="74"/>
      <c r="G108" s="99"/>
      <c r="H108" s="104"/>
      <c r="I108" s="5"/>
      <c r="J108" s="73"/>
      <c r="K108" s="40"/>
      <c r="L108" s="9"/>
      <c r="M108" s="5"/>
      <c r="N108" s="5"/>
      <c r="O108" s="61"/>
      <c r="P108" s="65"/>
      <c r="Q108" s="66"/>
    </row>
    <row r="109" spans="1:17">
      <c r="A109" s="34" t="s">
        <v>5</v>
      </c>
      <c r="B109" s="95">
        <v>6</v>
      </c>
      <c r="C109" s="4" t="s">
        <v>68</v>
      </c>
      <c r="D109" s="22" t="s">
        <v>261</v>
      </c>
      <c r="E109" s="68" t="s">
        <v>251</v>
      </c>
      <c r="F109" s="74"/>
      <c r="G109" s="99">
        <v>0.08</v>
      </c>
      <c r="H109" s="115">
        <v>0.08</v>
      </c>
      <c r="I109" s="5"/>
      <c r="J109" s="73"/>
      <c r="K109" s="40"/>
      <c r="L109" s="9"/>
      <c r="M109" s="116">
        <v>0</v>
      </c>
      <c r="N109" s="5"/>
      <c r="O109" s="61"/>
      <c r="P109" s="65">
        <v>0</v>
      </c>
      <c r="Q109" s="66"/>
    </row>
    <row r="110" spans="1:17">
      <c r="A110" s="28" t="s">
        <v>38</v>
      </c>
      <c r="B110" s="40">
        <v>0</v>
      </c>
      <c r="C110" s="22" t="s">
        <v>130</v>
      </c>
      <c r="D110" s="22" t="s">
        <v>13</v>
      </c>
      <c r="E110" s="68"/>
      <c r="F110" s="74"/>
      <c r="G110" s="99"/>
      <c r="H110" s="104"/>
      <c r="I110" s="5"/>
      <c r="J110" s="73"/>
      <c r="K110" s="40"/>
      <c r="L110" s="9"/>
      <c r="M110" s="5"/>
      <c r="N110" s="5"/>
      <c r="O110" s="61"/>
      <c r="P110" s="65"/>
      <c r="Q110" s="66"/>
    </row>
    <row r="111" spans="1:17">
      <c r="A111" s="28" t="s">
        <v>38</v>
      </c>
      <c r="B111" s="40">
        <v>0</v>
      </c>
      <c r="C111" s="22" t="s">
        <v>191</v>
      </c>
      <c r="D111" s="22"/>
      <c r="E111" s="68"/>
      <c r="F111" s="74"/>
      <c r="G111" s="99"/>
      <c r="H111" s="104"/>
      <c r="I111" s="5"/>
      <c r="J111" s="73"/>
      <c r="K111" s="40"/>
      <c r="L111" s="9"/>
      <c r="M111" s="5"/>
      <c r="N111" s="5"/>
      <c r="O111" s="61"/>
      <c r="P111" s="65"/>
      <c r="Q111" s="66"/>
    </row>
    <row r="112" spans="1:17">
      <c r="A112" s="34" t="s">
        <v>38</v>
      </c>
      <c r="B112" s="40">
        <v>0</v>
      </c>
      <c r="C112" s="22" t="s">
        <v>387</v>
      </c>
      <c r="D112" s="22" t="s">
        <v>230</v>
      </c>
      <c r="E112" s="68" t="s">
        <v>36</v>
      </c>
      <c r="F112" s="74">
        <v>0.1</v>
      </c>
      <c r="G112" s="99"/>
      <c r="H112" s="104"/>
      <c r="I112" s="5"/>
      <c r="J112" s="73"/>
      <c r="K112" s="40"/>
      <c r="L112" s="9"/>
      <c r="M112" s="5"/>
      <c r="N112" s="5"/>
      <c r="O112" s="61"/>
      <c r="P112" s="65"/>
      <c r="Q112" s="66"/>
    </row>
    <row r="113" spans="1:17">
      <c r="A113" s="34" t="s">
        <v>5</v>
      </c>
      <c r="B113" s="42">
        <v>1</v>
      </c>
      <c r="C113" s="4" t="s">
        <v>65</v>
      </c>
      <c r="D113" s="22" t="s">
        <v>224</v>
      </c>
      <c r="E113" s="68" t="s">
        <v>331</v>
      </c>
      <c r="F113" s="74"/>
      <c r="G113" s="99">
        <v>0.54</v>
      </c>
      <c r="H113" s="104"/>
      <c r="I113" s="78">
        <v>0.54</v>
      </c>
      <c r="J113" s="73"/>
      <c r="K113" s="40"/>
      <c r="L113" s="9"/>
      <c r="M113" s="5"/>
      <c r="N113" s="78">
        <v>0</v>
      </c>
      <c r="O113" s="61"/>
      <c r="P113" s="65">
        <v>0</v>
      </c>
      <c r="Q113" s="66"/>
    </row>
    <row r="114" spans="1:17">
      <c r="A114" s="34" t="s">
        <v>38</v>
      </c>
      <c r="B114" s="43">
        <v>0</v>
      </c>
      <c r="C114" s="4" t="s">
        <v>395</v>
      </c>
      <c r="D114" s="22" t="s">
        <v>255</v>
      </c>
      <c r="E114" s="68" t="s">
        <v>14</v>
      </c>
      <c r="F114" s="74">
        <v>0.1</v>
      </c>
      <c r="G114" s="99"/>
      <c r="H114" s="115"/>
      <c r="I114" s="5"/>
      <c r="J114" s="73"/>
      <c r="K114" s="40"/>
      <c r="L114" s="9"/>
      <c r="M114" s="116"/>
      <c r="N114" s="5"/>
      <c r="O114" s="61"/>
      <c r="P114" s="65"/>
      <c r="Q114" s="66"/>
    </row>
    <row r="115" spans="1:17">
      <c r="A115" s="34" t="s">
        <v>5</v>
      </c>
      <c r="B115" s="49">
        <v>2</v>
      </c>
      <c r="C115" s="4" t="s">
        <v>14</v>
      </c>
      <c r="D115" s="22" t="s">
        <v>255</v>
      </c>
      <c r="E115" s="68" t="s">
        <v>251</v>
      </c>
      <c r="F115" s="74"/>
      <c r="G115" s="99">
        <v>1.25</v>
      </c>
      <c r="H115" s="74"/>
      <c r="I115" s="7">
        <v>1.25</v>
      </c>
      <c r="J115" s="128" t="s">
        <v>13</v>
      </c>
      <c r="K115" s="40">
        <v>1984</v>
      </c>
      <c r="L115" s="9"/>
      <c r="M115" s="5"/>
      <c r="N115" s="7">
        <v>1.25</v>
      </c>
      <c r="O115" s="61"/>
      <c r="P115" s="65">
        <f>N115*$G$257</f>
        <v>118750</v>
      </c>
      <c r="Q115" s="66"/>
    </row>
    <row r="116" spans="1:17">
      <c r="A116" s="34" t="s">
        <v>5</v>
      </c>
      <c r="B116" s="95">
        <v>6</v>
      </c>
      <c r="C116" s="4" t="s">
        <v>47</v>
      </c>
      <c r="D116" s="22" t="s">
        <v>291</v>
      </c>
      <c r="E116" s="68" t="s">
        <v>14</v>
      </c>
      <c r="F116" s="74"/>
      <c r="G116" s="99">
        <v>1.31</v>
      </c>
      <c r="H116" s="115">
        <v>1.31</v>
      </c>
      <c r="I116" s="5"/>
      <c r="J116" s="73"/>
      <c r="K116" s="40"/>
      <c r="L116" s="9"/>
      <c r="M116" s="116">
        <v>0</v>
      </c>
      <c r="N116" s="5"/>
      <c r="O116" s="61"/>
      <c r="P116" s="65">
        <v>0</v>
      </c>
      <c r="Q116" s="66"/>
    </row>
    <row r="117" spans="1:17">
      <c r="A117" s="34" t="s">
        <v>5</v>
      </c>
      <c r="B117" s="49">
        <v>2</v>
      </c>
      <c r="C117" s="4" t="s">
        <v>21</v>
      </c>
      <c r="D117" s="22" t="s">
        <v>327</v>
      </c>
      <c r="E117" s="68" t="s">
        <v>69</v>
      </c>
      <c r="F117" s="74"/>
      <c r="G117" s="99">
        <v>1.1000000000000001</v>
      </c>
      <c r="H117" s="104"/>
      <c r="I117" s="7">
        <v>1.1000000000000001</v>
      </c>
      <c r="J117" s="73" t="s">
        <v>13</v>
      </c>
      <c r="K117" s="40"/>
      <c r="L117" s="9"/>
      <c r="M117" s="5"/>
      <c r="N117" s="7">
        <v>1.1000000000000001</v>
      </c>
      <c r="O117" s="61"/>
      <c r="P117" s="65">
        <f>N117*$G$257</f>
        <v>104500.00000000001</v>
      </c>
      <c r="Q117" s="66"/>
    </row>
    <row r="118" spans="1:17">
      <c r="A118" s="34" t="s">
        <v>5</v>
      </c>
      <c r="B118" s="49">
        <v>2</v>
      </c>
      <c r="C118" s="4" t="s">
        <v>330</v>
      </c>
      <c r="D118" s="22" t="s">
        <v>224</v>
      </c>
      <c r="E118" s="68" t="s">
        <v>331</v>
      </c>
      <c r="F118" s="74"/>
      <c r="G118" s="99">
        <v>1.24</v>
      </c>
      <c r="H118" s="104"/>
      <c r="I118" s="7">
        <v>1.24</v>
      </c>
      <c r="J118" s="73"/>
      <c r="K118" s="40">
        <v>1970</v>
      </c>
      <c r="L118" s="9"/>
      <c r="M118" s="5"/>
      <c r="N118" s="7">
        <v>0.25</v>
      </c>
      <c r="O118" s="61"/>
      <c r="P118" s="65">
        <f>N118*$G$257</f>
        <v>23750</v>
      </c>
      <c r="Q118" s="66" t="s">
        <v>332</v>
      </c>
    </row>
    <row r="119" spans="1:17">
      <c r="A119" s="34" t="s">
        <v>38</v>
      </c>
      <c r="B119" s="40">
        <v>0</v>
      </c>
      <c r="C119" s="22" t="s">
        <v>158</v>
      </c>
      <c r="D119" s="22" t="s">
        <v>250</v>
      </c>
      <c r="E119" s="68" t="s">
        <v>69</v>
      </c>
      <c r="F119" s="74">
        <v>0.3</v>
      </c>
      <c r="G119" s="99"/>
      <c r="H119" s="104"/>
      <c r="I119" s="5"/>
      <c r="J119" s="73"/>
      <c r="K119" s="40"/>
      <c r="L119" s="9"/>
      <c r="M119" s="5"/>
      <c r="N119" s="5"/>
      <c r="O119" s="61"/>
      <c r="P119" s="65"/>
      <c r="Q119" s="66"/>
    </row>
    <row r="120" spans="1:17">
      <c r="A120" s="34" t="s">
        <v>5</v>
      </c>
      <c r="B120" s="56">
        <v>4</v>
      </c>
      <c r="C120" s="4" t="s">
        <v>100</v>
      </c>
      <c r="D120" s="22" t="s">
        <v>255</v>
      </c>
      <c r="E120" s="68" t="s">
        <v>49</v>
      </c>
      <c r="F120" s="74"/>
      <c r="G120" s="99">
        <v>0.38</v>
      </c>
      <c r="H120" s="105">
        <v>0.38</v>
      </c>
      <c r="I120" s="5"/>
      <c r="J120" s="73"/>
      <c r="K120" s="40"/>
      <c r="L120" s="9"/>
      <c r="M120" s="5"/>
      <c r="N120" s="25">
        <v>0.38</v>
      </c>
      <c r="O120" s="61"/>
      <c r="P120" s="65">
        <f>N120*$G$256</f>
        <v>22800</v>
      </c>
      <c r="Q120" s="66"/>
    </row>
    <row r="121" spans="1:17">
      <c r="A121" s="34" t="s">
        <v>38</v>
      </c>
      <c r="B121" s="40">
        <v>0</v>
      </c>
      <c r="C121" s="22" t="s">
        <v>212</v>
      </c>
      <c r="D121" s="22" t="s">
        <v>250</v>
      </c>
      <c r="E121" s="68" t="s">
        <v>328</v>
      </c>
      <c r="F121" s="74">
        <v>0.05</v>
      </c>
      <c r="G121" s="99"/>
      <c r="H121" s="104"/>
      <c r="I121" s="5"/>
      <c r="J121" s="73"/>
      <c r="K121" s="40"/>
      <c r="L121" s="9"/>
      <c r="M121" s="5"/>
      <c r="N121" s="5"/>
      <c r="O121" s="61"/>
      <c r="P121" s="65"/>
      <c r="Q121" s="66"/>
    </row>
    <row r="122" spans="1:17">
      <c r="A122" s="34" t="s">
        <v>5</v>
      </c>
      <c r="B122" s="49">
        <v>2</v>
      </c>
      <c r="C122" s="22" t="s">
        <v>118</v>
      </c>
      <c r="D122" s="22" t="s">
        <v>230</v>
      </c>
      <c r="E122" s="68" t="s">
        <v>251</v>
      </c>
      <c r="F122" s="74"/>
      <c r="G122" s="99">
        <v>0.28000000000000003</v>
      </c>
      <c r="H122" s="104"/>
      <c r="I122" s="7">
        <v>0.28000000000000003</v>
      </c>
      <c r="J122" s="73"/>
      <c r="K122" s="40"/>
      <c r="L122" s="9"/>
      <c r="M122" s="5"/>
      <c r="N122" s="7">
        <v>0.28000000000000003</v>
      </c>
      <c r="O122" s="61"/>
      <c r="P122" s="65">
        <f>N122*$G$257</f>
        <v>26600.000000000004</v>
      </c>
      <c r="Q122" s="66"/>
    </row>
    <row r="123" spans="1:17">
      <c r="A123" s="34" t="s">
        <v>38</v>
      </c>
      <c r="B123" s="43">
        <v>0</v>
      </c>
      <c r="C123" s="22" t="s">
        <v>385</v>
      </c>
      <c r="D123" s="22" t="s">
        <v>230</v>
      </c>
      <c r="E123" s="68" t="s">
        <v>36</v>
      </c>
      <c r="F123" s="74">
        <v>0.1</v>
      </c>
      <c r="G123" s="99"/>
      <c r="H123" s="104"/>
      <c r="I123" s="23"/>
      <c r="J123" s="73"/>
      <c r="K123" s="40"/>
      <c r="L123" s="9"/>
      <c r="M123" s="5"/>
      <c r="N123" s="23"/>
      <c r="O123" s="61"/>
      <c r="P123" s="65"/>
      <c r="Q123" s="66"/>
    </row>
    <row r="124" spans="1:17">
      <c r="A124" s="28" t="s">
        <v>38</v>
      </c>
      <c r="B124" s="40">
        <v>0</v>
      </c>
      <c r="C124" s="22" t="s">
        <v>172</v>
      </c>
      <c r="D124" s="22" t="s">
        <v>270</v>
      </c>
      <c r="E124" s="68" t="s">
        <v>251</v>
      </c>
      <c r="F124" s="74"/>
      <c r="G124" s="99"/>
      <c r="H124" s="104"/>
      <c r="I124" s="5"/>
      <c r="J124" s="73"/>
      <c r="K124" s="40"/>
      <c r="L124" s="9"/>
      <c r="M124" s="5"/>
      <c r="N124" s="5"/>
      <c r="O124" s="61"/>
      <c r="P124" s="65"/>
      <c r="Q124" s="66"/>
    </row>
    <row r="125" spans="1:17">
      <c r="A125" s="34" t="s">
        <v>5</v>
      </c>
      <c r="B125" s="49">
        <v>2</v>
      </c>
      <c r="C125" s="4" t="s">
        <v>20</v>
      </c>
      <c r="D125" s="22" t="s">
        <v>255</v>
      </c>
      <c r="E125" s="68" t="s">
        <v>251</v>
      </c>
      <c r="F125" s="74"/>
      <c r="G125" s="99">
        <v>0.15</v>
      </c>
      <c r="H125" s="104"/>
      <c r="I125" s="7">
        <v>0.15</v>
      </c>
      <c r="J125" s="73" t="s">
        <v>13</v>
      </c>
      <c r="K125" s="40">
        <v>1971</v>
      </c>
      <c r="L125" s="9"/>
      <c r="M125" s="5"/>
      <c r="N125" s="7">
        <v>0.15</v>
      </c>
      <c r="O125" s="61"/>
      <c r="P125" s="65">
        <f>N125*$G$257</f>
        <v>14250</v>
      </c>
      <c r="Q125" s="66" t="s">
        <v>365</v>
      </c>
    </row>
    <row r="126" spans="1:17">
      <c r="A126" s="28" t="s">
        <v>5</v>
      </c>
      <c r="B126" s="49">
        <v>2</v>
      </c>
      <c r="C126" s="4" t="s">
        <v>45</v>
      </c>
      <c r="D126" s="22" t="s">
        <v>230</v>
      </c>
      <c r="E126" s="68" t="s">
        <v>231</v>
      </c>
      <c r="F126" s="74"/>
      <c r="G126" s="99">
        <v>0.5</v>
      </c>
      <c r="H126" s="104"/>
      <c r="I126" s="7">
        <v>0.5</v>
      </c>
      <c r="J126" s="73"/>
      <c r="K126" s="40">
        <v>1973</v>
      </c>
      <c r="L126" s="9"/>
      <c r="M126" s="5"/>
      <c r="N126" s="7">
        <v>0.5</v>
      </c>
      <c r="O126" s="61"/>
      <c r="P126" s="65">
        <f>N126*$G$257</f>
        <v>47500</v>
      </c>
      <c r="Q126" s="66" t="s">
        <v>366</v>
      </c>
    </row>
    <row r="127" spans="1:17">
      <c r="A127" s="34" t="s">
        <v>5</v>
      </c>
      <c r="B127" s="49">
        <v>2</v>
      </c>
      <c r="C127" s="4" t="s">
        <v>78</v>
      </c>
      <c r="D127" s="22" t="s">
        <v>250</v>
      </c>
      <c r="E127" s="68" t="s">
        <v>251</v>
      </c>
      <c r="F127" s="74"/>
      <c r="G127" s="99">
        <v>0.75</v>
      </c>
      <c r="H127" s="104"/>
      <c r="I127" s="7">
        <v>0.75</v>
      </c>
      <c r="J127" s="73" t="s">
        <v>13</v>
      </c>
      <c r="K127" s="40" t="s">
        <v>81</v>
      </c>
      <c r="L127" s="9"/>
      <c r="M127" s="5"/>
      <c r="N127" s="7">
        <v>0.65</v>
      </c>
      <c r="O127" s="61"/>
      <c r="P127" s="65">
        <f>N127*$G$257</f>
        <v>61750</v>
      </c>
      <c r="Q127" s="66" t="s">
        <v>367</v>
      </c>
    </row>
    <row r="128" spans="1:17">
      <c r="A128" s="34" t="s">
        <v>5</v>
      </c>
      <c r="B128" s="39">
        <v>5</v>
      </c>
      <c r="C128" s="4" t="s">
        <v>88</v>
      </c>
      <c r="D128" s="22" t="s">
        <v>255</v>
      </c>
      <c r="E128" s="68" t="s">
        <v>251</v>
      </c>
      <c r="F128" s="74"/>
      <c r="G128" s="99">
        <v>0.35</v>
      </c>
      <c r="H128" s="109">
        <v>0.35</v>
      </c>
      <c r="I128" s="5"/>
      <c r="J128" s="73"/>
      <c r="K128" s="40"/>
      <c r="L128" s="9"/>
      <c r="M128" s="55">
        <v>0.35</v>
      </c>
      <c r="N128" s="5"/>
      <c r="O128" s="61"/>
      <c r="P128" s="65">
        <f>M128*$F$256</f>
        <v>14000</v>
      </c>
      <c r="Q128" s="66"/>
    </row>
    <row r="129" spans="1:17">
      <c r="A129" s="34" t="s">
        <v>5</v>
      </c>
      <c r="B129" s="56">
        <v>4</v>
      </c>
      <c r="C129" s="22" t="s">
        <v>115</v>
      </c>
      <c r="D129" s="22" t="s">
        <v>250</v>
      </c>
      <c r="E129" s="68" t="s">
        <v>255</v>
      </c>
      <c r="F129" s="74"/>
      <c r="G129" s="99">
        <v>1.04</v>
      </c>
      <c r="H129" s="105">
        <v>1.04</v>
      </c>
      <c r="I129" s="5"/>
      <c r="J129" s="73"/>
      <c r="K129" s="40"/>
      <c r="L129" s="9"/>
      <c r="M129" s="5"/>
      <c r="N129" s="25">
        <v>1.04</v>
      </c>
      <c r="O129" s="61"/>
      <c r="P129" s="65">
        <f>N129*$G$256</f>
        <v>62400</v>
      </c>
      <c r="Q129" s="66" t="s">
        <v>262</v>
      </c>
    </row>
    <row r="130" spans="1:17">
      <c r="A130" s="34" t="s">
        <v>5</v>
      </c>
      <c r="B130" s="49">
        <v>2</v>
      </c>
      <c r="C130" s="4" t="s">
        <v>74</v>
      </c>
      <c r="D130" s="22" t="s">
        <v>369</v>
      </c>
      <c r="E130" s="68" t="s">
        <v>251</v>
      </c>
      <c r="F130" s="74"/>
      <c r="G130" s="99">
        <v>0.43</v>
      </c>
      <c r="H130" s="104"/>
      <c r="I130" s="7">
        <v>0.43</v>
      </c>
      <c r="J130" s="73"/>
      <c r="K130" s="40"/>
      <c r="L130" s="9"/>
      <c r="M130" s="5"/>
      <c r="N130" s="7">
        <v>0.43</v>
      </c>
      <c r="O130" s="61"/>
      <c r="P130" s="65">
        <f>N130*$G$257</f>
        <v>40850</v>
      </c>
      <c r="Q130" s="66"/>
    </row>
    <row r="131" spans="1:17">
      <c r="A131" s="34" t="s">
        <v>38</v>
      </c>
      <c r="B131" s="40">
        <v>0</v>
      </c>
      <c r="C131" s="22" t="s">
        <v>171</v>
      </c>
      <c r="D131" s="22" t="s">
        <v>270</v>
      </c>
      <c r="E131" s="68" t="s">
        <v>251</v>
      </c>
      <c r="F131" s="74">
        <v>0.1</v>
      </c>
      <c r="G131" s="99"/>
      <c r="H131" s="104"/>
      <c r="I131" s="5"/>
      <c r="J131" s="73"/>
      <c r="K131" s="40"/>
      <c r="L131" s="9"/>
      <c r="M131" s="5"/>
      <c r="N131" s="5"/>
      <c r="O131" s="61"/>
      <c r="P131" s="65"/>
      <c r="Q131" s="66"/>
    </row>
    <row r="132" spans="1:17">
      <c r="A132" s="34" t="s">
        <v>38</v>
      </c>
      <c r="B132" s="40">
        <v>0</v>
      </c>
      <c r="C132" s="22" t="s">
        <v>159</v>
      </c>
      <c r="D132" s="22" t="s">
        <v>250</v>
      </c>
      <c r="E132" s="68" t="s">
        <v>69</v>
      </c>
      <c r="F132" s="74">
        <v>0.3</v>
      </c>
      <c r="G132" s="99"/>
      <c r="H132" s="104"/>
      <c r="I132" s="5"/>
      <c r="J132" s="73"/>
      <c r="K132" s="40"/>
      <c r="L132" s="9"/>
      <c r="M132" s="5"/>
      <c r="N132" s="5"/>
      <c r="O132" s="61"/>
      <c r="P132" s="65"/>
      <c r="Q132" s="66"/>
    </row>
    <row r="133" spans="1:17">
      <c r="A133" s="34" t="s">
        <v>38</v>
      </c>
      <c r="B133" s="40">
        <v>0</v>
      </c>
      <c r="C133" s="22" t="s">
        <v>197</v>
      </c>
      <c r="D133" s="22" t="s">
        <v>328</v>
      </c>
      <c r="E133" s="68" t="s">
        <v>251</v>
      </c>
      <c r="F133" s="74">
        <v>0.11</v>
      </c>
      <c r="G133" s="99"/>
      <c r="H133" s="104"/>
      <c r="I133" s="5"/>
      <c r="J133" s="73"/>
      <c r="K133" s="40"/>
      <c r="L133" s="9"/>
      <c r="M133" s="5"/>
      <c r="N133" s="5"/>
      <c r="O133" s="61"/>
      <c r="P133" s="65"/>
      <c r="Q133" s="66"/>
    </row>
    <row r="134" spans="1:17">
      <c r="A134" s="8" t="s">
        <v>38</v>
      </c>
      <c r="B134" s="40"/>
      <c r="C134" s="6" t="s">
        <v>199</v>
      </c>
      <c r="D134" s="22"/>
      <c r="E134" s="68"/>
      <c r="F134" s="74"/>
      <c r="G134" s="99"/>
      <c r="H134" s="104"/>
      <c r="I134" s="5"/>
      <c r="J134" s="73"/>
      <c r="K134" s="40"/>
      <c r="L134" s="9"/>
      <c r="M134" s="5"/>
      <c r="N134" s="5"/>
      <c r="O134" s="61"/>
      <c r="P134" s="65"/>
      <c r="Q134" s="66"/>
    </row>
    <row r="135" spans="1:17">
      <c r="A135" s="34" t="s">
        <v>38</v>
      </c>
      <c r="B135" s="40">
        <v>0</v>
      </c>
      <c r="C135" s="22" t="s">
        <v>146</v>
      </c>
      <c r="D135" s="22" t="s">
        <v>333</v>
      </c>
      <c r="E135" s="68" t="s">
        <v>351</v>
      </c>
      <c r="F135" s="74">
        <v>0.3</v>
      </c>
      <c r="G135" s="99"/>
      <c r="H135" s="104"/>
      <c r="I135" s="5"/>
      <c r="J135" s="73"/>
      <c r="K135" s="40"/>
      <c r="L135" s="9"/>
      <c r="M135" s="5"/>
      <c r="N135" s="5"/>
      <c r="O135" s="61"/>
      <c r="P135" s="65"/>
      <c r="Q135" s="66"/>
    </row>
    <row r="136" spans="1:17">
      <c r="A136" s="34" t="s">
        <v>5</v>
      </c>
      <c r="B136" s="39">
        <v>5</v>
      </c>
      <c r="C136" s="4" t="s">
        <v>109</v>
      </c>
      <c r="D136" s="22" t="s">
        <v>255</v>
      </c>
      <c r="E136" s="68" t="s">
        <v>251</v>
      </c>
      <c r="F136" s="74"/>
      <c r="G136" s="99">
        <v>1.97</v>
      </c>
      <c r="H136" s="109">
        <v>1.97</v>
      </c>
      <c r="I136" s="5"/>
      <c r="J136" s="73"/>
      <c r="K136" s="40"/>
      <c r="L136" s="9"/>
      <c r="M136" s="55">
        <v>1.97</v>
      </c>
      <c r="N136" s="5"/>
      <c r="O136" s="61"/>
      <c r="P136" s="65">
        <f>M136*$F$256</f>
        <v>78800</v>
      </c>
      <c r="Q136" s="66"/>
    </row>
    <row r="137" spans="1:17">
      <c r="A137" s="28" t="s">
        <v>38</v>
      </c>
      <c r="B137" s="40">
        <v>0</v>
      </c>
      <c r="C137" s="22" t="s">
        <v>124</v>
      </c>
      <c r="D137" s="22" t="s">
        <v>224</v>
      </c>
      <c r="E137" s="68" t="s">
        <v>360</v>
      </c>
      <c r="F137" s="74"/>
      <c r="G137" s="99"/>
      <c r="H137" s="104" t="s">
        <v>13</v>
      </c>
      <c r="I137" s="5" t="s">
        <v>13</v>
      </c>
      <c r="J137" s="73"/>
      <c r="K137" s="40"/>
      <c r="L137" s="9"/>
      <c r="M137" s="5"/>
      <c r="N137" s="5"/>
      <c r="O137" s="61"/>
      <c r="P137" s="65"/>
      <c r="Q137" s="66"/>
    </row>
    <row r="138" spans="1:17">
      <c r="A138" s="34" t="s">
        <v>5</v>
      </c>
      <c r="B138" s="82">
        <v>3</v>
      </c>
      <c r="C138" s="4" t="s">
        <v>122</v>
      </c>
      <c r="D138" s="22" t="s">
        <v>255</v>
      </c>
      <c r="E138" s="68" t="s">
        <v>251</v>
      </c>
      <c r="F138" s="74"/>
      <c r="G138" s="99">
        <v>3.5</v>
      </c>
      <c r="H138" s="104"/>
      <c r="I138" s="81">
        <v>3.5</v>
      </c>
      <c r="J138" s="73"/>
      <c r="K138" s="40" t="s">
        <v>278</v>
      </c>
      <c r="L138" s="9"/>
      <c r="M138" s="5"/>
      <c r="N138" s="5"/>
      <c r="O138" s="96">
        <v>3.5</v>
      </c>
      <c r="P138" s="65">
        <f>O138*$H$257</f>
        <v>542500</v>
      </c>
      <c r="Q138" s="66"/>
    </row>
    <row r="139" spans="1:17">
      <c r="A139" s="34" t="s">
        <v>5</v>
      </c>
      <c r="B139" s="42">
        <v>1</v>
      </c>
      <c r="C139" s="4" t="s">
        <v>22</v>
      </c>
      <c r="D139" s="22" t="s">
        <v>261</v>
      </c>
      <c r="E139" s="68" t="s">
        <v>255</v>
      </c>
      <c r="F139" s="74"/>
      <c r="G139" s="99">
        <v>0.63</v>
      </c>
      <c r="H139" s="104"/>
      <c r="I139" s="78">
        <v>0.63</v>
      </c>
      <c r="J139" s="73" t="s">
        <v>13</v>
      </c>
      <c r="K139" s="40"/>
      <c r="L139" s="9"/>
      <c r="M139" s="5"/>
      <c r="N139" s="78">
        <v>0</v>
      </c>
      <c r="O139" s="61"/>
      <c r="P139" s="65">
        <v>0</v>
      </c>
      <c r="Q139" s="66"/>
    </row>
    <row r="140" spans="1:17">
      <c r="A140" s="34" t="s">
        <v>5</v>
      </c>
      <c r="B140" s="39">
        <v>5</v>
      </c>
      <c r="C140" s="4" t="s">
        <v>46</v>
      </c>
      <c r="D140" s="22" t="s">
        <v>270</v>
      </c>
      <c r="E140" s="68" t="s">
        <v>251</v>
      </c>
      <c r="F140" s="74"/>
      <c r="G140" s="99">
        <v>2.6</v>
      </c>
      <c r="H140" s="109">
        <v>2.6</v>
      </c>
      <c r="I140" s="5"/>
      <c r="J140" s="73"/>
      <c r="K140" s="40"/>
      <c r="L140" s="9"/>
      <c r="M140" s="55">
        <v>2.6</v>
      </c>
      <c r="N140" s="5"/>
      <c r="O140" s="61"/>
      <c r="P140" s="65">
        <f>M140*$F$256</f>
        <v>104000</v>
      </c>
      <c r="Q140" s="66" t="s">
        <v>271</v>
      </c>
    </row>
    <row r="141" spans="1:17">
      <c r="A141" s="34" t="s">
        <v>5</v>
      </c>
      <c r="B141" s="82">
        <v>3</v>
      </c>
      <c r="C141" s="4" t="s">
        <v>69</v>
      </c>
      <c r="D141" s="22" t="s">
        <v>250</v>
      </c>
      <c r="E141" s="68" t="s">
        <v>261</v>
      </c>
      <c r="F141" s="74"/>
      <c r="G141" s="99">
        <v>4.57</v>
      </c>
      <c r="H141" s="104"/>
      <c r="I141" s="81">
        <v>4.57</v>
      </c>
      <c r="J141" s="73" t="s">
        <v>13</v>
      </c>
      <c r="K141" s="40" t="s">
        <v>264</v>
      </c>
      <c r="L141" s="9"/>
      <c r="M141" s="5"/>
      <c r="N141" s="5"/>
      <c r="O141" s="96">
        <v>4.57</v>
      </c>
      <c r="P141" s="65">
        <f>O141*$H$257</f>
        <v>708350</v>
      </c>
      <c r="Q141" s="66" t="s">
        <v>265</v>
      </c>
    </row>
    <row r="142" spans="1:17">
      <c r="A142" s="34" t="s">
        <v>5</v>
      </c>
      <c r="B142" s="39">
        <v>5</v>
      </c>
      <c r="C142" s="4" t="s">
        <v>96</v>
      </c>
      <c r="D142" s="22" t="s">
        <v>280</v>
      </c>
      <c r="E142" s="68" t="s">
        <v>294</v>
      </c>
      <c r="F142" s="74"/>
      <c r="G142" s="99">
        <v>0.24</v>
      </c>
      <c r="H142" s="109">
        <v>0.24</v>
      </c>
      <c r="I142" s="5"/>
      <c r="J142" s="73"/>
      <c r="K142" s="40">
        <v>1991</v>
      </c>
      <c r="L142" s="9"/>
      <c r="M142" s="55">
        <v>0.24</v>
      </c>
      <c r="N142" s="5"/>
      <c r="O142" s="61"/>
      <c r="P142" s="65">
        <f>M142*$F$256</f>
        <v>9600</v>
      </c>
      <c r="Q142" s="66"/>
    </row>
    <row r="143" spans="1:17">
      <c r="A143" s="34" t="s">
        <v>38</v>
      </c>
      <c r="B143" s="40">
        <v>0</v>
      </c>
      <c r="C143" s="4" t="s">
        <v>202</v>
      </c>
      <c r="D143" s="22" t="s">
        <v>305</v>
      </c>
      <c r="E143" s="68" t="s">
        <v>251</v>
      </c>
      <c r="F143" s="74">
        <v>0.44</v>
      </c>
      <c r="G143" s="99"/>
      <c r="H143" s="104"/>
      <c r="I143" s="5"/>
      <c r="J143" s="73"/>
      <c r="K143" s="40"/>
      <c r="L143" s="9"/>
      <c r="M143" s="5"/>
      <c r="N143" s="5"/>
      <c r="O143" s="61"/>
      <c r="P143" s="65"/>
      <c r="Q143" s="66"/>
    </row>
    <row r="144" spans="1:17">
      <c r="A144" s="34" t="s">
        <v>5</v>
      </c>
      <c r="B144" s="42">
        <v>1</v>
      </c>
      <c r="C144" s="4" t="s">
        <v>348</v>
      </c>
      <c r="D144" s="22" t="s">
        <v>224</v>
      </c>
      <c r="E144" s="68" t="s">
        <v>346</v>
      </c>
      <c r="F144" s="74"/>
      <c r="G144" s="99">
        <v>1</v>
      </c>
      <c r="H144" s="104"/>
      <c r="I144" s="78">
        <v>1</v>
      </c>
      <c r="J144" s="73"/>
      <c r="K144" s="40">
        <v>1991</v>
      </c>
      <c r="L144" s="9"/>
      <c r="M144" s="5"/>
      <c r="N144" s="78">
        <v>0</v>
      </c>
      <c r="O144" s="61"/>
      <c r="P144" s="65">
        <v>0</v>
      </c>
      <c r="Q144" s="66"/>
    </row>
    <row r="145" spans="1:17">
      <c r="A145" s="93" t="s">
        <v>5</v>
      </c>
      <c r="B145" s="40">
        <v>0</v>
      </c>
      <c r="C145" s="125" t="s">
        <v>67</v>
      </c>
      <c r="D145" s="22"/>
      <c r="E145" s="68">
        <v>0.26</v>
      </c>
      <c r="F145" s="74"/>
      <c r="G145" s="99" t="s">
        <v>13</v>
      </c>
      <c r="H145" s="104"/>
      <c r="I145" s="5"/>
      <c r="J145" s="73"/>
      <c r="K145" s="40"/>
      <c r="L145" s="9"/>
      <c r="M145" s="5"/>
      <c r="N145" s="5"/>
      <c r="O145" s="61"/>
      <c r="P145" s="65"/>
      <c r="Q145" s="66"/>
    </row>
    <row r="146" spans="1:17">
      <c r="A146" s="93" t="s">
        <v>5</v>
      </c>
      <c r="B146" s="40">
        <v>0</v>
      </c>
      <c r="C146" s="125" t="s">
        <v>71</v>
      </c>
      <c r="D146" s="22"/>
      <c r="E146" s="68">
        <v>1.17</v>
      </c>
      <c r="F146" s="74"/>
      <c r="G146" s="99" t="s">
        <v>13</v>
      </c>
      <c r="H146" s="104"/>
      <c r="I146" s="5"/>
      <c r="J146" s="73"/>
      <c r="K146" s="40"/>
      <c r="L146" s="9"/>
      <c r="M146" s="5"/>
      <c r="N146" s="5"/>
      <c r="O146" s="61"/>
      <c r="P146" s="65"/>
      <c r="Q146" s="66"/>
    </row>
    <row r="147" spans="1:17">
      <c r="A147" s="34" t="s">
        <v>5</v>
      </c>
      <c r="B147" s="39">
        <v>5</v>
      </c>
      <c r="C147" s="4" t="s">
        <v>355</v>
      </c>
      <c r="D147" s="22" t="s">
        <v>361</v>
      </c>
      <c r="E147" s="68" t="s">
        <v>356</v>
      </c>
      <c r="F147" s="74"/>
      <c r="G147" s="99">
        <v>1.8</v>
      </c>
      <c r="H147" s="109">
        <v>1.8</v>
      </c>
      <c r="I147" s="5" t="s">
        <v>13</v>
      </c>
      <c r="J147" s="73"/>
      <c r="K147" s="49">
        <v>1980</v>
      </c>
      <c r="L147" s="9"/>
      <c r="M147" s="55">
        <v>1.8</v>
      </c>
      <c r="N147" s="5"/>
      <c r="O147" s="61"/>
      <c r="P147" s="65">
        <f>M147*$F$256</f>
        <v>72000</v>
      </c>
      <c r="Q147" s="66" t="s">
        <v>357</v>
      </c>
    </row>
    <row r="148" spans="1:17">
      <c r="A148" s="34" t="s">
        <v>5</v>
      </c>
      <c r="B148" s="42">
        <v>1</v>
      </c>
      <c r="C148" s="4" t="s">
        <v>353</v>
      </c>
      <c r="D148" s="22" t="s">
        <v>224</v>
      </c>
      <c r="E148" s="68" t="s">
        <v>354</v>
      </c>
      <c r="F148" s="74"/>
      <c r="G148" s="99">
        <v>1.07</v>
      </c>
      <c r="H148" s="104"/>
      <c r="I148" s="78">
        <v>1.07</v>
      </c>
      <c r="J148" s="73"/>
      <c r="K148" s="40"/>
      <c r="L148" s="9"/>
      <c r="M148" s="5"/>
      <c r="N148" s="78">
        <v>0</v>
      </c>
      <c r="O148" s="61"/>
      <c r="P148" s="65">
        <v>0</v>
      </c>
      <c r="Q148" s="66"/>
    </row>
    <row r="149" spans="1:17">
      <c r="A149" s="28" t="s">
        <v>5</v>
      </c>
      <c r="B149" s="95">
        <v>6</v>
      </c>
      <c r="C149" s="6" t="s">
        <v>123</v>
      </c>
      <c r="D149" s="22" t="s">
        <v>371</v>
      </c>
      <c r="E149" s="68" t="s">
        <v>372</v>
      </c>
      <c r="F149" s="74"/>
      <c r="G149" s="99">
        <v>0.74</v>
      </c>
      <c r="H149" s="115">
        <v>0.74</v>
      </c>
      <c r="I149" s="5"/>
      <c r="J149" s="73"/>
      <c r="K149" s="40"/>
      <c r="L149" s="9"/>
      <c r="M149" s="5">
        <v>0</v>
      </c>
      <c r="N149" s="5"/>
      <c r="O149" s="61"/>
      <c r="P149" s="65">
        <v>0</v>
      </c>
      <c r="Q149" s="66" t="s">
        <v>373</v>
      </c>
    </row>
    <row r="150" spans="1:17">
      <c r="A150" s="34" t="s">
        <v>5</v>
      </c>
      <c r="B150" s="49">
        <v>2</v>
      </c>
      <c r="C150" s="4" t="s">
        <v>43</v>
      </c>
      <c r="D150" s="22" t="s">
        <v>272</v>
      </c>
      <c r="E150" s="68" t="s">
        <v>273</v>
      </c>
      <c r="F150" s="74"/>
      <c r="G150" s="99">
        <v>2.79</v>
      </c>
      <c r="H150" s="104"/>
      <c r="I150" s="7">
        <v>2.79</v>
      </c>
      <c r="J150" s="73" t="s">
        <v>13</v>
      </c>
      <c r="K150" s="40" t="s">
        <v>41</v>
      </c>
      <c r="L150" s="9"/>
      <c r="M150" s="5"/>
      <c r="N150" s="7">
        <v>2.79</v>
      </c>
      <c r="O150" s="61"/>
      <c r="P150" s="65">
        <f>(N150*$G$257)*1.5</f>
        <v>397575</v>
      </c>
      <c r="Q150" s="66" t="s">
        <v>274</v>
      </c>
    </row>
    <row r="151" spans="1:17">
      <c r="A151" s="34" t="s">
        <v>5</v>
      </c>
      <c r="B151" s="42">
        <v>1</v>
      </c>
      <c r="C151" s="4" t="s">
        <v>55</v>
      </c>
      <c r="D151" s="22" t="s">
        <v>280</v>
      </c>
      <c r="E151" s="68" t="s">
        <v>216</v>
      </c>
      <c r="F151" s="74"/>
      <c r="G151" s="99">
        <v>1.9</v>
      </c>
      <c r="H151" s="104"/>
      <c r="I151" s="78">
        <v>1.9</v>
      </c>
      <c r="J151" s="73"/>
      <c r="K151" s="40"/>
      <c r="L151" s="9"/>
      <c r="M151" s="5"/>
      <c r="N151" s="78">
        <v>0</v>
      </c>
      <c r="O151" s="61"/>
      <c r="P151" s="65">
        <v>0</v>
      </c>
      <c r="Q151" s="66" t="s">
        <v>285</v>
      </c>
    </row>
    <row r="152" spans="1:17">
      <c r="A152" s="28" t="s">
        <v>38</v>
      </c>
      <c r="B152" s="40">
        <v>0</v>
      </c>
      <c r="C152" s="22" t="s">
        <v>187</v>
      </c>
      <c r="D152" s="22" t="s">
        <v>255</v>
      </c>
      <c r="E152" s="68" t="s">
        <v>325</v>
      </c>
      <c r="F152" s="74">
        <v>0.2</v>
      </c>
      <c r="G152" s="99"/>
      <c r="H152" s="104"/>
      <c r="I152" s="5"/>
      <c r="J152" s="73"/>
      <c r="K152" s="40"/>
      <c r="L152" s="9"/>
      <c r="M152" s="5"/>
      <c r="N152" s="23" t="s">
        <v>13</v>
      </c>
      <c r="O152" s="61"/>
      <c r="P152" s="65" t="s">
        <v>13</v>
      </c>
      <c r="Q152" s="66"/>
    </row>
    <row r="153" spans="1:17">
      <c r="A153" s="34" t="s">
        <v>5</v>
      </c>
      <c r="B153" s="56">
        <v>4</v>
      </c>
      <c r="C153" s="4" t="s">
        <v>50</v>
      </c>
      <c r="D153" s="22" t="s">
        <v>280</v>
      </c>
      <c r="E153" s="68" t="s">
        <v>36</v>
      </c>
      <c r="F153" s="74"/>
      <c r="G153" s="99">
        <v>1.1000000000000001</v>
      </c>
      <c r="H153" s="105">
        <v>1.1000000000000001</v>
      </c>
      <c r="I153" s="5"/>
      <c r="J153" s="73"/>
      <c r="K153" s="40"/>
      <c r="L153" s="9"/>
      <c r="M153" s="5"/>
      <c r="N153" s="25">
        <v>1.1000000000000001</v>
      </c>
      <c r="O153" s="61"/>
      <c r="P153" s="65">
        <f>N153*$G$256</f>
        <v>66000</v>
      </c>
      <c r="Q153" s="66"/>
    </row>
    <row r="154" spans="1:17">
      <c r="A154" s="28" t="s">
        <v>38</v>
      </c>
      <c r="B154" s="127">
        <v>0</v>
      </c>
      <c r="C154" s="4" t="s">
        <v>364</v>
      </c>
      <c r="D154" s="22" t="s">
        <v>224</v>
      </c>
      <c r="E154" s="68" t="s">
        <v>360</v>
      </c>
      <c r="F154" s="74"/>
      <c r="G154" s="99"/>
      <c r="H154" s="74"/>
      <c r="I154" s="5"/>
      <c r="J154" s="73"/>
      <c r="K154" s="40"/>
      <c r="L154" s="9"/>
      <c r="M154" s="5"/>
      <c r="N154" s="5"/>
      <c r="O154" s="61"/>
      <c r="P154" s="65"/>
      <c r="Q154" s="66"/>
    </row>
    <row r="155" spans="1:17">
      <c r="A155" s="34" t="s">
        <v>38</v>
      </c>
      <c r="B155" s="40">
        <v>0</v>
      </c>
      <c r="C155" s="22" t="s">
        <v>135</v>
      </c>
      <c r="D155" s="22"/>
      <c r="E155" s="68"/>
      <c r="F155" s="74">
        <v>0.2</v>
      </c>
      <c r="G155" s="99"/>
      <c r="H155" s="104"/>
      <c r="I155" s="5"/>
      <c r="J155" s="73"/>
      <c r="K155" s="40"/>
      <c r="L155" s="9"/>
      <c r="M155" s="5"/>
      <c r="N155" s="5"/>
      <c r="O155" s="61"/>
      <c r="P155" s="65"/>
      <c r="Q155" s="66"/>
    </row>
    <row r="156" spans="1:17">
      <c r="A156" s="34" t="s">
        <v>38</v>
      </c>
      <c r="B156" s="40">
        <v>0</v>
      </c>
      <c r="C156" s="22" t="s">
        <v>135</v>
      </c>
      <c r="D156" s="22"/>
      <c r="E156" s="68"/>
      <c r="F156" s="74">
        <v>0.12</v>
      </c>
      <c r="G156" s="99"/>
      <c r="H156" s="104"/>
      <c r="I156" s="5"/>
      <c r="J156" s="73"/>
      <c r="K156" s="40"/>
      <c r="L156" s="9"/>
      <c r="M156" s="5"/>
      <c r="N156" s="5"/>
      <c r="O156" s="61"/>
      <c r="P156" s="65"/>
      <c r="Q156" s="66"/>
    </row>
    <row r="157" spans="1:17">
      <c r="A157" s="28" t="s">
        <v>5</v>
      </c>
      <c r="B157" s="56">
        <v>4</v>
      </c>
      <c r="C157" s="4" t="s">
        <v>77</v>
      </c>
      <c r="D157" s="22" t="s">
        <v>363</v>
      </c>
      <c r="E157" s="68"/>
      <c r="F157" s="74"/>
      <c r="G157" s="99">
        <v>0.23</v>
      </c>
      <c r="H157" s="105">
        <v>0.23</v>
      </c>
      <c r="I157" s="5"/>
      <c r="J157" s="73"/>
      <c r="K157" s="40"/>
      <c r="L157" s="9"/>
      <c r="M157" s="5"/>
      <c r="N157" s="25">
        <v>0.23</v>
      </c>
      <c r="O157" s="61"/>
      <c r="P157" s="65">
        <f>N157*$G$256</f>
        <v>13800</v>
      </c>
      <c r="Q157" s="66" t="s">
        <v>362</v>
      </c>
    </row>
    <row r="158" spans="1:17">
      <c r="A158" s="34" t="s">
        <v>5</v>
      </c>
      <c r="B158" s="49">
        <v>2</v>
      </c>
      <c r="C158" s="4" t="s">
        <v>11</v>
      </c>
      <c r="D158" s="22" t="s">
        <v>224</v>
      </c>
      <c r="E158" s="68" t="s">
        <v>360</v>
      </c>
      <c r="F158" s="74"/>
      <c r="G158" s="99">
        <v>0.45</v>
      </c>
      <c r="H158" s="104"/>
      <c r="I158" s="7">
        <v>0.45</v>
      </c>
      <c r="J158" s="73" t="s">
        <v>13</v>
      </c>
      <c r="K158" s="40">
        <v>1984</v>
      </c>
      <c r="L158" s="9"/>
      <c r="M158" s="5"/>
      <c r="N158" s="7">
        <v>0.45</v>
      </c>
      <c r="O158" s="61"/>
      <c r="P158" s="65">
        <f>N158*$G$257</f>
        <v>42750</v>
      </c>
      <c r="Q158" s="66" t="s">
        <v>362</v>
      </c>
    </row>
    <row r="159" spans="1:17">
      <c r="A159" s="34" t="s">
        <v>5</v>
      </c>
      <c r="B159" s="39">
        <v>5</v>
      </c>
      <c r="C159" s="4" t="s">
        <v>218</v>
      </c>
      <c r="D159" s="22" t="s">
        <v>224</v>
      </c>
      <c r="E159" s="68" t="s">
        <v>360</v>
      </c>
      <c r="F159" s="74"/>
      <c r="G159" s="99">
        <v>0.06</v>
      </c>
      <c r="H159" s="109">
        <v>0.06</v>
      </c>
      <c r="I159" s="5"/>
      <c r="J159" s="73"/>
      <c r="K159" s="40"/>
      <c r="L159" s="9"/>
      <c r="M159" s="55">
        <v>0.06</v>
      </c>
      <c r="N159" s="5"/>
      <c r="O159" s="61"/>
      <c r="P159" s="65">
        <f>M159*$F$256</f>
        <v>2400</v>
      </c>
      <c r="Q159" s="66"/>
    </row>
    <row r="160" spans="1:17">
      <c r="A160" s="34" t="s">
        <v>38</v>
      </c>
      <c r="B160" s="40">
        <v>0</v>
      </c>
      <c r="C160" s="4" t="s">
        <v>217</v>
      </c>
      <c r="D160" s="22"/>
      <c r="E160" s="68"/>
      <c r="F160" s="74">
        <v>0.09</v>
      </c>
      <c r="G160" s="99"/>
      <c r="H160" s="104"/>
      <c r="I160" s="5"/>
      <c r="J160" s="73"/>
      <c r="K160" s="40"/>
      <c r="L160" s="9"/>
      <c r="M160" s="5"/>
      <c r="N160" s="5"/>
      <c r="O160" s="61"/>
      <c r="P160" s="65"/>
      <c r="Q160" s="66"/>
    </row>
    <row r="161" spans="1:17">
      <c r="A161" s="34" t="s">
        <v>5</v>
      </c>
      <c r="B161" s="56">
        <v>4</v>
      </c>
      <c r="C161" s="4" t="s">
        <v>205</v>
      </c>
      <c r="D161" s="22" t="s">
        <v>280</v>
      </c>
      <c r="E161" s="68" t="s">
        <v>300</v>
      </c>
      <c r="F161" s="74"/>
      <c r="G161" s="99">
        <v>0.12</v>
      </c>
      <c r="H161" s="105">
        <v>0.12</v>
      </c>
      <c r="I161" s="5"/>
      <c r="J161" s="73"/>
      <c r="K161" s="40"/>
      <c r="L161" s="9"/>
      <c r="M161" s="5" t="s">
        <v>13</v>
      </c>
      <c r="N161" s="25">
        <v>0.12</v>
      </c>
      <c r="O161" s="61"/>
      <c r="P161" s="65">
        <f>N161*$G$256</f>
        <v>7200</v>
      </c>
      <c r="Q161" s="66"/>
    </row>
    <row r="162" spans="1:17">
      <c r="A162" s="34" t="s">
        <v>38</v>
      </c>
      <c r="B162" s="40">
        <v>0</v>
      </c>
      <c r="C162" s="22" t="s">
        <v>211</v>
      </c>
      <c r="D162" s="22" t="s">
        <v>280</v>
      </c>
      <c r="E162" s="68" t="s">
        <v>300</v>
      </c>
      <c r="F162" s="74">
        <v>0.15</v>
      </c>
      <c r="G162" s="99"/>
      <c r="H162" s="104" t="s">
        <v>6</v>
      </c>
      <c r="I162" s="5"/>
      <c r="J162" s="73"/>
      <c r="K162" s="40"/>
      <c r="L162" s="9"/>
      <c r="M162" s="5"/>
      <c r="N162" s="5"/>
      <c r="O162" s="61"/>
      <c r="P162" s="65"/>
      <c r="Q162" s="66"/>
    </row>
    <row r="163" spans="1:17">
      <c r="A163" s="28" t="s">
        <v>38</v>
      </c>
      <c r="B163" s="40">
        <v>0</v>
      </c>
      <c r="C163" s="22" t="s">
        <v>401</v>
      </c>
      <c r="D163" s="22" t="s">
        <v>230</v>
      </c>
      <c r="E163" s="68" t="s">
        <v>231</v>
      </c>
      <c r="F163" s="74"/>
      <c r="G163" s="99"/>
      <c r="H163" s="104"/>
      <c r="I163" s="5"/>
      <c r="J163" s="73"/>
      <c r="K163" s="40"/>
      <c r="L163" s="9"/>
      <c r="M163" s="5"/>
      <c r="N163" s="5"/>
      <c r="O163" s="61"/>
      <c r="P163" s="65"/>
      <c r="Q163" s="66"/>
    </row>
    <row r="164" spans="1:17">
      <c r="A164" s="34" t="s">
        <v>5</v>
      </c>
      <c r="B164" s="56">
        <v>4</v>
      </c>
      <c r="C164" s="4" t="s">
        <v>111</v>
      </c>
      <c r="D164" s="22" t="s">
        <v>261</v>
      </c>
      <c r="E164" s="68" t="s">
        <v>15</v>
      </c>
      <c r="F164" s="74"/>
      <c r="G164" s="99">
        <v>0.23</v>
      </c>
      <c r="H164" s="105">
        <v>0.23</v>
      </c>
      <c r="I164" s="5"/>
      <c r="J164" s="73"/>
      <c r="K164" s="40"/>
      <c r="L164" s="9"/>
      <c r="M164" s="5"/>
      <c r="N164" s="25">
        <v>0.23</v>
      </c>
      <c r="O164" s="61"/>
      <c r="P164" s="65">
        <f>N164*$G$256</f>
        <v>13800</v>
      </c>
      <c r="Q164" s="66"/>
    </row>
    <row r="165" spans="1:17">
      <c r="A165" s="34" t="s">
        <v>5</v>
      </c>
      <c r="B165" s="95">
        <v>6</v>
      </c>
      <c r="C165" s="4" t="s">
        <v>89</v>
      </c>
      <c r="D165" s="22" t="s">
        <v>255</v>
      </c>
      <c r="E165" s="68" t="s">
        <v>314</v>
      </c>
      <c r="F165" s="74"/>
      <c r="G165" s="99">
        <v>0.25</v>
      </c>
      <c r="H165" s="115">
        <v>0.25</v>
      </c>
      <c r="I165" s="5"/>
      <c r="J165" s="73"/>
      <c r="K165" s="40"/>
      <c r="L165" s="9"/>
      <c r="M165" s="116">
        <v>0</v>
      </c>
      <c r="N165" s="5"/>
      <c r="O165" s="61"/>
      <c r="P165" s="65">
        <v>0</v>
      </c>
      <c r="Q165" s="66" t="s">
        <v>315</v>
      </c>
    </row>
    <row r="166" spans="1:17">
      <c r="A166" s="28" t="s">
        <v>38</v>
      </c>
      <c r="B166" s="43">
        <v>0</v>
      </c>
      <c r="C166" s="4" t="s">
        <v>397</v>
      </c>
      <c r="D166" s="22" t="s">
        <v>280</v>
      </c>
      <c r="E166" s="68" t="s">
        <v>216</v>
      </c>
      <c r="F166" s="74"/>
      <c r="G166" s="99"/>
      <c r="H166" s="115"/>
      <c r="I166" s="5"/>
      <c r="J166" s="73"/>
      <c r="K166" s="40"/>
      <c r="L166" s="9"/>
      <c r="M166" s="116"/>
      <c r="N166" s="5"/>
      <c r="O166" s="61"/>
      <c r="P166" s="65"/>
      <c r="Q166" s="66"/>
    </row>
    <row r="167" spans="1:17">
      <c r="A167" s="34" t="s">
        <v>38</v>
      </c>
      <c r="B167" s="40">
        <v>0</v>
      </c>
      <c r="C167" s="22" t="s">
        <v>161</v>
      </c>
      <c r="D167" s="22" t="s">
        <v>250</v>
      </c>
      <c r="E167" s="68" t="s">
        <v>69</v>
      </c>
      <c r="F167" s="74">
        <v>0.5</v>
      </c>
      <c r="G167" s="99"/>
      <c r="H167" s="104"/>
      <c r="I167" s="5"/>
      <c r="J167" s="73"/>
      <c r="K167" s="40"/>
      <c r="L167" s="9"/>
      <c r="M167" s="5"/>
      <c r="N167" s="5"/>
      <c r="O167" s="61"/>
      <c r="P167" s="65"/>
      <c r="Q167" s="66"/>
    </row>
    <row r="168" spans="1:17">
      <c r="A168" s="34" t="s">
        <v>38</v>
      </c>
      <c r="B168" s="40">
        <v>0</v>
      </c>
      <c r="C168" s="22" t="s">
        <v>140</v>
      </c>
      <c r="D168" s="22" t="s">
        <v>261</v>
      </c>
      <c r="E168" s="68" t="s">
        <v>70</v>
      </c>
      <c r="F168" s="74">
        <v>0.75</v>
      </c>
      <c r="G168" s="99" t="s">
        <v>13</v>
      </c>
      <c r="H168" s="104"/>
      <c r="I168" s="5"/>
      <c r="J168" s="73"/>
      <c r="K168" s="40"/>
      <c r="L168" s="9"/>
      <c r="M168" s="5"/>
      <c r="N168" s="5"/>
      <c r="O168" s="61"/>
      <c r="P168" s="65"/>
      <c r="Q168" s="66"/>
    </row>
    <row r="169" spans="1:17">
      <c r="A169" s="8" t="s">
        <v>38</v>
      </c>
      <c r="B169" s="40"/>
      <c r="C169" s="6" t="s">
        <v>143</v>
      </c>
      <c r="D169" s="22"/>
      <c r="E169" s="68"/>
      <c r="F169" s="74"/>
      <c r="G169" s="99"/>
      <c r="H169" s="104"/>
      <c r="I169" s="5"/>
      <c r="J169" s="73"/>
      <c r="K169" s="40"/>
      <c r="L169" s="9"/>
      <c r="M169" s="5"/>
      <c r="N169" s="5"/>
      <c r="O169" s="61"/>
      <c r="P169" s="65"/>
      <c r="Q169" s="66"/>
    </row>
    <row r="170" spans="1:17">
      <c r="A170" s="34" t="s">
        <v>38</v>
      </c>
      <c r="B170" s="40">
        <v>0</v>
      </c>
      <c r="C170" s="22" t="s">
        <v>155</v>
      </c>
      <c r="D170" s="22" t="s">
        <v>255</v>
      </c>
      <c r="E170" s="68" t="s">
        <v>23</v>
      </c>
      <c r="F170" s="74">
        <v>0.2</v>
      </c>
      <c r="G170" s="99"/>
      <c r="H170" s="104"/>
      <c r="I170" s="5"/>
      <c r="J170" s="73"/>
      <c r="K170" s="40"/>
      <c r="L170" s="9"/>
      <c r="M170" s="5"/>
      <c r="N170" s="5"/>
      <c r="O170" s="61"/>
      <c r="P170" s="65"/>
      <c r="Q170" s="66"/>
    </row>
    <row r="171" spans="1:17">
      <c r="A171" s="34" t="s">
        <v>5</v>
      </c>
      <c r="B171" s="49">
        <v>2</v>
      </c>
      <c r="C171" s="4" t="s">
        <v>104</v>
      </c>
      <c r="D171" s="22" t="s">
        <v>280</v>
      </c>
      <c r="E171" s="68" t="s">
        <v>295</v>
      </c>
      <c r="F171" s="74"/>
      <c r="G171" s="99">
        <v>0.09</v>
      </c>
      <c r="H171" s="104"/>
      <c r="I171" s="7">
        <v>0.09</v>
      </c>
      <c r="J171" s="73"/>
      <c r="K171" s="40"/>
      <c r="L171" s="9"/>
      <c r="M171" s="5"/>
      <c r="N171" s="7">
        <v>0.09</v>
      </c>
      <c r="O171" s="61"/>
      <c r="P171" s="65">
        <f>N171*$G$257</f>
        <v>8550</v>
      </c>
      <c r="Q171" s="66"/>
    </row>
    <row r="172" spans="1:17">
      <c r="A172" s="34" t="s">
        <v>5</v>
      </c>
      <c r="B172" s="49">
        <v>2</v>
      </c>
      <c r="C172" s="4" t="s">
        <v>101</v>
      </c>
      <c r="D172" s="22" t="s">
        <v>221</v>
      </c>
      <c r="E172" s="68" t="s">
        <v>251</v>
      </c>
      <c r="F172" s="74"/>
      <c r="G172" s="99">
        <v>0.12</v>
      </c>
      <c r="H172" s="104"/>
      <c r="I172" s="7">
        <v>0.12</v>
      </c>
      <c r="J172" s="73"/>
      <c r="K172" s="40"/>
      <c r="L172" s="9"/>
      <c r="M172" s="5"/>
      <c r="N172" s="7">
        <v>0.12</v>
      </c>
      <c r="O172" s="61"/>
      <c r="P172" s="65">
        <f>N172*$G$257</f>
        <v>11400</v>
      </c>
      <c r="Q172" s="66"/>
    </row>
    <row r="173" spans="1:17">
      <c r="A173" s="34" t="s">
        <v>38</v>
      </c>
      <c r="B173" s="40">
        <v>0</v>
      </c>
      <c r="C173" s="22" t="s">
        <v>149</v>
      </c>
      <c r="D173" s="22" t="s">
        <v>255</v>
      </c>
      <c r="E173" s="68" t="s">
        <v>26</v>
      </c>
      <c r="F173" s="74">
        <v>0.38</v>
      </c>
      <c r="G173" s="99" t="s">
        <v>13</v>
      </c>
      <c r="H173" s="104"/>
      <c r="I173" s="5"/>
      <c r="J173" s="73"/>
      <c r="K173" s="40"/>
      <c r="L173" s="9"/>
      <c r="M173" s="5"/>
      <c r="N173" s="5"/>
      <c r="O173" s="61"/>
      <c r="P173" s="65"/>
      <c r="Q173" s="66"/>
    </row>
    <row r="174" spans="1:17">
      <c r="A174" s="34" t="s">
        <v>5</v>
      </c>
      <c r="B174" s="39">
        <v>5</v>
      </c>
      <c r="C174" s="4" t="s">
        <v>195</v>
      </c>
      <c r="D174" s="22" t="s">
        <v>280</v>
      </c>
      <c r="E174" s="68" t="s">
        <v>301</v>
      </c>
      <c r="F174" s="74"/>
      <c r="G174" s="99">
        <v>1.2</v>
      </c>
      <c r="H174" s="109">
        <v>0.3</v>
      </c>
      <c r="I174" s="116">
        <v>0.9</v>
      </c>
      <c r="J174" s="73" t="s">
        <v>13</v>
      </c>
      <c r="K174" s="40">
        <v>1983</v>
      </c>
      <c r="L174" s="9"/>
      <c r="M174" s="55">
        <v>0.3</v>
      </c>
      <c r="N174" s="116">
        <v>0</v>
      </c>
      <c r="O174" s="61"/>
      <c r="P174" s="65">
        <f>M174*$F$256</f>
        <v>12000</v>
      </c>
      <c r="Q174" s="66"/>
    </row>
    <row r="175" spans="1:17">
      <c r="A175" s="34" t="s">
        <v>5</v>
      </c>
      <c r="B175" s="49">
        <v>2</v>
      </c>
      <c r="C175" s="4" t="s">
        <v>54</v>
      </c>
      <c r="D175" s="22" t="s">
        <v>255</v>
      </c>
      <c r="E175" s="68" t="s">
        <v>26</v>
      </c>
      <c r="F175" s="74"/>
      <c r="G175" s="99">
        <v>0.6</v>
      </c>
      <c r="H175" s="104"/>
      <c r="I175" s="7">
        <v>0.6</v>
      </c>
      <c r="J175" s="73"/>
      <c r="K175" s="40"/>
      <c r="L175" s="9"/>
      <c r="M175" s="5"/>
      <c r="N175" s="7">
        <v>0.6</v>
      </c>
      <c r="O175" s="61"/>
      <c r="P175" s="65">
        <f>N175*$G$257</f>
        <v>57000</v>
      </c>
      <c r="Q175" s="66"/>
    </row>
    <row r="176" spans="1:17">
      <c r="A176" s="34" t="s">
        <v>38</v>
      </c>
      <c r="B176" s="43">
        <v>0</v>
      </c>
      <c r="C176" s="4" t="s">
        <v>324</v>
      </c>
      <c r="D176" s="22" t="s">
        <v>261</v>
      </c>
      <c r="E176" s="68" t="s">
        <v>251</v>
      </c>
      <c r="F176" s="74">
        <v>0.1</v>
      </c>
      <c r="G176" s="99"/>
      <c r="H176" s="104"/>
      <c r="I176" s="23"/>
      <c r="J176" s="73"/>
      <c r="K176" s="40"/>
      <c r="L176" s="9"/>
      <c r="M176" s="5"/>
      <c r="N176" s="23"/>
      <c r="O176" s="61"/>
      <c r="P176" s="65"/>
      <c r="Q176" s="66"/>
    </row>
    <row r="177" spans="1:17">
      <c r="A177" s="34" t="s">
        <v>5</v>
      </c>
      <c r="B177" s="95">
        <v>6</v>
      </c>
      <c r="C177" s="4" t="s">
        <v>62</v>
      </c>
      <c r="D177" s="22" t="s">
        <v>255</v>
      </c>
      <c r="E177" s="68" t="s">
        <v>251</v>
      </c>
      <c r="F177" s="74"/>
      <c r="G177" s="99">
        <v>0.2</v>
      </c>
      <c r="H177" s="115">
        <v>0.2</v>
      </c>
      <c r="I177" s="5"/>
      <c r="J177" s="73"/>
      <c r="K177" s="40"/>
      <c r="L177" s="9"/>
      <c r="M177" s="116">
        <v>0</v>
      </c>
      <c r="N177" s="5"/>
      <c r="O177" s="61"/>
      <c r="P177" s="65">
        <v>0</v>
      </c>
      <c r="Q177" s="66"/>
    </row>
    <row r="178" spans="1:17">
      <c r="A178" s="34" t="s">
        <v>38</v>
      </c>
      <c r="B178" s="40">
        <v>0</v>
      </c>
      <c r="C178" s="22" t="s">
        <v>142</v>
      </c>
      <c r="D178" s="22" t="s">
        <v>255</v>
      </c>
      <c r="E178" s="68" t="s">
        <v>251</v>
      </c>
      <c r="F178" s="74">
        <v>0.75</v>
      </c>
      <c r="G178" s="99"/>
      <c r="H178" s="104"/>
      <c r="I178" s="5"/>
      <c r="J178" s="73"/>
      <c r="K178" s="40"/>
      <c r="L178" s="9"/>
      <c r="M178" s="5"/>
      <c r="N178" s="5"/>
      <c r="O178" s="61"/>
      <c r="P178" s="65"/>
      <c r="Q178" s="66"/>
    </row>
    <row r="179" spans="1:17">
      <c r="A179" s="8" t="s">
        <v>374</v>
      </c>
      <c r="B179" s="40"/>
      <c r="C179" s="6" t="s">
        <v>126</v>
      </c>
      <c r="D179" s="22"/>
      <c r="E179" s="68"/>
      <c r="F179" s="74"/>
      <c r="G179" s="99"/>
      <c r="H179" s="104"/>
      <c r="I179" s="5"/>
      <c r="J179" s="73"/>
      <c r="K179" s="40"/>
      <c r="L179" s="9"/>
      <c r="M179" s="5"/>
      <c r="N179" s="5"/>
      <c r="O179" s="61"/>
      <c r="P179" s="65"/>
      <c r="Q179" s="66"/>
    </row>
    <row r="180" spans="1:17">
      <c r="A180" s="34" t="s">
        <v>5</v>
      </c>
      <c r="B180" s="94">
        <v>1</v>
      </c>
      <c r="C180" s="129" t="s">
        <v>32</v>
      </c>
      <c r="D180" s="24" t="s">
        <v>250</v>
      </c>
      <c r="E180" s="69" t="s">
        <v>329</v>
      </c>
      <c r="F180" s="118"/>
      <c r="G180" s="99">
        <v>0.54</v>
      </c>
      <c r="H180" s="104"/>
      <c r="I180" s="78">
        <v>0.54</v>
      </c>
      <c r="J180" s="73"/>
      <c r="K180" s="40" t="s">
        <v>39</v>
      </c>
      <c r="L180" s="9"/>
      <c r="M180" s="5"/>
      <c r="N180" s="78">
        <v>0</v>
      </c>
      <c r="O180" s="61"/>
      <c r="P180" s="65">
        <v>0</v>
      </c>
      <c r="Q180" s="66" t="s">
        <v>335</v>
      </c>
    </row>
    <row r="181" spans="1:17">
      <c r="A181" s="34" t="s">
        <v>5</v>
      </c>
      <c r="B181" s="42">
        <v>1</v>
      </c>
      <c r="C181" s="22" t="s">
        <v>18</v>
      </c>
      <c r="D181" s="22" t="s">
        <v>255</v>
      </c>
      <c r="E181" s="68" t="s">
        <v>49</v>
      </c>
      <c r="F181" s="74"/>
      <c r="G181" s="99">
        <v>0.1</v>
      </c>
      <c r="H181" s="74" t="s">
        <v>13</v>
      </c>
      <c r="I181" s="78">
        <v>0.1</v>
      </c>
      <c r="J181" s="73"/>
      <c r="K181" s="40"/>
      <c r="L181" s="9"/>
      <c r="M181" s="23"/>
      <c r="N181" s="78">
        <v>0</v>
      </c>
      <c r="O181" s="61"/>
      <c r="P181" s="65">
        <v>0</v>
      </c>
      <c r="Q181" s="66"/>
    </row>
    <row r="182" spans="1:17">
      <c r="A182" s="34" t="s">
        <v>5</v>
      </c>
      <c r="B182" s="42">
        <v>1</v>
      </c>
      <c r="C182" s="4" t="s">
        <v>207</v>
      </c>
      <c r="D182" s="22" t="s">
        <v>255</v>
      </c>
      <c r="E182" s="68" t="s">
        <v>49</v>
      </c>
      <c r="F182" s="74"/>
      <c r="G182" s="99">
        <v>1.25</v>
      </c>
      <c r="H182" s="74"/>
      <c r="I182" s="78">
        <v>1.25</v>
      </c>
      <c r="J182" s="73"/>
      <c r="K182" s="40"/>
      <c r="L182" s="9"/>
      <c r="M182" s="23"/>
      <c r="N182" s="78">
        <v>0</v>
      </c>
      <c r="O182" s="61"/>
      <c r="P182" s="65">
        <v>0</v>
      </c>
      <c r="Q182" s="66"/>
    </row>
    <row r="183" spans="1:17">
      <c r="A183" s="34" t="s">
        <v>5</v>
      </c>
      <c r="B183" s="49">
        <v>2</v>
      </c>
      <c r="C183" s="22" t="s">
        <v>70</v>
      </c>
      <c r="D183" s="22" t="s">
        <v>261</v>
      </c>
      <c r="E183" s="68" t="s">
        <v>251</v>
      </c>
      <c r="F183" s="74"/>
      <c r="G183" s="99">
        <v>0.6</v>
      </c>
      <c r="H183" s="104"/>
      <c r="I183" s="7">
        <v>0.6</v>
      </c>
      <c r="J183" s="73"/>
      <c r="K183" s="40"/>
      <c r="L183" s="9"/>
      <c r="M183" s="5"/>
      <c r="N183" s="7">
        <v>0.6</v>
      </c>
      <c r="O183" s="61"/>
      <c r="P183" s="65">
        <f>N183*$G$257</f>
        <v>57000</v>
      </c>
      <c r="Q183" s="66"/>
    </row>
    <row r="184" spans="1:17">
      <c r="A184" s="34" t="s">
        <v>5</v>
      </c>
      <c r="B184" s="95">
        <v>6</v>
      </c>
      <c r="C184" s="22" t="s">
        <v>206</v>
      </c>
      <c r="D184" s="22" t="s">
        <v>261</v>
      </c>
      <c r="E184" s="68" t="s">
        <v>70</v>
      </c>
      <c r="F184" s="74"/>
      <c r="G184" s="99">
        <v>0.26</v>
      </c>
      <c r="H184" s="115">
        <v>0.26</v>
      </c>
      <c r="I184" s="5" t="s">
        <v>13</v>
      </c>
      <c r="J184" s="73" t="s">
        <v>13</v>
      </c>
      <c r="K184" s="40">
        <v>1987</v>
      </c>
      <c r="L184" s="9"/>
      <c r="M184" s="116">
        <v>0</v>
      </c>
      <c r="N184" s="5"/>
      <c r="O184" s="61"/>
      <c r="P184" s="65">
        <v>0</v>
      </c>
      <c r="Q184" s="66"/>
    </row>
    <row r="185" spans="1:17">
      <c r="A185" s="34" t="s">
        <v>5</v>
      </c>
      <c r="B185" s="42">
        <v>1</v>
      </c>
      <c r="C185" s="22" t="s">
        <v>44</v>
      </c>
      <c r="D185" s="22" t="s">
        <v>230</v>
      </c>
      <c r="E185" s="68" t="s">
        <v>34</v>
      </c>
      <c r="F185" s="74"/>
      <c r="G185" s="99">
        <v>0.27</v>
      </c>
      <c r="H185" s="104"/>
      <c r="I185" s="78">
        <v>0.27</v>
      </c>
      <c r="J185" s="73" t="s">
        <v>13</v>
      </c>
      <c r="K185" s="40"/>
      <c r="L185" s="9"/>
      <c r="M185" s="5"/>
      <c r="N185" s="78">
        <v>0</v>
      </c>
      <c r="O185" s="61"/>
      <c r="P185" s="65">
        <v>0</v>
      </c>
      <c r="Q185" s="66"/>
    </row>
    <row r="186" spans="1:17">
      <c r="A186" s="8" t="s">
        <v>38</v>
      </c>
      <c r="B186" s="40"/>
      <c r="C186" s="6" t="s">
        <v>165</v>
      </c>
      <c r="D186" s="22"/>
      <c r="E186" s="68"/>
      <c r="F186" s="74"/>
      <c r="G186" s="99"/>
      <c r="H186" s="104"/>
      <c r="I186" s="5"/>
      <c r="J186" s="73"/>
      <c r="K186" s="40"/>
      <c r="L186" s="9"/>
      <c r="M186" s="5"/>
      <c r="N186" s="5"/>
      <c r="O186" s="61"/>
      <c r="P186" s="65"/>
      <c r="Q186" s="66"/>
    </row>
    <row r="187" spans="1:17">
      <c r="A187" s="34" t="s">
        <v>38</v>
      </c>
      <c r="B187" s="40">
        <v>0</v>
      </c>
      <c r="C187" s="22" t="s">
        <v>145</v>
      </c>
      <c r="D187" s="22" t="s">
        <v>379</v>
      </c>
      <c r="E187" s="68" t="s">
        <v>9</v>
      </c>
      <c r="F187" s="74">
        <v>0.1</v>
      </c>
      <c r="G187" s="99"/>
      <c r="H187" s="104"/>
      <c r="I187" s="5"/>
      <c r="J187" s="73"/>
      <c r="K187" s="40"/>
      <c r="L187" s="9"/>
      <c r="M187" s="5"/>
      <c r="N187" s="5"/>
      <c r="O187" s="61"/>
      <c r="P187" s="65"/>
      <c r="Q187" s="66"/>
    </row>
    <row r="188" spans="1:17">
      <c r="A188" s="34" t="s">
        <v>38</v>
      </c>
      <c r="B188" s="40">
        <v>0</v>
      </c>
      <c r="C188" s="22" t="s">
        <v>168</v>
      </c>
      <c r="D188" s="22" t="s">
        <v>342</v>
      </c>
      <c r="E188" s="68" t="s">
        <v>343</v>
      </c>
      <c r="F188" s="74">
        <v>0.15</v>
      </c>
      <c r="G188" s="99"/>
      <c r="H188" s="104"/>
      <c r="I188" s="5"/>
      <c r="J188" s="73"/>
      <c r="K188" s="40"/>
      <c r="L188" s="9"/>
      <c r="M188" s="5"/>
      <c r="N188" s="5"/>
      <c r="O188" s="61"/>
      <c r="P188" s="65"/>
      <c r="Q188" s="66"/>
    </row>
    <row r="189" spans="1:17">
      <c r="A189" s="34" t="s">
        <v>38</v>
      </c>
      <c r="B189" s="40">
        <v>0</v>
      </c>
      <c r="C189" s="22" t="s">
        <v>141</v>
      </c>
      <c r="D189" s="22" t="s">
        <v>261</v>
      </c>
      <c r="E189" s="68" t="s">
        <v>251</v>
      </c>
      <c r="F189" s="74">
        <v>0.48</v>
      </c>
      <c r="G189" s="99"/>
      <c r="H189" s="104"/>
      <c r="I189" s="5"/>
      <c r="J189" s="73"/>
      <c r="K189" s="40"/>
      <c r="L189" s="9"/>
      <c r="M189" s="5"/>
      <c r="N189" s="5"/>
      <c r="O189" s="61"/>
      <c r="P189" s="65"/>
      <c r="Q189" s="66"/>
    </row>
    <row r="190" spans="1:17">
      <c r="A190" s="34" t="s">
        <v>38</v>
      </c>
      <c r="B190" s="40">
        <v>0</v>
      </c>
      <c r="C190" s="22" t="s">
        <v>154</v>
      </c>
      <c r="D190" s="22" t="s">
        <v>255</v>
      </c>
      <c r="E190" s="68" t="s">
        <v>49</v>
      </c>
      <c r="F190" s="74">
        <v>0.6</v>
      </c>
      <c r="G190" s="99"/>
      <c r="H190" s="104"/>
      <c r="I190" s="5"/>
      <c r="J190" s="73"/>
      <c r="K190" s="40"/>
      <c r="L190" s="9"/>
      <c r="M190" s="5"/>
      <c r="N190" s="5"/>
      <c r="O190" s="61"/>
      <c r="P190" s="65"/>
      <c r="Q190" s="66"/>
    </row>
    <row r="191" spans="1:17">
      <c r="A191" s="34" t="s">
        <v>5</v>
      </c>
      <c r="B191" s="42">
        <v>1</v>
      </c>
      <c r="C191" s="22" t="s">
        <v>117</v>
      </c>
      <c r="D191" s="22" t="s">
        <v>290</v>
      </c>
      <c r="E191" s="68" t="s">
        <v>63</v>
      </c>
      <c r="F191" s="74"/>
      <c r="G191" s="99">
        <v>0.2</v>
      </c>
      <c r="H191" s="104"/>
      <c r="I191" s="78">
        <v>0.2</v>
      </c>
      <c r="J191" s="73"/>
      <c r="K191" s="40"/>
      <c r="L191" s="9"/>
      <c r="M191" s="5"/>
      <c r="N191" s="78">
        <v>0</v>
      </c>
      <c r="O191" s="61"/>
      <c r="P191" s="65">
        <v>0</v>
      </c>
      <c r="Q191" s="66"/>
    </row>
    <row r="192" spans="1:17">
      <c r="A192" s="34" t="s">
        <v>38</v>
      </c>
      <c r="B192" s="40">
        <v>0</v>
      </c>
      <c r="C192" s="22" t="s">
        <v>166</v>
      </c>
      <c r="D192" s="22" t="s">
        <v>323</v>
      </c>
      <c r="E192" s="68" t="s">
        <v>119</v>
      </c>
      <c r="F192" s="74">
        <v>0.1</v>
      </c>
      <c r="G192" s="99"/>
      <c r="H192" s="104"/>
      <c r="I192" s="5"/>
      <c r="J192" s="73"/>
      <c r="K192" s="40"/>
      <c r="L192" s="9"/>
      <c r="M192" s="5"/>
      <c r="N192" s="5"/>
      <c r="O192" s="61"/>
      <c r="P192" s="65"/>
      <c r="Q192" s="66"/>
    </row>
    <row r="193" spans="1:17">
      <c r="A193" s="34" t="s">
        <v>5</v>
      </c>
      <c r="B193" s="49">
        <v>2</v>
      </c>
      <c r="C193" s="4" t="s">
        <v>33</v>
      </c>
      <c r="D193" s="22" t="s">
        <v>255</v>
      </c>
      <c r="E193" s="68" t="s">
        <v>87</v>
      </c>
      <c r="F193" s="74"/>
      <c r="G193" s="99">
        <v>0.4</v>
      </c>
      <c r="H193" s="104"/>
      <c r="I193" s="7">
        <v>0.4</v>
      </c>
      <c r="J193" s="73" t="s">
        <v>13</v>
      </c>
      <c r="K193" s="40"/>
      <c r="L193" s="9"/>
      <c r="M193" s="5"/>
      <c r="N193" s="7">
        <v>0.4</v>
      </c>
      <c r="O193" s="61"/>
      <c r="P193" s="65">
        <f>N193*$G$257</f>
        <v>38000</v>
      </c>
      <c r="Q193" s="66"/>
    </row>
    <row r="194" spans="1:17">
      <c r="A194" s="34" t="s">
        <v>38</v>
      </c>
      <c r="B194" s="40">
        <v>0</v>
      </c>
      <c r="C194" s="22" t="s">
        <v>219</v>
      </c>
      <c r="D194" s="22" t="s">
        <v>255</v>
      </c>
      <c r="E194" s="68" t="s">
        <v>87</v>
      </c>
      <c r="F194" s="74">
        <v>0.22</v>
      </c>
      <c r="G194" s="99"/>
      <c r="H194" s="104"/>
      <c r="I194" s="5"/>
      <c r="J194" s="73"/>
      <c r="K194" s="40"/>
      <c r="L194" s="9"/>
      <c r="M194" s="5"/>
      <c r="N194" s="5"/>
      <c r="O194" s="61"/>
      <c r="P194" s="65"/>
      <c r="Q194" s="66"/>
    </row>
    <row r="195" spans="1:17">
      <c r="A195" s="34" t="s">
        <v>38</v>
      </c>
      <c r="B195" s="40">
        <v>0</v>
      </c>
      <c r="C195" s="22" t="s">
        <v>388</v>
      </c>
      <c r="D195" s="22" t="s">
        <v>230</v>
      </c>
      <c r="E195" s="68" t="s">
        <v>216</v>
      </c>
      <c r="F195" s="74">
        <v>0.1</v>
      </c>
      <c r="G195" s="99"/>
      <c r="H195" s="104"/>
      <c r="I195" s="5"/>
      <c r="J195" s="73"/>
      <c r="K195" s="40"/>
      <c r="L195" s="9"/>
      <c r="M195" s="5"/>
      <c r="N195" s="5"/>
      <c r="O195" s="61"/>
      <c r="P195" s="65"/>
      <c r="Q195" s="66"/>
    </row>
    <row r="196" spans="1:17">
      <c r="A196" s="34" t="s">
        <v>5</v>
      </c>
      <c r="B196" s="49">
        <v>2</v>
      </c>
      <c r="C196" s="4" t="s">
        <v>106</v>
      </c>
      <c r="D196" s="22" t="s">
        <v>280</v>
      </c>
      <c r="E196" s="68" t="s">
        <v>36</v>
      </c>
      <c r="F196" s="74"/>
      <c r="G196" s="99">
        <v>0.05</v>
      </c>
      <c r="H196" s="104" t="s">
        <v>13</v>
      </c>
      <c r="I196" s="7">
        <v>0.05</v>
      </c>
      <c r="J196" s="73"/>
      <c r="K196" s="40"/>
      <c r="L196" s="9"/>
      <c r="M196" s="5"/>
      <c r="N196" s="7">
        <v>0.05</v>
      </c>
      <c r="O196" s="61"/>
      <c r="P196" s="65">
        <f>N196*$G$257</f>
        <v>4750</v>
      </c>
      <c r="Q196" s="66"/>
    </row>
    <row r="197" spans="1:17">
      <c r="A197" s="34" t="s">
        <v>38</v>
      </c>
      <c r="B197" s="40">
        <v>0</v>
      </c>
      <c r="C197" s="22" t="s">
        <v>139</v>
      </c>
      <c r="D197" s="22" t="s">
        <v>380</v>
      </c>
      <c r="E197" s="68" t="s">
        <v>381</v>
      </c>
      <c r="F197" s="74">
        <v>0.6</v>
      </c>
      <c r="G197" s="99"/>
      <c r="H197" s="104"/>
      <c r="I197" s="5"/>
      <c r="J197" s="73"/>
      <c r="K197" s="40"/>
      <c r="L197" s="9"/>
      <c r="M197" s="5"/>
      <c r="N197" s="5"/>
      <c r="O197" s="61"/>
      <c r="P197" s="65"/>
      <c r="Q197" s="66"/>
    </row>
    <row r="198" spans="1:17">
      <c r="A198" s="34" t="s">
        <v>5</v>
      </c>
      <c r="B198" s="49">
        <v>2</v>
      </c>
      <c r="C198" s="4" t="s">
        <v>9</v>
      </c>
      <c r="D198" s="22" t="s">
        <v>255</v>
      </c>
      <c r="E198" s="68" t="s">
        <v>122</v>
      </c>
      <c r="F198" s="74"/>
      <c r="G198" s="99">
        <v>1.03</v>
      </c>
      <c r="H198" s="104"/>
      <c r="I198" s="7">
        <v>1.03</v>
      </c>
      <c r="J198" s="73" t="s">
        <v>13</v>
      </c>
      <c r="K198" s="40">
        <v>1991</v>
      </c>
      <c r="L198" s="9"/>
      <c r="M198" s="5"/>
      <c r="N198" s="7">
        <v>1.03</v>
      </c>
      <c r="O198" s="61"/>
      <c r="P198" s="65">
        <f>N198*$G$257</f>
        <v>97850</v>
      </c>
      <c r="Q198" s="66"/>
    </row>
    <row r="199" spans="1:17">
      <c r="A199" s="28" t="s">
        <v>38</v>
      </c>
      <c r="B199" s="40">
        <v>0</v>
      </c>
      <c r="C199" s="22" t="s">
        <v>183</v>
      </c>
      <c r="D199" s="22" t="s">
        <v>230</v>
      </c>
      <c r="E199" s="68" t="s">
        <v>34</v>
      </c>
      <c r="F199" s="74"/>
      <c r="G199" s="99"/>
      <c r="H199" s="104"/>
      <c r="I199" s="5"/>
      <c r="J199" s="73"/>
      <c r="K199" s="40"/>
      <c r="L199" s="9"/>
      <c r="M199" s="5"/>
      <c r="N199" s="5"/>
      <c r="O199" s="61"/>
      <c r="P199" s="65"/>
      <c r="Q199" s="66"/>
    </row>
    <row r="200" spans="1:17">
      <c r="A200" s="93" t="s">
        <v>5</v>
      </c>
      <c r="B200" s="40"/>
      <c r="C200" s="6" t="s">
        <v>138</v>
      </c>
      <c r="D200" s="22" t="s">
        <v>261</v>
      </c>
      <c r="E200" s="68" t="s">
        <v>70</v>
      </c>
      <c r="F200" s="74"/>
      <c r="G200" s="99"/>
      <c r="H200" s="104"/>
      <c r="I200" s="5"/>
      <c r="J200" s="73"/>
      <c r="K200" s="40"/>
      <c r="L200" s="9"/>
      <c r="M200" s="5"/>
      <c r="N200" s="5"/>
      <c r="O200" s="61"/>
      <c r="P200" s="65"/>
      <c r="Q200" s="66"/>
    </row>
    <row r="201" spans="1:17">
      <c r="A201" s="34" t="s">
        <v>5</v>
      </c>
      <c r="B201" s="56">
        <v>4</v>
      </c>
      <c r="C201" s="4" t="s">
        <v>94</v>
      </c>
      <c r="D201" s="22" t="s">
        <v>224</v>
      </c>
      <c r="E201" s="68" t="s">
        <v>331</v>
      </c>
      <c r="F201" s="74"/>
      <c r="G201" s="99">
        <v>0.15</v>
      </c>
      <c r="H201" s="105">
        <v>0.15</v>
      </c>
      <c r="I201" s="5"/>
      <c r="J201" s="73"/>
      <c r="K201" s="40"/>
      <c r="L201" s="9"/>
      <c r="M201" s="5"/>
      <c r="N201" s="25">
        <v>0.15</v>
      </c>
      <c r="O201" s="61"/>
      <c r="P201" s="65">
        <f>N201*$G$256</f>
        <v>9000</v>
      </c>
      <c r="Q201" s="66"/>
    </row>
    <row r="202" spans="1:17">
      <c r="A202" s="34" t="s">
        <v>5</v>
      </c>
      <c r="B202" s="42">
        <v>1</v>
      </c>
      <c r="C202" s="4" t="s">
        <v>4</v>
      </c>
      <c r="D202" s="22" t="s">
        <v>224</v>
      </c>
      <c r="E202" s="68" t="s">
        <v>251</v>
      </c>
      <c r="F202" s="74"/>
      <c r="G202" s="99">
        <v>1.36</v>
      </c>
      <c r="H202" s="104"/>
      <c r="I202" s="78">
        <v>1.36</v>
      </c>
      <c r="J202" s="73" t="s">
        <v>13</v>
      </c>
      <c r="K202" s="40" t="s">
        <v>7</v>
      </c>
      <c r="L202" s="9"/>
      <c r="M202" s="5"/>
      <c r="N202" s="78">
        <v>0</v>
      </c>
      <c r="O202" s="61"/>
      <c r="P202" s="65">
        <v>0</v>
      </c>
      <c r="Q202" s="66"/>
    </row>
    <row r="203" spans="1:17">
      <c r="A203" s="34" t="s">
        <v>5</v>
      </c>
      <c r="B203" s="49">
        <v>2</v>
      </c>
      <c r="C203" s="4" t="s">
        <v>107</v>
      </c>
      <c r="D203" s="22" t="s">
        <v>280</v>
      </c>
      <c r="E203" s="68" t="s">
        <v>36</v>
      </c>
      <c r="F203" s="74"/>
      <c r="G203" s="99">
        <v>0.22</v>
      </c>
      <c r="H203" s="104" t="s">
        <v>13</v>
      </c>
      <c r="I203" s="7">
        <v>0.22</v>
      </c>
      <c r="J203" s="73"/>
      <c r="K203" s="40"/>
      <c r="L203" s="9"/>
      <c r="M203" s="5"/>
      <c r="N203" s="7">
        <v>0.22</v>
      </c>
      <c r="O203" s="61"/>
      <c r="P203" s="65">
        <f>N203*$G$257</f>
        <v>20900</v>
      </c>
      <c r="Q203" s="66" t="s">
        <v>304</v>
      </c>
    </row>
    <row r="204" spans="1:17">
      <c r="A204" s="34" t="s">
        <v>5</v>
      </c>
      <c r="B204" s="49">
        <v>2</v>
      </c>
      <c r="C204" s="4" t="s">
        <v>37</v>
      </c>
      <c r="D204" s="22" t="s">
        <v>280</v>
      </c>
      <c r="E204" s="68" t="s">
        <v>216</v>
      </c>
      <c r="F204" s="74"/>
      <c r="G204" s="99">
        <v>0.37</v>
      </c>
      <c r="H204" s="104" t="s">
        <v>13</v>
      </c>
      <c r="I204" s="7">
        <v>0.37</v>
      </c>
      <c r="J204" s="73"/>
      <c r="K204" s="40">
        <v>1975</v>
      </c>
      <c r="L204" s="9"/>
      <c r="M204" s="5"/>
      <c r="N204" s="7">
        <v>0.37</v>
      </c>
      <c r="O204" s="61"/>
      <c r="P204" s="65">
        <f>N204*$G$257</f>
        <v>35150</v>
      </c>
      <c r="Q204" s="66"/>
    </row>
    <row r="205" spans="1:17">
      <c r="A205" s="34" t="s">
        <v>38</v>
      </c>
      <c r="B205" s="40">
        <v>0</v>
      </c>
      <c r="C205" s="22" t="s">
        <v>214</v>
      </c>
      <c r="D205" s="22" t="s">
        <v>280</v>
      </c>
      <c r="E205" s="68" t="s">
        <v>216</v>
      </c>
      <c r="F205" s="74">
        <v>0.23</v>
      </c>
      <c r="G205" s="99"/>
      <c r="H205" s="104" t="s">
        <v>6</v>
      </c>
      <c r="I205" s="5"/>
      <c r="J205" s="73"/>
      <c r="K205" s="40"/>
      <c r="L205" s="9"/>
      <c r="M205" s="5"/>
      <c r="N205" s="5"/>
      <c r="O205" s="61"/>
      <c r="P205" s="65"/>
      <c r="Q205" s="66"/>
    </row>
    <row r="206" spans="1:17">
      <c r="A206" s="28" t="s">
        <v>38</v>
      </c>
      <c r="B206" s="40">
        <v>0</v>
      </c>
      <c r="C206" s="22" t="s">
        <v>129</v>
      </c>
      <c r="D206" s="22" t="s">
        <v>224</v>
      </c>
      <c r="E206" s="68" t="s">
        <v>251</v>
      </c>
      <c r="F206" s="74"/>
      <c r="G206" s="99"/>
      <c r="H206" s="104"/>
      <c r="I206" s="5"/>
      <c r="J206" s="73"/>
      <c r="K206" s="40"/>
      <c r="L206" s="9"/>
      <c r="M206" s="5"/>
      <c r="N206" s="5"/>
      <c r="O206" s="61"/>
      <c r="P206" s="65"/>
      <c r="Q206" s="66"/>
    </row>
    <row r="207" spans="1:17">
      <c r="A207" s="28" t="s">
        <v>38</v>
      </c>
      <c r="B207" s="40">
        <v>0</v>
      </c>
      <c r="C207" s="22" t="s">
        <v>393</v>
      </c>
      <c r="D207" s="22" t="s">
        <v>255</v>
      </c>
      <c r="E207" s="68" t="s">
        <v>49</v>
      </c>
      <c r="F207" s="74"/>
      <c r="G207" s="99"/>
      <c r="H207" s="104"/>
      <c r="I207" s="5"/>
      <c r="J207" s="73"/>
      <c r="K207" s="40"/>
      <c r="L207" s="9"/>
      <c r="M207" s="5"/>
      <c r="N207" s="5"/>
      <c r="O207" s="61"/>
      <c r="P207" s="65"/>
      <c r="Q207" s="66"/>
    </row>
    <row r="208" spans="1:17">
      <c r="A208" s="28" t="s">
        <v>5</v>
      </c>
      <c r="B208" s="95">
        <v>6</v>
      </c>
      <c r="C208" s="4" t="s">
        <v>64</v>
      </c>
      <c r="D208" s="22" t="s">
        <v>261</v>
      </c>
      <c r="E208" s="68" t="s">
        <v>251</v>
      </c>
      <c r="F208" s="74"/>
      <c r="G208" s="99">
        <v>0.65</v>
      </c>
      <c r="H208" s="115">
        <v>0.65</v>
      </c>
      <c r="I208" s="5"/>
      <c r="J208" s="73"/>
      <c r="K208" s="40"/>
      <c r="L208" s="9"/>
      <c r="M208" s="116">
        <v>0</v>
      </c>
      <c r="N208" s="5"/>
      <c r="O208" s="61"/>
      <c r="P208" s="65">
        <v>0</v>
      </c>
      <c r="Q208" s="66" t="s">
        <v>336</v>
      </c>
    </row>
    <row r="209" spans="1:17">
      <c r="A209" s="34" t="s">
        <v>38</v>
      </c>
      <c r="B209" s="40">
        <v>0</v>
      </c>
      <c r="C209" s="4" t="s">
        <v>198</v>
      </c>
      <c r="D209" s="22" t="s">
        <v>280</v>
      </c>
      <c r="E209" s="68" t="s">
        <v>298</v>
      </c>
      <c r="F209" s="74">
        <v>0.75</v>
      </c>
      <c r="G209" s="99" t="s">
        <v>13</v>
      </c>
      <c r="H209" s="104"/>
      <c r="I209" s="5"/>
      <c r="J209" s="73"/>
      <c r="K209" s="40"/>
      <c r="L209" s="9"/>
      <c r="M209" s="5"/>
      <c r="N209" s="23"/>
      <c r="O209" s="61"/>
      <c r="P209" s="65"/>
      <c r="Q209" s="66"/>
    </row>
    <row r="210" spans="1:17">
      <c r="A210" s="28" t="s">
        <v>5</v>
      </c>
      <c r="B210" s="56">
        <v>4</v>
      </c>
      <c r="C210" s="22" t="s">
        <v>120</v>
      </c>
      <c r="D210" s="22" t="s">
        <v>337</v>
      </c>
      <c r="E210" s="68" t="s">
        <v>339</v>
      </c>
      <c r="F210" s="74" t="s">
        <v>13</v>
      </c>
      <c r="G210" s="99">
        <v>0.3</v>
      </c>
      <c r="H210" s="105">
        <v>0.3</v>
      </c>
      <c r="I210" s="5"/>
      <c r="J210" s="73"/>
      <c r="K210" s="40"/>
      <c r="L210" s="9"/>
      <c r="M210" s="5"/>
      <c r="N210" s="25">
        <v>0.3</v>
      </c>
      <c r="O210" s="61"/>
      <c r="P210" s="65">
        <f>N210*$G$256</f>
        <v>18000</v>
      </c>
      <c r="Q210" s="66" t="s">
        <v>340</v>
      </c>
    </row>
    <row r="211" spans="1:17">
      <c r="A211" s="8" t="s">
        <v>38</v>
      </c>
      <c r="B211" s="40">
        <v>0</v>
      </c>
      <c r="C211" s="6" t="s">
        <v>173</v>
      </c>
      <c r="D211" s="22"/>
      <c r="E211" s="68"/>
      <c r="F211" s="74"/>
      <c r="G211" s="99"/>
      <c r="H211" s="104"/>
      <c r="I211" s="5"/>
      <c r="J211" s="73"/>
      <c r="K211" s="40"/>
      <c r="L211" s="9"/>
      <c r="M211" s="5"/>
      <c r="N211" s="5"/>
      <c r="O211" s="61"/>
      <c r="P211" s="65"/>
      <c r="Q211" s="66"/>
    </row>
    <row r="212" spans="1:17">
      <c r="A212" s="34" t="s">
        <v>38</v>
      </c>
      <c r="B212" s="40">
        <v>0</v>
      </c>
      <c r="C212" s="4" t="s">
        <v>204</v>
      </c>
      <c r="D212" s="22" t="s">
        <v>280</v>
      </c>
      <c r="E212" s="68" t="s">
        <v>298</v>
      </c>
      <c r="F212" s="74">
        <v>0.6</v>
      </c>
      <c r="G212" s="99"/>
      <c r="H212" s="104"/>
      <c r="I212" s="5"/>
      <c r="J212" s="73"/>
      <c r="K212" s="40"/>
      <c r="L212" s="9"/>
      <c r="M212" s="5"/>
      <c r="N212" s="5"/>
      <c r="O212" s="61"/>
      <c r="P212" s="65"/>
      <c r="Q212" s="66"/>
    </row>
    <row r="213" spans="1:17">
      <c r="A213" s="34" t="s">
        <v>38</v>
      </c>
      <c r="B213" s="40">
        <v>0</v>
      </c>
      <c r="C213" s="4" t="s">
        <v>196</v>
      </c>
      <c r="D213" s="22" t="s">
        <v>280</v>
      </c>
      <c r="E213" s="68" t="s">
        <v>289</v>
      </c>
      <c r="F213" s="74">
        <v>0.42</v>
      </c>
      <c r="G213" s="99"/>
      <c r="H213" s="104"/>
      <c r="I213" s="5"/>
      <c r="J213" s="73"/>
      <c r="K213" s="40"/>
      <c r="L213" s="9"/>
      <c r="M213" s="5"/>
      <c r="N213" s="5"/>
      <c r="O213" s="61"/>
      <c r="P213" s="65"/>
      <c r="Q213" s="66"/>
    </row>
    <row r="214" spans="1:17">
      <c r="A214" s="8" t="s">
        <v>38</v>
      </c>
      <c r="B214" s="40">
        <v>0</v>
      </c>
      <c r="C214" s="6" t="s">
        <v>153</v>
      </c>
      <c r="D214" s="22"/>
      <c r="E214" s="68"/>
      <c r="F214" s="74"/>
      <c r="G214" s="99"/>
      <c r="H214" s="104"/>
      <c r="I214" s="5"/>
      <c r="J214" s="73"/>
      <c r="K214" s="40"/>
      <c r="L214" s="9"/>
      <c r="M214" s="5"/>
      <c r="N214" s="5"/>
      <c r="O214" s="61"/>
      <c r="P214" s="65"/>
      <c r="Q214" s="66"/>
    </row>
    <row r="215" spans="1:17">
      <c r="A215" s="34" t="s">
        <v>38</v>
      </c>
      <c r="B215" s="40">
        <v>0</v>
      </c>
      <c r="C215" s="22" t="s">
        <v>163</v>
      </c>
      <c r="D215" s="22" t="s">
        <v>337</v>
      </c>
      <c r="E215" s="68" t="s">
        <v>161</v>
      </c>
      <c r="F215" s="74">
        <v>0.08</v>
      </c>
      <c r="G215" s="99"/>
      <c r="H215" s="104"/>
      <c r="I215" s="5"/>
      <c r="J215" s="73"/>
      <c r="K215" s="40"/>
      <c r="L215" s="9"/>
      <c r="M215" s="5"/>
      <c r="N215" s="5"/>
      <c r="O215" s="61"/>
      <c r="P215" s="65"/>
      <c r="Q215" s="66"/>
    </row>
    <row r="216" spans="1:17">
      <c r="A216" s="34" t="s">
        <v>5</v>
      </c>
      <c r="B216" s="42">
        <v>1</v>
      </c>
      <c r="C216" s="22" t="s">
        <v>83</v>
      </c>
      <c r="D216" s="22" t="s">
        <v>394</v>
      </c>
      <c r="E216" s="68"/>
      <c r="F216" s="74"/>
      <c r="G216" s="99">
        <v>0.12</v>
      </c>
      <c r="H216" s="104"/>
      <c r="I216" s="5"/>
      <c r="J216" s="77">
        <v>0.12</v>
      </c>
      <c r="K216" s="40">
        <v>1987</v>
      </c>
      <c r="L216" s="9"/>
      <c r="M216" s="5"/>
      <c r="N216" s="5"/>
      <c r="O216" s="79">
        <v>0</v>
      </c>
      <c r="P216" s="65">
        <v>0</v>
      </c>
      <c r="Q216" s="66"/>
    </row>
    <row r="217" spans="1:17">
      <c r="A217" s="8" t="s">
        <v>5</v>
      </c>
      <c r="B217" s="40"/>
      <c r="C217" s="4" t="s">
        <v>92</v>
      </c>
      <c r="D217" s="22" t="s">
        <v>382</v>
      </c>
      <c r="E217" s="68" t="s">
        <v>93</v>
      </c>
      <c r="F217" s="74"/>
      <c r="G217" s="99">
        <v>0.14000000000000001</v>
      </c>
      <c r="H217" s="104"/>
      <c r="I217" s="5"/>
      <c r="J217" s="73"/>
      <c r="K217" s="40"/>
      <c r="L217" s="9"/>
      <c r="M217" s="5"/>
      <c r="N217" s="5"/>
      <c r="O217" s="61"/>
      <c r="P217" s="65"/>
      <c r="Q217" s="66"/>
    </row>
    <row r="218" spans="1:17">
      <c r="A218" s="8" t="s">
        <v>5</v>
      </c>
      <c r="B218" s="40"/>
      <c r="C218" s="125" t="s">
        <v>99</v>
      </c>
      <c r="D218" s="22"/>
      <c r="E218" s="68"/>
      <c r="F218" s="74"/>
      <c r="G218" s="99">
        <v>0.1</v>
      </c>
      <c r="H218" s="104"/>
      <c r="I218" s="5"/>
      <c r="J218" s="73"/>
      <c r="K218" s="40"/>
      <c r="L218" s="9"/>
      <c r="M218" s="5"/>
      <c r="N218" s="5"/>
      <c r="O218" s="61"/>
      <c r="P218" s="65"/>
      <c r="Q218" s="66"/>
    </row>
    <row r="219" spans="1:17">
      <c r="A219" s="8" t="s">
        <v>5</v>
      </c>
      <c r="B219" s="40"/>
      <c r="C219" s="125" t="s">
        <v>105</v>
      </c>
      <c r="D219" s="22"/>
      <c r="E219" s="68"/>
      <c r="F219" s="74"/>
      <c r="G219" s="99">
        <v>0.15</v>
      </c>
      <c r="H219" s="104" t="s">
        <v>6</v>
      </c>
      <c r="I219" s="5"/>
      <c r="J219" s="73"/>
      <c r="K219" s="40"/>
      <c r="L219" s="9"/>
      <c r="M219" s="5"/>
      <c r="N219" s="5"/>
      <c r="O219" s="61"/>
      <c r="P219" s="65"/>
      <c r="Q219" s="66"/>
    </row>
    <row r="220" spans="1:17">
      <c r="A220" s="34" t="s">
        <v>5</v>
      </c>
      <c r="B220" s="49">
        <v>2</v>
      </c>
      <c r="C220" s="4" t="s">
        <v>72</v>
      </c>
      <c r="D220" s="22" t="s">
        <v>337</v>
      </c>
      <c r="E220" s="68" t="s">
        <v>338</v>
      </c>
      <c r="F220" s="74"/>
      <c r="G220" s="99">
        <v>0.2</v>
      </c>
      <c r="H220" s="104"/>
      <c r="I220" s="7">
        <v>0.2</v>
      </c>
      <c r="J220" s="73"/>
      <c r="K220" s="40"/>
      <c r="L220" s="9"/>
      <c r="M220" s="5"/>
      <c r="N220" s="7">
        <v>0.2</v>
      </c>
      <c r="O220" s="61"/>
      <c r="P220" s="65">
        <f>N220*$G$257</f>
        <v>19000</v>
      </c>
      <c r="Q220" s="66"/>
    </row>
    <row r="221" spans="1:17">
      <c r="A221" s="34" t="s">
        <v>5</v>
      </c>
      <c r="B221" s="95">
        <v>6</v>
      </c>
      <c r="C221" s="4" t="s">
        <v>79</v>
      </c>
      <c r="D221" s="22" t="s">
        <v>250</v>
      </c>
      <c r="E221" s="68" t="s">
        <v>251</v>
      </c>
      <c r="F221" s="74"/>
      <c r="G221" s="99">
        <v>0.08</v>
      </c>
      <c r="H221" s="115">
        <v>0.08</v>
      </c>
      <c r="I221" s="5"/>
      <c r="J221" s="73"/>
      <c r="K221" s="40"/>
      <c r="L221" s="9"/>
      <c r="M221" s="116">
        <v>0</v>
      </c>
      <c r="N221" s="5"/>
      <c r="O221" s="61"/>
      <c r="P221" s="65">
        <f>M221*F256</f>
        <v>0</v>
      </c>
      <c r="Q221" s="66" t="s">
        <v>392</v>
      </c>
    </row>
    <row r="222" spans="1:17">
      <c r="A222" s="28" t="s">
        <v>38</v>
      </c>
      <c r="B222" s="40">
        <v>0</v>
      </c>
      <c r="C222" s="22" t="s">
        <v>131</v>
      </c>
      <c r="D222" s="22" t="s">
        <v>383</v>
      </c>
      <c r="E222" s="68" t="s">
        <v>384</v>
      </c>
      <c r="F222" s="74"/>
      <c r="G222" s="99"/>
      <c r="H222" s="104"/>
      <c r="I222" s="5"/>
      <c r="J222" s="73"/>
      <c r="K222" s="40"/>
      <c r="L222" s="9"/>
      <c r="M222" s="5"/>
      <c r="N222" s="5"/>
      <c r="O222" s="61"/>
      <c r="P222" s="65"/>
      <c r="Q222" s="66"/>
    </row>
    <row r="223" spans="1:17">
      <c r="A223" s="28" t="s">
        <v>38</v>
      </c>
      <c r="B223" s="40">
        <v>0</v>
      </c>
      <c r="C223" s="22" t="s">
        <v>128</v>
      </c>
      <c r="D223" s="22" t="s">
        <v>224</v>
      </c>
      <c r="E223" s="68" t="s">
        <v>251</v>
      </c>
      <c r="F223" s="74"/>
      <c r="G223" s="99"/>
      <c r="H223" s="104"/>
      <c r="I223" s="5"/>
      <c r="J223" s="73"/>
      <c r="K223" s="40"/>
      <c r="L223" s="9"/>
      <c r="M223" s="5"/>
      <c r="N223" s="5"/>
      <c r="O223" s="61"/>
      <c r="P223" s="65"/>
      <c r="Q223" s="66"/>
    </row>
    <row r="224" spans="1:17">
      <c r="A224" s="34" t="s">
        <v>5</v>
      </c>
      <c r="B224" s="39">
        <v>5</v>
      </c>
      <c r="C224" s="4" t="s">
        <v>48</v>
      </c>
      <c r="D224" s="22" t="s">
        <v>255</v>
      </c>
      <c r="E224" s="68" t="s">
        <v>251</v>
      </c>
      <c r="F224" s="74"/>
      <c r="G224" s="99">
        <v>1.04</v>
      </c>
      <c r="H224" s="109">
        <v>1.04</v>
      </c>
      <c r="I224" s="5"/>
      <c r="J224" s="73"/>
      <c r="K224" s="40"/>
      <c r="L224" s="9"/>
      <c r="M224" s="55">
        <v>1.04</v>
      </c>
      <c r="N224" s="5"/>
      <c r="O224" s="61"/>
      <c r="P224" s="65">
        <f>M224*$F$256</f>
        <v>41600</v>
      </c>
      <c r="Q224" s="66"/>
    </row>
    <row r="225" spans="1:17">
      <c r="A225" s="34" t="s">
        <v>5</v>
      </c>
      <c r="B225" s="39">
        <v>5</v>
      </c>
      <c r="C225" s="4" t="s">
        <v>57</v>
      </c>
      <c r="D225" s="22" t="s">
        <v>280</v>
      </c>
      <c r="E225" s="68" t="s">
        <v>281</v>
      </c>
      <c r="F225" s="74"/>
      <c r="G225" s="99">
        <v>0.45</v>
      </c>
      <c r="H225" s="109">
        <v>0.45</v>
      </c>
      <c r="I225" s="5"/>
      <c r="J225" s="73"/>
      <c r="K225" s="40"/>
      <c r="L225" s="9"/>
      <c r="M225" s="55">
        <v>0.45</v>
      </c>
      <c r="N225" s="5"/>
      <c r="O225" s="61"/>
      <c r="P225" s="65">
        <f>M225*$F$256</f>
        <v>18000</v>
      </c>
      <c r="Q225" s="66"/>
    </row>
    <row r="226" spans="1:17">
      <c r="A226" s="34" t="s">
        <v>5</v>
      </c>
      <c r="B226" s="56">
        <v>4</v>
      </c>
      <c r="C226" s="4" t="s">
        <v>102</v>
      </c>
      <c r="D226" s="22" t="s">
        <v>280</v>
      </c>
      <c r="E226" s="68" t="s">
        <v>295</v>
      </c>
      <c r="F226" s="74" t="s">
        <v>13</v>
      </c>
      <c r="G226" s="99">
        <v>0.12</v>
      </c>
      <c r="H226" s="105">
        <v>0.12</v>
      </c>
      <c r="I226" s="5" t="s">
        <v>13</v>
      </c>
      <c r="J226" s="73"/>
      <c r="K226" s="40"/>
      <c r="L226" s="9"/>
      <c r="M226" s="5"/>
      <c r="N226" s="25">
        <v>0.12</v>
      </c>
      <c r="O226" s="61"/>
      <c r="P226" s="65">
        <f>N226*$G$256</f>
        <v>7200</v>
      </c>
      <c r="Q226" s="66"/>
    </row>
    <row r="227" spans="1:17">
      <c r="A227" s="34" t="s">
        <v>38</v>
      </c>
      <c r="B227" s="40">
        <v>0</v>
      </c>
      <c r="C227" s="22" t="s">
        <v>170</v>
      </c>
      <c r="D227" s="22" t="s">
        <v>221</v>
      </c>
      <c r="E227" s="68" t="s">
        <v>66</v>
      </c>
      <c r="F227" s="74">
        <v>0.05</v>
      </c>
      <c r="G227" s="99"/>
      <c r="H227" s="104"/>
      <c r="I227" s="7">
        <v>0.05</v>
      </c>
      <c r="J227" s="73"/>
      <c r="K227" s="40"/>
      <c r="L227" s="9"/>
      <c r="M227" s="5"/>
      <c r="N227" s="7">
        <v>0.05</v>
      </c>
      <c r="O227" s="61"/>
      <c r="P227" s="65">
        <f>N227*$G$257</f>
        <v>4750</v>
      </c>
      <c r="Q227" s="66"/>
    </row>
    <row r="228" spans="1:17">
      <c r="A228" s="34" t="s">
        <v>5</v>
      </c>
      <c r="B228" s="49">
        <v>2</v>
      </c>
      <c r="C228" s="4" t="s">
        <v>60</v>
      </c>
      <c r="D228" s="22" t="s">
        <v>255</v>
      </c>
      <c r="E228" s="68" t="s">
        <v>251</v>
      </c>
      <c r="F228" s="74"/>
      <c r="G228" s="99">
        <v>1</v>
      </c>
      <c r="H228" s="105">
        <v>0.1</v>
      </c>
      <c r="I228" s="7">
        <v>0.9</v>
      </c>
      <c r="J228" s="73"/>
      <c r="K228" s="40"/>
      <c r="L228" s="9"/>
      <c r="M228" s="5"/>
      <c r="N228" s="7">
        <v>1</v>
      </c>
      <c r="O228" s="61"/>
      <c r="P228" s="65">
        <f>(H228*$G$256)+($G$257*I228)</f>
        <v>91500</v>
      </c>
      <c r="Q228" s="66"/>
    </row>
    <row r="229" spans="1:17">
      <c r="A229" s="28" t="s">
        <v>38</v>
      </c>
      <c r="B229" s="40">
        <v>0</v>
      </c>
      <c r="C229" s="22" t="s">
        <v>186</v>
      </c>
      <c r="D229" s="22" t="s">
        <v>230</v>
      </c>
      <c r="E229" s="68" t="s">
        <v>251</v>
      </c>
      <c r="F229" s="74"/>
      <c r="G229" s="99"/>
      <c r="H229" s="104"/>
      <c r="I229" s="5"/>
      <c r="J229" s="73"/>
      <c r="K229" s="40"/>
      <c r="L229" s="9"/>
      <c r="M229" s="5"/>
      <c r="N229" s="5"/>
      <c r="O229" s="61"/>
      <c r="P229" s="65"/>
      <c r="Q229" s="66" t="s">
        <v>297</v>
      </c>
    </row>
    <row r="230" spans="1:17">
      <c r="A230" s="34" t="s">
        <v>38</v>
      </c>
      <c r="B230" s="40">
        <v>0</v>
      </c>
      <c r="C230" s="22" t="s">
        <v>310</v>
      </c>
      <c r="D230" s="22" t="s">
        <v>311</v>
      </c>
      <c r="E230" s="68" t="s">
        <v>87</v>
      </c>
      <c r="F230" s="74">
        <v>0.4</v>
      </c>
      <c r="G230" s="99"/>
      <c r="H230" s="104"/>
      <c r="I230" s="5"/>
      <c r="J230" s="73"/>
      <c r="K230" s="40"/>
      <c r="L230" s="9"/>
      <c r="M230" s="5"/>
      <c r="N230" s="5"/>
      <c r="O230" s="61"/>
      <c r="P230" s="65"/>
      <c r="Q230" s="66"/>
    </row>
    <row r="231" spans="1:17">
      <c r="A231" s="28" t="s">
        <v>38</v>
      </c>
      <c r="B231" s="40">
        <v>0</v>
      </c>
      <c r="C231" s="22" t="s">
        <v>134</v>
      </c>
      <c r="D231" s="22" t="s">
        <v>224</v>
      </c>
      <c r="E231" s="68" t="s">
        <v>251</v>
      </c>
      <c r="F231" s="74"/>
      <c r="G231" s="99"/>
      <c r="H231" s="104"/>
      <c r="I231" s="5"/>
      <c r="J231" s="73"/>
      <c r="K231" s="40"/>
      <c r="L231" s="9"/>
      <c r="M231" s="5"/>
      <c r="N231" s="5"/>
      <c r="O231" s="61"/>
      <c r="P231" s="65"/>
      <c r="Q231" s="66"/>
    </row>
    <row r="232" spans="1:17">
      <c r="A232" s="34" t="s">
        <v>38</v>
      </c>
      <c r="B232" s="40">
        <v>0</v>
      </c>
      <c r="C232" s="22" t="s">
        <v>119</v>
      </c>
      <c r="D232" s="22" t="s">
        <v>261</v>
      </c>
      <c r="E232" s="68" t="s">
        <v>69</v>
      </c>
      <c r="F232" s="74">
        <v>0.3</v>
      </c>
      <c r="G232" s="99"/>
      <c r="H232" s="104"/>
      <c r="I232" s="5"/>
      <c r="J232" s="73"/>
      <c r="K232" s="40"/>
      <c r="L232" s="9"/>
      <c r="M232" s="5"/>
      <c r="N232" s="5"/>
      <c r="O232" s="61"/>
      <c r="P232" s="65"/>
      <c r="Q232" s="66"/>
    </row>
    <row r="233" spans="1:17">
      <c r="A233" s="34" t="s">
        <v>38</v>
      </c>
      <c r="B233" s="40">
        <v>0</v>
      </c>
      <c r="C233" s="22" t="s">
        <v>164</v>
      </c>
      <c r="D233" s="22" t="s">
        <v>337</v>
      </c>
      <c r="E233" s="68" t="s">
        <v>161</v>
      </c>
      <c r="F233" s="74">
        <v>0.1</v>
      </c>
      <c r="G233" s="99"/>
      <c r="H233" s="104"/>
      <c r="I233" s="5"/>
      <c r="J233" s="73"/>
      <c r="K233" s="40"/>
      <c r="L233" s="9"/>
      <c r="M233" s="5"/>
      <c r="N233" s="5"/>
      <c r="O233" s="61"/>
      <c r="P233" s="65"/>
      <c r="Q233" s="66"/>
    </row>
    <row r="234" spans="1:17">
      <c r="A234" s="28" t="s">
        <v>38</v>
      </c>
      <c r="B234" s="40">
        <v>0</v>
      </c>
      <c r="C234" s="22" t="s">
        <v>400</v>
      </c>
      <c r="D234" s="22" t="s">
        <v>280</v>
      </c>
      <c r="E234" s="68" t="s">
        <v>216</v>
      </c>
      <c r="F234" s="74"/>
      <c r="G234" s="99"/>
      <c r="H234" s="104"/>
      <c r="I234" s="5"/>
      <c r="J234" s="73"/>
      <c r="K234" s="40"/>
      <c r="L234" s="9"/>
      <c r="M234" s="5"/>
      <c r="N234" s="5"/>
      <c r="O234" s="61"/>
      <c r="P234" s="65"/>
      <c r="Q234" s="66"/>
    </row>
    <row r="235" spans="1:17">
      <c r="A235" s="28" t="s">
        <v>38</v>
      </c>
      <c r="B235" s="40">
        <v>0</v>
      </c>
      <c r="C235" s="22" t="s">
        <v>402</v>
      </c>
      <c r="D235" s="22" t="s">
        <v>230</v>
      </c>
      <c r="E235" s="68" t="s">
        <v>231</v>
      </c>
      <c r="F235" s="74"/>
      <c r="G235" s="99"/>
      <c r="H235" s="104"/>
      <c r="I235" s="5"/>
      <c r="J235" s="73"/>
      <c r="K235" s="40"/>
      <c r="L235" s="9"/>
      <c r="M235" s="5"/>
      <c r="N235" s="5"/>
      <c r="O235" s="61"/>
      <c r="P235" s="65"/>
      <c r="Q235" s="66"/>
    </row>
    <row r="236" spans="1:17">
      <c r="A236" s="34" t="s">
        <v>5</v>
      </c>
      <c r="B236" s="49">
        <v>2</v>
      </c>
      <c r="C236" s="4" t="s">
        <v>23</v>
      </c>
      <c r="D236" s="22" t="s">
        <v>255</v>
      </c>
      <c r="E236" s="68" t="s">
        <v>251</v>
      </c>
      <c r="F236" s="74"/>
      <c r="G236" s="99">
        <v>0.76</v>
      </c>
      <c r="H236" s="104"/>
      <c r="I236" s="7">
        <v>0.76</v>
      </c>
      <c r="J236" s="73" t="s">
        <v>13</v>
      </c>
      <c r="K236" s="40" t="s">
        <v>27</v>
      </c>
      <c r="L236" s="9"/>
      <c r="M236" s="5"/>
      <c r="N236" s="7">
        <v>0.76</v>
      </c>
      <c r="O236" s="61"/>
      <c r="P236" s="65">
        <f>N236*$G$257</f>
        <v>72200</v>
      </c>
      <c r="Q236" s="66"/>
    </row>
    <row r="237" spans="1:17">
      <c r="A237" s="8"/>
      <c r="B237" s="40"/>
      <c r="C237" s="4"/>
      <c r="D237" s="22"/>
      <c r="E237" s="68"/>
      <c r="F237" s="74"/>
      <c r="G237" s="99"/>
      <c r="H237" s="104"/>
      <c r="I237" s="5"/>
      <c r="J237" s="73"/>
      <c r="K237" s="40"/>
      <c r="L237" s="9"/>
      <c r="M237" s="5"/>
      <c r="N237" s="5"/>
      <c r="O237" s="61"/>
      <c r="P237" s="65"/>
      <c r="Q237" s="66"/>
    </row>
    <row r="238" spans="1:17">
      <c r="A238" s="8"/>
      <c r="B238" s="40"/>
      <c r="C238" s="4"/>
      <c r="D238" s="22"/>
      <c r="E238" s="68"/>
      <c r="F238" s="74"/>
      <c r="G238" s="99"/>
      <c r="H238" s="104"/>
      <c r="I238" s="5"/>
      <c r="J238" s="73"/>
      <c r="K238" s="40"/>
      <c r="L238" s="9"/>
      <c r="M238" s="5"/>
      <c r="N238" s="5"/>
      <c r="O238" s="61"/>
      <c r="P238" s="65"/>
      <c r="Q238" s="66"/>
    </row>
    <row r="239" spans="1:17" ht="15" thickBot="1">
      <c r="A239" s="10"/>
      <c r="B239" s="41"/>
      <c r="C239" s="11"/>
      <c r="D239" s="50"/>
      <c r="E239" s="70"/>
      <c r="F239" s="119"/>
      <c r="G239" s="101"/>
      <c r="H239" s="107"/>
      <c r="I239" s="12"/>
      <c r="J239" s="75"/>
      <c r="K239" s="41"/>
      <c r="L239" s="13"/>
      <c r="M239" s="12"/>
      <c r="N239" s="12"/>
      <c r="O239" s="63"/>
      <c r="P239" s="87"/>
      <c r="Q239" s="67"/>
    </row>
    <row r="240" spans="1:17" ht="15" thickBot="1">
      <c r="C240" s="2"/>
      <c r="D240" s="2"/>
      <c r="E240" s="2" t="s">
        <v>28</v>
      </c>
      <c r="F240" s="3">
        <f>SUM(F7:F239)</f>
        <v>15.850000000000001</v>
      </c>
      <c r="G240" s="3">
        <f>SUM(G7:G239)</f>
        <v>93.620000000000061</v>
      </c>
      <c r="H240" s="113">
        <f>SUM(H7:H239)</f>
        <v>25.79</v>
      </c>
      <c r="I240" s="113">
        <f>SUM(I7:I239)</f>
        <v>55.17</v>
      </c>
      <c r="J240" s="113">
        <f>SUM(J7:J239)</f>
        <v>12.37</v>
      </c>
      <c r="M240" s="85">
        <f>SUM(M7:M239)</f>
        <v>13.740000000000002</v>
      </c>
      <c r="N240" s="85">
        <f>SUM(N7:N239)</f>
        <v>34.609999999999992</v>
      </c>
      <c r="O240" s="85">
        <f>SUM(O7:O239)</f>
        <v>15.860000000000003</v>
      </c>
      <c r="P240" s="86">
        <f>SUM(P7:P239)</f>
        <v>6393400</v>
      </c>
      <c r="Q240" s="45" t="s">
        <v>256</v>
      </c>
    </row>
    <row r="241" spans="3:16" ht="16" thickTop="1" thickBot="1">
      <c r="I241" s="2" t="s">
        <v>352</v>
      </c>
      <c r="J241" s="126">
        <f>SUM(H240:J240)</f>
        <v>93.330000000000013</v>
      </c>
      <c r="M241" s="19" t="s">
        <v>3</v>
      </c>
      <c r="N241" s="19" t="s">
        <v>227</v>
      </c>
      <c r="O241" s="84" t="s">
        <v>228</v>
      </c>
    </row>
    <row r="242" spans="3:16" ht="15" thickBot="1">
      <c r="C242" s="88"/>
      <c r="D242" s="88"/>
      <c r="E242" s="88"/>
      <c r="F242" s="89"/>
      <c r="G242" s="90"/>
      <c r="H242" s="91"/>
      <c r="I242" s="89"/>
      <c r="J242" s="89"/>
    </row>
    <row r="243" spans="3:16" ht="15" thickBot="1">
      <c r="C243" s="88"/>
      <c r="D243" s="88"/>
      <c r="E243" s="88"/>
      <c r="F243" s="89"/>
      <c r="G243" s="90"/>
      <c r="H243" s="89"/>
      <c r="I243" s="89"/>
      <c r="J243" s="112">
        <f>(H240+I240+J240)/G240</f>
        <v>0.99690237128818582</v>
      </c>
      <c r="O243" s="112">
        <f>(M240+N240+O240)/G240</f>
        <v>0.68585772270882239</v>
      </c>
      <c r="P243" t="s">
        <v>282</v>
      </c>
    </row>
    <row r="244" spans="3:16">
      <c r="C244" s="92"/>
      <c r="D244" s="92"/>
      <c r="E244" s="92"/>
      <c r="F244" s="89"/>
      <c r="G244" s="90"/>
      <c r="H244" s="91"/>
      <c r="I244" s="89"/>
      <c r="J244" s="89"/>
    </row>
    <row r="246" spans="3:16">
      <c r="C246" s="35" t="s">
        <v>233</v>
      </c>
    </row>
    <row r="247" spans="3:16">
      <c r="C247" s="45">
        <v>1</v>
      </c>
      <c r="D247" s="36" t="s">
        <v>234</v>
      </c>
      <c r="E247" s="36"/>
    </row>
    <row r="248" spans="3:16">
      <c r="C248" s="45">
        <v>2</v>
      </c>
      <c r="D248" s="44" t="s">
        <v>252</v>
      </c>
      <c r="E248" s="44"/>
    </row>
    <row r="249" spans="3:16">
      <c r="C249" s="45">
        <v>3</v>
      </c>
      <c r="D249" s="48" t="s">
        <v>253</v>
      </c>
      <c r="E249" s="48"/>
    </row>
    <row r="250" spans="3:16">
      <c r="C250" s="45">
        <v>4</v>
      </c>
      <c r="D250" s="47" t="s">
        <v>237</v>
      </c>
      <c r="E250" s="47"/>
    </row>
    <row r="251" spans="3:16">
      <c r="C251" s="45">
        <v>5</v>
      </c>
      <c r="D251" s="46" t="s">
        <v>269</v>
      </c>
      <c r="E251" s="46"/>
    </row>
    <row r="252" spans="3:16">
      <c r="C252" s="45">
        <v>6</v>
      </c>
      <c r="D252" s="114" t="s">
        <v>286</v>
      </c>
      <c r="E252" s="114"/>
    </row>
    <row r="253" spans="3:16" ht="15" thickBot="1"/>
    <row r="254" spans="3:16" ht="15" thickBot="1">
      <c r="E254" s="742"/>
      <c r="F254" s="769" t="s">
        <v>242</v>
      </c>
      <c r="G254" s="770"/>
      <c r="H254" s="771"/>
    </row>
    <row r="255" spans="3:16">
      <c r="E255" s="743" t="s">
        <v>243</v>
      </c>
      <c r="F255" s="749" t="s">
        <v>238</v>
      </c>
      <c r="G255" s="750" t="s">
        <v>239</v>
      </c>
      <c r="H255" s="751" t="s">
        <v>240</v>
      </c>
    </row>
    <row r="256" spans="3:16">
      <c r="E256" s="743" t="s">
        <v>238</v>
      </c>
      <c r="F256" s="752">
        <v>40000</v>
      </c>
      <c r="G256" s="744">
        <v>60000</v>
      </c>
      <c r="H256" s="745">
        <v>155000</v>
      </c>
    </row>
    <row r="257" spans="2:8">
      <c r="E257" s="743" t="s">
        <v>239</v>
      </c>
      <c r="F257" s="752">
        <v>0</v>
      </c>
      <c r="G257" s="744">
        <v>95000</v>
      </c>
      <c r="H257" s="745">
        <v>155000</v>
      </c>
    </row>
    <row r="258" spans="2:8" ht="15" thickBot="1">
      <c r="E258" s="748" t="s">
        <v>240</v>
      </c>
      <c r="F258" s="753">
        <v>0</v>
      </c>
      <c r="G258" s="746">
        <v>0</v>
      </c>
      <c r="H258" s="747">
        <v>155000</v>
      </c>
    </row>
    <row r="260" spans="2:8">
      <c r="B260" s="35" t="s">
        <v>317</v>
      </c>
    </row>
    <row r="261" spans="2:8">
      <c r="B261" s="35">
        <v>1</v>
      </c>
      <c r="C261" t="s">
        <v>319</v>
      </c>
    </row>
    <row r="262" spans="2:8">
      <c r="B262" s="35">
        <v>2</v>
      </c>
      <c r="C262" t="s">
        <v>318</v>
      </c>
    </row>
    <row r="263" spans="2:8">
      <c r="B263" s="35">
        <v>3</v>
      </c>
      <c r="C263" t="s">
        <v>320</v>
      </c>
    </row>
    <row r="264" spans="2:8">
      <c r="B264" s="35">
        <v>4</v>
      </c>
      <c r="C264" t="s">
        <v>321</v>
      </c>
    </row>
    <row r="265" spans="2:8">
      <c r="B265" s="35">
        <v>5</v>
      </c>
      <c r="C265" t="s">
        <v>322</v>
      </c>
    </row>
    <row r="266" spans="2:8">
      <c r="B266" s="35">
        <v>6</v>
      </c>
    </row>
    <row r="267" spans="2:8">
      <c r="B267" s="35">
        <v>7</v>
      </c>
    </row>
    <row r="268" spans="2:8">
      <c r="B268" s="35">
        <v>8</v>
      </c>
    </row>
    <row r="269" spans="2:8">
      <c r="B269" s="35">
        <v>9</v>
      </c>
    </row>
  </sheetData>
  <sortState ref="A7:Q239">
    <sortCondition ref="C7:C239"/>
  </sortState>
  <mergeCells count="5">
    <mergeCell ref="H5:J5"/>
    <mergeCell ref="F5:G5"/>
    <mergeCell ref="M5:O5"/>
    <mergeCell ref="K6:L6"/>
    <mergeCell ref="F254:H254"/>
  </mergeCells>
  <pageMargins left="0.45" right="0.45" top="0.75" bottom="0.75" header="0.3" footer="0.3"/>
  <pageSetup scale="44" fitToHeight="10" orientation="landscape" horizontalDpi="4294967293" verticalDpi="4294967293"/>
  <headerFooter>
    <oddHeader>&amp;LTown of Boulder Junction&amp;C&amp;"-,Bold"&amp;20TOWN ROADS&amp;RPrivate Data</oddHeader>
    <oddFooter>&amp;LPrinted: &amp;D, &amp;T&amp;CPage &amp;P of &amp;N&amp;R&amp;F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topLeftCell="D1" workbookViewId="0">
      <selection activeCell="I3" sqref="I3"/>
    </sheetView>
  </sheetViews>
  <sheetFormatPr baseColWidth="10" defaultColWidth="8.83203125" defaultRowHeight="14" x14ac:dyDescent="0"/>
  <cols>
    <col min="3" max="3" width="14" customWidth="1"/>
    <col min="4" max="5" width="11.33203125" customWidth="1"/>
    <col min="9" max="9" width="23.6640625" customWidth="1"/>
    <col min="11" max="11" width="23.6640625" customWidth="1"/>
    <col min="14" max="14" width="23" customWidth="1"/>
  </cols>
  <sheetData>
    <row r="1" spans="1:16" ht="17">
      <c r="A1" s="774" t="s">
        <v>471</v>
      </c>
      <c r="B1" s="775"/>
      <c r="C1" s="776" t="s">
        <v>472</v>
      </c>
      <c r="D1" s="776" t="s">
        <v>473</v>
      </c>
      <c r="E1" s="778" t="s">
        <v>450</v>
      </c>
      <c r="F1" s="779"/>
      <c r="G1" s="780"/>
      <c r="H1" s="776" t="s">
        <v>474</v>
      </c>
      <c r="I1" s="282" t="s">
        <v>475</v>
      </c>
      <c r="J1" s="772" t="s">
        <v>476</v>
      </c>
      <c r="K1" s="772"/>
      <c r="L1" s="781"/>
      <c r="M1" s="772" t="s">
        <v>477</v>
      </c>
      <c r="N1" s="772"/>
      <c r="O1" s="772"/>
      <c r="P1" s="773" t="s">
        <v>478</v>
      </c>
    </row>
    <row r="2" spans="1:16" ht="116">
      <c r="A2" s="283" t="s">
        <v>479</v>
      </c>
      <c r="B2" s="284" t="s">
        <v>480</v>
      </c>
      <c r="C2" s="777"/>
      <c r="D2" s="777"/>
      <c r="E2" s="285" t="s">
        <v>481</v>
      </c>
      <c r="F2" s="285" t="s">
        <v>482</v>
      </c>
      <c r="G2" s="285" t="s">
        <v>483</v>
      </c>
      <c r="H2" s="777"/>
      <c r="I2" s="286" t="s">
        <v>484</v>
      </c>
      <c r="J2" s="287" t="s">
        <v>485</v>
      </c>
      <c r="K2" s="286" t="s">
        <v>484</v>
      </c>
      <c r="L2" s="288" t="s">
        <v>486</v>
      </c>
      <c r="M2" s="287" t="s">
        <v>487</v>
      </c>
      <c r="N2" s="286" t="s">
        <v>484</v>
      </c>
      <c r="O2" s="287" t="s">
        <v>488</v>
      </c>
      <c r="P2" s="773"/>
    </row>
    <row r="3" spans="1:16" ht="15">
      <c r="A3" s="289"/>
      <c r="B3" s="290"/>
      <c r="C3" s="291" t="s">
        <v>489</v>
      </c>
      <c r="D3" s="291" t="s">
        <v>13</v>
      </c>
      <c r="E3" s="291" t="s">
        <v>490</v>
      </c>
      <c r="F3" s="291" t="s">
        <v>491</v>
      </c>
      <c r="G3" s="291" t="s">
        <v>492</v>
      </c>
      <c r="H3" s="291" t="s">
        <v>493</v>
      </c>
      <c r="I3" s="293" t="s">
        <v>494</v>
      </c>
      <c r="J3" s="291" t="s">
        <v>13</v>
      </c>
      <c r="K3" s="291" t="s">
        <v>495</v>
      </c>
      <c r="L3" s="291" t="s">
        <v>496</v>
      </c>
      <c r="M3" s="291" t="s">
        <v>13</v>
      </c>
      <c r="N3" s="291" t="s">
        <v>497</v>
      </c>
      <c r="O3" s="291" t="s">
        <v>496</v>
      </c>
      <c r="P3" s="291">
        <v>581</v>
      </c>
    </row>
    <row r="4" spans="1:16" ht="15">
      <c r="A4" s="289"/>
      <c r="B4" s="290"/>
      <c r="C4" s="291" t="s">
        <v>489</v>
      </c>
      <c r="D4" s="291" t="s">
        <v>13</v>
      </c>
      <c r="E4" s="291" t="s">
        <v>490</v>
      </c>
      <c r="F4" s="291" t="s">
        <v>491</v>
      </c>
      <c r="G4" s="291" t="s">
        <v>492</v>
      </c>
      <c r="H4" s="291" t="s">
        <v>493</v>
      </c>
      <c r="I4" s="293" t="s">
        <v>494</v>
      </c>
      <c r="J4" s="291" t="s">
        <v>13</v>
      </c>
      <c r="K4" s="291" t="s">
        <v>497</v>
      </c>
      <c r="L4" s="291" t="s">
        <v>496</v>
      </c>
      <c r="M4" s="291" t="s">
        <v>13</v>
      </c>
      <c r="N4" s="291" t="s">
        <v>498</v>
      </c>
      <c r="O4" s="291" t="s">
        <v>496</v>
      </c>
      <c r="P4" s="291">
        <v>739</v>
      </c>
    </row>
    <row r="5" spans="1:16" ht="15">
      <c r="A5" s="289"/>
      <c r="B5" s="290"/>
      <c r="C5" s="291" t="s">
        <v>489</v>
      </c>
      <c r="D5" s="291" t="s">
        <v>500</v>
      </c>
      <c r="E5" s="291" t="s">
        <v>501</v>
      </c>
      <c r="F5" s="291" t="s">
        <v>502</v>
      </c>
      <c r="G5" s="291" t="s">
        <v>503</v>
      </c>
      <c r="H5" s="291" t="s">
        <v>493</v>
      </c>
      <c r="I5" s="293" t="s">
        <v>504</v>
      </c>
      <c r="J5" s="291" t="s">
        <v>13</v>
      </c>
      <c r="K5" s="291" t="s">
        <v>505</v>
      </c>
      <c r="L5" s="291" t="s">
        <v>496</v>
      </c>
      <c r="M5" s="291" t="s">
        <v>13</v>
      </c>
      <c r="N5" s="291" t="s">
        <v>506</v>
      </c>
      <c r="O5" s="291" t="s">
        <v>496</v>
      </c>
      <c r="P5" s="291">
        <v>1447</v>
      </c>
    </row>
    <row r="6" spans="1:16" ht="15">
      <c r="A6" s="289"/>
      <c r="B6" s="290"/>
      <c r="C6" s="291" t="s">
        <v>489</v>
      </c>
      <c r="D6" s="291" t="s">
        <v>500</v>
      </c>
      <c r="E6" s="291" t="s">
        <v>501</v>
      </c>
      <c r="F6" s="291" t="s">
        <v>502</v>
      </c>
      <c r="G6" s="291" t="s">
        <v>503</v>
      </c>
      <c r="H6" s="291" t="s">
        <v>493</v>
      </c>
      <c r="I6" s="293" t="s">
        <v>504</v>
      </c>
      <c r="J6" s="291" t="s">
        <v>13</v>
      </c>
      <c r="K6" s="291" t="s">
        <v>506</v>
      </c>
      <c r="L6" s="291" t="s">
        <v>496</v>
      </c>
      <c r="M6" s="291" t="s">
        <v>13</v>
      </c>
      <c r="N6" s="291" t="s">
        <v>507</v>
      </c>
      <c r="O6" s="291" t="s">
        <v>496</v>
      </c>
      <c r="P6" s="291">
        <v>1510</v>
      </c>
    </row>
    <row r="7" spans="1:16" ht="15">
      <c r="A7" s="289"/>
      <c r="B7" s="290"/>
      <c r="C7" s="291" t="s">
        <v>489</v>
      </c>
      <c r="D7" s="291" t="s">
        <v>500</v>
      </c>
      <c r="E7" s="291" t="s">
        <v>501</v>
      </c>
      <c r="F7" s="291" t="s">
        <v>502</v>
      </c>
      <c r="G7" s="291" t="s">
        <v>503</v>
      </c>
      <c r="H7" s="291" t="s">
        <v>493</v>
      </c>
      <c r="I7" s="293" t="s">
        <v>504</v>
      </c>
      <c r="J7" s="291" t="s">
        <v>13</v>
      </c>
      <c r="K7" s="291" t="s">
        <v>507</v>
      </c>
      <c r="L7" s="291" t="s">
        <v>496</v>
      </c>
      <c r="M7" s="291" t="s">
        <v>13</v>
      </c>
      <c r="N7" s="291" t="s">
        <v>508</v>
      </c>
      <c r="O7" s="291" t="s">
        <v>496</v>
      </c>
      <c r="P7" s="291">
        <v>158</v>
      </c>
    </row>
    <row r="8" spans="1:16" ht="15">
      <c r="A8" s="289"/>
      <c r="B8" s="290"/>
      <c r="C8" s="291" t="s">
        <v>489</v>
      </c>
      <c r="D8" s="291" t="s">
        <v>500</v>
      </c>
      <c r="E8" s="291" t="s">
        <v>501</v>
      </c>
      <c r="F8" s="291" t="s">
        <v>502</v>
      </c>
      <c r="G8" s="291" t="s">
        <v>503</v>
      </c>
      <c r="H8" s="291" t="s">
        <v>493</v>
      </c>
      <c r="I8" s="293" t="s">
        <v>504</v>
      </c>
      <c r="J8" s="291" t="s">
        <v>13</v>
      </c>
      <c r="K8" s="291" t="s">
        <v>508</v>
      </c>
      <c r="L8" s="291" t="s">
        <v>496</v>
      </c>
      <c r="M8" s="291" t="s">
        <v>13</v>
      </c>
      <c r="N8" s="291" t="s">
        <v>509</v>
      </c>
      <c r="O8" s="291" t="s">
        <v>496</v>
      </c>
      <c r="P8" s="291">
        <v>4699</v>
      </c>
    </row>
    <row r="9" spans="1:16" ht="15">
      <c r="A9" s="289"/>
      <c r="B9" s="290"/>
      <c r="C9" s="291" t="s">
        <v>489</v>
      </c>
      <c r="D9" s="291" t="s">
        <v>511</v>
      </c>
      <c r="E9" s="291" t="s">
        <v>490</v>
      </c>
      <c r="F9" s="291" t="s">
        <v>512</v>
      </c>
      <c r="G9" s="291" t="s">
        <v>513</v>
      </c>
      <c r="H9" s="291" t="s">
        <v>493</v>
      </c>
      <c r="I9" s="293" t="s">
        <v>504</v>
      </c>
      <c r="J9" s="291" t="s">
        <v>13</v>
      </c>
      <c r="K9" s="291" t="s">
        <v>508</v>
      </c>
      <c r="L9" s="291" t="s">
        <v>510</v>
      </c>
      <c r="M9" s="291" t="s">
        <v>13</v>
      </c>
      <c r="N9" s="291" t="s">
        <v>509</v>
      </c>
      <c r="O9" s="291" t="s">
        <v>496</v>
      </c>
      <c r="P9" s="291">
        <v>5122</v>
      </c>
    </row>
    <row r="10" spans="1:16" ht="15">
      <c r="A10" s="289"/>
      <c r="B10" s="290"/>
      <c r="C10" s="291" t="s">
        <v>489</v>
      </c>
      <c r="D10" s="291" t="s">
        <v>514</v>
      </c>
      <c r="E10" s="291" t="s">
        <v>515</v>
      </c>
      <c r="F10" s="291" t="s">
        <v>502</v>
      </c>
      <c r="G10" s="291" t="s">
        <v>516</v>
      </c>
      <c r="H10" s="291" t="s">
        <v>493</v>
      </c>
      <c r="I10" s="293" t="s">
        <v>517</v>
      </c>
      <c r="J10" s="291" t="s">
        <v>13</v>
      </c>
      <c r="K10" s="291" t="s">
        <v>518</v>
      </c>
      <c r="L10" s="291" t="s">
        <v>496</v>
      </c>
      <c r="M10" s="291" t="s">
        <v>13</v>
      </c>
      <c r="N10" s="291" t="s">
        <v>301</v>
      </c>
      <c r="O10" s="291" t="s">
        <v>496</v>
      </c>
      <c r="P10" s="291">
        <v>3590</v>
      </c>
    </row>
    <row r="11" spans="1:16" ht="15">
      <c r="A11" s="289"/>
      <c r="B11" s="290"/>
      <c r="C11" s="291" t="s">
        <v>489</v>
      </c>
      <c r="D11" s="291" t="s">
        <v>519</v>
      </c>
      <c r="E11" s="291" t="s">
        <v>515</v>
      </c>
      <c r="F11" s="291" t="s">
        <v>520</v>
      </c>
      <c r="G11" s="291" t="s">
        <v>516</v>
      </c>
      <c r="H11" s="291" t="s">
        <v>493</v>
      </c>
      <c r="I11" s="293" t="s">
        <v>521</v>
      </c>
      <c r="J11" s="291" t="s">
        <v>13</v>
      </c>
      <c r="K11" s="291" t="s">
        <v>518</v>
      </c>
      <c r="L11" s="291" t="s">
        <v>496</v>
      </c>
      <c r="M11" s="291" t="s">
        <v>13</v>
      </c>
      <c r="N11" s="291" t="s">
        <v>522</v>
      </c>
      <c r="O11" s="291" t="s">
        <v>496</v>
      </c>
      <c r="P11" s="291">
        <v>4963</v>
      </c>
    </row>
    <row r="12" spans="1:16" ht="15">
      <c r="A12" s="289"/>
      <c r="B12" s="290"/>
      <c r="C12" s="291" t="s">
        <v>489</v>
      </c>
      <c r="D12" s="291" t="s">
        <v>514</v>
      </c>
      <c r="E12" s="291" t="s">
        <v>501</v>
      </c>
      <c r="F12" s="291" t="s">
        <v>524</v>
      </c>
      <c r="G12" s="291" t="s">
        <v>516</v>
      </c>
      <c r="H12" s="291" t="s">
        <v>493</v>
      </c>
      <c r="I12" s="293" t="s">
        <v>525</v>
      </c>
      <c r="J12" s="291" t="s">
        <v>13</v>
      </c>
      <c r="K12" s="291" t="s">
        <v>526</v>
      </c>
      <c r="L12" s="291" t="s">
        <v>496</v>
      </c>
      <c r="M12" s="291" t="s">
        <v>13</v>
      </c>
      <c r="N12" s="291" t="s">
        <v>527</v>
      </c>
      <c r="O12" s="291" t="s">
        <v>496</v>
      </c>
      <c r="P12" s="291">
        <v>739</v>
      </c>
    </row>
    <row r="13" spans="1:16" ht="15">
      <c r="A13" s="289"/>
      <c r="B13" s="290"/>
      <c r="C13" s="291" t="s">
        <v>489</v>
      </c>
      <c r="D13" s="291" t="s">
        <v>514</v>
      </c>
      <c r="E13" s="291" t="s">
        <v>501</v>
      </c>
      <c r="F13" s="291" t="s">
        <v>528</v>
      </c>
      <c r="G13" s="291" t="s">
        <v>503</v>
      </c>
      <c r="H13" s="291" t="s">
        <v>493</v>
      </c>
      <c r="I13" s="293" t="s">
        <v>529</v>
      </c>
      <c r="J13" s="291" t="s">
        <v>13</v>
      </c>
      <c r="K13" s="291" t="s">
        <v>530</v>
      </c>
      <c r="L13" s="291" t="s">
        <v>496</v>
      </c>
      <c r="M13" s="291" t="s">
        <v>13</v>
      </c>
      <c r="N13" s="291" t="s">
        <v>531</v>
      </c>
      <c r="O13" s="291" t="s">
        <v>496</v>
      </c>
      <c r="P13" s="291">
        <v>1426</v>
      </c>
    </row>
    <row r="14" spans="1:16" ht="15">
      <c r="A14" s="289"/>
      <c r="B14" s="290"/>
      <c r="C14" s="291" t="s">
        <v>489</v>
      </c>
      <c r="D14" s="291" t="s">
        <v>514</v>
      </c>
      <c r="E14" s="291" t="s">
        <v>501</v>
      </c>
      <c r="F14" s="291" t="s">
        <v>528</v>
      </c>
      <c r="G14" s="291" t="s">
        <v>503</v>
      </c>
      <c r="H14" s="291" t="s">
        <v>493</v>
      </c>
      <c r="I14" s="293" t="s">
        <v>529</v>
      </c>
      <c r="J14" s="291" t="s">
        <v>13</v>
      </c>
      <c r="K14" s="291" t="s">
        <v>531</v>
      </c>
      <c r="L14" s="291" t="s">
        <v>496</v>
      </c>
      <c r="M14" s="291" t="s">
        <v>13</v>
      </c>
      <c r="N14" s="291" t="s">
        <v>532</v>
      </c>
      <c r="O14" s="291" t="s">
        <v>496</v>
      </c>
      <c r="P14" s="291">
        <v>475</v>
      </c>
    </row>
    <row r="15" spans="1:16" ht="15">
      <c r="A15" s="289"/>
      <c r="B15" s="290"/>
      <c r="C15" s="291" t="s">
        <v>489</v>
      </c>
      <c r="D15" s="291" t="s">
        <v>514</v>
      </c>
      <c r="E15" s="291" t="s">
        <v>501</v>
      </c>
      <c r="F15" s="291" t="s">
        <v>528</v>
      </c>
      <c r="G15" s="291" t="s">
        <v>503</v>
      </c>
      <c r="H15" s="291" t="s">
        <v>493</v>
      </c>
      <c r="I15" s="293" t="s">
        <v>529</v>
      </c>
      <c r="J15" s="291" t="s">
        <v>13</v>
      </c>
      <c r="K15" s="291" t="s">
        <v>532</v>
      </c>
      <c r="L15" s="291" t="s">
        <v>496</v>
      </c>
      <c r="M15" s="291" t="s">
        <v>13</v>
      </c>
      <c r="N15" s="291" t="s">
        <v>534</v>
      </c>
      <c r="O15" s="291" t="s">
        <v>496</v>
      </c>
      <c r="P15" s="291">
        <v>528</v>
      </c>
    </row>
    <row r="16" spans="1:16" ht="15">
      <c r="A16" s="289"/>
      <c r="B16" s="290"/>
      <c r="C16" s="291" t="s">
        <v>489</v>
      </c>
      <c r="D16" s="291" t="s">
        <v>514</v>
      </c>
      <c r="E16" s="291" t="s">
        <v>501</v>
      </c>
      <c r="F16" s="291" t="s">
        <v>528</v>
      </c>
      <c r="G16" s="291" t="s">
        <v>503</v>
      </c>
      <c r="H16" s="291" t="s">
        <v>493</v>
      </c>
      <c r="I16" s="293" t="s">
        <v>529</v>
      </c>
      <c r="J16" s="291" t="s">
        <v>13</v>
      </c>
      <c r="K16" s="291" t="s">
        <v>534</v>
      </c>
      <c r="L16" s="291" t="s">
        <v>496</v>
      </c>
      <c r="M16" s="291" t="s">
        <v>13</v>
      </c>
      <c r="N16" s="291" t="s">
        <v>522</v>
      </c>
      <c r="O16" s="291" t="s">
        <v>496</v>
      </c>
      <c r="P16" s="291">
        <v>475</v>
      </c>
    </row>
    <row r="17" spans="1:16" ht="15">
      <c r="A17" s="289"/>
      <c r="B17" s="290"/>
      <c r="C17" s="291" t="s">
        <v>489</v>
      </c>
      <c r="D17" s="291" t="s">
        <v>536</v>
      </c>
      <c r="E17" s="291" t="s">
        <v>501</v>
      </c>
      <c r="F17" s="291" t="s">
        <v>537</v>
      </c>
      <c r="G17" s="291" t="s">
        <v>492</v>
      </c>
      <c r="H17" s="291" t="s">
        <v>493</v>
      </c>
      <c r="I17" s="293" t="s">
        <v>538</v>
      </c>
      <c r="J17" s="291" t="s">
        <v>13</v>
      </c>
      <c r="K17" s="291" t="s">
        <v>539</v>
      </c>
      <c r="L17" s="291" t="s">
        <v>496</v>
      </c>
      <c r="M17" s="291" t="s">
        <v>13</v>
      </c>
      <c r="N17" s="291" t="s">
        <v>540</v>
      </c>
      <c r="O17" s="291" t="s">
        <v>496</v>
      </c>
      <c r="P17" s="291">
        <v>2535</v>
      </c>
    </row>
    <row r="18" spans="1:16" ht="15">
      <c r="A18" s="289"/>
      <c r="B18" s="290"/>
      <c r="C18" s="291" t="s">
        <v>489</v>
      </c>
      <c r="D18" s="291" t="s">
        <v>536</v>
      </c>
      <c r="E18" s="291" t="s">
        <v>515</v>
      </c>
      <c r="F18" s="291" t="s">
        <v>537</v>
      </c>
      <c r="G18" s="291" t="s">
        <v>492</v>
      </c>
      <c r="H18" s="291" t="s">
        <v>493</v>
      </c>
      <c r="I18" s="293" t="s">
        <v>538</v>
      </c>
      <c r="J18" s="291" t="s">
        <v>13</v>
      </c>
      <c r="K18" s="291" t="s">
        <v>539</v>
      </c>
      <c r="L18" s="291" t="s">
        <v>541</v>
      </c>
      <c r="M18" s="291" t="s">
        <v>13</v>
      </c>
      <c r="N18" s="291" t="s">
        <v>540</v>
      </c>
      <c r="O18" s="291" t="s">
        <v>496</v>
      </c>
      <c r="P18" s="291">
        <v>1214</v>
      </c>
    </row>
    <row r="19" spans="1:16" ht="15">
      <c r="A19" s="289"/>
      <c r="B19" s="290"/>
      <c r="C19" s="291" t="s">
        <v>489</v>
      </c>
      <c r="D19" s="291" t="s">
        <v>536</v>
      </c>
      <c r="E19" s="291" t="s">
        <v>515</v>
      </c>
      <c r="F19" s="291" t="s">
        <v>537</v>
      </c>
      <c r="G19" s="291" t="s">
        <v>492</v>
      </c>
      <c r="H19" s="291" t="s">
        <v>493</v>
      </c>
      <c r="I19" s="293" t="s">
        <v>538</v>
      </c>
      <c r="J19" s="291" t="s">
        <v>13</v>
      </c>
      <c r="K19" s="291" t="s">
        <v>540</v>
      </c>
      <c r="L19" s="291" t="s">
        <v>496</v>
      </c>
      <c r="M19" s="291" t="s">
        <v>13</v>
      </c>
      <c r="N19" s="291" t="s">
        <v>543</v>
      </c>
      <c r="O19" s="291" t="s">
        <v>496</v>
      </c>
      <c r="P19" s="291">
        <v>2904</v>
      </c>
    </row>
    <row r="20" spans="1:16" ht="15">
      <c r="A20" s="289"/>
      <c r="B20" s="290"/>
      <c r="C20" s="291" t="s">
        <v>489</v>
      </c>
      <c r="D20" s="291" t="s">
        <v>536</v>
      </c>
      <c r="E20" s="291" t="s">
        <v>515</v>
      </c>
      <c r="F20" s="291" t="s">
        <v>537</v>
      </c>
      <c r="G20" s="291" t="s">
        <v>492</v>
      </c>
      <c r="H20" s="291" t="s">
        <v>493</v>
      </c>
      <c r="I20" s="293" t="s">
        <v>538</v>
      </c>
      <c r="J20" s="291" t="s">
        <v>13</v>
      </c>
      <c r="K20" s="291" t="s">
        <v>543</v>
      </c>
      <c r="L20" s="291" t="s">
        <v>496</v>
      </c>
      <c r="M20" s="291" t="s">
        <v>13</v>
      </c>
      <c r="N20" s="291" t="s">
        <v>544</v>
      </c>
      <c r="O20" s="291" t="s">
        <v>496</v>
      </c>
      <c r="P20" s="291">
        <v>528</v>
      </c>
    </row>
    <row r="21" spans="1:16" ht="15">
      <c r="A21" s="289"/>
      <c r="B21" s="290"/>
      <c r="C21" s="291" t="s">
        <v>489</v>
      </c>
      <c r="D21" s="291" t="s">
        <v>536</v>
      </c>
      <c r="E21" s="291" t="s">
        <v>515</v>
      </c>
      <c r="F21" s="291" t="s">
        <v>537</v>
      </c>
      <c r="G21" s="291" t="s">
        <v>492</v>
      </c>
      <c r="H21" s="291" t="s">
        <v>493</v>
      </c>
      <c r="I21" s="293" t="s">
        <v>538</v>
      </c>
      <c r="J21" s="291" t="s">
        <v>13</v>
      </c>
      <c r="K21" s="291" t="s">
        <v>544</v>
      </c>
      <c r="L21" s="291" t="s">
        <v>496</v>
      </c>
      <c r="M21" s="291" t="s">
        <v>13</v>
      </c>
      <c r="N21" s="291" t="s">
        <v>545</v>
      </c>
      <c r="O21" s="291" t="s">
        <v>496</v>
      </c>
      <c r="P21" s="291">
        <v>4330</v>
      </c>
    </row>
    <row r="22" spans="1:16" ht="15">
      <c r="A22" s="289"/>
      <c r="B22" s="290"/>
      <c r="C22" s="291" t="s">
        <v>489</v>
      </c>
      <c r="D22" s="291" t="s">
        <v>536</v>
      </c>
      <c r="E22" s="291" t="s">
        <v>501</v>
      </c>
      <c r="F22" s="291" t="s">
        <v>537</v>
      </c>
      <c r="G22" s="291" t="s">
        <v>492</v>
      </c>
      <c r="H22" s="291" t="s">
        <v>493</v>
      </c>
      <c r="I22" s="293" t="s">
        <v>538</v>
      </c>
      <c r="J22" s="291" t="s">
        <v>13</v>
      </c>
      <c r="K22" s="291" t="s">
        <v>545</v>
      </c>
      <c r="L22" s="291" t="s">
        <v>496</v>
      </c>
      <c r="M22" s="291" t="s">
        <v>13</v>
      </c>
      <c r="N22" s="291" t="s">
        <v>546</v>
      </c>
      <c r="O22" s="291" t="s">
        <v>496</v>
      </c>
      <c r="P22" s="291">
        <v>950</v>
      </c>
    </row>
    <row r="23" spans="1:16" ht="15">
      <c r="A23" s="289"/>
      <c r="B23" s="290"/>
      <c r="C23" s="291" t="s">
        <v>489</v>
      </c>
      <c r="D23" s="291" t="s">
        <v>514</v>
      </c>
      <c r="E23" s="291" t="s">
        <v>547</v>
      </c>
      <c r="F23" s="291" t="s">
        <v>502</v>
      </c>
      <c r="G23" s="291" t="s">
        <v>548</v>
      </c>
      <c r="H23" s="291" t="s">
        <v>493</v>
      </c>
      <c r="I23" s="293" t="s">
        <v>544</v>
      </c>
      <c r="J23" s="291" t="s">
        <v>13</v>
      </c>
      <c r="K23" s="291" t="s">
        <v>538</v>
      </c>
      <c r="L23" s="291" t="s">
        <v>496</v>
      </c>
      <c r="M23" s="291" t="s">
        <v>13</v>
      </c>
      <c r="N23" s="291" t="s">
        <v>522</v>
      </c>
      <c r="O23" s="291" t="s">
        <v>496</v>
      </c>
      <c r="P23" s="291">
        <v>1426</v>
      </c>
    </row>
    <row r="24" spans="1:16" ht="15">
      <c r="A24" s="289"/>
      <c r="B24" s="290"/>
      <c r="C24" s="291" t="s">
        <v>489</v>
      </c>
      <c r="D24" s="291" t="s">
        <v>514</v>
      </c>
      <c r="E24" s="291" t="s">
        <v>549</v>
      </c>
      <c r="F24" s="291" t="s">
        <v>502</v>
      </c>
      <c r="G24" s="291" t="s">
        <v>548</v>
      </c>
      <c r="H24" s="291" t="s">
        <v>493</v>
      </c>
      <c r="I24" s="293" t="s">
        <v>550</v>
      </c>
      <c r="J24" s="291" t="s">
        <v>13</v>
      </c>
      <c r="K24" s="291" t="s">
        <v>551</v>
      </c>
      <c r="L24" s="291" t="s">
        <v>496</v>
      </c>
      <c r="M24" s="291" t="s">
        <v>13</v>
      </c>
      <c r="N24" s="291" t="s">
        <v>522</v>
      </c>
      <c r="O24" s="291" t="s">
        <v>496</v>
      </c>
      <c r="P24" s="291">
        <v>2165</v>
      </c>
    </row>
    <row r="25" spans="1:16" ht="15">
      <c r="A25" s="289"/>
      <c r="B25" s="290"/>
      <c r="C25" s="291" t="s">
        <v>489</v>
      </c>
      <c r="D25" s="291" t="s">
        <v>552</v>
      </c>
      <c r="E25" s="291" t="s">
        <v>501</v>
      </c>
      <c r="F25" s="291" t="s">
        <v>553</v>
      </c>
      <c r="G25" s="291" t="s">
        <v>492</v>
      </c>
      <c r="H25" s="291" t="s">
        <v>493</v>
      </c>
      <c r="I25" s="293" t="s">
        <v>551</v>
      </c>
      <c r="J25" s="291" t="s">
        <v>13</v>
      </c>
      <c r="K25" s="291" t="s">
        <v>554</v>
      </c>
      <c r="L25" s="291" t="s">
        <v>496</v>
      </c>
      <c r="M25" s="291" t="s">
        <v>13</v>
      </c>
      <c r="N25" s="291" t="s">
        <v>555</v>
      </c>
      <c r="O25" s="291" t="s">
        <v>496</v>
      </c>
      <c r="P25" s="291">
        <v>6864</v>
      </c>
    </row>
    <row r="26" spans="1:16" ht="15">
      <c r="A26" s="289"/>
      <c r="B26" s="290"/>
      <c r="C26" s="291" t="s">
        <v>489</v>
      </c>
      <c r="D26" s="291" t="s">
        <v>552</v>
      </c>
      <c r="E26" s="291" t="s">
        <v>501</v>
      </c>
      <c r="F26" s="291" t="s">
        <v>502</v>
      </c>
      <c r="G26" s="291" t="s">
        <v>516</v>
      </c>
      <c r="H26" s="291" t="s">
        <v>493</v>
      </c>
      <c r="I26" s="293" t="s">
        <v>551</v>
      </c>
      <c r="J26" s="291" t="s">
        <v>13</v>
      </c>
      <c r="K26" s="291" t="s">
        <v>555</v>
      </c>
      <c r="L26" s="291" t="s">
        <v>496</v>
      </c>
      <c r="M26" s="291" t="s">
        <v>13</v>
      </c>
      <c r="N26" s="291" t="s">
        <v>550</v>
      </c>
      <c r="O26" s="291" t="s">
        <v>496</v>
      </c>
      <c r="P26" s="291">
        <v>211</v>
      </c>
    </row>
    <row r="27" spans="1:16" ht="15">
      <c r="A27" s="289"/>
      <c r="B27" s="290"/>
      <c r="C27" s="291" t="s">
        <v>489</v>
      </c>
      <c r="D27" s="291" t="s">
        <v>557</v>
      </c>
      <c r="E27" s="291" t="s">
        <v>501</v>
      </c>
      <c r="F27" s="291" t="s">
        <v>502</v>
      </c>
      <c r="G27" s="291" t="s">
        <v>516</v>
      </c>
      <c r="H27" s="291" t="s">
        <v>493</v>
      </c>
      <c r="I27" s="293" t="s">
        <v>551</v>
      </c>
      <c r="J27" s="291" t="s">
        <v>13</v>
      </c>
      <c r="K27" s="291" t="s">
        <v>550</v>
      </c>
      <c r="L27" s="291" t="s">
        <v>496</v>
      </c>
      <c r="M27" s="291" t="s">
        <v>13</v>
      </c>
      <c r="N27" s="291" t="s">
        <v>558</v>
      </c>
      <c r="O27" s="291" t="s">
        <v>496</v>
      </c>
      <c r="P27" s="291">
        <v>2429</v>
      </c>
    </row>
    <row r="28" spans="1:16" ht="15">
      <c r="A28" s="289"/>
      <c r="B28" s="290"/>
      <c r="C28" s="291" t="s">
        <v>489</v>
      </c>
      <c r="D28" s="291" t="s">
        <v>557</v>
      </c>
      <c r="E28" s="291" t="s">
        <v>501</v>
      </c>
      <c r="F28" s="291" t="s">
        <v>502</v>
      </c>
      <c r="G28" s="291" t="s">
        <v>516</v>
      </c>
      <c r="H28" s="291" t="s">
        <v>493</v>
      </c>
      <c r="I28" s="293" t="s">
        <v>551</v>
      </c>
      <c r="J28" s="291" t="s">
        <v>13</v>
      </c>
      <c r="K28" s="291" t="s">
        <v>558</v>
      </c>
      <c r="L28" s="291" t="s">
        <v>496</v>
      </c>
      <c r="M28" s="291" t="s">
        <v>13</v>
      </c>
      <c r="N28" s="291" t="s">
        <v>559</v>
      </c>
      <c r="O28" s="291" t="s">
        <v>496</v>
      </c>
      <c r="P28" s="291">
        <v>3749</v>
      </c>
    </row>
    <row r="29" spans="1:16" ht="15">
      <c r="A29" s="289"/>
      <c r="B29" s="290"/>
      <c r="C29" s="291" t="s">
        <v>489</v>
      </c>
      <c r="D29" s="291" t="s">
        <v>557</v>
      </c>
      <c r="E29" s="291" t="s">
        <v>501</v>
      </c>
      <c r="F29" s="291" t="s">
        <v>502</v>
      </c>
      <c r="G29" s="291" t="s">
        <v>516</v>
      </c>
      <c r="H29" s="291" t="s">
        <v>493</v>
      </c>
      <c r="I29" s="293" t="s">
        <v>551</v>
      </c>
      <c r="J29" s="291" t="s">
        <v>13</v>
      </c>
      <c r="K29" s="291" t="s">
        <v>559</v>
      </c>
      <c r="L29" s="291" t="s">
        <v>496</v>
      </c>
      <c r="M29" s="291" t="s">
        <v>13</v>
      </c>
      <c r="N29" s="291" t="s">
        <v>560</v>
      </c>
      <c r="O29" s="291" t="s">
        <v>496</v>
      </c>
      <c r="P29" s="291">
        <v>1056</v>
      </c>
    </row>
    <row r="30" spans="1:16" ht="15">
      <c r="A30" s="289"/>
      <c r="B30" s="290"/>
      <c r="C30" s="291" t="s">
        <v>489</v>
      </c>
      <c r="D30" s="291" t="s">
        <v>561</v>
      </c>
      <c r="E30" s="291" t="s">
        <v>547</v>
      </c>
      <c r="F30" s="291" t="s">
        <v>502</v>
      </c>
      <c r="G30" s="291" t="s">
        <v>548</v>
      </c>
      <c r="H30" s="291" t="s">
        <v>493</v>
      </c>
      <c r="I30" s="293" t="s">
        <v>551</v>
      </c>
      <c r="J30" s="291" t="s">
        <v>13</v>
      </c>
      <c r="K30" s="291" t="s">
        <v>560</v>
      </c>
      <c r="L30" s="291" t="s">
        <v>496</v>
      </c>
      <c r="M30" s="291" t="s">
        <v>13</v>
      </c>
      <c r="N30" s="291" t="s">
        <v>522</v>
      </c>
      <c r="O30" s="291" t="s">
        <v>496</v>
      </c>
      <c r="P30" s="291">
        <v>2904</v>
      </c>
    </row>
    <row r="31" spans="1:16" ht="15">
      <c r="A31" s="289"/>
      <c r="B31" s="290"/>
      <c r="C31" s="291" t="s">
        <v>489</v>
      </c>
      <c r="D31" s="291" t="s">
        <v>514</v>
      </c>
      <c r="E31" s="291" t="s">
        <v>547</v>
      </c>
      <c r="F31" s="291" t="s">
        <v>502</v>
      </c>
      <c r="G31" s="291" t="s">
        <v>548</v>
      </c>
      <c r="H31" s="291" t="s">
        <v>493</v>
      </c>
      <c r="I31" s="293" t="s">
        <v>562</v>
      </c>
      <c r="J31" s="291" t="s">
        <v>13</v>
      </c>
      <c r="K31" s="291" t="s">
        <v>554</v>
      </c>
      <c r="L31" s="291" t="s">
        <v>496</v>
      </c>
      <c r="M31" s="291" t="s">
        <v>13</v>
      </c>
      <c r="N31" s="291" t="s">
        <v>522</v>
      </c>
      <c r="O31" s="291" t="s">
        <v>496</v>
      </c>
      <c r="P31" s="291">
        <v>5491</v>
      </c>
    </row>
    <row r="32" spans="1:16" ht="15">
      <c r="A32" s="289"/>
      <c r="B32" s="290"/>
      <c r="C32" s="291" t="s">
        <v>489</v>
      </c>
      <c r="D32" s="291" t="s">
        <v>514</v>
      </c>
      <c r="E32" s="291" t="s">
        <v>563</v>
      </c>
      <c r="F32" s="291" t="s">
        <v>564</v>
      </c>
      <c r="G32" s="291" t="s">
        <v>492</v>
      </c>
      <c r="H32" s="291" t="s">
        <v>493</v>
      </c>
      <c r="I32" s="293" t="s">
        <v>565</v>
      </c>
      <c r="J32" s="291" t="s">
        <v>13</v>
      </c>
      <c r="K32" s="291" t="s">
        <v>518</v>
      </c>
      <c r="L32" s="291" t="s">
        <v>496</v>
      </c>
      <c r="M32" s="291" t="s">
        <v>13</v>
      </c>
      <c r="N32" s="291" t="s">
        <v>566</v>
      </c>
      <c r="O32" s="291" t="s">
        <v>496</v>
      </c>
      <c r="P32" s="291">
        <v>2323</v>
      </c>
    </row>
    <row r="33" spans="1:16" ht="15">
      <c r="A33" s="289"/>
      <c r="B33" s="290"/>
      <c r="C33" s="291" t="s">
        <v>489</v>
      </c>
      <c r="D33" s="291" t="s">
        <v>514</v>
      </c>
      <c r="E33" s="291" t="s">
        <v>563</v>
      </c>
      <c r="F33" s="291" t="s">
        <v>512</v>
      </c>
      <c r="G33" s="291" t="s">
        <v>503</v>
      </c>
      <c r="H33" s="291" t="s">
        <v>493</v>
      </c>
      <c r="I33" s="293" t="s">
        <v>565</v>
      </c>
      <c r="J33" s="291" t="s">
        <v>13</v>
      </c>
      <c r="K33" s="291" t="s">
        <v>518</v>
      </c>
      <c r="L33" s="291" t="s">
        <v>567</v>
      </c>
      <c r="M33" s="291" t="s">
        <v>13</v>
      </c>
      <c r="N33" s="291" t="s">
        <v>566</v>
      </c>
      <c r="O33" s="291" t="s">
        <v>496</v>
      </c>
      <c r="P33" s="291">
        <v>317</v>
      </c>
    </row>
    <row r="34" spans="1:16" ht="15">
      <c r="A34" s="289"/>
      <c r="B34" s="290"/>
      <c r="C34" s="291" t="s">
        <v>489</v>
      </c>
      <c r="D34" s="291" t="s">
        <v>514</v>
      </c>
      <c r="E34" s="291" t="s">
        <v>563</v>
      </c>
      <c r="F34" s="291" t="s">
        <v>512</v>
      </c>
      <c r="G34" s="291" t="s">
        <v>503</v>
      </c>
      <c r="H34" s="291" t="s">
        <v>493</v>
      </c>
      <c r="I34" s="293" t="s">
        <v>565</v>
      </c>
      <c r="J34" s="291" t="s">
        <v>13</v>
      </c>
      <c r="K34" s="291" t="s">
        <v>566</v>
      </c>
      <c r="L34" s="291" t="s">
        <v>496</v>
      </c>
      <c r="M34" s="291" t="s">
        <v>13</v>
      </c>
      <c r="N34" s="291" t="s">
        <v>568</v>
      </c>
      <c r="O34" s="291" t="s">
        <v>496</v>
      </c>
      <c r="P34" s="291">
        <v>5438</v>
      </c>
    </row>
    <row r="35" spans="1:16" ht="15">
      <c r="A35" s="289"/>
      <c r="B35" s="290"/>
      <c r="C35" s="291" t="s">
        <v>489</v>
      </c>
      <c r="D35" s="291" t="s">
        <v>514</v>
      </c>
      <c r="E35" s="291" t="s">
        <v>547</v>
      </c>
      <c r="F35" s="291" t="s">
        <v>502</v>
      </c>
      <c r="G35" s="291" t="s">
        <v>516</v>
      </c>
      <c r="H35" s="291" t="s">
        <v>493</v>
      </c>
      <c r="I35" s="293" t="s">
        <v>565</v>
      </c>
      <c r="J35" s="291" t="s">
        <v>13</v>
      </c>
      <c r="K35" s="291" t="s">
        <v>566</v>
      </c>
      <c r="L35" s="291" t="s">
        <v>569</v>
      </c>
      <c r="M35" s="291" t="s">
        <v>13</v>
      </c>
      <c r="N35" s="291" t="s">
        <v>568</v>
      </c>
      <c r="O35" s="291" t="s">
        <v>496</v>
      </c>
      <c r="P35" s="291">
        <v>2429</v>
      </c>
    </row>
    <row r="36" spans="1:16" ht="15">
      <c r="A36" s="289"/>
      <c r="B36" s="290"/>
      <c r="C36" s="291" t="s">
        <v>489</v>
      </c>
      <c r="D36" s="291" t="s">
        <v>514</v>
      </c>
      <c r="E36" s="291" t="s">
        <v>490</v>
      </c>
      <c r="F36" s="291" t="s">
        <v>570</v>
      </c>
      <c r="G36" s="291" t="s">
        <v>516</v>
      </c>
      <c r="H36" s="291" t="s">
        <v>493</v>
      </c>
      <c r="I36" s="293" t="s">
        <v>571</v>
      </c>
      <c r="J36" s="291" t="s">
        <v>13</v>
      </c>
      <c r="K36" s="291" t="s">
        <v>301</v>
      </c>
      <c r="L36" s="291" t="s">
        <v>496</v>
      </c>
      <c r="M36" s="291" t="s">
        <v>13</v>
      </c>
      <c r="N36" s="291" t="s">
        <v>522</v>
      </c>
      <c r="O36" s="291" t="s">
        <v>496</v>
      </c>
      <c r="P36" s="291">
        <v>1320</v>
      </c>
    </row>
    <row r="37" spans="1:16" ht="15">
      <c r="A37" s="289"/>
      <c r="B37" s="290"/>
      <c r="C37" s="291" t="s">
        <v>489</v>
      </c>
      <c r="D37" s="291" t="s">
        <v>514</v>
      </c>
      <c r="E37" s="291" t="s">
        <v>547</v>
      </c>
      <c r="F37" s="291" t="s">
        <v>502</v>
      </c>
      <c r="G37" s="291" t="s">
        <v>548</v>
      </c>
      <c r="H37" s="291" t="s">
        <v>493</v>
      </c>
      <c r="I37" s="293" t="s">
        <v>560</v>
      </c>
      <c r="J37" s="291" t="s">
        <v>13</v>
      </c>
      <c r="K37" s="291" t="s">
        <v>551</v>
      </c>
      <c r="L37" s="291" t="s">
        <v>496</v>
      </c>
      <c r="M37" s="291" t="s">
        <v>13</v>
      </c>
      <c r="N37" s="291" t="s">
        <v>522</v>
      </c>
      <c r="O37" s="291" t="s">
        <v>496</v>
      </c>
      <c r="P37" s="291">
        <v>1003</v>
      </c>
    </row>
    <row r="38" spans="1:16" ht="15">
      <c r="A38" s="289"/>
      <c r="B38" s="290"/>
      <c r="C38" s="291" t="s">
        <v>489</v>
      </c>
      <c r="D38" s="291" t="s">
        <v>500</v>
      </c>
      <c r="E38" s="291" t="s">
        <v>501</v>
      </c>
      <c r="F38" s="291" t="s">
        <v>573</v>
      </c>
      <c r="G38" s="291" t="s">
        <v>516</v>
      </c>
      <c r="H38" s="291" t="s">
        <v>493</v>
      </c>
      <c r="I38" s="293" t="s">
        <v>508</v>
      </c>
      <c r="J38" s="291" t="s">
        <v>13</v>
      </c>
      <c r="K38" s="291" t="s">
        <v>504</v>
      </c>
      <c r="L38" s="291" t="s">
        <v>496</v>
      </c>
      <c r="M38" s="291" t="s">
        <v>13</v>
      </c>
      <c r="N38" s="291" t="s">
        <v>522</v>
      </c>
      <c r="O38" s="291" t="s">
        <v>496</v>
      </c>
      <c r="P38" s="291">
        <v>1901</v>
      </c>
    </row>
    <row r="39" spans="1:16" ht="15">
      <c r="A39" s="289"/>
      <c r="B39" s="290"/>
      <c r="C39" s="291" t="s">
        <v>489</v>
      </c>
      <c r="D39" s="291" t="s">
        <v>13</v>
      </c>
      <c r="E39" s="291" t="s">
        <v>490</v>
      </c>
      <c r="F39" s="291" t="s">
        <v>491</v>
      </c>
      <c r="G39" s="291" t="s">
        <v>492</v>
      </c>
      <c r="H39" s="291" t="s">
        <v>493</v>
      </c>
      <c r="I39" s="293" t="s">
        <v>497</v>
      </c>
      <c r="J39" s="291" t="s">
        <v>13</v>
      </c>
      <c r="K39" s="291" t="s">
        <v>574</v>
      </c>
      <c r="L39" s="291" t="s">
        <v>496</v>
      </c>
      <c r="M39" s="291" t="s">
        <v>13</v>
      </c>
      <c r="N39" s="291" t="s">
        <v>575</v>
      </c>
      <c r="O39" s="291" t="s">
        <v>496</v>
      </c>
      <c r="P39" s="291">
        <v>422</v>
      </c>
    </row>
    <row r="40" spans="1:16" ht="15">
      <c r="A40" s="289"/>
      <c r="B40" s="290"/>
      <c r="C40" s="291" t="s">
        <v>489</v>
      </c>
      <c r="D40" s="291" t="s">
        <v>13</v>
      </c>
      <c r="E40" s="291" t="s">
        <v>490</v>
      </c>
      <c r="F40" s="291" t="s">
        <v>491</v>
      </c>
      <c r="G40" s="291" t="s">
        <v>492</v>
      </c>
      <c r="H40" s="291" t="s">
        <v>493</v>
      </c>
      <c r="I40" s="293" t="s">
        <v>497</v>
      </c>
      <c r="J40" s="291" t="s">
        <v>13</v>
      </c>
      <c r="K40" s="291" t="s">
        <v>575</v>
      </c>
      <c r="L40" s="291" t="s">
        <v>496</v>
      </c>
      <c r="M40" s="291" t="s">
        <v>13</v>
      </c>
      <c r="N40" s="291" t="s">
        <v>494</v>
      </c>
      <c r="O40" s="291" t="s">
        <v>496</v>
      </c>
      <c r="P40" s="291">
        <v>475</v>
      </c>
    </row>
    <row r="41" spans="1:16" ht="15">
      <c r="A41" s="289"/>
      <c r="B41" s="290"/>
      <c r="C41" s="291" t="s">
        <v>489</v>
      </c>
      <c r="D41" s="291" t="s">
        <v>514</v>
      </c>
      <c r="E41" s="291" t="s">
        <v>547</v>
      </c>
      <c r="F41" s="291" t="s">
        <v>524</v>
      </c>
      <c r="G41" s="291" t="s">
        <v>548</v>
      </c>
      <c r="H41" s="291" t="s">
        <v>493</v>
      </c>
      <c r="I41" s="293" t="s">
        <v>532</v>
      </c>
      <c r="J41" s="291" t="s">
        <v>13</v>
      </c>
      <c r="K41" s="291" t="s">
        <v>529</v>
      </c>
      <c r="L41" s="291" t="s">
        <v>496</v>
      </c>
      <c r="M41" s="291" t="s">
        <v>13</v>
      </c>
      <c r="N41" s="291" t="s">
        <v>522</v>
      </c>
      <c r="O41" s="291" t="s">
        <v>496</v>
      </c>
      <c r="P41" s="291">
        <v>634</v>
      </c>
    </row>
    <row r="42" spans="1:16" ht="15">
      <c r="A42" s="289"/>
      <c r="B42" s="290"/>
      <c r="C42" s="291" t="s">
        <v>489</v>
      </c>
      <c r="D42" s="291" t="s">
        <v>13</v>
      </c>
      <c r="E42" s="291" t="s">
        <v>490</v>
      </c>
      <c r="F42" s="291" t="s">
        <v>491</v>
      </c>
      <c r="G42" s="291" t="s">
        <v>492</v>
      </c>
      <c r="H42" s="291" t="s">
        <v>493</v>
      </c>
      <c r="I42" s="293" t="s">
        <v>575</v>
      </c>
      <c r="J42" s="291" t="s">
        <v>13</v>
      </c>
      <c r="K42" s="291" t="s">
        <v>495</v>
      </c>
      <c r="L42" s="291" t="s">
        <v>496</v>
      </c>
      <c r="M42" s="291" t="s">
        <v>13</v>
      </c>
      <c r="N42" s="291" t="s">
        <v>497</v>
      </c>
      <c r="O42" s="291" t="s">
        <v>496</v>
      </c>
      <c r="P42" s="291">
        <v>634</v>
      </c>
    </row>
    <row r="43" spans="1:16" ht="15">
      <c r="A43" s="289"/>
      <c r="B43" s="290"/>
      <c r="C43" s="291" t="s">
        <v>489</v>
      </c>
      <c r="D43" s="291" t="s">
        <v>13</v>
      </c>
      <c r="E43" s="291" t="s">
        <v>490</v>
      </c>
      <c r="F43" s="291" t="s">
        <v>491</v>
      </c>
      <c r="G43" s="291" t="s">
        <v>492</v>
      </c>
      <c r="H43" s="291" t="s">
        <v>493</v>
      </c>
      <c r="I43" s="293" t="s">
        <v>575</v>
      </c>
      <c r="J43" s="291" t="s">
        <v>13</v>
      </c>
      <c r="K43" s="291" t="s">
        <v>497</v>
      </c>
      <c r="L43" s="291" t="s">
        <v>496</v>
      </c>
      <c r="M43" s="291" t="s">
        <v>13</v>
      </c>
      <c r="N43" s="291" t="s">
        <v>498</v>
      </c>
      <c r="O43" s="291" t="s">
        <v>496</v>
      </c>
      <c r="P43" s="291">
        <v>686</v>
      </c>
    </row>
    <row r="44" spans="1:16" ht="15">
      <c r="A44" s="289"/>
      <c r="B44" s="290"/>
      <c r="C44" s="291" t="s">
        <v>489</v>
      </c>
      <c r="D44" s="291" t="s">
        <v>552</v>
      </c>
      <c r="E44" s="291" t="s">
        <v>501</v>
      </c>
      <c r="F44" s="291" t="s">
        <v>502</v>
      </c>
      <c r="G44" s="291" t="s">
        <v>516</v>
      </c>
      <c r="H44" s="291" t="s">
        <v>493</v>
      </c>
      <c r="I44" s="293" t="s">
        <v>577</v>
      </c>
      <c r="J44" s="291" t="s">
        <v>13</v>
      </c>
      <c r="K44" s="291" t="s">
        <v>518</v>
      </c>
      <c r="L44" s="291" t="s">
        <v>496</v>
      </c>
      <c r="M44" s="291" t="s">
        <v>13</v>
      </c>
      <c r="N44" s="291" t="s">
        <v>522</v>
      </c>
      <c r="O44" s="291" t="s">
        <v>496</v>
      </c>
      <c r="P44" s="291">
        <v>2112</v>
      </c>
    </row>
    <row r="45" spans="1:16" ht="15">
      <c r="A45" s="289"/>
      <c r="B45" s="290"/>
      <c r="C45" s="291" t="s">
        <v>489</v>
      </c>
      <c r="D45" s="291" t="s">
        <v>578</v>
      </c>
      <c r="E45" s="291" t="s">
        <v>501</v>
      </c>
      <c r="F45" s="291" t="s">
        <v>579</v>
      </c>
      <c r="G45" s="291" t="s">
        <v>503</v>
      </c>
      <c r="H45" s="291" t="s">
        <v>493</v>
      </c>
      <c r="I45" s="293" t="s">
        <v>580</v>
      </c>
      <c r="J45" s="291" t="s">
        <v>13</v>
      </c>
      <c r="K45" s="291" t="s">
        <v>554</v>
      </c>
      <c r="L45" s="291" t="s">
        <v>496</v>
      </c>
      <c r="M45" s="291" t="s">
        <v>13</v>
      </c>
      <c r="N45" s="291" t="s">
        <v>581</v>
      </c>
      <c r="O45" s="291" t="s">
        <v>496</v>
      </c>
      <c r="P45" s="291">
        <v>2112</v>
      </c>
    </row>
    <row r="46" spans="1:16" ht="15">
      <c r="A46" s="289"/>
      <c r="B46" s="290"/>
      <c r="C46" s="291" t="s">
        <v>489</v>
      </c>
      <c r="D46" s="291" t="s">
        <v>578</v>
      </c>
      <c r="E46" s="291" t="s">
        <v>501</v>
      </c>
      <c r="F46" s="291" t="s">
        <v>579</v>
      </c>
      <c r="G46" s="291" t="s">
        <v>503</v>
      </c>
      <c r="H46" s="291" t="s">
        <v>493</v>
      </c>
      <c r="I46" s="293" t="s">
        <v>581</v>
      </c>
      <c r="J46" s="291" t="s">
        <v>13</v>
      </c>
      <c r="K46" s="291" t="s">
        <v>554</v>
      </c>
      <c r="L46" s="291" t="s">
        <v>496</v>
      </c>
      <c r="M46" s="291" t="s">
        <v>13</v>
      </c>
      <c r="N46" s="291" t="s">
        <v>580</v>
      </c>
      <c r="O46" s="291" t="s">
        <v>496</v>
      </c>
      <c r="P46" s="291">
        <v>2059</v>
      </c>
    </row>
    <row r="47" spans="1:16" ht="15">
      <c r="A47" s="289"/>
      <c r="B47" s="290"/>
      <c r="C47" s="291" t="s">
        <v>489</v>
      </c>
      <c r="D47" s="291" t="s">
        <v>514</v>
      </c>
      <c r="E47" s="291" t="s">
        <v>501</v>
      </c>
      <c r="F47" s="291" t="s">
        <v>582</v>
      </c>
      <c r="G47" s="291" t="s">
        <v>548</v>
      </c>
      <c r="H47" s="291" t="s">
        <v>493</v>
      </c>
      <c r="I47" s="293" t="s">
        <v>583</v>
      </c>
      <c r="J47" s="291" t="s">
        <v>13</v>
      </c>
      <c r="K47" s="291" t="s">
        <v>522</v>
      </c>
      <c r="L47" s="291" t="s">
        <v>542</v>
      </c>
      <c r="M47" s="291" t="s">
        <v>13</v>
      </c>
      <c r="N47" s="291" t="s">
        <v>584</v>
      </c>
      <c r="O47" s="291" t="s">
        <v>496</v>
      </c>
      <c r="P47" s="291">
        <v>845</v>
      </c>
    </row>
    <row r="48" spans="1:16" ht="15">
      <c r="A48" s="289"/>
      <c r="B48" s="290"/>
      <c r="C48" s="291" t="s">
        <v>489</v>
      </c>
      <c r="D48" s="291" t="s">
        <v>552</v>
      </c>
      <c r="E48" s="291" t="s">
        <v>501</v>
      </c>
      <c r="F48" s="291" t="s">
        <v>502</v>
      </c>
      <c r="G48" s="291" t="s">
        <v>548</v>
      </c>
      <c r="H48" s="291" t="s">
        <v>493</v>
      </c>
      <c r="I48" s="293" t="s">
        <v>585</v>
      </c>
      <c r="J48" s="291" t="s">
        <v>13</v>
      </c>
      <c r="K48" s="291" t="s">
        <v>554</v>
      </c>
      <c r="L48" s="291" t="s">
        <v>496</v>
      </c>
      <c r="M48" s="291" t="s">
        <v>13</v>
      </c>
      <c r="N48" s="291" t="s">
        <v>522</v>
      </c>
      <c r="O48" s="291" t="s">
        <v>496</v>
      </c>
      <c r="P48" s="291">
        <v>3960</v>
      </c>
    </row>
    <row r="49" spans="1:16" ht="15">
      <c r="A49" s="289"/>
      <c r="B49" s="290"/>
      <c r="C49" s="291" t="s">
        <v>489</v>
      </c>
      <c r="D49" s="291" t="s">
        <v>586</v>
      </c>
      <c r="E49" s="291" t="s">
        <v>587</v>
      </c>
      <c r="F49" s="291" t="s">
        <v>588</v>
      </c>
      <c r="G49" s="291" t="s">
        <v>492</v>
      </c>
      <c r="H49" s="291" t="s">
        <v>493</v>
      </c>
      <c r="I49" s="293" t="s">
        <v>589</v>
      </c>
      <c r="J49" s="291" t="s">
        <v>13</v>
      </c>
      <c r="K49" s="291" t="s">
        <v>554</v>
      </c>
      <c r="L49" s="291" t="s">
        <v>496</v>
      </c>
      <c r="M49" s="291" t="s">
        <v>13</v>
      </c>
      <c r="N49" s="291" t="s">
        <v>522</v>
      </c>
      <c r="O49" s="291" t="s">
        <v>496</v>
      </c>
      <c r="P49" s="291">
        <v>634</v>
      </c>
    </row>
    <row r="50" spans="1:16" ht="15">
      <c r="A50" s="289"/>
      <c r="B50" s="290"/>
      <c r="C50" s="291" t="s">
        <v>489</v>
      </c>
      <c r="D50" s="291" t="s">
        <v>13</v>
      </c>
      <c r="E50" s="291" t="s">
        <v>490</v>
      </c>
      <c r="F50" s="291" t="s">
        <v>491</v>
      </c>
      <c r="G50" s="291" t="s">
        <v>492</v>
      </c>
      <c r="H50" s="291" t="s">
        <v>493</v>
      </c>
      <c r="I50" s="293" t="s">
        <v>495</v>
      </c>
      <c r="J50" s="291" t="s">
        <v>13</v>
      </c>
      <c r="K50" s="291" t="s">
        <v>574</v>
      </c>
      <c r="L50" s="291" t="s">
        <v>590</v>
      </c>
      <c r="M50" s="291" t="s">
        <v>13</v>
      </c>
      <c r="N50" s="291" t="s">
        <v>575</v>
      </c>
      <c r="O50" s="291" t="s">
        <v>496</v>
      </c>
      <c r="P50" s="291">
        <v>422</v>
      </c>
    </row>
    <row r="51" spans="1:16" ht="15">
      <c r="A51" s="289"/>
      <c r="B51" s="290"/>
      <c r="C51" s="291" t="s">
        <v>489</v>
      </c>
      <c r="D51" s="291" t="s">
        <v>13</v>
      </c>
      <c r="E51" s="291" t="s">
        <v>490</v>
      </c>
      <c r="F51" s="291" t="s">
        <v>491</v>
      </c>
      <c r="G51" s="291" t="s">
        <v>492</v>
      </c>
      <c r="H51" s="291" t="s">
        <v>493</v>
      </c>
      <c r="I51" s="293" t="s">
        <v>495</v>
      </c>
      <c r="J51" s="291" t="s">
        <v>13</v>
      </c>
      <c r="K51" s="291" t="s">
        <v>575</v>
      </c>
      <c r="L51" s="291" t="s">
        <v>496</v>
      </c>
      <c r="M51" s="291" t="s">
        <v>13</v>
      </c>
      <c r="N51" s="291" t="s">
        <v>494</v>
      </c>
      <c r="O51" s="291" t="s">
        <v>496</v>
      </c>
      <c r="P51" s="291">
        <v>475</v>
      </c>
    </row>
    <row r="52" spans="1:16" ht="15">
      <c r="A52" s="289"/>
      <c r="B52" s="290"/>
      <c r="C52" s="291" t="s">
        <v>489</v>
      </c>
      <c r="D52" s="291" t="s">
        <v>13</v>
      </c>
      <c r="E52" s="291" t="s">
        <v>490</v>
      </c>
      <c r="F52" s="291" t="s">
        <v>491</v>
      </c>
      <c r="G52" s="291" t="s">
        <v>492</v>
      </c>
      <c r="H52" s="291" t="s">
        <v>493</v>
      </c>
      <c r="I52" s="293" t="s">
        <v>495</v>
      </c>
      <c r="J52" s="291" t="s">
        <v>13</v>
      </c>
      <c r="K52" s="291" t="s">
        <v>494</v>
      </c>
      <c r="L52" s="291" t="s">
        <v>496</v>
      </c>
      <c r="M52" s="291" t="s">
        <v>13</v>
      </c>
      <c r="N52" s="291" t="s">
        <v>591</v>
      </c>
      <c r="O52" s="291" t="s">
        <v>496</v>
      </c>
      <c r="P52" s="291">
        <v>686</v>
      </c>
    </row>
    <row r="53" spans="1:16" ht="15">
      <c r="A53" s="289"/>
      <c r="B53" s="290"/>
      <c r="C53" s="291" t="s">
        <v>489</v>
      </c>
      <c r="D53" s="291" t="s">
        <v>514</v>
      </c>
      <c r="E53" s="291" t="s">
        <v>501</v>
      </c>
      <c r="F53" s="291" t="s">
        <v>592</v>
      </c>
      <c r="G53" s="291" t="s">
        <v>516</v>
      </c>
      <c r="H53" s="291" t="s">
        <v>493</v>
      </c>
      <c r="I53" s="293" t="s">
        <v>593</v>
      </c>
      <c r="J53" s="291" t="s">
        <v>13</v>
      </c>
      <c r="K53" s="291" t="s">
        <v>522</v>
      </c>
      <c r="L53" s="291" t="s">
        <v>496</v>
      </c>
      <c r="M53" s="291" t="s">
        <v>13</v>
      </c>
      <c r="N53" s="291" t="s">
        <v>545</v>
      </c>
      <c r="O53" s="291" t="s">
        <v>496</v>
      </c>
      <c r="P53" s="291">
        <v>1426</v>
      </c>
    </row>
    <row r="54" spans="1:16" ht="15">
      <c r="A54" s="289"/>
      <c r="B54" s="290"/>
      <c r="C54" s="291"/>
      <c r="D54" s="291"/>
      <c r="E54" s="291"/>
      <c r="F54" s="291"/>
      <c r="G54" s="291"/>
      <c r="H54" s="291"/>
      <c r="I54" s="295" t="s">
        <v>116</v>
      </c>
      <c r="J54" s="291"/>
      <c r="K54" s="291"/>
      <c r="L54" s="291"/>
      <c r="M54" s="291"/>
      <c r="N54" s="291"/>
      <c r="O54" s="291"/>
      <c r="P54" s="291"/>
    </row>
    <row r="55" spans="1:16" ht="15">
      <c r="A55" s="289"/>
      <c r="B55" s="290"/>
      <c r="C55" s="291" t="s">
        <v>489</v>
      </c>
      <c r="D55" s="291" t="s">
        <v>552</v>
      </c>
      <c r="E55" s="291" t="s">
        <v>547</v>
      </c>
      <c r="F55" s="291" t="s">
        <v>594</v>
      </c>
      <c r="G55" s="291" t="s">
        <v>516</v>
      </c>
      <c r="H55" s="291" t="s">
        <v>493</v>
      </c>
      <c r="I55" s="293" t="s">
        <v>595</v>
      </c>
      <c r="J55" s="291" t="s">
        <v>13</v>
      </c>
      <c r="K55" s="291" t="s">
        <v>596</v>
      </c>
      <c r="L55" s="291" t="s">
        <v>496</v>
      </c>
      <c r="M55" s="291" t="s">
        <v>13</v>
      </c>
      <c r="N55" s="291" t="s">
        <v>597</v>
      </c>
      <c r="O55" s="291" t="s">
        <v>496</v>
      </c>
      <c r="P55" s="291">
        <v>1426</v>
      </c>
    </row>
    <row r="56" spans="1:16" ht="15">
      <c r="A56" s="289"/>
      <c r="B56" s="290"/>
      <c r="C56" s="291" t="s">
        <v>489</v>
      </c>
      <c r="D56" s="291" t="s">
        <v>552</v>
      </c>
      <c r="E56" s="291" t="s">
        <v>547</v>
      </c>
      <c r="F56" s="291" t="s">
        <v>594</v>
      </c>
      <c r="G56" s="291" t="s">
        <v>516</v>
      </c>
      <c r="H56" s="291" t="s">
        <v>493</v>
      </c>
      <c r="I56" s="293" t="s">
        <v>595</v>
      </c>
      <c r="J56" s="291" t="s">
        <v>13</v>
      </c>
      <c r="K56" s="291" t="s">
        <v>597</v>
      </c>
      <c r="L56" s="291" t="s">
        <v>496</v>
      </c>
      <c r="M56" s="291" t="s">
        <v>13</v>
      </c>
      <c r="N56" s="291" t="s">
        <v>522</v>
      </c>
      <c r="O56" s="291" t="s">
        <v>496</v>
      </c>
      <c r="P56" s="291">
        <v>370</v>
      </c>
    </row>
    <row r="57" spans="1:16" ht="15">
      <c r="A57" s="289"/>
      <c r="B57" s="290"/>
      <c r="C57" s="291" t="s">
        <v>489</v>
      </c>
      <c r="D57" s="291" t="s">
        <v>13</v>
      </c>
      <c r="E57" s="291" t="s">
        <v>490</v>
      </c>
      <c r="F57" s="291" t="s">
        <v>491</v>
      </c>
      <c r="G57" s="291" t="s">
        <v>492</v>
      </c>
      <c r="H57" s="291" t="s">
        <v>493</v>
      </c>
      <c r="I57" s="293" t="s">
        <v>574</v>
      </c>
      <c r="J57" s="291" t="s">
        <v>13</v>
      </c>
      <c r="K57" s="291" t="s">
        <v>498</v>
      </c>
      <c r="L57" s="291" t="s">
        <v>496</v>
      </c>
      <c r="M57" s="291" t="s">
        <v>13</v>
      </c>
      <c r="N57" s="291" t="s">
        <v>497</v>
      </c>
      <c r="O57" s="291" t="s">
        <v>496</v>
      </c>
      <c r="P57" s="291">
        <v>686</v>
      </c>
    </row>
    <row r="58" spans="1:16" ht="15">
      <c r="A58" s="289"/>
      <c r="B58" s="290"/>
      <c r="C58" s="291" t="s">
        <v>489</v>
      </c>
      <c r="D58" s="291" t="s">
        <v>13</v>
      </c>
      <c r="E58" s="291" t="s">
        <v>490</v>
      </c>
      <c r="F58" s="291" t="s">
        <v>491</v>
      </c>
      <c r="G58" s="291" t="s">
        <v>492</v>
      </c>
      <c r="H58" s="291" t="s">
        <v>493</v>
      </c>
      <c r="I58" s="293" t="s">
        <v>574</v>
      </c>
      <c r="J58" s="291" t="s">
        <v>13</v>
      </c>
      <c r="K58" s="291" t="s">
        <v>497</v>
      </c>
      <c r="L58" s="291" t="s">
        <v>496</v>
      </c>
      <c r="M58" s="291" t="s">
        <v>13</v>
      </c>
      <c r="N58" s="291" t="s">
        <v>495</v>
      </c>
      <c r="O58" s="291" t="s">
        <v>496</v>
      </c>
      <c r="P58" s="291">
        <v>370</v>
      </c>
    </row>
    <row r="59" spans="1:16" ht="15">
      <c r="A59" s="289"/>
      <c r="B59" s="290"/>
      <c r="C59" s="291" t="s">
        <v>489</v>
      </c>
      <c r="D59" s="291" t="s">
        <v>519</v>
      </c>
      <c r="E59" s="291" t="s">
        <v>501</v>
      </c>
      <c r="F59" s="291" t="s">
        <v>502</v>
      </c>
      <c r="G59" s="291" t="s">
        <v>503</v>
      </c>
      <c r="H59" s="291" t="s">
        <v>493</v>
      </c>
      <c r="I59" s="293" t="s">
        <v>598</v>
      </c>
      <c r="J59" s="291" t="s">
        <v>13</v>
      </c>
      <c r="K59" s="291" t="s">
        <v>526</v>
      </c>
      <c r="L59" s="291" t="s">
        <v>496</v>
      </c>
      <c r="M59" s="291" t="s">
        <v>13</v>
      </c>
      <c r="N59" s="291" t="s">
        <v>599</v>
      </c>
      <c r="O59" s="291" t="s">
        <v>496</v>
      </c>
      <c r="P59" s="291">
        <v>4224</v>
      </c>
    </row>
    <row r="60" spans="1:16" ht="15">
      <c r="A60" s="289"/>
      <c r="B60" s="290"/>
      <c r="C60" s="291" t="s">
        <v>489</v>
      </c>
      <c r="D60" s="291" t="s">
        <v>519</v>
      </c>
      <c r="E60" s="291" t="s">
        <v>501</v>
      </c>
      <c r="F60" s="291" t="s">
        <v>502</v>
      </c>
      <c r="G60" s="291" t="s">
        <v>516</v>
      </c>
      <c r="H60" s="291" t="s">
        <v>493</v>
      </c>
      <c r="I60" s="293" t="s">
        <v>584</v>
      </c>
      <c r="J60" s="291" t="s">
        <v>13</v>
      </c>
      <c r="K60" s="291" t="s">
        <v>600</v>
      </c>
      <c r="L60" s="291" t="s">
        <v>496</v>
      </c>
      <c r="M60" s="291" t="s">
        <v>13</v>
      </c>
      <c r="N60" s="291" t="s">
        <v>601</v>
      </c>
      <c r="O60" s="291" t="s">
        <v>496</v>
      </c>
      <c r="P60" s="291">
        <v>3274</v>
      </c>
    </row>
    <row r="61" spans="1:16" ht="15">
      <c r="A61" s="289"/>
      <c r="B61" s="290"/>
      <c r="C61" s="291" t="s">
        <v>489</v>
      </c>
      <c r="D61" s="291" t="s">
        <v>519</v>
      </c>
      <c r="E61" s="291" t="s">
        <v>501</v>
      </c>
      <c r="F61" s="291" t="s">
        <v>502</v>
      </c>
      <c r="G61" s="291" t="s">
        <v>516</v>
      </c>
      <c r="H61" s="291" t="s">
        <v>493</v>
      </c>
      <c r="I61" s="293" t="s">
        <v>584</v>
      </c>
      <c r="J61" s="291" t="s">
        <v>13</v>
      </c>
      <c r="K61" s="291" t="s">
        <v>601</v>
      </c>
      <c r="L61" s="291" t="s">
        <v>496</v>
      </c>
      <c r="M61" s="291" t="s">
        <v>13</v>
      </c>
      <c r="N61" s="291" t="s">
        <v>602</v>
      </c>
      <c r="O61" s="291" t="s">
        <v>496</v>
      </c>
      <c r="P61" s="291">
        <v>5227</v>
      </c>
    </row>
    <row r="62" spans="1:16" ht="15">
      <c r="A62" s="289"/>
      <c r="B62" s="290"/>
      <c r="C62" s="291" t="s">
        <v>489</v>
      </c>
      <c r="D62" s="291" t="s">
        <v>519</v>
      </c>
      <c r="E62" s="291" t="s">
        <v>501</v>
      </c>
      <c r="F62" s="291" t="s">
        <v>502</v>
      </c>
      <c r="G62" s="291" t="s">
        <v>516</v>
      </c>
      <c r="H62" s="291" t="s">
        <v>493</v>
      </c>
      <c r="I62" s="293" t="s">
        <v>584</v>
      </c>
      <c r="J62" s="291" t="s">
        <v>13</v>
      </c>
      <c r="K62" s="291" t="s">
        <v>602</v>
      </c>
      <c r="L62" s="291" t="s">
        <v>496</v>
      </c>
      <c r="M62" s="291" t="s">
        <v>13</v>
      </c>
      <c r="N62" s="291" t="s">
        <v>603</v>
      </c>
      <c r="O62" s="291" t="s">
        <v>496</v>
      </c>
      <c r="P62" s="291">
        <v>8870</v>
      </c>
    </row>
    <row r="63" spans="1:16" ht="15">
      <c r="A63" s="289"/>
      <c r="B63" s="290"/>
      <c r="C63" s="291" t="s">
        <v>489</v>
      </c>
      <c r="D63" s="291" t="s">
        <v>519</v>
      </c>
      <c r="E63" s="291" t="s">
        <v>501</v>
      </c>
      <c r="F63" s="291" t="s">
        <v>582</v>
      </c>
      <c r="G63" s="291" t="s">
        <v>548</v>
      </c>
      <c r="H63" s="291" t="s">
        <v>493</v>
      </c>
      <c r="I63" s="293" t="s">
        <v>584</v>
      </c>
      <c r="J63" s="291" t="s">
        <v>13</v>
      </c>
      <c r="K63" s="291" t="s">
        <v>603</v>
      </c>
      <c r="L63" s="291" t="s">
        <v>496</v>
      </c>
      <c r="M63" s="291" t="s">
        <v>13</v>
      </c>
      <c r="N63" s="291" t="s">
        <v>604</v>
      </c>
      <c r="O63" s="291" t="s">
        <v>496</v>
      </c>
      <c r="P63" s="291">
        <v>422</v>
      </c>
    </row>
    <row r="64" spans="1:16" ht="15">
      <c r="A64" s="289"/>
      <c r="B64" s="290"/>
      <c r="C64" s="291" t="s">
        <v>489</v>
      </c>
      <c r="D64" s="291" t="s">
        <v>514</v>
      </c>
      <c r="E64" s="291" t="s">
        <v>501</v>
      </c>
      <c r="F64" s="291" t="s">
        <v>582</v>
      </c>
      <c r="G64" s="291" t="s">
        <v>548</v>
      </c>
      <c r="H64" s="291" t="s">
        <v>493</v>
      </c>
      <c r="I64" s="293" t="s">
        <v>584</v>
      </c>
      <c r="J64" s="291" t="s">
        <v>13</v>
      </c>
      <c r="K64" s="291" t="s">
        <v>604</v>
      </c>
      <c r="L64" s="291" t="s">
        <v>496</v>
      </c>
      <c r="M64" s="291" t="s">
        <v>13</v>
      </c>
      <c r="N64" s="291" t="s">
        <v>583</v>
      </c>
      <c r="O64" s="291" t="s">
        <v>496</v>
      </c>
      <c r="P64" s="291">
        <v>4699</v>
      </c>
    </row>
    <row r="65" spans="1:16" ht="15">
      <c r="A65" s="289"/>
      <c r="B65" s="290"/>
      <c r="C65" s="291" t="s">
        <v>489</v>
      </c>
      <c r="D65" s="291" t="s">
        <v>514</v>
      </c>
      <c r="E65" s="291" t="s">
        <v>501</v>
      </c>
      <c r="F65" s="291" t="s">
        <v>582</v>
      </c>
      <c r="G65" s="291" t="s">
        <v>516</v>
      </c>
      <c r="H65" s="291" t="s">
        <v>493</v>
      </c>
      <c r="I65" s="293" t="s">
        <v>584</v>
      </c>
      <c r="J65" s="291" t="s">
        <v>13</v>
      </c>
      <c r="K65" s="291" t="s">
        <v>583</v>
      </c>
      <c r="L65" s="291" t="s">
        <v>496</v>
      </c>
      <c r="M65" s="291" t="s">
        <v>13</v>
      </c>
      <c r="N65" s="291" t="s">
        <v>605</v>
      </c>
      <c r="O65" s="291" t="s">
        <v>496</v>
      </c>
      <c r="P65" s="291">
        <v>1742</v>
      </c>
    </row>
    <row r="66" spans="1:16" ht="15">
      <c r="A66" s="289"/>
      <c r="B66" s="290"/>
      <c r="C66" s="291" t="s">
        <v>489</v>
      </c>
      <c r="D66" s="291" t="s">
        <v>606</v>
      </c>
      <c r="E66" s="291" t="s">
        <v>501</v>
      </c>
      <c r="F66" s="291" t="s">
        <v>607</v>
      </c>
      <c r="G66" s="291" t="s">
        <v>492</v>
      </c>
      <c r="H66" s="291" t="s">
        <v>493</v>
      </c>
      <c r="I66" s="293" t="s">
        <v>509</v>
      </c>
      <c r="J66" s="291" t="s">
        <v>13</v>
      </c>
      <c r="K66" s="291" t="s">
        <v>518</v>
      </c>
      <c r="L66" s="291" t="s">
        <v>496</v>
      </c>
      <c r="M66" s="291" t="s">
        <v>13</v>
      </c>
      <c r="N66" s="291" t="s">
        <v>504</v>
      </c>
      <c r="O66" s="291" t="s">
        <v>496</v>
      </c>
      <c r="P66" s="291">
        <v>5122</v>
      </c>
    </row>
    <row r="67" spans="1:16" ht="15">
      <c r="A67" s="289"/>
      <c r="B67" s="290"/>
      <c r="C67" s="291" t="s">
        <v>489</v>
      </c>
      <c r="D67" s="291" t="s">
        <v>606</v>
      </c>
      <c r="E67" s="291" t="s">
        <v>501</v>
      </c>
      <c r="F67" s="291" t="s">
        <v>607</v>
      </c>
      <c r="G67" s="291" t="s">
        <v>516</v>
      </c>
      <c r="H67" s="291" t="s">
        <v>493</v>
      </c>
      <c r="I67" s="293" t="s">
        <v>509</v>
      </c>
      <c r="J67" s="291" t="s">
        <v>13</v>
      </c>
      <c r="K67" s="291" t="s">
        <v>504</v>
      </c>
      <c r="L67" s="291" t="s">
        <v>496</v>
      </c>
      <c r="M67" s="291" t="s">
        <v>13</v>
      </c>
      <c r="N67" s="291" t="s">
        <v>608</v>
      </c>
      <c r="O67" s="291" t="s">
        <v>496</v>
      </c>
      <c r="P67" s="291">
        <v>1267</v>
      </c>
    </row>
    <row r="68" spans="1:16" ht="15">
      <c r="A68" s="289"/>
      <c r="B68" s="290"/>
      <c r="C68" s="291" t="s">
        <v>489</v>
      </c>
      <c r="D68" s="291" t="s">
        <v>606</v>
      </c>
      <c r="E68" s="291" t="s">
        <v>501</v>
      </c>
      <c r="F68" s="291" t="s">
        <v>607</v>
      </c>
      <c r="G68" s="291" t="s">
        <v>516</v>
      </c>
      <c r="H68" s="291" t="s">
        <v>493</v>
      </c>
      <c r="I68" s="293" t="s">
        <v>509</v>
      </c>
      <c r="J68" s="291" t="s">
        <v>13</v>
      </c>
      <c r="K68" s="291" t="s">
        <v>608</v>
      </c>
      <c r="L68" s="291" t="s">
        <v>496</v>
      </c>
      <c r="M68" s="291" t="s">
        <v>13</v>
      </c>
      <c r="N68" s="291" t="s">
        <v>608</v>
      </c>
      <c r="O68" s="291" t="s">
        <v>496</v>
      </c>
      <c r="P68" s="291">
        <v>1690</v>
      </c>
    </row>
    <row r="69" spans="1:16" ht="15">
      <c r="A69" s="289"/>
      <c r="B69" s="290"/>
      <c r="C69" s="291" t="s">
        <v>489</v>
      </c>
      <c r="D69" s="291" t="s">
        <v>606</v>
      </c>
      <c r="E69" s="291" t="s">
        <v>501</v>
      </c>
      <c r="F69" s="291" t="s">
        <v>607</v>
      </c>
      <c r="G69" s="291" t="s">
        <v>516</v>
      </c>
      <c r="H69" s="291" t="s">
        <v>493</v>
      </c>
      <c r="I69" s="293" t="s">
        <v>509</v>
      </c>
      <c r="J69" s="291" t="s">
        <v>13</v>
      </c>
      <c r="K69" s="291" t="s">
        <v>608</v>
      </c>
      <c r="L69" s="291" t="s">
        <v>496</v>
      </c>
      <c r="M69" s="291" t="s">
        <v>13</v>
      </c>
      <c r="N69" s="291" t="s">
        <v>522</v>
      </c>
      <c r="O69" s="291" t="s">
        <v>496</v>
      </c>
      <c r="P69" s="291">
        <v>475</v>
      </c>
    </row>
    <row r="70" spans="1:16" ht="15">
      <c r="A70" s="289"/>
      <c r="B70" s="290"/>
      <c r="C70" s="291" t="s">
        <v>489</v>
      </c>
      <c r="D70" s="291" t="s">
        <v>552</v>
      </c>
      <c r="E70" s="291" t="s">
        <v>547</v>
      </c>
      <c r="F70" s="291" t="s">
        <v>502</v>
      </c>
      <c r="G70" s="291" t="s">
        <v>513</v>
      </c>
      <c r="H70" s="291" t="s">
        <v>493</v>
      </c>
      <c r="I70" s="293" t="s">
        <v>609</v>
      </c>
      <c r="J70" s="291" t="s">
        <v>13</v>
      </c>
      <c r="K70" s="291" t="s">
        <v>301</v>
      </c>
      <c r="L70" s="291" t="s">
        <v>496</v>
      </c>
      <c r="M70" s="291" t="s">
        <v>13</v>
      </c>
      <c r="N70" s="291" t="s">
        <v>522</v>
      </c>
      <c r="O70" s="291" t="s">
        <v>496</v>
      </c>
      <c r="P70" s="291">
        <v>4224</v>
      </c>
    </row>
    <row r="71" spans="1:16" ht="15">
      <c r="A71" s="289"/>
      <c r="B71" s="290"/>
      <c r="C71" s="291" t="s">
        <v>489</v>
      </c>
      <c r="D71" s="291" t="s">
        <v>552</v>
      </c>
      <c r="E71" s="291" t="s">
        <v>549</v>
      </c>
      <c r="F71" s="291" t="s">
        <v>502</v>
      </c>
      <c r="G71" s="291" t="s">
        <v>610</v>
      </c>
      <c r="H71" s="291" t="s">
        <v>493</v>
      </c>
      <c r="I71" s="293" t="s">
        <v>611</v>
      </c>
      <c r="J71" s="291" t="s">
        <v>13</v>
      </c>
      <c r="K71" s="291" t="s">
        <v>601</v>
      </c>
      <c r="L71" s="291" t="s">
        <v>496</v>
      </c>
      <c r="M71" s="291" t="s">
        <v>13</v>
      </c>
      <c r="N71" s="291" t="s">
        <v>522</v>
      </c>
      <c r="O71" s="291" t="s">
        <v>496</v>
      </c>
      <c r="P71" s="291">
        <v>1162</v>
      </c>
    </row>
    <row r="72" spans="1:16" ht="15">
      <c r="A72" s="289"/>
      <c r="B72" s="290"/>
      <c r="C72" s="291" t="s">
        <v>489</v>
      </c>
      <c r="D72" s="291" t="s">
        <v>552</v>
      </c>
      <c r="E72" s="291" t="s">
        <v>549</v>
      </c>
      <c r="F72" s="291" t="s">
        <v>520</v>
      </c>
      <c r="G72" s="291" t="s">
        <v>610</v>
      </c>
      <c r="H72" s="291" t="s">
        <v>493</v>
      </c>
      <c r="I72" s="293" t="s">
        <v>601</v>
      </c>
      <c r="J72" s="291" t="s">
        <v>13</v>
      </c>
      <c r="K72" s="291" t="s">
        <v>612</v>
      </c>
      <c r="L72" s="291" t="s">
        <v>613</v>
      </c>
      <c r="M72" s="291" t="s">
        <v>13</v>
      </c>
      <c r="N72" s="291" t="s">
        <v>611</v>
      </c>
      <c r="O72" s="291" t="s">
        <v>496</v>
      </c>
      <c r="P72" s="291">
        <v>11774</v>
      </c>
    </row>
    <row r="73" spans="1:16" ht="15">
      <c r="A73" s="289"/>
      <c r="B73" s="290"/>
      <c r="C73" s="291" t="s">
        <v>489</v>
      </c>
      <c r="D73" s="291" t="s">
        <v>552</v>
      </c>
      <c r="E73" s="291" t="s">
        <v>549</v>
      </c>
      <c r="F73" s="291" t="s">
        <v>520</v>
      </c>
      <c r="G73" s="291" t="s">
        <v>610</v>
      </c>
      <c r="H73" s="291" t="s">
        <v>493</v>
      </c>
      <c r="I73" s="293" t="s">
        <v>601</v>
      </c>
      <c r="J73" s="291" t="s">
        <v>13</v>
      </c>
      <c r="K73" s="291" t="s">
        <v>611</v>
      </c>
      <c r="L73" s="291" t="s">
        <v>496</v>
      </c>
      <c r="M73" s="291" t="s">
        <v>13</v>
      </c>
      <c r="N73" s="291" t="s">
        <v>584</v>
      </c>
      <c r="O73" s="291" t="s">
        <v>496</v>
      </c>
      <c r="P73" s="291">
        <v>3802</v>
      </c>
    </row>
    <row r="74" spans="1:16" ht="15">
      <c r="A74" s="289"/>
      <c r="B74" s="290"/>
      <c r="C74" s="291"/>
      <c r="D74" s="291"/>
      <c r="E74" s="291"/>
      <c r="F74" s="291"/>
      <c r="G74" s="291"/>
      <c r="H74" s="291"/>
      <c r="I74" s="295" t="s">
        <v>167</v>
      </c>
      <c r="J74" s="291"/>
      <c r="K74" s="291"/>
      <c r="L74" s="291"/>
      <c r="M74" s="291"/>
      <c r="N74" s="291"/>
      <c r="O74" s="291"/>
      <c r="P74" s="291"/>
    </row>
    <row r="75" spans="1:16" ht="15">
      <c r="A75" s="289"/>
      <c r="B75" s="290"/>
      <c r="C75" s="291"/>
      <c r="D75" s="291"/>
      <c r="E75" s="291"/>
      <c r="F75" s="291"/>
      <c r="G75" s="291"/>
      <c r="H75" s="291"/>
      <c r="I75" s="295" t="s">
        <v>91</v>
      </c>
      <c r="J75" s="291"/>
      <c r="K75" s="291"/>
      <c r="L75" s="291"/>
      <c r="M75" s="291"/>
      <c r="N75" s="291"/>
      <c r="O75" s="291"/>
      <c r="P75" s="291"/>
    </row>
    <row r="76" spans="1:16" ht="15">
      <c r="A76" s="289"/>
      <c r="B76" s="290"/>
      <c r="C76" s="291" t="s">
        <v>489</v>
      </c>
      <c r="D76" s="291" t="s">
        <v>511</v>
      </c>
      <c r="E76" s="291" t="s">
        <v>490</v>
      </c>
      <c r="F76" s="291" t="s">
        <v>614</v>
      </c>
      <c r="G76" s="291" t="s">
        <v>492</v>
      </c>
      <c r="H76" s="291" t="s">
        <v>493</v>
      </c>
      <c r="I76" s="293" t="s">
        <v>615</v>
      </c>
      <c r="J76" s="291" t="s">
        <v>13</v>
      </c>
      <c r="K76" s="291" t="s">
        <v>554</v>
      </c>
      <c r="L76" s="291" t="s">
        <v>496</v>
      </c>
      <c r="M76" s="291" t="s">
        <v>13</v>
      </c>
      <c r="N76" s="291" t="s">
        <v>522</v>
      </c>
      <c r="O76" s="291" t="s">
        <v>496</v>
      </c>
      <c r="P76" s="291">
        <v>7814</v>
      </c>
    </row>
    <row r="77" spans="1:16" ht="15">
      <c r="A77" s="289"/>
      <c r="B77" s="290"/>
      <c r="C77" s="291" t="s">
        <v>489</v>
      </c>
      <c r="D77" s="291" t="s">
        <v>617</v>
      </c>
      <c r="E77" s="291" t="s">
        <v>501</v>
      </c>
      <c r="F77" s="291" t="s">
        <v>614</v>
      </c>
      <c r="G77" s="291" t="s">
        <v>503</v>
      </c>
      <c r="H77" s="291" t="s">
        <v>493</v>
      </c>
      <c r="I77" s="293" t="s">
        <v>615</v>
      </c>
      <c r="J77" s="291" t="s">
        <v>13</v>
      </c>
      <c r="K77" s="291" t="s">
        <v>554</v>
      </c>
      <c r="L77" s="291" t="s">
        <v>616</v>
      </c>
      <c r="M77" s="291" t="s">
        <v>13</v>
      </c>
      <c r="N77" s="291" t="s">
        <v>522</v>
      </c>
      <c r="O77" s="291" t="s">
        <v>496</v>
      </c>
      <c r="P77" s="291">
        <v>2165</v>
      </c>
    </row>
    <row r="78" spans="1:16" ht="15">
      <c r="A78" s="289"/>
      <c r="B78" s="290"/>
      <c r="C78" s="291" t="s">
        <v>489</v>
      </c>
      <c r="D78" s="291" t="s">
        <v>617</v>
      </c>
      <c r="E78" s="291" t="s">
        <v>501</v>
      </c>
      <c r="F78" s="291" t="s">
        <v>614</v>
      </c>
      <c r="G78" s="291" t="s">
        <v>618</v>
      </c>
      <c r="H78" s="291" t="s">
        <v>493</v>
      </c>
      <c r="I78" s="293" t="s">
        <v>615</v>
      </c>
      <c r="J78" s="291" t="s">
        <v>13</v>
      </c>
      <c r="K78" s="291" t="s">
        <v>554</v>
      </c>
      <c r="L78" s="291" t="s">
        <v>619</v>
      </c>
      <c r="M78" s="291" t="s">
        <v>13</v>
      </c>
      <c r="N78" s="291" t="s">
        <v>522</v>
      </c>
      <c r="O78" s="291" t="s">
        <v>496</v>
      </c>
      <c r="P78" s="291">
        <v>475</v>
      </c>
    </row>
    <row r="79" spans="1:16" ht="15">
      <c r="A79" s="289"/>
      <c r="B79" s="290"/>
      <c r="C79" s="291" t="s">
        <v>489</v>
      </c>
      <c r="D79" s="291" t="s">
        <v>519</v>
      </c>
      <c r="E79" s="291" t="s">
        <v>501</v>
      </c>
      <c r="F79" s="291" t="s">
        <v>620</v>
      </c>
      <c r="G79" s="291" t="s">
        <v>516</v>
      </c>
      <c r="H79" s="291" t="s">
        <v>493</v>
      </c>
      <c r="I79" s="293" t="s">
        <v>596</v>
      </c>
      <c r="J79" s="291" t="s">
        <v>13</v>
      </c>
      <c r="K79" s="291" t="s">
        <v>554</v>
      </c>
      <c r="L79" s="291" t="s">
        <v>496</v>
      </c>
      <c r="M79" s="291" t="s">
        <v>13</v>
      </c>
      <c r="N79" s="291" t="s">
        <v>595</v>
      </c>
      <c r="O79" s="291" t="s">
        <v>496</v>
      </c>
      <c r="P79" s="291">
        <v>1056</v>
      </c>
    </row>
    <row r="80" spans="1:16" ht="15">
      <c r="A80" s="289"/>
      <c r="B80" s="290"/>
      <c r="C80" s="291" t="s">
        <v>489</v>
      </c>
      <c r="D80" s="291" t="s">
        <v>519</v>
      </c>
      <c r="E80" s="291" t="s">
        <v>501</v>
      </c>
      <c r="F80" s="291" t="s">
        <v>620</v>
      </c>
      <c r="G80" s="291" t="s">
        <v>516</v>
      </c>
      <c r="H80" s="291" t="s">
        <v>493</v>
      </c>
      <c r="I80" s="293" t="s">
        <v>596</v>
      </c>
      <c r="J80" s="291" t="s">
        <v>13</v>
      </c>
      <c r="K80" s="291" t="s">
        <v>595</v>
      </c>
      <c r="L80" s="291" t="s">
        <v>496</v>
      </c>
      <c r="M80" s="291" t="s">
        <v>13</v>
      </c>
      <c r="N80" s="291" t="s">
        <v>621</v>
      </c>
      <c r="O80" s="291" t="s">
        <v>496</v>
      </c>
      <c r="P80" s="291">
        <v>2059</v>
      </c>
    </row>
    <row r="81" spans="1:16" ht="15">
      <c r="A81" s="289"/>
      <c r="B81" s="290"/>
      <c r="C81" s="291" t="s">
        <v>489</v>
      </c>
      <c r="D81" s="291" t="s">
        <v>519</v>
      </c>
      <c r="E81" s="291" t="s">
        <v>501</v>
      </c>
      <c r="F81" s="291" t="s">
        <v>620</v>
      </c>
      <c r="G81" s="291" t="s">
        <v>503</v>
      </c>
      <c r="H81" s="291" t="s">
        <v>493</v>
      </c>
      <c r="I81" s="293" t="s">
        <v>596</v>
      </c>
      <c r="J81" s="291" t="s">
        <v>13</v>
      </c>
      <c r="K81" s="291" t="s">
        <v>621</v>
      </c>
      <c r="L81" s="291" t="s">
        <v>496</v>
      </c>
      <c r="M81" s="291" t="s">
        <v>13</v>
      </c>
      <c r="N81" s="291" t="s">
        <v>622</v>
      </c>
      <c r="O81" s="291" t="s">
        <v>496</v>
      </c>
      <c r="P81" s="291">
        <v>4963</v>
      </c>
    </row>
    <row r="82" spans="1:16" ht="15">
      <c r="A82" s="289"/>
      <c r="B82" s="290"/>
      <c r="C82" s="291" t="s">
        <v>489</v>
      </c>
      <c r="D82" s="291" t="s">
        <v>519</v>
      </c>
      <c r="E82" s="291" t="s">
        <v>501</v>
      </c>
      <c r="F82" s="291" t="s">
        <v>620</v>
      </c>
      <c r="G82" s="291" t="s">
        <v>492</v>
      </c>
      <c r="H82" s="291" t="s">
        <v>493</v>
      </c>
      <c r="I82" s="293" t="s">
        <v>596</v>
      </c>
      <c r="J82" s="291" t="s">
        <v>13</v>
      </c>
      <c r="K82" s="291" t="s">
        <v>621</v>
      </c>
      <c r="L82" s="291" t="s">
        <v>523</v>
      </c>
      <c r="M82" s="291" t="s">
        <v>13</v>
      </c>
      <c r="N82" s="291" t="s">
        <v>622</v>
      </c>
      <c r="O82" s="291" t="s">
        <v>496</v>
      </c>
      <c r="P82" s="291">
        <v>2904</v>
      </c>
    </row>
    <row r="83" spans="1:16" ht="15">
      <c r="A83" s="289"/>
      <c r="B83" s="290"/>
      <c r="C83" s="291" t="s">
        <v>489</v>
      </c>
      <c r="D83" s="291" t="s">
        <v>519</v>
      </c>
      <c r="E83" s="291" t="s">
        <v>501</v>
      </c>
      <c r="F83" s="291" t="s">
        <v>524</v>
      </c>
      <c r="G83" s="291" t="s">
        <v>503</v>
      </c>
      <c r="H83" s="291" t="s">
        <v>493</v>
      </c>
      <c r="I83" s="293" t="s">
        <v>623</v>
      </c>
      <c r="J83" s="291" t="s">
        <v>13</v>
      </c>
      <c r="K83" s="291" t="s">
        <v>522</v>
      </c>
      <c r="L83" s="291" t="s">
        <v>533</v>
      </c>
      <c r="M83" s="291" t="s">
        <v>13</v>
      </c>
      <c r="N83" s="291" t="s">
        <v>624</v>
      </c>
      <c r="O83" s="291" t="s">
        <v>496</v>
      </c>
      <c r="P83" s="291">
        <v>4224</v>
      </c>
    </row>
    <row r="84" spans="1:16" ht="15">
      <c r="A84" s="289"/>
      <c r="B84" s="290"/>
      <c r="C84" s="291" t="s">
        <v>489</v>
      </c>
      <c r="D84" s="291" t="s">
        <v>519</v>
      </c>
      <c r="E84" s="291" t="s">
        <v>501</v>
      </c>
      <c r="F84" s="291" t="s">
        <v>524</v>
      </c>
      <c r="G84" s="291" t="s">
        <v>503</v>
      </c>
      <c r="H84" s="291" t="s">
        <v>493</v>
      </c>
      <c r="I84" s="293" t="s">
        <v>623</v>
      </c>
      <c r="J84" s="291" t="s">
        <v>13</v>
      </c>
      <c r="K84" s="291" t="s">
        <v>624</v>
      </c>
      <c r="L84" s="291" t="s">
        <v>496</v>
      </c>
      <c r="M84" s="291" t="s">
        <v>13</v>
      </c>
      <c r="N84" s="291" t="s">
        <v>530</v>
      </c>
      <c r="O84" s="291" t="s">
        <v>496</v>
      </c>
      <c r="P84" s="291">
        <v>4013</v>
      </c>
    </row>
    <row r="85" spans="1:16" ht="15">
      <c r="A85" s="289"/>
      <c r="B85" s="290"/>
      <c r="C85" s="291" t="s">
        <v>489</v>
      </c>
      <c r="D85" s="291" t="s">
        <v>578</v>
      </c>
      <c r="E85" s="291" t="s">
        <v>501</v>
      </c>
      <c r="F85" s="291" t="s">
        <v>579</v>
      </c>
      <c r="G85" s="291" t="s">
        <v>492</v>
      </c>
      <c r="H85" s="291" t="s">
        <v>493</v>
      </c>
      <c r="I85" s="293" t="s">
        <v>623</v>
      </c>
      <c r="J85" s="291" t="s">
        <v>13</v>
      </c>
      <c r="K85" s="291" t="s">
        <v>530</v>
      </c>
      <c r="L85" s="291" t="s">
        <v>496</v>
      </c>
      <c r="M85" s="291" t="s">
        <v>13</v>
      </c>
      <c r="N85" s="291" t="s">
        <v>301</v>
      </c>
      <c r="O85" s="291" t="s">
        <v>496</v>
      </c>
      <c r="P85" s="291">
        <v>2534</v>
      </c>
    </row>
    <row r="86" spans="1:16" ht="15">
      <c r="A86" s="289"/>
      <c r="B86" s="290"/>
      <c r="C86" s="291"/>
      <c r="D86" s="291"/>
      <c r="E86" s="291"/>
      <c r="F86" s="291"/>
      <c r="G86" s="291"/>
      <c r="H86" s="291"/>
      <c r="I86" s="295" t="s">
        <v>742</v>
      </c>
      <c r="J86" s="291"/>
      <c r="K86" s="291"/>
      <c r="L86" s="291"/>
      <c r="M86" s="291"/>
      <c r="N86" s="291"/>
      <c r="O86" s="291"/>
      <c r="P86" s="291"/>
    </row>
    <row r="87" spans="1:16" ht="15">
      <c r="A87" s="289"/>
      <c r="B87" s="290"/>
      <c r="C87" s="291" t="s">
        <v>489</v>
      </c>
      <c r="D87" s="291" t="s">
        <v>578</v>
      </c>
      <c r="E87" s="291" t="s">
        <v>501</v>
      </c>
      <c r="F87" s="291" t="s">
        <v>579</v>
      </c>
      <c r="G87" s="291" t="s">
        <v>503</v>
      </c>
      <c r="H87" s="291" t="s">
        <v>493</v>
      </c>
      <c r="I87" s="293" t="s">
        <v>625</v>
      </c>
      <c r="J87" s="291" t="s">
        <v>13</v>
      </c>
      <c r="K87" s="291" t="s">
        <v>626</v>
      </c>
      <c r="L87" s="291" t="s">
        <v>496</v>
      </c>
      <c r="M87" s="291" t="s">
        <v>13</v>
      </c>
      <c r="N87" s="291" t="s">
        <v>627</v>
      </c>
      <c r="O87" s="291" t="s">
        <v>496</v>
      </c>
      <c r="P87" s="291">
        <v>53</v>
      </c>
    </row>
    <row r="88" spans="1:16" ht="15">
      <c r="A88" s="289"/>
      <c r="B88" s="290"/>
      <c r="C88" s="291" t="s">
        <v>489</v>
      </c>
      <c r="D88" s="291" t="s">
        <v>578</v>
      </c>
      <c r="E88" s="291" t="s">
        <v>501</v>
      </c>
      <c r="F88" s="291" t="s">
        <v>579</v>
      </c>
      <c r="G88" s="291" t="s">
        <v>503</v>
      </c>
      <c r="H88" s="291" t="s">
        <v>493</v>
      </c>
      <c r="I88" s="293" t="s">
        <v>625</v>
      </c>
      <c r="J88" s="291" t="s">
        <v>13</v>
      </c>
      <c r="K88" s="291" t="s">
        <v>627</v>
      </c>
      <c r="L88" s="291" t="s">
        <v>496</v>
      </c>
      <c r="M88" s="291" t="s">
        <v>13</v>
      </c>
      <c r="N88" s="291" t="s">
        <v>522</v>
      </c>
      <c r="O88" s="291" t="s">
        <v>496</v>
      </c>
      <c r="P88" s="291">
        <v>1214</v>
      </c>
    </row>
    <row r="89" spans="1:16" ht="15">
      <c r="A89" s="289"/>
      <c r="B89" s="290"/>
      <c r="C89" s="291" t="s">
        <v>489</v>
      </c>
      <c r="D89" s="291" t="s">
        <v>552</v>
      </c>
      <c r="E89" s="291" t="s">
        <v>547</v>
      </c>
      <c r="F89" s="291" t="s">
        <v>579</v>
      </c>
      <c r="G89" s="291" t="s">
        <v>548</v>
      </c>
      <c r="H89" s="291" t="s">
        <v>493</v>
      </c>
      <c r="I89" s="293" t="s">
        <v>625</v>
      </c>
      <c r="J89" s="291" t="s">
        <v>13</v>
      </c>
      <c r="K89" s="291" t="s">
        <v>627</v>
      </c>
      <c r="L89" s="291" t="s">
        <v>542</v>
      </c>
      <c r="M89" s="291" t="s">
        <v>13</v>
      </c>
      <c r="N89" s="291" t="s">
        <v>522</v>
      </c>
      <c r="O89" s="291" t="s">
        <v>496</v>
      </c>
      <c r="P89" s="291">
        <v>581</v>
      </c>
    </row>
    <row r="90" spans="1:16" ht="15">
      <c r="A90" s="289"/>
      <c r="B90" s="290"/>
      <c r="C90" s="291" t="s">
        <v>489</v>
      </c>
      <c r="D90" s="291" t="s">
        <v>552</v>
      </c>
      <c r="E90" s="291" t="s">
        <v>547</v>
      </c>
      <c r="F90" s="291" t="s">
        <v>528</v>
      </c>
      <c r="G90" s="291" t="s">
        <v>548</v>
      </c>
      <c r="H90" s="291" t="s">
        <v>493</v>
      </c>
      <c r="I90" s="294" t="s">
        <v>628</v>
      </c>
      <c r="J90" s="291" t="s">
        <v>13</v>
      </c>
      <c r="K90" s="291" t="s">
        <v>629</v>
      </c>
      <c r="L90" s="291" t="s">
        <v>496</v>
      </c>
      <c r="M90" s="291" t="s">
        <v>13</v>
      </c>
      <c r="N90" s="291" t="s">
        <v>522</v>
      </c>
      <c r="O90" s="291" t="s">
        <v>496</v>
      </c>
      <c r="P90" s="291">
        <v>792</v>
      </c>
    </row>
    <row r="91" spans="1:16" ht="15">
      <c r="A91" s="289"/>
      <c r="B91" s="290"/>
      <c r="C91" s="291" t="s">
        <v>489</v>
      </c>
      <c r="D91" s="291" t="s">
        <v>514</v>
      </c>
      <c r="E91" s="291" t="s">
        <v>501</v>
      </c>
      <c r="F91" s="291" t="s">
        <v>564</v>
      </c>
      <c r="G91" s="291" t="s">
        <v>516</v>
      </c>
      <c r="H91" s="291" t="s">
        <v>493</v>
      </c>
      <c r="I91" s="293" t="s">
        <v>631</v>
      </c>
      <c r="J91" s="291" t="s">
        <v>13</v>
      </c>
      <c r="K91" s="291" t="s">
        <v>632</v>
      </c>
      <c r="L91" s="291" t="s">
        <v>496</v>
      </c>
      <c r="M91" s="291" t="s">
        <v>13</v>
      </c>
      <c r="N91" s="291" t="s">
        <v>632</v>
      </c>
      <c r="O91" s="291" t="s">
        <v>496</v>
      </c>
      <c r="P91" s="291">
        <v>1320</v>
      </c>
    </row>
    <row r="92" spans="1:16" ht="15">
      <c r="A92" s="289"/>
      <c r="B92" s="290"/>
      <c r="C92" s="291" t="s">
        <v>489</v>
      </c>
      <c r="D92" s="291" t="s">
        <v>13</v>
      </c>
      <c r="E92" s="291" t="s">
        <v>490</v>
      </c>
      <c r="F92" s="291" t="s">
        <v>633</v>
      </c>
      <c r="G92" s="291" t="s">
        <v>516</v>
      </c>
      <c r="H92" s="291" t="s">
        <v>493</v>
      </c>
      <c r="I92" s="293" t="s">
        <v>506</v>
      </c>
      <c r="J92" s="291" t="s">
        <v>13</v>
      </c>
      <c r="K92" s="291" t="s">
        <v>504</v>
      </c>
      <c r="L92" s="291" t="s">
        <v>496</v>
      </c>
      <c r="M92" s="291" t="s">
        <v>13</v>
      </c>
      <c r="N92" s="291" t="s">
        <v>522</v>
      </c>
      <c r="O92" s="291" t="s">
        <v>496</v>
      </c>
      <c r="P92" s="291">
        <v>2230</v>
      </c>
    </row>
    <row r="93" spans="1:16" ht="15">
      <c r="A93" s="289"/>
      <c r="B93" s="290"/>
      <c r="C93" s="291" t="s">
        <v>489</v>
      </c>
      <c r="D93" s="291" t="s">
        <v>552</v>
      </c>
      <c r="E93" s="291" t="s">
        <v>547</v>
      </c>
      <c r="F93" s="291" t="s">
        <v>524</v>
      </c>
      <c r="G93" s="291" t="s">
        <v>492</v>
      </c>
      <c r="H93" s="291" t="s">
        <v>493</v>
      </c>
      <c r="I93" s="293" t="s">
        <v>634</v>
      </c>
      <c r="J93" s="291" t="s">
        <v>13</v>
      </c>
      <c r="K93" s="291" t="s">
        <v>635</v>
      </c>
      <c r="L93" s="291" t="s">
        <v>496</v>
      </c>
      <c r="M93" s="291" t="s">
        <v>13</v>
      </c>
      <c r="N93" s="291" t="s">
        <v>636</v>
      </c>
      <c r="O93" s="291" t="s">
        <v>496</v>
      </c>
      <c r="P93" s="291">
        <v>2270</v>
      </c>
    </row>
    <row r="94" spans="1:16" ht="15">
      <c r="A94" s="289"/>
      <c r="B94" s="290"/>
      <c r="C94" s="291" t="s">
        <v>489</v>
      </c>
      <c r="D94" s="291" t="s">
        <v>514</v>
      </c>
      <c r="E94" s="291" t="s">
        <v>501</v>
      </c>
      <c r="F94" s="291" t="s">
        <v>524</v>
      </c>
      <c r="G94" s="291" t="s">
        <v>516</v>
      </c>
      <c r="H94" s="291" t="s">
        <v>493</v>
      </c>
      <c r="I94" s="293" t="s">
        <v>638</v>
      </c>
      <c r="J94" s="291" t="s">
        <v>13</v>
      </c>
      <c r="K94" s="291" t="s">
        <v>591</v>
      </c>
      <c r="L94" s="291" t="s">
        <v>496</v>
      </c>
      <c r="M94" s="291" t="s">
        <v>13</v>
      </c>
      <c r="N94" s="291" t="s">
        <v>525</v>
      </c>
      <c r="O94" s="291" t="s">
        <v>496</v>
      </c>
      <c r="P94" s="291">
        <v>370</v>
      </c>
    </row>
    <row r="95" spans="1:16" ht="15">
      <c r="A95" s="289"/>
      <c r="B95" s="290"/>
      <c r="C95" s="291" t="s">
        <v>489</v>
      </c>
      <c r="D95" s="291" t="s">
        <v>514</v>
      </c>
      <c r="E95" s="291" t="s">
        <v>501</v>
      </c>
      <c r="F95" s="291" t="s">
        <v>524</v>
      </c>
      <c r="G95" s="291" t="s">
        <v>516</v>
      </c>
      <c r="H95" s="291" t="s">
        <v>493</v>
      </c>
      <c r="I95" s="293" t="s">
        <v>638</v>
      </c>
      <c r="J95" s="291" t="s">
        <v>13</v>
      </c>
      <c r="K95" s="291" t="s">
        <v>525</v>
      </c>
      <c r="L95" s="291" t="s">
        <v>496</v>
      </c>
      <c r="M95" s="291" t="s">
        <v>13</v>
      </c>
      <c r="N95" s="291" t="s">
        <v>639</v>
      </c>
      <c r="O95" s="291" t="s">
        <v>496</v>
      </c>
      <c r="P95" s="291">
        <v>53</v>
      </c>
    </row>
    <row r="96" spans="1:16" ht="15">
      <c r="A96" s="289"/>
      <c r="B96" s="290"/>
      <c r="C96" s="291" t="s">
        <v>489</v>
      </c>
      <c r="D96" s="291" t="s">
        <v>514</v>
      </c>
      <c r="E96" s="291" t="s">
        <v>501</v>
      </c>
      <c r="F96" s="291" t="s">
        <v>524</v>
      </c>
      <c r="G96" s="291" t="s">
        <v>516</v>
      </c>
      <c r="H96" s="291" t="s">
        <v>493</v>
      </c>
      <c r="I96" s="293" t="s">
        <v>638</v>
      </c>
      <c r="J96" s="291" t="s">
        <v>13</v>
      </c>
      <c r="K96" s="291" t="s">
        <v>639</v>
      </c>
      <c r="L96" s="291" t="s">
        <v>496</v>
      </c>
      <c r="M96" s="291" t="s">
        <v>13</v>
      </c>
      <c r="N96" s="291" t="s">
        <v>526</v>
      </c>
      <c r="O96" s="291" t="s">
        <v>496</v>
      </c>
      <c r="P96" s="291">
        <v>1003</v>
      </c>
    </row>
    <row r="97" spans="1:16" ht="15">
      <c r="A97" s="289"/>
      <c r="B97" s="290"/>
      <c r="C97" s="291" t="s">
        <v>489</v>
      </c>
      <c r="D97" s="291" t="s">
        <v>500</v>
      </c>
      <c r="E97" s="291" t="s">
        <v>501</v>
      </c>
      <c r="F97" s="291" t="s">
        <v>607</v>
      </c>
      <c r="G97" s="291" t="s">
        <v>503</v>
      </c>
      <c r="H97" s="291" t="s">
        <v>493</v>
      </c>
      <c r="I97" s="293" t="s">
        <v>640</v>
      </c>
      <c r="J97" s="291" t="s">
        <v>13</v>
      </c>
      <c r="K97" s="291" t="s">
        <v>518</v>
      </c>
      <c r="L97" s="291" t="s">
        <v>496</v>
      </c>
      <c r="M97" s="291" t="s">
        <v>13</v>
      </c>
      <c r="N97" s="291" t="s">
        <v>522</v>
      </c>
      <c r="O97" s="291" t="s">
        <v>496</v>
      </c>
      <c r="P97" s="291">
        <v>2376</v>
      </c>
    </row>
    <row r="98" spans="1:16" ht="15">
      <c r="A98" s="289"/>
      <c r="B98" s="290"/>
      <c r="C98" s="291" t="s">
        <v>489</v>
      </c>
      <c r="D98" s="291" t="s">
        <v>519</v>
      </c>
      <c r="E98" s="291" t="s">
        <v>501</v>
      </c>
      <c r="F98" s="291" t="s">
        <v>502</v>
      </c>
      <c r="G98" s="291" t="s">
        <v>503</v>
      </c>
      <c r="H98" s="291" t="s">
        <v>493</v>
      </c>
      <c r="I98" s="293" t="s">
        <v>641</v>
      </c>
      <c r="J98" s="291" t="s">
        <v>13</v>
      </c>
      <c r="K98" s="291" t="s">
        <v>545</v>
      </c>
      <c r="L98" s="291" t="s">
        <v>496</v>
      </c>
      <c r="M98" s="291" t="s">
        <v>13</v>
      </c>
      <c r="N98" s="291" t="s">
        <v>522</v>
      </c>
      <c r="O98" s="291" t="s">
        <v>496</v>
      </c>
      <c r="P98" s="291">
        <v>3168</v>
      </c>
    </row>
    <row r="99" spans="1:16" ht="15">
      <c r="A99" s="289"/>
      <c r="B99" s="290"/>
      <c r="C99" s="291" t="s">
        <v>489</v>
      </c>
      <c r="D99" s="291" t="s">
        <v>519</v>
      </c>
      <c r="E99" s="291" t="s">
        <v>563</v>
      </c>
      <c r="F99" s="291" t="s">
        <v>620</v>
      </c>
      <c r="G99" s="291" t="s">
        <v>516</v>
      </c>
      <c r="H99" s="291" t="s">
        <v>493</v>
      </c>
      <c r="I99" s="293" t="s">
        <v>301</v>
      </c>
      <c r="J99" s="291" t="s">
        <v>13</v>
      </c>
      <c r="K99" s="291" t="s">
        <v>642</v>
      </c>
      <c r="L99" s="291" t="s">
        <v>496</v>
      </c>
      <c r="M99" s="291" t="s">
        <v>13</v>
      </c>
      <c r="N99" s="291" t="s">
        <v>609</v>
      </c>
      <c r="O99" s="291" t="s">
        <v>496</v>
      </c>
      <c r="P99" s="291">
        <v>4699</v>
      </c>
    </row>
    <row r="100" spans="1:16" ht="15">
      <c r="A100" s="289"/>
      <c r="B100" s="290"/>
      <c r="C100" s="291" t="s">
        <v>489</v>
      </c>
      <c r="D100" s="291" t="s">
        <v>519</v>
      </c>
      <c r="E100" s="291" t="s">
        <v>563</v>
      </c>
      <c r="F100" s="291" t="s">
        <v>620</v>
      </c>
      <c r="G100" s="291" t="s">
        <v>516</v>
      </c>
      <c r="H100" s="291" t="s">
        <v>493</v>
      </c>
      <c r="I100" s="293" t="s">
        <v>301</v>
      </c>
      <c r="J100" s="291" t="s">
        <v>13</v>
      </c>
      <c r="K100" s="291" t="s">
        <v>609</v>
      </c>
      <c r="L100" s="291" t="s">
        <v>496</v>
      </c>
      <c r="M100" s="291" t="s">
        <v>13</v>
      </c>
      <c r="N100" s="291" t="s">
        <v>643</v>
      </c>
      <c r="O100" s="291" t="s">
        <v>496</v>
      </c>
      <c r="P100" s="291">
        <v>1373</v>
      </c>
    </row>
    <row r="101" spans="1:16" ht="15">
      <c r="A101" s="289"/>
      <c r="B101" s="290"/>
      <c r="C101" s="291" t="s">
        <v>489</v>
      </c>
      <c r="D101" s="291" t="s">
        <v>578</v>
      </c>
      <c r="E101" s="291" t="s">
        <v>501</v>
      </c>
      <c r="F101" s="291" t="s">
        <v>644</v>
      </c>
      <c r="G101" s="291" t="s">
        <v>516</v>
      </c>
      <c r="H101" s="291" t="s">
        <v>493</v>
      </c>
      <c r="I101" s="293" t="s">
        <v>301</v>
      </c>
      <c r="J101" s="291" t="s">
        <v>13</v>
      </c>
      <c r="K101" s="291" t="s">
        <v>643</v>
      </c>
      <c r="L101" s="291" t="s">
        <v>496</v>
      </c>
      <c r="M101" s="291" t="s">
        <v>13</v>
      </c>
      <c r="N101" s="291" t="s">
        <v>517</v>
      </c>
      <c r="O101" s="291" t="s">
        <v>496</v>
      </c>
      <c r="P101" s="291">
        <v>4013</v>
      </c>
    </row>
    <row r="102" spans="1:16" ht="15">
      <c r="A102" s="289"/>
      <c r="B102" s="290"/>
      <c r="C102" s="291" t="s">
        <v>489</v>
      </c>
      <c r="D102" s="291" t="s">
        <v>578</v>
      </c>
      <c r="E102" s="291" t="s">
        <v>501</v>
      </c>
      <c r="F102" s="291" t="s">
        <v>644</v>
      </c>
      <c r="G102" s="291" t="s">
        <v>516</v>
      </c>
      <c r="H102" s="291" t="s">
        <v>493</v>
      </c>
      <c r="I102" s="293" t="s">
        <v>301</v>
      </c>
      <c r="J102" s="291" t="s">
        <v>13</v>
      </c>
      <c r="K102" s="291" t="s">
        <v>517</v>
      </c>
      <c r="L102" s="291" t="s">
        <v>496</v>
      </c>
      <c r="M102" s="291" t="s">
        <v>13</v>
      </c>
      <c r="N102" s="291" t="s">
        <v>645</v>
      </c>
      <c r="O102" s="291" t="s">
        <v>496</v>
      </c>
      <c r="P102" s="291">
        <v>6389</v>
      </c>
    </row>
    <row r="103" spans="1:16" ht="15">
      <c r="A103" s="289"/>
      <c r="B103" s="290"/>
      <c r="C103" s="291" t="s">
        <v>489</v>
      </c>
      <c r="D103" s="291" t="s">
        <v>578</v>
      </c>
      <c r="E103" s="291" t="s">
        <v>501</v>
      </c>
      <c r="F103" s="291" t="s">
        <v>646</v>
      </c>
      <c r="G103" s="291" t="s">
        <v>516</v>
      </c>
      <c r="H103" s="291" t="s">
        <v>493</v>
      </c>
      <c r="I103" s="293" t="s">
        <v>301</v>
      </c>
      <c r="J103" s="291" t="s">
        <v>13</v>
      </c>
      <c r="K103" s="291" t="s">
        <v>645</v>
      </c>
      <c r="L103" s="291" t="s">
        <v>496</v>
      </c>
      <c r="M103" s="291" t="s">
        <v>13</v>
      </c>
      <c r="N103" s="291" t="s">
        <v>647</v>
      </c>
      <c r="O103" s="291" t="s">
        <v>496</v>
      </c>
      <c r="P103" s="291">
        <v>2218</v>
      </c>
    </row>
    <row r="104" spans="1:16" ht="15">
      <c r="A104" s="289"/>
      <c r="B104" s="290"/>
      <c r="C104" s="291" t="s">
        <v>489</v>
      </c>
      <c r="D104" s="291" t="s">
        <v>578</v>
      </c>
      <c r="E104" s="291" t="s">
        <v>501</v>
      </c>
      <c r="F104" s="291" t="s">
        <v>646</v>
      </c>
      <c r="G104" s="291" t="s">
        <v>516</v>
      </c>
      <c r="H104" s="291" t="s">
        <v>493</v>
      </c>
      <c r="I104" s="293" t="s">
        <v>301</v>
      </c>
      <c r="J104" s="291" t="s">
        <v>13</v>
      </c>
      <c r="K104" s="291" t="s">
        <v>647</v>
      </c>
      <c r="L104" s="291" t="s">
        <v>496</v>
      </c>
      <c r="M104" s="291" t="s">
        <v>13</v>
      </c>
      <c r="N104" s="291" t="s">
        <v>648</v>
      </c>
      <c r="O104" s="291" t="s">
        <v>496</v>
      </c>
      <c r="P104" s="291">
        <v>1637</v>
      </c>
    </row>
    <row r="105" spans="1:16" ht="15">
      <c r="A105" s="289"/>
      <c r="B105" s="290"/>
      <c r="C105" s="291" t="s">
        <v>489</v>
      </c>
      <c r="D105" s="291" t="s">
        <v>578</v>
      </c>
      <c r="E105" s="291" t="s">
        <v>501</v>
      </c>
      <c r="F105" s="291" t="s">
        <v>646</v>
      </c>
      <c r="G105" s="291" t="s">
        <v>516</v>
      </c>
      <c r="H105" s="291" t="s">
        <v>493</v>
      </c>
      <c r="I105" s="293" t="s">
        <v>301</v>
      </c>
      <c r="J105" s="291" t="s">
        <v>13</v>
      </c>
      <c r="K105" s="291" t="s">
        <v>647</v>
      </c>
      <c r="L105" s="291" t="s">
        <v>649</v>
      </c>
      <c r="M105" s="291" t="s">
        <v>13</v>
      </c>
      <c r="N105" s="291" t="s">
        <v>648</v>
      </c>
      <c r="O105" s="291" t="s">
        <v>496</v>
      </c>
      <c r="P105" s="291">
        <v>1743</v>
      </c>
    </row>
    <row r="106" spans="1:16" ht="15">
      <c r="A106" s="289"/>
      <c r="B106" s="290"/>
      <c r="C106" s="291" t="s">
        <v>489</v>
      </c>
      <c r="D106" s="291" t="s">
        <v>578</v>
      </c>
      <c r="E106" s="291" t="s">
        <v>501</v>
      </c>
      <c r="F106" s="291" t="s">
        <v>646</v>
      </c>
      <c r="G106" s="291" t="s">
        <v>516</v>
      </c>
      <c r="H106" s="291" t="s">
        <v>493</v>
      </c>
      <c r="I106" s="293" t="s">
        <v>301</v>
      </c>
      <c r="J106" s="291" t="s">
        <v>13</v>
      </c>
      <c r="K106" s="291" t="s">
        <v>648</v>
      </c>
      <c r="L106" s="291" t="s">
        <v>496</v>
      </c>
      <c r="M106" s="291" t="s">
        <v>13</v>
      </c>
      <c r="N106" s="291" t="s">
        <v>571</v>
      </c>
      <c r="O106" s="291" t="s">
        <v>496</v>
      </c>
      <c r="P106" s="291">
        <v>528</v>
      </c>
    </row>
    <row r="107" spans="1:16" ht="15">
      <c r="A107" s="289"/>
      <c r="B107" s="290"/>
      <c r="C107" s="291" t="s">
        <v>489</v>
      </c>
      <c r="D107" s="291" t="s">
        <v>578</v>
      </c>
      <c r="E107" s="291" t="s">
        <v>501</v>
      </c>
      <c r="F107" s="291" t="s">
        <v>646</v>
      </c>
      <c r="G107" s="291" t="s">
        <v>516</v>
      </c>
      <c r="H107" s="291" t="s">
        <v>493</v>
      </c>
      <c r="I107" s="293" t="s">
        <v>301</v>
      </c>
      <c r="J107" s="291" t="s">
        <v>13</v>
      </c>
      <c r="K107" s="291" t="s">
        <v>571</v>
      </c>
      <c r="L107" s="291" t="s">
        <v>496</v>
      </c>
      <c r="M107" s="291" t="s">
        <v>13</v>
      </c>
      <c r="N107" s="291" t="s">
        <v>522</v>
      </c>
      <c r="O107" s="291" t="s">
        <v>496</v>
      </c>
      <c r="P107" s="291">
        <v>1214</v>
      </c>
    </row>
    <row r="108" spans="1:16" ht="15">
      <c r="A108" s="289"/>
      <c r="B108" s="290"/>
      <c r="C108" s="291" t="s">
        <v>489</v>
      </c>
      <c r="D108" s="291" t="s">
        <v>514</v>
      </c>
      <c r="E108" s="291" t="s">
        <v>501</v>
      </c>
      <c r="F108" s="291" t="s">
        <v>502</v>
      </c>
      <c r="G108" s="291" t="s">
        <v>516</v>
      </c>
      <c r="H108" s="291" t="s">
        <v>493</v>
      </c>
      <c r="I108" s="293" t="s">
        <v>650</v>
      </c>
      <c r="J108" s="291" t="s">
        <v>13</v>
      </c>
      <c r="K108" s="291" t="s">
        <v>651</v>
      </c>
      <c r="L108" s="291" t="s">
        <v>496</v>
      </c>
      <c r="M108" s="291" t="s">
        <v>13</v>
      </c>
      <c r="N108" s="291" t="s">
        <v>652</v>
      </c>
      <c r="O108" s="291" t="s">
        <v>496</v>
      </c>
      <c r="P108" s="291">
        <v>1478</v>
      </c>
    </row>
    <row r="109" spans="1:16" ht="15">
      <c r="A109" s="289"/>
      <c r="B109" s="290"/>
      <c r="C109" s="291" t="s">
        <v>489</v>
      </c>
      <c r="D109" s="291" t="s">
        <v>514</v>
      </c>
      <c r="E109" s="291" t="s">
        <v>501</v>
      </c>
      <c r="F109" s="291" t="s">
        <v>594</v>
      </c>
      <c r="G109" s="291" t="s">
        <v>503</v>
      </c>
      <c r="H109" s="291" t="s">
        <v>493</v>
      </c>
      <c r="I109" s="293" t="s">
        <v>650</v>
      </c>
      <c r="J109" s="291" t="s">
        <v>13</v>
      </c>
      <c r="K109" s="291" t="s">
        <v>652</v>
      </c>
      <c r="L109" s="291" t="s">
        <v>496</v>
      </c>
      <c r="M109" s="291" t="s">
        <v>13</v>
      </c>
      <c r="N109" s="291" t="s">
        <v>522</v>
      </c>
      <c r="O109" s="291" t="s">
        <v>496</v>
      </c>
      <c r="P109" s="291">
        <v>4330</v>
      </c>
    </row>
    <row r="110" spans="1:16" ht="15">
      <c r="A110" s="289"/>
      <c r="B110" s="290"/>
      <c r="C110" s="291" t="s">
        <v>489</v>
      </c>
      <c r="D110" s="291" t="s">
        <v>514</v>
      </c>
      <c r="E110" s="291" t="s">
        <v>501</v>
      </c>
      <c r="F110" s="291" t="s">
        <v>524</v>
      </c>
      <c r="G110" s="291" t="s">
        <v>503</v>
      </c>
      <c r="H110" s="291" t="s">
        <v>493</v>
      </c>
      <c r="I110" s="293" t="s">
        <v>653</v>
      </c>
      <c r="J110" s="291" t="s">
        <v>13</v>
      </c>
      <c r="K110" s="291" t="s">
        <v>632</v>
      </c>
      <c r="L110" s="291" t="s">
        <v>496</v>
      </c>
      <c r="M110" s="291" t="s">
        <v>13</v>
      </c>
      <c r="N110" s="291" t="s">
        <v>654</v>
      </c>
      <c r="O110" s="291" t="s">
        <v>496</v>
      </c>
      <c r="P110" s="291">
        <v>317</v>
      </c>
    </row>
    <row r="111" spans="1:16" ht="15">
      <c r="A111" s="289"/>
      <c r="B111" s="290"/>
      <c r="C111" s="291" t="s">
        <v>489</v>
      </c>
      <c r="D111" s="291" t="s">
        <v>514</v>
      </c>
      <c r="E111" s="291" t="s">
        <v>501</v>
      </c>
      <c r="F111" s="291" t="s">
        <v>524</v>
      </c>
      <c r="G111" s="291" t="s">
        <v>503</v>
      </c>
      <c r="H111" s="291" t="s">
        <v>493</v>
      </c>
      <c r="I111" s="293" t="s">
        <v>653</v>
      </c>
      <c r="J111" s="291" t="s">
        <v>13</v>
      </c>
      <c r="K111" s="291" t="s">
        <v>654</v>
      </c>
      <c r="L111" s="291" t="s">
        <v>496</v>
      </c>
      <c r="M111" s="291" t="s">
        <v>13</v>
      </c>
      <c r="N111" s="291" t="s">
        <v>518</v>
      </c>
      <c r="O111" s="291" t="s">
        <v>496</v>
      </c>
      <c r="P111" s="291">
        <v>1426</v>
      </c>
    </row>
    <row r="112" spans="1:16" ht="15">
      <c r="A112" s="289"/>
      <c r="B112" s="290"/>
      <c r="C112" s="291" t="s">
        <v>489</v>
      </c>
      <c r="D112" s="291" t="s">
        <v>514</v>
      </c>
      <c r="E112" s="291" t="s">
        <v>501</v>
      </c>
      <c r="F112" s="291" t="s">
        <v>655</v>
      </c>
      <c r="G112" s="291" t="s">
        <v>548</v>
      </c>
      <c r="H112" s="291" t="s">
        <v>493</v>
      </c>
      <c r="I112" s="293" t="s">
        <v>627</v>
      </c>
      <c r="J112" s="291" t="s">
        <v>13</v>
      </c>
      <c r="K112" s="291" t="s">
        <v>625</v>
      </c>
      <c r="L112" s="291" t="s">
        <v>496</v>
      </c>
      <c r="M112" s="291" t="s">
        <v>13</v>
      </c>
      <c r="N112" s="291" t="s">
        <v>546</v>
      </c>
      <c r="O112" s="291" t="s">
        <v>496</v>
      </c>
      <c r="P112" s="291">
        <v>2693</v>
      </c>
    </row>
    <row r="113" spans="1:16" ht="15">
      <c r="A113" s="289"/>
      <c r="B113" s="290"/>
      <c r="C113" s="291" t="s">
        <v>489</v>
      </c>
      <c r="D113" s="291" t="s">
        <v>514</v>
      </c>
      <c r="E113" s="291" t="s">
        <v>563</v>
      </c>
      <c r="F113" s="291" t="s">
        <v>656</v>
      </c>
      <c r="G113" s="291" t="s">
        <v>503</v>
      </c>
      <c r="H113" s="291" t="s">
        <v>493</v>
      </c>
      <c r="I113" s="293" t="s">
        <v>627</v>
      </c>
      <c r="J113" s="291" t="s">
        <v>13</v>
      </c>
      <c r="K113" s="291" t="s">
        <v>657</v>
      </c>
      <c r="L113" s="291" t="s">
        <v>496</v>
      </c>
      <c r="M113" s="291" t="s">
        <v>13</v>
      </c>
      <c r="N113" s="291" t="s">
        <v>546</v>
      </c>
      <c r="O113" s="291" t="s">
        <v>496</v>
      </c>
      <c r="P113" s="291">
        <v>2587</v>
      </c>
    </row>
    <row r="114" spans="1:16" ht="15">
      <c r="A114" s="289"/>
      <c r="B114" s="290"/>
      <c r="C114" s="291" t="s">
        <v>489</v>
      </c>
      <c r="D114" s="291" t="s">
        <v>514</v>
      </c>
      <c r="E114" s="291" t="s">
        <v>563</v>
      </c>
      <c r="F114" s="291" t="s">
        <v>656</v>
      </c>
      <c r="G114" s="291" t="s">
        <v>503</v>
      </c>
      <c r="H114" s="291" t="s">
        <v>493</v>
      </c>
      <c r="I114" s="293" t="s">
        <v>627</v>
      </c>
      <c r="J114" s="291" t="s">
        <v>13</v>
      </c>
      <c r="K114" s="291" t="s">
        <v>546</v>
      </c>
      <c r="L114" s="291" t="s">
        <v>496</v>
      </c>
      <c r="M114" s="291" t="s">
        <v>13</v>
      </c>
      <c r="N114" s="291" t="s">
        <v>545</v>
      </c>
      <c r="O114" s="291" t="s">
        <v>496</v>
      </c>
      <c r="P114" s="291">
        <v>1478</v>
      </c>
    </row>
    <row r="115" spans="1:16" ht="15">
      <c r="A115" s="289"/>
      <c r="B115" s="290"/>
      <c r="C115" s="291" t="s">
        <v>489</v>
      </c>
      <c r="D115" s="291" t="s">
        <v>552</v>
      </c>
      <c r="E115" s="291" t="s">
        <v>547</v>
      </c>
      <c r="F115" s="291" t="s">
        <v>502</v>
      </c>
      <c r="G115" s="291" t="s">
        <v>503</v>
      </c>
      <c r="H115" s="291" t="s">
        <v>493</v>
      </c>
      <c r="I115" s="293" t="s">
        <v>658</v>
      </c>
      <c r="J115" s="291" t="s">
        <v>13</v>
      </c>
      <c r="K115" s="291" t="s">
        <v>600</v>
      </c>
      <c r="L115" s="291" t="s">
        <v>496</v>
      </c>
      <c r="M115" s="291" t="s">
        <v>13</v>
      </c>
      <c r="N115" s="291" t="s">
        <v>522</v>
      </c>
      <c r="O115" s="291" t="s">
        <v>496</v>
      </c>
      <c r="P115" s="291">
        <v>422</v>
      </c>
    </row>
    <row r="116" spans="1:16" ht="15">
      <c r="A116" s="289"/>
      <c r="B116" s="290"/>
      <c r="C116" s="291" t="s">
        <v>489</v>
      </c>
      <c r="D116" s="291" t="s">
        <v>552</v>
      </c>
      <c r="E116" s="291" t="s">
        <v>547</v>
      </c>
      <c r="F116" s="291" t="s">
        <v>502</v>
      </c>
      <c r="G116" s="291" t="s">
        <v>516</v>
      </c>
      <c r="H116" s="291" t="s">
        <v>493</v>
      </c>
      <c r="I116" s="293" t="s">
        <v>659</v>
      </c>
      <c r="J116" s="291" t="s">
        <v>13</v>
      </c>
      <c r="K116" s="291" t="s">
        <v>660</v>
      </c>
      <c r="L116" s="291" t="s">
        <v>496</v>
      </c>
      <c r="M116" s="291" t="s">
        <v>13</v>
      </c>
      <c r="N116" s="291" t="s">
        <v>522</v>
      </c>
      <c r="O116" s="291" t="s">
        <v>496</v>
      </c>
      <c r="P116" s="291">
        <v>2851</v>
      </c>
    </row>
    <row r="117" spans="1:16" ht="15">
      <c r="A117" s="289"/>
      <c r="B117" s="290"/>
      <c r="C117" s="291" t="s">
        <v>489</v>
      </c>
      <c r="D117" s="291" t="s">
        <v>552</v>
      </c>
      <c r="E117" s="291" t="s">
        <v>563</v>
      </c>
      <c r="F117" s="291" t="s">
        <v>502</v>
      </c>
      <c r="G117" s="291" t="s">
        <v>516</v>
      </c>
      <c r="H117" s="291" t="s">
        <v>493</v>
      </c>
      <c r="I117" s="293" t="s">
        <v>661</v>
      </c>
      <c r="J117" s="291" t="s">
        <v>13</v>
      </c>
      <c r="K117" s="291" t="s">
        <v>522</v>
      </c>
      <c r="L117" s="291" t="s">
        <v>576</v>
      </c>
      <c r="M117" s="291" t="s">
        <v>13</v>
      </c>
      <c r="N117" s="291" t="s">
        <v>555</v>
      </c>
      <c r="O117" s="291" t="s">
        <v>496</v>
      </c>
      <c r="P117" s="291">
        <v>3432</v>
      </c>
    </row>
    <row r="118" spans="1:16" ht="15">
      <c r="A118" s="289"/>
      <c r="B118" s="290"/>
      <c r="C118" s="291" t="s">
        <v>489</v>
      </c>
      <c r="D118" s="291" t="s">
        <v>552</v>
      </c>
      <c r="E118" s="291" t="s">
        <v>563</v>
      </c>
      <c r="F118" s="291" t="s">
        <v>502</v>
      </c>
      <c r="G118" s="291" t="s">
        <v>516</v>
      </c>
      <c r="H118" s="291" t="s">
        <v>493</v>
      </c>
      <c r="I118" s="293" t="s">
        <v>661</v>
      </c>
      <c r="J118" s="291" t="s">
        <v>13</v>
      </c>
      <c r="K118" s="291" t="s">
        <v>555</v>
      </c>
      <c r="L118" s="291" t="s">
        <v>496</v>
      </c>
      <c r="M118" s="291" t="s">
        <v>13</v>
      </c>
      <c r="N118" s="291" t="s">
        <v>554</v>
      </c>
      <c r="O118" s="291" t="s">
        <v>496</v>
      </c>
      <c r="P118" s="291">
        <v>3538</v>
      </c>
    </row>
    <row r="119" spans="1:16" ht="15">
      <c r="A119" s="289"/>
      <c r="B119" s="290"/>
      <c r="C119" s="291" t="s">
        <v>489</v>
      </c>
      <c r="D119" s="291" t="s">
        <v>552</v>
      </c>
      <c r="E119" s="291" t="s">
        <v>549</v>
      </c>
      <c r="F119" s="291" t="s">
        <v>502</v>
      </c>
      <c r="G119" s="291" t="s">
        <v>548</v>
      </c>
      <c r="H119" s="291" t="s">
        <v>493</v>
      </c>
      <c r="I119" s="293" t="s">
        <v>555</v>
      </c>
      <c r="J119" s="291" t="s">
        <v>13</v>
      </c>
      <c r="K119" s="291" t="s">
        <v>661</v>
      </c>
      <c r="L119" s="291" t="s">
        <v>496</v>
      </c>
      <c r="M119" s="291" t="s">
        <v>13</v>
      </c>
      <c r="N119" s="291" t="s">
        <v>551</v>
      </c>
      <c r="O119" s="291" t="s">
        <v>496</v>
      </c>
      <c r="P119" s="291">
        <v>6917</v>
      </c>
    </row>
    <row r="120" spans="1:16" ht="15">
      <c r="A120" s="289"/>
      <c r="B120" s="290"/>
      <c r="C120" s="291" t="s">
        <v>489</v>
      </c>
      <c r="D120" s="291" t="s">
        <v>552</v>
      </c>
      <c r="E120" s="291" t="s">
        <v>501</v>
      </c>
      <c r="F120" s="291" t="s">
        <v>502</v>
      </c>
      <c r="G120" s="291" t="s">
        <v>516</v>
      </c>
      <c r="H120" s="291" t="s">
        <v>493</v>
      </c>
      <c r="I120" s="293" t="s">
        <v>603</v>
      </c>
      <c r="J120" s="291" t="s">
        <v>13</v>
      </c>
      <c r="K120" s="291" t="s">
        <v>584</v>
      </c>
      <c r="L120" s="291" t="s">
        <v>496</v>
      </c>
      <c r="M120" s="291" t="s">
        <v>13</v>
      </c>
      <c r="N120" s="291" t="s">
        <v>662</v>
      </c>
      <c r="O120" s="291" t="s">
        <v>496</v>
      </c>
      <c r="P120" s="291">
        <v>4699</v>
      </c>
    </row>
    <row r="121" spans="1:16" ht="15">
      <c r="A121" s="289"/>
      <c r="B121" s="290"/>
      <c r="C121" s="291" t="s">
        <v>489</v>
      </c>
      <c r="D121" s="291" t="s">
        <v>552</v>
      </c>
      <c r="E121" s="291" t="s">
        <v>501</v>
      </c>
      <c r="F121" s="291" t="s">
        <v>502</v>
      </c>
      <c r="G121" s="291" t="s">
        <v>503</v>
      </c>
      <c r="H121" s="291" t="s">
        <v>493</v>
      </c>
      <c r="I121" s="293" t="s">
        <v>603</v>
      </c>
      <c r="J121" s="291" t="s">
        <v>13</v>
      </c>
      <c r="K121" s="291" t="s">
        <v>662</v>
      </c>
      <c r="L121" s="291" t="s">
        <v>496</v>
      </c>
      <c r="M121" s="291" t="s">
        <v>13</v>
      </c>
      <c r="N121" s="291" t="s">
        <v>522</v>
      </c>
      <c r="O121" s="291" t="s">
        <v>496</v>
      </c>
      <c r="P121" s="291">
        <v>1320</v>
      </c>
    </row>
    <row r="122" spans="1:16" ht="15">
      <c r="A122" s="289"/>
      <c r="B122" s="290"/>
      <c r="C122" s="291" t="s">
        <v>489</v>
      </c>
      <c r="D122" s="291" t="s">
        <v>519</v>
      </c>
      <c r="E122" s="291" t="s">
        <v>501</v>
      </c>
      <c r="F122" s="291" t="s">
        <v>579</v>
      </c>
      <c r="G122" s="291" t="s">
        <v>503</v>
      </c>
      <c r="H122" s="291" t="s">
        <v>493</v>
      </c>
      <c r="I122" s="293" t="s">
        <v>663</v>
      </c>
      <c r="J122" s="291" t="s">
        <v>13</v>
      </c>
      <c r="K122" s="291" t="s">
        <v>664</v>
      </c>
      <c r="L122" s="291" t="s">
        <v>535</v>
      </c>
      <c r="M122" s="291" t="s">
        <v>13</v>
      </c>
      <c r="N122" s="291" t="s">
        <v>665</v>
      </c>
      <c r="O122" s="291" t="s">
        <v>496</v>
      </c>
      <c r="P122" s="291">
        <v>6547</v>
      </c>
    </row>
    <row r="123" spans="1:16" ht="15">
      <c r="A123" s="289"/>
      <c r="B123" s="290"/>
      <c r="C123" s="291" t="s">
        <v>489</v>
      </c>
      <c r="D123" s="291" t="s">
        <v>500</v>
      </c>
      <c r="E123" s="291" t="s">
        <v>501</v>
      </c>
      <c r="F123" s="291" t="s">
        <v>607</v>
      </c>
      <c r="G123" s="291" t="s">
        <v>503</v>
      </c>
      <c r="H123" s="291" t="s">
        <v>493</v>
      </c>
      <c r="I123" s="293" t="s">
        <v>666</v>
      </c>
      <c r="J123" s="291" t="s">
        <v>13</v>
      </c>
      <c r="K123" s="291" t="s">
        <v>518</v>
      </c>
      <c r="L123" s="291" t="s">
        <v>496</v>
      </c>
      <c r="M123" s="291" t="s">
        <v>13</v>
      </c>
      <c r="N123" s="291" t="s">
        <v>518</v>
      </c>
      <c r="O123" s="291" t="s">
        <v>496</v>
      </c>
      <c r="P123" s="291">
        <v>8976</v>
      </c>
    </row>
    <row r="124" spans="1:16" ht="15">
      <c r="A124" s="289"/>
      <c r="B124" s="290"/>
      <c r="C124" s="291" t="s">
        <v>489</v>
      </c>
      <c r="D124" s="291" t="s">
        <v>552</v>
      </c>
      <c r="E124" s="291" t="s">
        <v>547</v>
      </c>
      <c r="F124" s="291" t="s">
        <v>524</v>
      </c>
      <c r="G124" s="291" t="s">
        <v>503</v>
      </c>
      <c r="H124" s="291" t="s">
        <v>493</v>
      </c>
      <c r="I124" s="293" t="s">
        <v>559</v>
      </c>
      <c r="J124" s="291" t="s">
        <v>13</v>
      </c>
      <c r="K124" s="291" t="s">
        <v>551</v>
      </c>
      <c r="L124" s="291" t="s">
        <v>496</v>
      </c>
      <c r="M124" s="291" t="s">
        <v>13</v>
      </c>
      <c r="N124" s="291" t="s">
        <v>522</v>
      </c>
      <c r="O124" s="291" t="s">
        <v>496</v>
      </c>
      <c r="P124" s="291">
        <v>2112</v>
      </c>
    </row>
    <row r="125" spans="1:16" ht="15">
      <c r="A125" s="289"/>
      <c r="B125" s="290"/>
      <c r="C125" s="291"/>
      <c r="D125" s="291"/>
      <c r="E125" s="291"/>
      <c r="F125" s="291"/>
      <c r="G125" s="291"/>
      <c r="H125" s="291"/>
      <c r="I125" s="295" t="s">
        <v>118</v>
      </c>
      <c r="J125" s="291"/>
      <c r="K125" s="291"/>
      <c r="L125" s="291"/>
      <c r="M125" s="291"/>
      <c r="N125" s="291"/>
      <c r="O125" s="291"/>
      <c r="P125" s="291"/>
    </row>
    <row r="126" spans="1:16" ht="15">
      <c r="A126" s="289"/>
      <c r="B126" s="290"/>
      <c r="C126" s="291" t="s">
        <v>489</v>
      </c>
      <c r="D126" s="291" t="s">
        <v>552</v>
      </c>
      <c r="E126" s="291" t="s">
        <v>501</v>
      </c>
      <c r="F126" s="291" t="s">
        <v>553</v>
      </c>
      <c r="G126" s="291" t="s">
        <v>503</v>
      </c>
      <c r="H126" s="291" t="s">
        <v>493</v>
      </c>
      <c r="I126" s="293" t="s">
        <v>667</v>
      </c>
      <c r="J126" s="291" t="s">
        <v>13</v>
      </c>
      <c r="K126" s="291" t="s">
        <v>522</v>
      </c>
      <c r="L126" s="291" t="s">
        <v>535</v>
      </c>
      <c r="M126" s="291" t="s">
        <v>13</v>
      </c>
      <c r="N126" s="291" t="s">
        <v>554</v>
      </c>
      <c r="O126" s="291" t="s">
        <v>496</v>
      </c>
      <c r="P126" s="291">
        <v>1162</v>
      </c>
    </row>
    <row r="127" spans="1:16" ht="15">
      <c r="A127" s="289"/>
      <c r="B127" s="290"/>
      <c r="C127" s="291" t="s">
        <v>489</v>
      </c>
      <c r="D127" s="291" t="s">
        <v>552</v>
      </c>
      <c r="E127" s="291" t="s">
        <v>501</v>
      </c>
      <c r="F127" s="291" t="s">
        <v>512</v>
      </c>
      <c r="G127" s="291" t="s">
        <v>503</v>
      </c>
      <c r="H127" s="291" t="s">
        <v>493</v>
      </c>
      <c r="I127" s="293" t="s">
        <v>608</v>
      </c>
      <c r="J127" s="291" t="s">
        <v>13</v>
      </c>
      <c r="K127" s="291" t="s">
        <v>509</v>
      </c>
      <c r="L127" s="291" t="s">
        <v>668</v>
      </c>
      <c r="M127" s="291" t="s">
        <v>13</v>
      </c>
      <c r="N127" s="291" t="s">
        <v>509</v>
      </c>
      <c r="O127" s="291" t="s">
        <v>496</v>
      </c>
      <c r="P127" s="291">
        <v>2376</v>
      </c>
    </row>
    <row r="128" spans="1:16" ht="15">
      <c r="A128" s="289"/>
      <c r="B128" s="290"/>
      <c r="C128" s="291" t="s">
        <v>489</v>
      </c>
      <c r="D128" s="291" t="s">
        <v>514</v>
      </c>
      <c r="E128" s="291" t="s">
        <v>501</v>
      </c>
      <c r="F128" s="291" t="s">
        <v>553</v>
      </c>
      <c r="G128" s="291" t="s">
        <v>548</v>
      </c>
      <c r="H128" s="291" t="s">
        <v>493</v>
      </c>
      <c r="I128" s="293" t="s">
        <v>669</v>
      </c>
      <c r="J128" s="291" t="s">
        <v>13</v>
      </c>
      <c r="K128" s="291" t="s">
        <v>518</v>
      </c>
      <c r="L128" s="291" t="s">
        <v>496</v>
      </c>
      <c r="M128" s="291" t="s">
        <v>13</v>
      </c>
      <c r="N128" s="291" t="s">
        <v>522</v>
      </c>
      <c r="O128" s="291" t="s">
        <v>496</v>
      </c>
      <c r="P128" s="291">
        <v>3960</v>
      </c>
    </row>
    <row r="129" spans="1:16" ht="15">
      <c r="A129" s="289"/>
      <c r="B129" s="290"/>
      <c r="C129" s="291" t="s">
        <v>489</v>
      </c>
      <c r="D129" s="291" t="s">
        <v>552</v>
      </c>
      <c r="E129" s="291" t="s">
        <v>549</v>
      </c>
      <c r="F129" s="291" t="s">
        <v>502</v>
      </c>
      <c r="G129" s="291" t="s">
        <v>670</v>
      </c>
      <c r="H129" s="291" t="s">
        <v>493</v>
      </c>
      <c r="I129" s="293" t="s">
        <v>671</v>
      </c>
      <c r="J129" s="291" t="s">
        <v>13</v>
      </c>
      <c r="K129" s="291" t="s">
        <v>554</v>
      </c>
      <c r="L129" s="291" t="s">
        <v>496</v>
      </c>
      <c r="M129" s="291" t="s">
        <v>13</v>
      </c>
      <c r="N129" s="291" t="s">
        <v>522</v>
      </c>
      <c r="O129" s="291" t="s">
        <v>496</v>
      </c>
      <c r="P129" s="291">
        <v>1742</v>
      </c>
    </row>
    <row r="130" spans="1:16" ht="15">
      <c r="A130" s="289"/>
      <c r="B130" s="290"/>
      <c r="C130" s="291"/>
      <c r="D130" s="291"/>
      <c r="E130" s="291"/>
      <c r="F130" s="291"/>
      <c r="G130" s="291"/>
      <c r="H130" s="291"/>
      <c r="I130" s="295" t="s">
        <v>743</v>
      </c>
      <c r="J130" s="291"/>
      <c r="K130" s="291"/>
      <c r="L130" s="291"/>
      <c r="M130" s="291"/>
      <c r="N130" s="291"/>
      <c r="O130" s="291"/>
      <c r="P130" s="291"/>
    </row>
    <row r="131" spans="1:16" ht="15">
      <c r="A131" s="289"/>
      <c r="B131" s="290"/>
      <c r="C131" s="291" t="s">
        <v>489</v>
      </c>
      <c r="D131" s="291" t="s">
        <v>514</v>
      </c>
      <c r="E131" s="291" t="s">
        <v>501</v>
      </c>
      <c r="F131" s="291" t="s">
        <v>502</v>
      </c>
      <c r="G131" s="291" t="s">
        <v>516</v>
      </c>
      <c r="H131" s="291" t="s">
        <v>493</v>
      </c>
      <c r="I131" s="293" t="s">
        <v>672</v>
      </c>
      <c r="J131" s="291" t="s">
        <v>13</v>
      </c>
      <c r="K131" s="291" t="s">
        <v>545</v>
      </c>
      <c r="L131" s="291" t="s">
        <v>496</v>
      </c>
      <c r="M131" s="291" t="s">
        <v>13</v>
      </c>
      <c r="N131" s="291" t="s">
        <v>522</v>
      </c>
      <c r="O131" s="291" t="s">
        <v>496</v>
      </c>
      <c r="P131" s="291">
        <v>2270</v>
      </c>
    </row>
    <row r="132" spans="1:16" ht="15">
      <c r="A132" s="289"/>
      <c r="B132" s="290"/>
      <c r="C132" s="291" t="s">
        <v>489</v>
      </c>
      <c r="D132" s="291" t="s">
        <v>552</v>
      </c>
      <c r="E132" s="291" t="s">
        <v>547</v>
      </c>
      <c r="F132" s="291" t="s">
        <v>673</v>
      </c>
      <c r="G132" s="291" t="s">
        <v>503</v>
      </c>
      <c r="H132" s="291" t="s">
        <v>493</v>
      </c>
      <c r="I132" s="293" t="s">
        <v>674</v>
      </c>
      <c r="J132" s="291" t="s">
        <v>13</v>
      </c>
      <c r="K132" s="291" t="s">
        <v>518</v>
      </c>
      <c r="L132" s="291" t="s">
        <v>496</v>
      </c>
      <c r="M132" s="291" t="s">
        <v>13</v>
      </c>
      <c r="N132" s="291" t="s">
        <v>675</v>
      </c>
      <c r="O132" s="291" t="s">
        <v>496</v>
      </c>
      <c r="P132" s="291">
        <v>10402</v>
      </c>
    </row>
    <row r="133" spans="1:16" ht="15">
      <c r="A133" s="289"/>
      <c r="B133" s="290"/>
      <c r="C133" s="291" t="s">
        <v>489</v>
      </c>
      <c r="D133" s="291" t="s">
        <v>514</v>
      </c>
      <c r="E133" s="291" t="s">
        <v>515</v>
      </c>
      <c r="F133" s="291" t="s">
        <v>656</v>
      </c>
      <c r="G133" s="291" t="s">
        <v>516</v>
      </c>
      <c r="H133" s="291" t="s">
        <v>493</v>
      </c>
      <c r="I133" s="293" t="s">
        <v>629</v>
      </c>
      <c r="J133" s="291" t="s">
        <v>13</v>
      </c>
      <c r="K133" s="291" t="s">
        <v>554</v>
      </c>
      <c r="L133" s="291" t="s">
        <v>496</v>
      </c>
      <c r="M133" s="291" t="s">
        <v>13</v>
      </c>
      <c r="N133" s="291" t="s">
        <v>676</v>
      </c>
      <c r="O133" s="291" t="s">
        <v>496</v>
      </c>
      <c r="P133" s="291">
        <v>17213</v>
      </c>
    </row>
    <row r="134" spans="1:16" ht="15">
      <c r="A134" s="289"/>
      <c r="B134" s="290"/>
      <c r="C134" s="291" t="s">
        <v>489</v>
      </c>
      <c r="D134" s="291" t="s">
        <v>552</v>
      </c>
      <c r="E134" s="291" t="s">
        <v>501</v>
      </c>
      <c r="F134" s="291" t="s">
        <v>528</v>
      </c>
      <c r="G134" s="291" t="s">
        <v>516</v>
      </c>
      <c r="H134" s="291" t="s">
        <v>493</v>
      </c>
      <c r="I134" s="293" t="s">
        <v>629</v>
      </c>
      <c r="J134" s="291" t="s">
        <v>13</v>
      </c>
      <c r="K134" s="291" t="s">
        <v>676</v>
      </c>
      <c r="L134" s="291" t="s">
        <v>496</v>
      </c>
      <c r="M134" s="291" t="s">
        <v>13</v>
      </c>
      <c r="N134" s="291" t="s">
        <v>628</v>
      </c>
      <c r="O134" s="291" t="s">
        <v>496</v>
      </c>
      <c r="P134" s="291">
        <v>950</v>
      </c>
    </row>
    <row r="135" spans="1:16" ht="15">
      <c r="A135" s="289"/>
      <c r="B135" s="290"/>
      <c r="C135" s="291" t="s">
        <v>489</v>
      </c>
      <c r="D135" s="291" t="s">
        <v>552</v>
      </c>
      <c r="E135" s="291" t="s">
        <v>501</v>
      </c>
      <c r="F135" s="291" t="s">
        <v>528</v>
      </c>
      <c r="G135" s="291" t="s">
        <v>516</v>
      </c>
      <c r="H135" s="291" t="s">
        <v>493</v>
      </c>
      <c r="I135" s="293" t="s">
        <v>629</v>
      </c>
      <c r="J135" s="291" t="s">
        <v>13</v>
      </c>
      <c r="K135" s="291" t="s">
        <v>628</v>
      </c>
      <c r="L135" s="291" t="s">
        <v>496</v>
      </c>
      <c r="M135" s="291" t="s">
        <v>13</v>
      </c>
      <c r="N135" s="291" t="s">
        <v>522</v>
      </c>
      <c r="O135" s="291" t="s">
        <v>496</v>
      </c>
      <c r="P135" s="291">
        <v>686</v>
      </c>
    </row>
    <row r="136" spans="1:16" ht="15">
      <c r="A136" s="289"/>
      <c r="B136" s="290"/>
      <c r="C136" s="291" t="s">
        <v>489</v>
      </c>
      <c r="D136" s="291" t="s">
        <v>519</v>
      </c>
      <c r="E136" s="291" t="s">
        <v>501</v>
      </c>
      <c r="F136" s="291" t="s">
        <v>594</v>
      </c>
      <c r="G136" s="291" t="s">
        <v>516</v>
      </c>
      <c r="H136" s="291" t="s">
        <v>493</v>
      </c>
      <c r="I136" s="293" t="s">
        <v>677</v>
      </c>
      <c r="J136" s="291" t="s">
        <v>13</v>
      </c>
      <c r="K136" s="291" t="s">
        <v>600</v>
      </c>
      <c r="L136" s="291" t="s">
        <v>496</v>
      </c>
      <c r="M136" s="291" t="s">
        <v>13</v>
      </c>
      <c r="N136" s="291" t="s">
        <v>678</v>
      </c>
      <c r="O136" s="291" t="s">
        <v>496</v>
      </c>
      <c r="P136" s="291">
        <v>1848</v>
      </c>
    </row>
    <row r="137" spans="1:16" ht="15">
      <c r="A137" s="289"/>
      <c r="B137" s="290"/>
      <c r="C137" s="291" t="s">
        <v>489</v>
      </c>
      <c r="D137" s="291" t="s">
        <v>519</v>
      </c>
      <c r="E137" s="291" t="s">
        <v>501</v>
      </c>
      <c r="F137" s="291" t="s">
        <v>594</v>
      </c>
      <c r="G137" s="291" t="s">
        <v>516</v>
      </c>
      <c r="H137" s="291" t="s">
        <v>493</v>
      </c>
      <c r="I137" s="293" t="s">
        <v>677</v>
      </c>
      <c r="J137" s="291" t="s">
        <v>13</v>
      </c>
      <c r="K137" s="291" t="s">
        <v>678</v>
      </c>
      <c r="L137" s="291" t="s">
        <v>496</v>
      </c>
      <c r="M137" s="291" t="s">
        <v>13</v>
      </c>
      <c r="N137" s="291" t="s">
        <v>522</v>
      </c>
      <c r="O137" s="291" t="s">
        <v>496</v>
      </c>
      <c r="P137" s="291">
        <v>1478</v>
      </c>
    </row>
    <row r="138" spans="1:16" ht="15">
      <c r="A138" s="289"/>
      <c r="B138" s="290"/>
      <c r="C138" s="291" t="s">
        <v>489</v>
      </c>
      <c r="D138" s="291" t="s">
        <v>552</v>
      </c>
      <c r="E138" s="291" t="s">
        <v>547</v>
      </c>
      <c r="F138" s="291" t="s">
        <v>502</v>
      </c>
      <c r="G138" s="291" t="s">
        <v>503</v>
      </c>
      <c r="H138" s="291" t="s">
        <v>493</v>
      </c>
      <c r="I138" s="293" t="s">
        <v>679</v>
      </c>
      <c r="J138" s="291" t="s">
        <v>13</v>
      </c>
      <c r="K138" s="291" t="s">
        <v>554</v>
      </c>
      <c r="L138" s="291" t="s">
        <v>496</v>
      </c>
      <c r="M138" s="291" t="s">
        <v>13</v>
      </c>
      <c r="N138" s="291" t="s">
        <v>599</v>
      </c>
      <c r="O138" s="291" t="s">
        <v>496</v>
      </c>
      <c r="P138" s="291">
        <v>6178</v>
      </c>
    </row>
    <row r="139" spans="1:16" ht="15">
      <c r="A139" s="289"/>
      <c r="B139" s="290"/>
      <c r="C139" s="291" t="s">
        <v>489</v>
      </c>
      <c r="D139" s="291" t="s">
        <v>552</v>
      </c>
      <c r="E139" s="291" t="s">
        <v>547</v>
      </c>
      <c r="F139" s="291" t="s">
        <v>502</v>
      </c>
      <c r="G139" s="291" t="s">
        <v>503</v>
      </c>
      <c r="H139" s="291" t="s">
        <v>493</v>
      </c>
      <c r="I139" s="293" t="s">
        <v>679</v>
      </c>
      <c r="J139" s="291" t="s">
        <v>13</v>
      </c>
      <c r="K139" s="291" t="s">
        <v>599</v>
      </c>
      <c r="L139" s="291" t="s">
        <v>496</v>
      </c>
      <c r="M139" s="291" t="s">
        <v>13</v>
      </c>
      <c r="N139" s="291" t="s">
        <v>680</v>
      </c>
      <c r="O139" s="291" t="s">
        <v>496</v>
      </c>
      <c r="P139" s="291">
        <v>7550</v>
      </c>
    </row>
    <row r="140" spans="1:16" ht="15">
      <c r="A140" s="289"/>
      <c r="B140" s="290"/>
      <c r="C140" s="291" t="s">
        <v>489</v>
      </c>
      <c r="D140" s="291" t="s">
        <v>514</v>
      </c>
      <c r="E140" s="291" t="s">
        <v>501</v>
      </c>
      <c r="F140" s="291" t="s">
        <v>582</v>
      </c>
      <c r="G140" s="291" t="s">
        <v>516</v>
      </c>
      <c r="H140" s="291" t="s">
        <v>493</v>
      </c>
      <c r="I140" s="291" t="s">
        <v>546</v>
      </c>
      <c r="J140" s="291" t="s">
        <v>13</v>
      </c>
      <c r="K140" s="291" t="s">
        <v>681</v>
      </c>
      <c r="L140" s="291" t="s">
        <v>496</v>
      </c>
      <c r="M140" s="291" t="s">
        <v>13</v>
      </c>
      <c r="N140" s="291" t="s">
        <v>545</v>
      </c>
      <c r="O140" s="291" t="s">
        <v>496</v>
      </c>
      <c r="P140" s="291">
        <v>792</v>
      </c>
    </row>
    <row r="141" spans="1:16" ht="15">
      <c r="A141" s="289"/>
      <c r="B141" s="290"/>
      <c r="C141" s="291" t="s">
        <v>489</v>
      </c>
      <c r="D141" s="291" t="s">
        <v>519</v>
      </c>
      <c r="E141" s="291" t="s">
        <v>501</v>
      </c>
      <c r="F141" s="291" t="s">
        <v>656</v>
      </c>
      <c r="G141" s="291" t="s">
        <v>503</v>
      </c>
      <c r="H141" s="291" t="s">
        <v>493</v>
      </c>
      <c r="I141" s="293" t="s">
        <v>546</v>
      </c>
      <c r="J141" s="291" t="s">
        <v>13</v>
      </c>
      <c r="K141" s="291" t="s">
        <v>545</v>
      </c>
      <c r="L141" s="291" t="s">
        <v>496</v>
      </c>
      <c r="M141" s="291" t="s">
        <v>13</v>
      </c>
      <c r="N141" s="291" t="s">
        <v>627</v>
      </c>
      <c r="O141" s="291" t="s">
        <v>496</v>
      </c>
      <c r="P141" s="291">
        <v>4488</v>
      </c>
    </row>
    <row r="142" spans="1:16" ht="15">
      <c r="A142" s="289"/>
      <c r="B142" s="290"/>
      <c r="C142" s="291" t="s">
        <v>489</v>
      </c>
      <c r="D142" s="291" t="s">
        <v>519</v>
      </c>
      <c r="E142" s="291" t="s">
        <v>501</v>
      </c>
      <c r="F142" s="291" t="s">
        <v>656</v>
      </c>
      <c r="G142" s="291" t="s">
        <v>503</v>
      </c>
      <c r="H142" s="291" t="s">
        <v>493</v>
      </c>
      <c r="I142" s="291" t="s">
        <v>546</v>
      </c>
      <c r="J142" s="291" t="s">
        <v>13</v>
      </c>
      <c r="K142" s="291" t="s">
        <v>627</v>
      </c>
      <c r="L142" s="291" t="s">
        <v>496</v>
      </c>
      <c r="M142" s="291" t="s">
        <v>13</v>
      </c>
      <c r="N142" s="291" t="s">
        <v>682</v>
      </c>
      <c r="O142" s="291" t="s">
        <v>496</v>
      </c>
      <c r="P142" s="291">
        <v>106</v>
      </c>
    </row>
    <row r="143" spans="1:16" ht="15">
      <c r="A143" s="289"/>
      <c r="B143" s="290"/>
      <c r="C143" s="291" t="s">
        <v>489</v>
      </c>
      <c r="D143" s="291" t="s">
        <v>552</v>
      </c>
      <c r="E143" s="291" t="s">
        <v>547</v>
      </c>
      <c r="F143" s="291" t="s">
        <v>502</v>
      </c>
      <c r="G143" s="291" t="s">
        <v>503</v>
      </c>
      <c r="H143" s="291" t="s">
        <v>493</v>
      </c>
      <c r="I143" s="291" t="s">
        <v>546</v>
      </c>
      <c r="J143" s="291" t="s">
        <v>13</v>
      </c>
      <c r="K143" s="291" t="s">
        <v>627</v>
      </c>
      <c r="L143" s="291" t="s">
        <v>496</v>
      </c>
      <c r="M143" s="291" t="s">
        <v>13</v>
      </c>
      <c r="N143" s="291" t="s">
        <v>683</v>
      </c>
      <c r="O143" s="291" t="s">
        <v>496</v>
      </c>
      <c r="P143" s="291">
        <v>2640</v>
      </c>
    </row>
    <row r="144" spans="1:16" ht="15">
      <c r="A144" s="289"/>
      <c r="B144" s="290"/>
      <c r="C144" s="291" t="s">
        <v>489</v>
      </c>
      <c r="D144" s="291" t="s">
        <v>552</v>
      </c>
      <c r="E144" s="291" t="s">
        <v>547</v>
      </c>
      <c r="F144" s="291" t="s">
        <v>502</v>
      </c>
      <c r="G144" s="291" t="s">
        <v>503</v>
      </c>
      <c r="H144" s="291" t="s">
        <v>493</v>
      </c>
      <c r="I144" s="291" t="s">
        <v>546</v>
      </c>
      <c r="J144" s="291" t="s">
        <v>13</v>
      </c>
      <c r="K144" s="291" t="s">
        <v>683</v>
      </c>
      <c r="L144" s="291" t="s">
        <v>496</v>
      </c>
      <c r="M144" s="291" t="s">
        <v>13</v>
      </c>
      <c r="N144" s="291" t="s">
        <v>538</v>
      </c>
      <c r="O144" s="291" t="s">
        <v>496</v>
      </c>
      <c r="P144" s="291">
        <v>7867</v>
      </c>
    </row>
    <row r="145" spans="1:16" ht="15">
      <c r="A145" s="289"/>
      <c r="B145" s="290"/>
      <c r="C145" s="291" t="s">
        <v>489</v>
      </c>
      <c r="D145" s="291" t="s">
        <v>519</v>
      </c>
      <c r="E145" s="291" t="s">
        <v>501</v>
      </c>
      <c r="F145" s="291" t="s">
        <v>594</v>
      </c>
      <c r="G145" s="291" t="s">
        <v>516</v>
      </c>
      <c r="H145" s="291" t="s">
        <v>493</v>
      </c>
      <c r="I145" s="291" t="s">
        <v>546</v>
      </c>
      <c r="J145" s="291" t="s">
        <v>13</v>
      </c>
      <c r="K145" s="291" t="s">
        <v>538</v>
      </c>
      <c r="L145" s="291" t="s">
        <v>496</v>
      </c>
      <c r="M145" s="291" t="s">
        <v>13</v>
      </c>
      <c r="N145" s="291" t="s">
        <v>684</v>
      </c>
      <c r="O145" s="291" t="s">
        <v>496</v>
      </c>
      <c r="P145" s="291">
        <v>2482</v>
      </c>
    </row>
    <row r="146" spans="1:16" ht="15">
      <c r="A146" s="289"/>
      <c r="B146" s="290"/>
      <c r="C146" s="291" t="s">
        <v>489</v>
      </c>
      <c r="D146" s="291" t="s">
        <v>519</v>
      </c>
      <c r="E146" s="291" t="s">
        <v>501</v>
      </c>
      <c r="F146" s="291" t="s">
        <v>594</v>
      </c>
      <c r="G146" s="291" t="s">
        <v>516</v>
      </c>
      <c r="H146" s="291" t="s">
        <v>493</v>
      </c>
      <c r="I146" s="291" t="s">
        <v>546</v>
      </c>
      <c r="J146" s="291" t="s">
        <v>13</v>
      </c>
      <c r="K146" s="291" t="s">
        <v>684</v>
      </c>
      <c r="L146" s="291" t="s">
        <v>496</v>
      </c>
      <c r="M146" s="291" t="s">
        <v>13</v>
      </c>
      <c r="N146" s="291" t="s">
        <v>600</v>
      </c>
      <c r="O146" s="291" t="s">
        <v>496</v>
      </c>
      <c r="P146" s="291">
        <v>2746</v>
      </c>
    </row>
    <row r="147" spans="1:16" ht="15">
      <c r="A147" s="289"/>
      <c r="B147" s="290"/>
      <c r="C147" s="291" t="s">
        <v>489</v>
      </c>
      <c r="D147" s="291" t="s">
        <v>552</v>
      </c>
      <c r="E147" s="291" t="s">
        <v>547</v>
      </c>
      <c r="F147" s="291" t="s">
        <v>502</v>
      </c>
      <c r="G147" s="291" t="s">
        <v>516</v>
      </c>
      <c r="H147" s="291" t="s">
        <v>493</v>
      </c>
      <c r="I147" s="291" t="s">
        <v>685</v>
      </c>
      <c r="J147" s="291" t="s">
        <v>13</v>
      </c>
      <c r="K147" s="291" t="s">
        <v>546</v>
      </c>
      <c r="L147" s="291" t="s">
        <v>496</v>
      </c>
      <c r="M147" s="291" t="s">
        <v>13</v>
      </c>
      <c r="N147" s="291" t="s">
        <v>522</v>
      </c>
      <c r="O147" s="291" t="s">
        <v>496</v>
      </c>
      <c r="P147" s="291">
        <v>1373</v>
      </c>
    </row>
    <row r="148" spans="1:16" ht="15">
      <c r="A148" s="289"/>
      <c r="B148" s="290"/>
      <c r="C148" s="291" t="s">
        <v>489</v>
      </c>
      <c r="D148" s="291" t="s">
        <v>552</v>
      </c>
      <c r="E148" s="291" t="s">
        <v>549</v>
      </c>
      <c r="F148" s="291" t="s">
        <v>686</v>
      </c>
      <c r="G148" s="291" t="s">
        <v>670</v>
      </c>
      <c r="H148" s="291" t="s">
        <v>493</v>
      </c>
      <c r="I148" s="293" t="s">
        <v>684</v>
      </c>
      <c r="J148" s="291" t="s">
        <v>13</v>
      </c>
      <c r="K148" s="291" t="s">
        <v>600</v>
      </c>
      <c r="L148" s="291" t="s">
        <v>496</v>
      </c>
      <c r="M148" s="291" t="s">
        <v>13</v>
      </c>
      <c r="N148" s="291" t="s">
        <v>546</v>
      </c>
      <c r="O148" s="291" t="s">
        <v>496</v>
      </c>
      <c r="P148" s="291">
        <v>3907</v>
      </c>
    </row>
    <row r="149" spans="1:16" ht="15">
      <c r="A149" s="289"/>
      <c r="B149" s="290"/>
      <c r="C149" s="291" t="s">
        <v>489</v>
      </c>
      <c r="D149" s="291" t="s">
        <v>514</v>
      </c>
      <c r="E149" s="291" t="s">
        <v>587</v>
      </c>
      <c r="F149" s="291" t="s">
        <v>633</v>
      </c>
      <c r="G149" s="291" t="s">
        <v>687</v>
      </c>
      <c r="H149" s="291" t="s">
        <v>493</v>
      </c>
      <c r="I149" s="293" t="s">
        <v>526</v>
      </c>
      <c r="J149" s="291" t="s">
        <v>13</v>
      </c>
      <c r="K149" s="291" t="s">
        <v>688</v>
      </c>
      <c r="L149" s="291" t="s">
        <v>496</v>
      </c>
      <c r="M149" s="291" t="s">
        <v>13</v>
      </c>
      <c r="N149" s="291" t="s">
        <v>525</v>
      </c>
      <c r="O149" s="291" t="s">
        <v>496</v>
      </c>
      <c r="P149" s="291">
        <v>370</v>
      </c>
    </row>
    <row r="150" spans="1:16" ht="15">
      <c r="A150" s="289"/>
      <c r="B150" s="290"/>
      <c r="C150" s="291" t="s">
        <v>489</v>
      </c>
      <c r="D150" s="291" t="s">
        <v>500</v>
      </c>
      <c r="E150" s="291" t="s">
        <v>587</v>
      </c>
      <c r="F150" s="291" t="s">
        <v>633</v>
      </c>
      <c r="G150" s="291" t="s">
        <v>687</v>
      </c>
      <c r="H150" s="291" t="s">
        <v>493</v>
      </c>
      <c r="I150" s="293" t="s">
        <v>526</v>
      </c>
      <c r="J150" s="291" t="s">
        <v>13</v>
      </c>
      <c r="K150" s="291" t="s">
        <v>525</v>
      </c>
      <c r="L150" s="291" t="s">
        <v>496</v>
      </c>
      <c r="M150" s="291" t="s">
        <v>13</v>
      </c>
      <c r="N150" s="291" t="s">
        <v>689</v>
      </c>
      <c r="O150" s="291" t="s">
        <v>496</v>
      </c>
      <c r="P150" s="291">
        <v>211</v>
      </c>
    </row>
    <row r="151" spans="1:16" ht="15">
      <c r="A151" s="289"/>
      <c r="B151" s="290"/>
      <c r="C151" s="291" t="s">
        <v>489</v>
      </c>
      <c r="D151" s="291" t="s">
        <v>500</v>
      </c>
      <c r="E151" s="291" t="s">
        <v>587</v>
      </c>
      <c r="F151" s="291" t="s">
        <v>633</v>
      </c>
      <c r="G151" s="291" t="s">
        <v>687</v>
      </c>
      <c r="H151" s="291" t="s">
        <v>493</v>
      </c>
      <c r="I151" s="293" t="s">
        <v>526</v>
      </c>
      <c r="J151" s="291" t="s">
        <v>13</v>
      </c>
      <c r="K151" s="291" t="s">
        <v>689</v>
      </c>
      <c r="L151" s="291" t="s">
        <v>496</v>
      </c>
      <c r="M151" s="291" t="s">
        <v>13</v>
      </c>
      <c r="N151" s="291" t="s">
        <v>527</v>
      </c>
      <c r="O151" s="291" t="s">
        <v>496</v>
      </c>
      <c r="P151" s="291">
        <v>158</v>
      </c>
    </row>
    <row r="152" spans="1:16" ht="15">
      <c r="A152" s="289"/>
      <c r="B152" s="290"/>
      <c r="C152" s="291" t="s">
        <v>489</v>
      </c>
      <c r="D152" s="291" t="s">
        <v>500</v>
      </c>
      <c r="E152" s="291" t="s">
        <v>587</v>
      </c>
      <c r="F152" s="291" t="s">
        <v>633</v>
      </c>
      <c r="G152" s="291" t="s">
        <v>687</v>
      </c>
      <c r="H152" s="291" t="s">
        <v>493</v>
      </c>
      <c r="I152" s="293" t="s">
        <v>526</v>
      </c>
      <c r="J152" s="291" t="s">
        <v>13</v>
      </c>
      <c r="K152" s="291" t="s">
        <v>527</v>
      </c>
      <c r="L152" s="291" t="s">
        <v>496</v>
      </c>
      <c r="M152" s="291" t="s">
        <v>13</v>
      </c>
      <c r="N152" s="291" t="s">
        <v>598</v>
      </c>
      <c r="O152" s="291" t="s">
        <v>496</v>
      </c>
      <c r="P152" s="291">
        <v>211</v>
      </c>
    </row>
    <row r="153" spans="1:16" ht="15">
      <c r="A153" s="289"/>
      <c r="B153" s="290"/>
      <c r="C153" s="291" t="s">
        <v>489</v>
      </c>
      <c r="D153" s="291" t="s">
        <v>500</v>
      </c>
      <c r="E153" s="291" t="s">
        <v>501</v>
      </c>
      <c r="F153" s="291" t="s">
        <v>607</v>
      </c>
      <c r="G153" s="291" t="s">
        <v>516</v>
      </c>
      <c r="H153" s="291" t="s">
        <v>493</v>
      </c>
      <c r="I153" s="293" t="s">
        <v>526</v>
      </c>
      <c r="J153" s="291" t="s">
        <v>13</v>
      </c>
      <c r="K153" s="291" t="s">
        <v>527</v>
      </c>
      <c r="L153" s="291" t="s">
        <v>556</v>
      </c>
      <c r="M153" s="291" t="s">
        <v>13</v>
      </c>
      <c r="N153" s="291" t="s">
        <v>598</v>
      </c>
      <c r="O153" s="291" t="s">
        <v>496</v>
      </c>
      <c r="P153" s="291">
        <v>5280</v>
      </c>
    </row>
    <row r="154" spans="1:16" ht="15">
      <c r="A154" s="289"/>
      <c r="B154" s="290"/>
      <c r="C154" s="291" t="s">
        <v>489</v>
      </c>
      <c r="D154" s="291" t="s">
        <v>514</v>
      </c>
      <c r="E154" s="291" t="s">
        <v>501</v>
      </c>
      <c r="F154" s="291" t="s">
        <v>502</v>
      </c>
      <c r="G154" s="291" t="s">
        <v>503</v>
      </c>
      <c r="H154" s="291" t="s">
        <v>493</v>
      </c>
      <c r="I154" s="293" t="s">
        <v>526</v>
      </c>
      <c r="J154" s="291" t="s">
        <v>13</v>
      </c>
      <c r="K154" s="291" t="s">
        <v>598</v>
      </c>
      <c r="L154" s="291" t="s">
        <v>496</v>
      </c>
      <c r="M154" s="291" t="s">
        <v>13</v>
      </c>
      <c r="N154" s="291" t="s">
        <v>554</v>
      </c>
      <c r="O154" s="291" t="s">
        <v>496</v>
      </c>
      <c r="P154" s="291">
        <v>8606</v>
      </c>
    </row>
    <row r="155" spans="1:16" ht="15">
      <c r="A155" s="289"/>
      <c r="B155" s="290"/>
      <c r="C155" s="291" t="s">
        <v>489</v>
      </c>
      <c r="D155" s="291" t="s">
        <v>617</v>
      </c>
      <c r="E155" s="291" t="s">
        <v>501</v>
      </c>
      <c r="F155" s="291" t="s">
        <v>579</v>
      </c>
      <c r="G155" s="291" t="s">
        <v>516</v>
      </c>
      <c r="H155" s="291" t="s">
        <v>493</v>
      </c>
      <c r="I155" s="293" t="s">
        <v>530</v>
      </c>
      <c r="J155" s="291" t="s">
        <v>13</v>
      </c>
      <c r="K155" s="291" t="s">
        <v>643</v>
      </c>
      <c r="L155" s="291" t="s">
        <v>496</v>
      </c>
      <c r="M155" s="291" t="s">
        <v>13</v>
      </c>
      <c r="N155" s="291" t="s">
        <v>529</v>
      </c>
      <c r="O155" s="291" t="s">
        <v>496</v>
      </c>
      <c r="P155" s="291">
        <v>2112</v>
      </c>
    </row>
    <row r="156" spans="1:16" ht="15">
      <c r="A156" s="289"/>
      <c r="B156" s="290"/>
      <c r="C156" s="291" t="s">
        <v>489</v>
      </c>
      <c r="D156" s="291" t="s">
        <v>617</v>
      </c>
      <c r="E156" s="291" t="s">
        <v>501</v>
      </c>
      <c r="F156" s="291" t="s">
        <v>579</v>
      </c>
      <c r="G156" s="291" t="s">
        <v>516</v>
      </c>
      <c r="H156" s="291" t="s">
        <v>493</v>
      </c>
      <c r="I156" s="293" t="s">
        <v>530</v>
      </c>
      <c r="J156" s="291" t="s">
        <v>13</v>
      </c>
      <c r="K156" s="291" t="s">
        <v>529</v>
      </c>
      <c r="L156" s="291" t="s">
        <v>496</v>
      </c>
      <c r="M156" s="291" t="s">
        <v>13</v>
      </c>
      <c r="N156" s="291" t="s">
        <v>690</v>
      </c>
      <c r="O156" s="291" t="s">
        <v>496</v>
      </c>
      <c r="P156" s="291">
        <v>370</v>
      </c>
    </row>
    <row r="157" spans="1:16" ht="15">
      <c r="A157" s="289"/>
      <c r="B157" s="290"/>
      <c r="C157" s="291" t="s">
        <v>489</v>
      </c>
      <c r="D157" s="291" t="s">
        <v>617</v>
      </c>
      <c r="E157" s="291" t="s">
        <v>501</v>
      </c>
      <c r="F157" s="291" t="s">
        <v>579</v>
      </c>
      <c r="G157" s="291" t="s">
        <v>516</v>
      </c>
      <c r="H157" s="291" t="s">
        <v>493</v>
      </c>
      <c r="I157" s="293" t="s">
        <v>530</v>
      </c>
      <c r="J157" s="291" t="s">
        <v>13</v>
      </c>
      <c r="K157" s="291" t="s">
        <v>690</v>
      </c>
      <c r="L157" s="291" t="s">
        <v>496</v>
      </c>
      <c r="M157" s="291" t="s">
        <v>13</v>
      </c>
      <c r="N157" s="291" t="s">
        <v>691</v>
      </c>
      <c r="O157" s="291" t="s">
        <v>496</v>
      </c>
      <c r="P157" s="291">
        <v>1373</v>
      </c>
    </row>
    <row r="158" spans="1:16" ht="15">
      <c r="A158" s="289"/>
      <c r="B158" s="290"/>
      <c r="C158" s="291" t="s">
        <v>489</v>
      </c>
      <c r="D158" s="291" t="s">
        <v>617</v>
      </c>
      <c r="E158" s="291" t="s">
        <v>501</v>
      </c>
      <c r="F158" s="291" t="s">
        <v>579</v>
      </c>
      <c r="G158" s="291" t="s">
        <v>516</v>
      </c>
      <c r="H158" s="291" t="s">
        <v>493</v>
      </c>
      <c r="I158" s="293" t="s">
        <v>530</v>
      </c>
      <c r="J158" s="291" t="s">
        <v>13</v>
      </c>
      <c r="K158" s="291" t="s">
        <v>691</v>
      </c>
      <c r="L158" s="291" t="s">
        <v>496</v>
      </c>
      <c r="M158" s="291" t="s">
        <v>13</v>
      </c>
      <c r="N158" s="291" t="s">
        <v>692</v>
      </c>
      <c r="O158" s="291" t="s">
        <v>496</v>
      </c>
      <c r="P158" s="291">
        <v>1690</v>
      </c>
    </row>
    <row r="159" spans="1:16" ht="15">
      <c r="A159" s="289"/>
      <c r="B159" s="290"/>
      <c r="C159" s="291" t="s">
        <v>489</v>
      </c>
      <c r="D159" s="291" t="s">
        <v>617</v>
      </c>
      <c r="E159" s="291" t="s">
        <v>501</v>
      </c>
      <c r="F159" s="291" t="s">
        <v>579</v>
      </c>
      <c r="G159" s="291" t="s">
        <v>516</v>
      </c>
      <c r="H159" s="291" t="s">
        <v>493</v>
      </c>
      <c r="I159" s="293" t="s">
        <v>530</v>
      </c>
      <c r="J159" s="291" t="s">
        <v>13</v>
      </c>
      <c r="K159" s="291" t="s">
        <v>692</v>
      </c>
      <c r="L159" s="291" t="s">
        <v>496</v>
      </c>
      <c r="M159" s="291" t="s">
        <v>13</v>
      </c>
      <c r="N159" s="291" t="s">
        <v>522</v>
      </c>
      <c r="O159" s="291" t="s">
        <v>496</v>
      </c>
      <c r="P159" s="291">
        <v>4594</v>
      </c>
    </row>
    <row r="160" spans="1:16" ht="15">
      <c r="A160" s="289"/>
      <c r="B160" s="290"/>
      <c r="C160" s="291" t="s">
        <v>489</v>
      </c>
      <c r="D160" s="291" t="s">
        <v>557</v>
      </c>
      <c r="E160" s="291" t="s">
        <v>501</v>
      </c>
      <c r="F160" s="291" t="s">
        <v>655</v>
      </c>
      <c r="G160" s="291" t="s">
        <v>548</v>
      </c>
      <c r="H160" s="291" t="s">
        <v>493</v>
      </c>
      <c r="I160" s="293" t="s">
        <v>692</v>
      </c>
      <c r="J160" s="291" t="s">
        <v>13</v>
      </c>
      <c r="K160" s="291" t="s">
        <v>530</v>
      </c>
      <c r="L160" s="291" t="s">
        <v>496</v>
      </c>
      <c r="M160" s="291" t="s">
        <v>13</v>
      </c>
      <c r="N160" s="291" t="s">
        <v>522</v>
      </c>
      <c r="O160" s="291" t="s">
        <v>496</v>
      </c>
      <c r="P160" s="291">
        <v>1267</v>
      </c>
    </row>
    <row r="161" spans="1:16" ht="15">
      <c r="A161" s="289"/>
      <c r="B161" s="290"/>
      <c r="C161" s="291" t="s">
        <v>489</v>
      </c>
      <c r="D161" s="291" t="s">
        <v>511</v>
      </c>
      <c r="E161" s="291" t="s">
        <v>547</v>
      </c>
      <c r="F161" s="291" t="s">
        <v>502</v>
      </c>
      <c r="G161" s="291" t="s">
        <v>516</v>
      </c>
      <c r="H161" s="291" t="s">
        <v>493</v>
      </c>
      <c r="I161" s="293" t="s">
        <v>645</v>
      </c>
      <c r="J161" s="291" t="s">
        <v>13</v>
      </c>
      <c r="K161" s="291" t="s">
        <v>301</v>
      </c>
      <c r="L161" s="291" t="s">
        <v>496</v>
      </c>
      <c r="M161" s="291" t="s">
        <v>13</v>
      </c>
      <c r="N161" s="291" t="s">
        <v>522</v>
      </c>
      <c r="O161" s="291" t="s">
        <v>496</v>
      </c>
      <c r="P161" s="291">
        <v>5808</v>
      </c>
    </row>
    <row r="162" spans="1:16" ht="15">
      <c r="A162" s="289"/>
      <c r="B162" s="290"/>
      <c r="C162" s="291" t="s">
        <v>489</v>
      </c>
      <c r="D162" s="291" t="s">
        <v>552</v>
      </c>
      <c r="E162" s="291" t="s">
        <v>547</v>
      </c>
      <c r="F162" s="291" t="s">
        <v>512</v>
      </c>
      <c r="G162" s="291" t="s">
        <v>548</v>
      </c>
      <c r="H162" s="291" t="s">
        <v>493</v>
      </c>
      <c r="I162" s="293" t="s">
        <v>693</v>
      </c>
      <c r="J162" s="291" t="s">
        <v>13</v>
      </c>
      <c r="K162" s="291" t="s">
        <v>518</v>
      </c>
      <c r="L162" s="291" t="s">
        <v>496</v>
      </c>
      <c r="M162" s="291" t="s">
        <v>13</v>
      </c>
      <c r="N162" s="291" t="s">
        <v>522</v>
      </c>
      <c r="O162" s="291" t="s">
        <v>496</v>
      </c>
      <c r="P162" s="291">
        <v>1214</v>
      </c>
    </row>
    <row r="163" spans="1:16" ht="15">
      <c r="A163" s="289"/>
      <c r="B163" s="290"/>
      <c r="C163" s="291" t="s">
        <v>489</v>
      </c>
      <c r="D163" s="291" t="s">
        <v>552</v>
      </c>
      <c r="E163" s="291" t="s">
        <v>501</v>
      </c>
      <c r="F163" s="291" t="s">
        <v>524</v>
      </c>
      <c r="G163" s="291" t="s">
        <v>516</v>
      </c>
      <c r="H163" s="291" t="s">
        <v>493</v>
      </c>
      <c r="I163" s="293" t="s">
        <v>543</v>
      </c>
      <c r="J163" s="291" t="s">
        <v>13</v>
      </c>
      <c r="K163" s="291" t="s">
        <v>538</v>
      </c>
      <c r="L163" s="291" t="s">
        <v>496</v>
      </c>
      <c r="M163" s="291" t="s">
        <v>13</v>
      </c>
      <c r="N163" s="291" t="s">
        <v>522</v>
      </c>
      <c r="O163" s="291" t="s">
        <v>496</v>
      </c>
      <c r="P163" s="291">
        <v>2746</v>
      </c>
    </row>
    <row r="164" spans="1:16" ht="15">
      <c r="A164" s="289"/>
      <c r="B164" s="290"/>
      <c r="C164" s="291" t="s">
        <v>489</v>
      </c>
      <c r="D164" s="291" t="s">
        <v>552</v>
      </c>
      <c r="E164" s="291" t="s">
        <v>547</v>
      </c>
      <c r="F164" s="291" t="s">
        <v>502</v>
      </c>
      <c r="G164" s="291" t="s">
        <v>548</v>
      </c>
      <c r="H164" s="291" t="s">
        <v>493</v>
      </c>
      <c r="I164" s="293" t="s">
        <v>694</v>
      </c>
      <c r="J164" s="291" t="s">
        <v>13</v>
      </c>
      <c r="K164" s="291" t="s">
        <v>695</v>
      </c>
      <c r="L164" s="291" t="s">
        <v>496</v>
      </c>
      <c r="M164" s="291" t="s">
        <v>13</v>
      </c>
      <c r="N164" s="291" t="s">
        <v>522</v>
      </c>
      <c r="O164" s="291" t="s">
        <v>496</v>
      </c>
      <c r="P164" s="291">
        <v>317</v>
      </c>
    </row>
    <row r="165" spans="1:16" ht="15">
      <c r="A165" s="289"/>
      <c r="B165" s="290"/>
      <c r="C165" s="291" t="s">
        <v>489</v>
      </c>
      <c r="D165" s="291" t="s">
        <v>552</v>
      </c>
      <c r="E165" s="291" t="s">
        <v>547</v>
      </c>
      <c r="F165" s="291" t="s">
        <v>502</v>
      </c>
      <c r="G165" s="291" t="s">
        <v>503</v>
      </c>
      <c r="H165" s="291" t="s">
        <v>493</v>
      </c>
      <c r="I165" s="293" t="s">
        <v>652</v>
      </c>
      <c r="J165" s="291" t="s">
        <v>13</v>
      </c>
      <c r="K165" s="291" t="s">
        <v>522</v>
      </c>
      <c r="L165" s="291" t="s">
        <v>496</v>
      </c>
      <c r="M165" s="291" t="s">
        <v>13</v>
      </c>
      <c r="N165" s="291" t="s">
        <v>650</v>
      </c>
      <c r="O165" s="291" t="s">
        <v>496</v>
      </c>
      <c r="P165" s="291">
        <v>634</v>
      </c>
    </row>
    <row r="166" spans="1:16" ht="15">
      <c r="A166" s="289"/>
      <c r="B166" s="290"/>
      <c r="C166" s="291" t="s">
        <v>489</v>
      </c>
      <c r="D166" s="291" t="s">
        <v>552</v>
      </c>
      <c r="E166" s="291" t="s">
        <v>547</v>
      </c>
      <c r="F166" s="291" t="s">
        <v>524</v>
      </c>
      <c r="G166" s="291" t="s">
        <v>492</v>
      </c>
      <c r="H166" s="291" t="s">
        <v>493</v>
      </c>
      <c r="I166" s="293" t="s">
        <v>696</v>
      </c>
      <c r="J166" s="291" t="s">
        <v>13</v>
      </c>
      <c r="K166" s="291" t="s">
        <v>697</v>
      </c>
      <c r="L166" s="291" t="s">
        <v>637</v>
      </c>
      <c r="M166" s="291" t="s">
        <v>13</v>
      </c>
      <c r="N166" s="291" t="s">
        <v>522</v>
      </c>
      <c r="O166" s="291" t="s">
        <v>496</v>
      </c>
      <c r="P166" s="291">
        <v>1215</v>
      </c>
    </row>
    <row r="167" spans="1:16" ht="15">
      <c r="A167" s="289"/>
      <c r="B167" s="290"/>
      <c r="C167" s="291" t="s">
        <v>489</v>
      </c>
      <c r="D167" s="291" t="s">
        <v>552</v>
      </c>
      <c r="E167" s="291" t="s">
        <v>547</v>
      </c>
      <c r="F167" s="291" t="s">
        <v>502</v>
      </c>
      <c r="G167" s="291" t="s">
        <v>610</v>
      </c>
      <c r="H167" s="291" t="s">
        <v>493</v>
      </c>
      <c r="I167" s="293" t="s">
        <v>698</v>
      </c>
      <c r="J167" s="291" t="s">
        <v>13</v>
      </c>
      <c r="K167" s="291" t="s">
        <v>621</v>
      </c>
      <c r="L167" s="291" t="s">
        <v>496</v>
      </c>
      <c r="M167" s="291" t="s">
        <v>13</v>
      </c>
      <c r="N167" s="291" t="s">
        <v>522</v>
      </c>
      <c r="O167" s="291" t="s">
        <v>496</v>
      </c>
      <c r="P167" s="291">
        <v>1320</v>
      </c>
    </row>
    <row r="168" spans="1:16" ht="15">
      <c r="A168" s="289"/>
      <c r="B168" s="290"/>
      <c r="C168" s="291"/>
      <c r="D168" s="291"/>
      <c r="E168" s="291"/>
      <c r="F168" s="291"/>
      <c r="G168" s="291"/>
      <c r="H168" s="291"/>
      <c r="I168" s="295" t="s">
        <v>104</v>
      </c>
      <c r="J168" s="291"/>
      <c r="K168" s="291"/>
      <c r="L168" s="291"/>
      <c r="M168" s="291"/>
      <c r="N168" s="291"/>
      <c r="O168" s="291"/>
      <c r="P168" s="291"/>
    </row>
    <row r="169" spans="1:16" ht="15">
      <c r="A169" s="289"/>
      <c r="B169" s="290"/>
      <c r="C169" s="291" t="s">
        <v>489</v>
      </c>
      <c r="D169" s="291" t="s">
        <v>514</v>
      </c>
      <c r="E169" s="291" t="s">
        <v>501</v>
      </c>
      <c r="F169" s="291" t="s">
        <v>512</v>
      </c>
      <c r="G169" s="291" t="s">
        <v>516</v>
      </c>
      <c r="H169" s="291" t="s">
        <v>493</v>
      </c>
      <c r="I169" s="293" t="s">
        <v>699</v>
      </c>
      <c r="J169" s="291" t="s">
        <v>13</v>
      </c>
      <c r="K169" s="291" t="s">
        <v>526</v>
      </c>
      <c r="L169" s="291" t="s">
        <v>496</v>
      </c>
      <c r="M169" s="291" t="s">
        <v>13</v>
      </c>
      <c r="N169" s="291" t="s">
        <v>522</v>
      </c>
      <c r="O169" s="291" t="s">
        <v>496</v>
      </c>
      <c r="P169" s="291">
        <v>634</v>
      </c>
    </row>
    <row r="170" spans="1:16" ht="15">
      <c r="A170" s="289"/>
      <c r="B170" s="290"/>
      <c r="C170" s="291" t="s">
        <v>489</v>
      </c>
      <c r="D170" s="291" t="s">
        <v>557</v>
      </c>
      <c r="E170" s="291" t="s">
        <v>501</v>
      </c>
      <c r="F170" s="291" t="s">
        <v>644</v>
      </c>
      <c r="G170" s="291" t="s">
        <v>516</v>
      </c>
      <c r="H170" s="291" t="s">
        <v>493</v>
      </c>
      <c r="I170" s="293" t="s">
        <v>651</v>
      </c>
      <c r="J170" s="291" t="s">
        <v>13</v>
      </c>
      <c r="K170" s="291" t="s">
        <v>301</v>
      </c>
      <c r="L170" s="291" t="s">
        <v>496</v>
      </c>
      <c r="M170" s="291" t="s">
        <v>13</v>
      </c>
      <c r="N170" s="291" t="s">
        <v>650</v>
      </c>
      <c r="O170" s="291" t="s">
        <v>496</v>
      </c>
      <c r="P170" s="291">
        <v>4858</v>
      </c>
    </row>
    <row r="171" spans="1:16" ht="15">
      <c r="A171" s="289"/>
      <c r="B171" s="290"/>
      <c r="C171" s="291" t="s">
        <v>489</v>
      </c>
      <c r="D171" s="291" t="s">
        <v>519</v>
      </c>
      <c r="E171" s="291" t="s">
        <v>700</v>
      </c>
      <c r="F171" s="291" t="s">
        <v>646</v>
      </c>
      <c r="G171" s="291" t="s">
        <v>516</v>
      </c>
      <c r="H171" s="291" t="s">
        <v>493</v>
      </c>
      <c r="I171" s="293" t="s">
        <v>651</v>
      </c>
      <c r="J171" s="291" t="s">
        <v>13</v>
      </c>
      <c r="K171" s="291" t="s">
        <v>650</v>
      </c>
      <c r="L171" s="291" t="s">
        <v>496</v>
      </c>
      <c r="M171" s="291" t="s">
        <v>13</v>
      </c>
      <c r="N171" s="291" t="s">
        <v>522</v>
      </c>
      <c r="O171" s="291" t="s">
        <v>496</v>
      </c>
      <c r="P171" s="291">
        <v>2218</v>
      </c>
    </row>
    <row r="172" spans="1:16" ht="15">
      <c r="A172" s="289"/>
      <c r="B172" s="290"/>
      <c r="C172" s="291" t="s">
        <v>489</v>
      </c>
      <c r="D172" s="291" t="s">
        <v>519</v>
      </c>
      <c r="E172" s="291" t="s">
        <v>547</v>
      </c>
      <c r="F172" s="291" t="s">
        <v>502</v>
      </c>
      <c r="G172" s="291" t="s">
        <v>503</v>
      </c>
      <c r="H172" s="291" t="s">
        <v>493</v>
      </c>
      <c r="I172" s="293" t="s">
        <v>621</v>
      </c>
      <c r="J172" s="291" t="s">
        <v>13</v>
      </c>
      <c r="K172" s="291" t="s">
        <v>701</v>
      </c>
      <c r="L172" s="291" t="s">
        <v>649</v>
      </c>
      <c r="M172" s="291" t="s">
        <v>13</v>
      </c>
      <c r="N172" s="291" t="s">
        <v>698</v>
      </c>
      <c r="O172" s="291" t="s">
        <v>496</v>
      </c>
      <c r="P172" s="291">
        <v>1109</v>
      </c>
    </row>
    <row r="173" spans="1:16" ht="15">
      <c r="A173" s="289"/>
      <c r="B173" s="290"/>
      <c r="C173" s="291" t="s">
        <v>489</v>
      </c>
      <c r="D173" s="291" t="s">
        <v>519</v>
      </c>
      <c r="E173" s="291" t="s">
        <v>547</v>
      </c>
      <c r="F173" s="291" t="s">
        <v>502</v>
      </c>
      <c r="G173" s="291" t="s">
        <v>503</v>
      </c>
      <c r="H173" s="291" t="s">
        <v>493</v>
      </c>
      <c r="I173" s="293" t="s">
        <v>621</v>
      </c>
      <c r="J173" s="291" t="s">
        <v>13</v>
      </c>
      <c r="K173" s="291" t="s">
        <v>698</v>
      </c>
      <c r="L173" s="291" t="s">
        <v>496</v>
      </c>
      <c r="M173" s="291" t="s">
        <v>13</v>
      </c>
      <c r="N173" s="291" t="s">
        <v>596</v>
      </c>
      <c r="O173" s="291" t="s">
        <v>496</v>
      </c>
      <c r="P173" s="291">
        <v>2059</v>
      </c>
    </row>
    <row r="174" spans="1:16" ht="15">
      <c r="A174" s="289"/>
      <c r="B174" s="290"/>
      <c r="C174" s="291" t="s">
        <v>489</v>
      </c>
      <c r="D174" s="291" t="s">
        <v>552</v>
      </c>
      <c r="E174" s="291" t="s">
        <v>547</v>
      </c>
      <c r="F174" s="291" t="s">
        <v>520</v>
      </c>
      <c r="G174" s="291" t="s">
        <v>548</v>
      </c>
      <c r="H174" s="291" t="s">
        <v>493</v>
      </c>
      <c r="I174" s="293" t="s">
        <v>702</v>
      </c>
      <c r="J174" s="291" t="s">
        <v>13</v>
      </c>
      <c r="K174" s="291" t="s">
        <v>554</v>
      </c>
      <c r="L174" s="291" t="s">
        <v>496</v>
      </c>
      <c r="M174" s="291" t="s">
        <v>13</v>
      </c>
      <c r="N174" s="291" t="s">
        <v>522</v>
      </c>
      <c r="O174" s="291" t="s">
        <v>496</v>
      </c>
      <c r="P174" s="291">
        <v>1056</v>
      </c>
    </row>
    <row r="175" spans="1:16" ht="15">
      <c r="A175" s="289"/>
      <c r="B175" s="290"/>
      <c r="C175" s="291" t="s">
        <v>489</v>
      </c>
      <c r="D175" s="291" t="s">
        <v>514</v>
      </c>
      <c r="E175" s="291" t="s">
        <v>501</v>
      </c>
      <c r="F175" s="291" t="s">
        <v>524</v>
      </c>
      <c r="G175" s="291" t="s">
        <v>503</v>
      </c>
      <c r="H175" s="291" t="s">
        <v>493</v>
      </c>
      <c r="I175" s="293" t="s">
        <v>703</v>
      </c>
      <c r="J175" s="291" t="s">
        <v>13</v>
      </c>
      <c r="K175" s="291" t="s">
        <v>704</v>
      </c>
      <c r="L175" s="291" t="s">
        <v>496</v>
      </c>
      <c r="M175" s="291" t="s">
        <v>13</v>
      </c>
      <c r="N175" s="291" t="s">
        <v>522</v>
      </c>
      <c r="O175" s="291" t="s">
        <v>496</v>
      </c>
      <c r="P175" s="291">
        <v>2851</v>
      </c>
    </row>
    <row r="176" spans="1:16" ht="15">
      <c r="A176" s="289"/>
      <c r="B176" s="290"/>
      <c r="C176" s="291" t="s">
        <v>489</v>
      </c>
      <c r="D176" s="291" t="s">
        <v>511</v>
      </c>
      <c r="E176" s="291" t="s">
        <v>547</v>
      </c>
      <c r="F176" s="291" t="s">
        <v>502</v>
      </c>
      <c r="G176" s="291" t="s">
        <v>548</v>
      </c>
      <c r="H176" s="291" t="s">
        <v>493</v>
      </c>
      <c r="I176" s="293" t="s">
        <v>558</v>
      </c>
      <c r="J176" s="291" t="s">
        <v>13</v>
      </c>
      <c r="K176" s="291" t="s">
        <v>551</v>
      </c>
      <c r="L176" s="291" t="s">
        <v>496</v>
      </c>
      <c r="M176" s="291" t="s">
        <v>13</v>
      </c>
      <c r="N176" s="291" t="s">
        <v>705</v>
      </c>
      <c r="O176" s="291" t="s">
        <v>496</v>
      </c>
      <c r="P176" s="291">
        <v>528</v>
      </c>
    </row>
    <row r="177" spans="1:16" ht="15">
      <c r="A177" s="289"/>
      <c r="B177" s="290"/>
      <c r="C177" s="291" t="s">
        <v>489</v>
      </c>
      <c r="D177" s="291" t="s">
        <v>514</v>
      </c>
      <c r="E177" s="291" t="s">
        <v>501</v>
      </c>
      <c r="F177" s="291" t="s">
        <v>553</v>
      </c>
      <c r="G177" s="291" t="s">
        <v>516</v>
      </c>
      <c r="H177" s="291" t="s">
        <v>493</v>
      </c>
      <c r="I177" s="293" t="s">
        <v>706</v>
      </c>
      <c r="J177" s="291" t="s">
        <v>13</v>
      </c>
      <c r="K177" s="291" t="s">
        <v>600</v>
      </c>
      <c r="L177" s="291" t="s">
        <v>496</v>
      </c>
      <c r="M177" s="291" t="s">
        <v>13</v>
      </c>
      <c r="N177" s="291" t="s">
        <v>707</v>
      </c>
      <c r="O177" s="291" t="s">
        <v>496</v>
      </c>
      <c r="P177" s="291">
        <v>2165</v>
      </c>
    </row>
    <row r="178" spans="1:16" ht="15">
      <c r="A178" s="289"/>
      <c r="B178" s="290"/>
      <c r="C178" s="291" t="s">
        <v>489</v>
      </c>
      <c r="D178" s="291" t="s">
        <v>514</v>
      </c>
      <c r="E178" s="291" t="s">
        <v>501</v>
      </c>
      <c r="F178" s="291" t="s">
        <v>553</v>
      </c>
      <c r="G178" s="291" t="s">
        <v>516</v>
      </c>
      <c r="H178" s="291" t="s">
        <v>493</v>
      </c>
      <c r="I178" s="293" t="s">
        <v>706</v>
      </c>
      <c r="J178" s="291" t="s">
        <v>13</v>
      </c>
      <c r="K178" s="291" t="s">
        <v>707</v>
      </c>
      <c r="L178" s="291" t="s">
        <v>496</v>
      </c>
      <c r="M178" s="291" t="s">
        <v>13</v>
      </c>
      <c r="N178" s="291" t="s">
        <v>708</v>
      </c>
      <c r="O178" s="291" t="s">
        <v>496</v>
      </c>
      <c r="P178" s="291">
        <v>792</v>
      </c>
    </row>
    <row r="179" spans="1:16" ht="15">
      <c r="A179" s="289"/>
      <c r="B179" s="290"/>
      <c r="C179" s="291" t="s">
        <v>489</v>
      </c>
      <c r="D179" s="291" t="s">
        <v>514</v>
      </c>
      <c r="E179" s="291" t="s">
        <v>547</v>
      </c>
      <c r="F179" s="291" t="s">
        <v>520</v>
      </c>
      <c r="G179" s="291" t="s">
        <v>670</v>
      </c>
      <c r="H179" s="291" t="s">
        <v>493</v>
      </c>
      <c r="I179" s="293" t="s">
        <v>707</v>
      </c>
      <c r="J179" s="291" t="s">
        <v>13</v>
      </c>
      <c r="K179" s="291" t="s">
        <v>706</v>
      </c>
      <c r="L179" s="291" t="s">
        <v>496</v>
      </c>
      <c r="M179" s="291" t="s">
        <v>13</v>
      </c>
      <c r="N179" s="291" t="s">
        <v>522</v>
      </c>
      <c r="O179" s="291" t="s">
        <v>496</v>
      </c>
      <c r="P179" s="291">
        <v>1373</v>
      </c>
    </row>
    <row r="180" spans="1:16" ht="15">
      <c r="A180" s="289"/>
      <c r="B180" s="290"/>
      <c r="C180" s="291" t="s">
        <v>489</v>
      </c>
      <c r="D180" s="291" t="s">
        <v>709</v>
      </c>
      <c r="E180" s="291" t="s">
        <v>501</v>
      </c>
      <c r="F180" s="291" t="s">
        <v>573</v>
      </c>
      <c r="G180" s="291" t="s">
        <v>516</v>
      </c>
      <c r="H180" s="291" t="s">
        <v>493</v>
      </c>
      <c r="I180" s="293" t="s">
        <v>507</v>
      </c>
      <c r="J180" s="291" t="s">
        <v>13</v>
      </c>
      <c r="K180" s="291" t="s">
        <v>504</v>
      </c>
      <c r="L180" s="291" t="s">
        <v>496</v>
      </c>
      <c r="M180" s="291" t="s">
        <v>13</v>
      </c>
      <c r="N180" s="291" t="s">
        <v>710</v>
      </c>
      <c r="O180" s="291" t="s">
        <v>496</v>
      </c>
      <c r="P180" s="291">
        <v>422</v>
      </c>
    </row>
    <row r="181" spans="1:16" ht="15">
      <c r="A181" s="289"/>
      <c r="B181" s="290"/>
      <c r="C181" s="291" t="s">
        <v>489</v>
      </c>
      <c r="D181" s="291" t="s">
        <v>552</v>
      </c>
      <c r="E181" s="291" t="s">
        <v>501</v>
      </c>
      <c r="F181" s="291" t="s">
        <v>573</v>
      </c>
      <c r="G181" s="291" t="s">
        <v>516</v>
      </c>
      <c r="H181" s="291" t="s">
        <v>493</v>
      </c>
      <c r="I181" s="293" t="s">
        <v>507</v>
      </c>
      <c r="J181" s="291" t="s">
        <v>13</v>
      </c>
      <c r="K181" s="291" t="s">
        <v>710</v>
      </c>
      <c r="L181" s="291" t="s">
        <v>496</v>
      </c>
      <c r="M181" s="291" t="s">
        <v>13</v>
      </c>
      <c r="N181" s="291" t="s">
        <v>522</v>
      </c>
      <c r="O181" s="291" t="s">
        <v>496</v>
      </c>
      <c r="P181" s="291">
        <v>1162</v>
      </c>
    </row>
    <row r="182" spans="1:16" ht="15">
      <c r="A182" s="289"/>
      <c r="B182" s="290"/>
      <c r="C182" s="291" t="s">
        <v>489</v>
      </c>
      <c r="D182" s="291" t="s">
        <v>519</v>
      </c>
      <c r="E182" s="291" t="s">
        <v>547</v>
      </c>
      <c r="F182" s="291" t="s">
        <v>711</v>
      </c>
      <c r="G182" s="291" t="s">
        <v>492</v>
      </c>
      <c r="H182" s="291" t="s">
        <v>493</v>
      </c>
      <c r="I182" s="293" t="s">
        <v>639</v>
      </c>
      <c r="J182" s="291" t="s">
        <v>13</v>
      </c>
      <c r="K182" s="291" t="s">
        <v>527</v>
      </c>
      <c r="L182" s="291" t="s">
        <v>496</v>
      </c>
      <c r="M182" s="291" t="s">
        <v>13</v>
      </c>
      <c r="N182" s="291" t="s">
        <v>522</v>
      </c>
      <c r="O182" s="291" t="s">
        <v>496</v>
      </c>
      <c r="P182" s="291">
        <v>792</v>
      </c>
    </row>
    <row r="183" spans="1:16" ht="15">
      <c r="A183" s="289"/>
      <c r="B183" s="290"/>
      <c r="C183" s="291" t="s">
        <v>489</v>
      </c>
      <c r="D183" s="291" t="s">
        <v>514</v>
      </c>
      <c r="E183" s="291" t="s">
        <v>501</v>
      </c>
      <c r="F183" s="291" t="s">
        <v>502</v>
      </c>
      <c r="G183" s="291" t="s">
        <v>516</v>
      </c>
      <c r="H183" s="291" t="s">
        <v>493</v>
      </c>
      <c r="I183" s="293" t="s">
        <v>632</v>
      </c>
      <c r="J183" s="291" t="s">
        <v>13</v>
      </c>
      <c r="K183" s="291" t="s">
        <v>498</v>
      </c>
      <c r="L183" s="291" t="s">
        <v>496</v>
      </c>
      <c r="M183" s="291" t="s">
        <v>13</v>
      </c>
      <c r="N183" s="291" t="s">
        <v>653</v>
      </c>
      <c r="O183" s="291" t="s">
        <v>496</v>
      </c>
      <c r="P183" s="291">
        <v>475</v>
      </c>
    </row>
    <row r="184" spans="1:16" ht="15">
      <c r="A184" s="289"/>
      <c r="B184" s="290"/>
      <c r="C184" s="291" t="s">
        <v>489</v>
      </c>
      <c r="D184" s="291" t="s">
        <v>514</v>
      </c>
      <c r="E184" s="291" t="s">
        <v>501</v>
      </c>
      <c r="F184" s="291" t="s">
        <v>502</v>
      </c>
      <c r="G184" s="291" t="s">
        <v>516</v>
      </c>
      <c r="H184" s="291" t="s">
        <v>493</v>
      </c>
      <c r="I184" s="293" t="s">
        <v>632</v>
      </c>
      <c r="J184" s="291" t="s">
        <v>13</v>
      </c>
      <c r="K184" s="291" t="s">
        <v>653</v>
      </c>
      <c r="L184" s="291" t="s">
        <v>496</v>
      </c>
      <c r="M184" s="291" t="s">
        <v>13</v>
      </c>
      <c r="N184" s="291" t="s">
        <v>631</v>
      </c>
      <c r="O184" s="291" t="s">
        <v>496</v>
      </c>
      <c r="P184" s="291">
        <v>581</v>
      </c>
    </row>
    <row r="185" spans="1:16" ht="15">
      <c r="A185" s="289"/>
      <c r="B185" s="290"/>
      <c r="C185" s="291" t="s">
        <v>489</v>
      </c>
      <c r="D185" s="291" t="s">
        <v>514</v>
      </c>
      <c r="E185" s="291" t="s">
        <v>501</v>
      </c>
      <c r="F185" s="291" t="s">
        <v>502</v>
      </c>
      <c r="G185" s="291" t="s">
        <v>516</v>
      </c>
      <c r="H185" s="291" t="s">
        <v>493</v>
      </c>
      <c r="I185" s="293" t="s">
        <v>632</v>
      </c>
      <c r="J185" s="291" t="s">
        <v>13</v>
      </c>
      <c r="K185" s="291" t="s">
        <v>631</v>
      </c>
      <c r="L185" s="291" t="s">
        <v>496</v>
      </c>
      <c r="M185" s="291" t="s">
        <v>13</v>
      </c>
      <c r="N185" s="291" t="s">
        <v>631</v>
      </c>
      <c r="O185" s="291" t="s">
        <v>496</v>
      </c>
      <c r="P185" s="291">
        <v>1214</v>
      </c>
    </row>
    <row r="186" spans="1:16" ht="15">
      <c r="A186" s="289"/>
      <c r="B186" s="290"/>
      <c r="C186" s="291" t="s">
        <v>489</v>
      </c>
      <c r="D186" s="291" t="s">
        <v>606</v>
      </c>
      <c r="E186" s="291" t="s">
        <v>490</v>
      </c>
      <c r="F186" s="291" t="s">
        <v>570</v>
      </c>
      <c r="G186" s="291" t="s">
        <v>516</v>
      </c>
      <c r="H186" s="291" t="s">
        <v>493</v>
      </c>
      <c r="I186" s="293" t="s">
        <v>712</v>
      </c>
      <c r="J186" s="291" t="s">
        <v>13</v>
      </c>
      <c r="K186" s="291" t="s">
        <v>301</v>
      </c>
      <c r="L186" s="291" t="s">
        <v>496</v>
      </c>
      <c r="M186" s="291" t="s">
        <v>13</v>
      </c>
      <c r="N186" s="291" t="s">
        <v>713</v>
      </c>
      <c r="O186" s="291" t="s">
        <v>496</v>
      </c>
      <c r="P186" s="291">
        <v>370</v>
      </c>
    </row>
    <row r="187" spans="1:16" ht="15">
      <c r="A187" s="289"/>
      <c r="B187" s="290"/>
      <c r="C187" s="291" t="s">
        <v>489</v>
      </c>
      <c r="D187" s="291" t="s">
        <v>514</v>
      </c>
      <c r="E187" s="291" t="s">
        <v>515</v>
      </c>
      <c r="F187" s="291" t="s">
        <v>520</v>
      </c>
      <c r="G187" s="291" t="s">
        <v>618</v>
      </c>
      <c r="H187" s="291" t="s">
        <v>493</v>
      </c>
      <c r="I187" s="293" t="s">
        <v>714</v>
      </c>
      <c r="J187" s="291" t="s">
        <v>13</v>
      </c>
      <c r="K187" s="291" t="s">
        <v>715</v>
      </c>
      <c r="L187" s="291" t="s">
        <v>496</v>
      </c>
      <c r="M187" s="291" t="s">
        <v>13</v>
      </c>
      <c r="N187" s="291" t="s">
        <v>522</v>
      </c>
      <c r="O187" s="291" t="s">
        <v>496</v>
      </c>
      <c r="P187" s="291">
        <v>792</v>
      </c>
    </row>
    <row r="188" spans="1:16" ht="15">
      <c r="A188" s="289"/>
      <c r="B188" s="290"/>
      <c r="C188" s="291" t="s">
        <v>489</v>
      </c>
      <c r="D188" s="291" t="s">
        <v>514</v>
      </c>
      <c r="E188" s="291" t="s">
        <v>501</v>
      </c>
      <c r="F188" s="291" t="s">
        <v>716</v>
      </c>
      <c r="G188" s="291" t="s">
        <v>516</v>
      </c>
      <c r="H188" s="291" t="s">
        <v>493</v>
      </c>
      <c r="I188" s="293" t="s">
        <v>676</v>
      </c>
      <c r="J188" s="291" t="s">
        <v>13</v>
      </c>
      <c r="K188" s="291" t="s">
        <v>522</v>
      </c>
      <c r="L188" s="291" t="s">
        <v>496</v>
      </c>
      <c r="M188" s="291" t="s">
        <v>13</v>
      </c>
      <c r="N188" s="291" t="s">
        <v>629</v>
      </c>
      <c r="O188" s="291" t="s">
        <v>496</v>
      </c>
      <c r="P188" s="291">
        <v>5438</v>
      </c>
    </row>
    <row r="189" spans="1:16" ht="15">
      <c r="A189" s="289"/>
      <c r="B189" s="290"/>
      <c r="C189" s="291" t="s">
        <v>489</v>
      </c>
      <c r="D189" s="291" t="s">
        <v>552</v>
      </c>
      <c r="E189" s="291" t="s">
        <v>490</v>
      </c>
      <c r="F189" s="291" t="s">
        <v>570</v>
      </c>
      <c r="G189" s="291" t="s">
        <v>516</v>
      </c>
      <c r="H189" s="291" t="s">
        <v>493</v>
      </c>
      <c r="I189" s="293" t="s">
        <v>713</v>
      </c>
      <c r="J189" s="291" t="s">
        <v>13</v>
      </c>
      <c r="K189" s="291" t="s">
        <v>522</v>
      </c>
      <c r="L189" s="291" t="s">
        <v>496</v>
      </c>
      <c r="M189" s="291" t="s">
        <v>13</v>
      </c>
      <c r="N189" s="291" t="s">
        <v>712</v>
      </c>
      <c r="O189" s="291" t="s">
        <v>496</v>
      </c>
      <c r="P189" s="291">
        <v>792</v>
      </c>
    </row>
    <row r="190" spans="1:16" ht="15">
      <c r="A190" s="289"/>
      <c r="B190" s="290"/>
      <c r="C190" s="291" t="s">
        <v>489</v>
      </c>
      <c r="D190" s="291" t="s">
        <v>552</v>
      </c>
      <c r="E190" s="291" t="s">
        <v>490</v>
      </c>
      <c r="F190" s="291" t="s">
        <v>570</v>
      </c>
      <c r="G190" s="291" t="s">
        <v>516</v>
      </c>
      <c r="H190" s="291" t="s">
        <v>493</v>
      </c>
      <c r="I190" s="293" t="s">
        <v>713</v>
      </c>
      <c r="J190" s="291" t="s">
        <v>13</v>
      </c>
      <c r="K190" s="291" t="s">
        <v>712</v>
      </c>
      <c r="L190" s="291" t="s">
        <v>496</v>
      </c>
      <c r="M190" s="291" t="s">
        <v>13</v>
      </c>
      <c r="N190" s="291" t="s">
        <v>522</v>
      </c>
      <c r="O190" s="291" t="s">
        <v>496</v>
      </c>
      <c r="P190" s="291">
        <v>37</v>
      </c>
    </row>
    <row r="191" spans="1:16" ht="15">
      <c r="A191" s="289"/>
      <c r="B191" s="290"/>
      <c r="C191" s="291" t="s">
        <v>489</v>
      </c>
      <c r="D191" s="291" t="s">
        <v>552</v>
      </c>
      <c r="E191" s="291" t="s">
        <v>501</v>
      </c>
      <c r="F191" s="291" t="s">
        <v>502</v>
      </c>
      <c r="G191" s="291" t="s">
        <v>516</v>
      </c>
      <c r="H191" s="291" t="s">
        <v>493</v>
      </c>
      <c r="I191" s="293" t="s">
        <v>624</v>
      </c>
      <c r="J191" s="291" t="s">
        <v>13</v>
      </c>
      <c r="K191" s="291" t="s">
        <v>643</v>
      </c>
      <c r="L191" s="291" t="s">
        <v>496</v>
      </c>
      <c r="M191" s="291" t="s">
        <v>13</v>
      </c>
      <c r="N191" s="291" t="s">
        <v>717</v>
      </c>
      <c r="O191" s="291" t="s">
        <v>496</v>
      </c>
      <c r="P191" s="291">
        <v>1954</v>
      </c>
    </row>
    <row r="192" spans="1:16" ht="15">
      <c r="A192" s="289"/>
      <c r="B192" s="290"/>
      <c r="C192" s="291" t="s">
        <v>489</v>
      </c>
      <c r="D192" s="291" t="s">
        <v>519</v>
      </c>
      <c r="E192" s="291" t="s">
        <v>547</v>
      </c>
      <c r="F192" s="291" t="s">
        <v>594</v>
      </c>
      <c r="G192" s="291" t="s">
        <v>516</v>
      </c>
      <c r="H192" s="291" t="s">
        <v>493</v>
      </c>
      <c r="I192" s="293" t="s">
        <v>718</v>
      </c>
      <c r="J192" s="291" t="s">
        <v>13</v>
      </c>
      <c r="K192" s="291" t="s">
        <v>600</v>
      </c>
      <c r="L192" s="291" t="s">
        <v>496</v>
      </c>
      <c r="M192" s="291" t="s">
        <v>13</v>
      </c>
      <c r="N192" s="291" t="s">
        <v>522</v>
      </c>
      <c r="O192" s="291" t="s">
        <v>496</v>
      </c>
      <c r="P192" s="291">
        <v>3432</v>
      </c>
    </row>
    <row r="193" spans="1:16" ht="15">
      <c r="A193" s="289"/>
      <c r="B193" s="290"/>
      <c r="C193" s="291" t="s">
        <v>489</v>
      </c>
      <c r="D193" s="291" t="s">
        <v>519</v>
      </c>
      <c r="E193" s="291" t="s">
        <v>501</v>
      </c>
      <c r="F193" s="291" t="s">
        <v>502</v>
      </c>
      <c r="G193" s="291" t="s">
        <v>503</v>
      </c>
      <c r="H193" s="291" t="s">
        <v>493</v>
      </c>
      <c r="I193" s="293" t="s">
        <v>719</v>
      </c>
      <c r="J193" s="291" t="s">
        <v>13</v>
      </c>
      <c r="K193" s="291" t="s">
        <v>662</v>
      </c>
      <c r="L193" s="291" t="s">
        <v>499</v>
      </c>
      <c r="M193" s="291" t="s">
        <v>13</v>
      </c>
      <c r="N193" s="291" t="s">
        <v>522</v>
      </c>
      <c r="O193" s="291" t="s">
        <v>496</v>
      </c>
      <c r="P193" s="291">
        <v>53</v>
      </c>
    </row>
    <row r="194" spans="1:16" ht="15">
      <c r="A194" s="289"/>
      <c r="B194" s="290"/>
      <c r="C194" s="291" t="s">
        <v>489</v>
      </c>
      <c r="D194" s="291" t="s">
        <v>519</v>
      </c>
      <c r="E194" s="291" t="s">
        <v>547</v>
      </c>
      <c r="F194" s="291" t="s">
        <v>502</v>
      </c>
      <c r="G194" s="291" t="s">
        <v>610</v>
      </c>
      <c r="H194" s="291" t="s">
        <v>493</v>
      </c>
      <c r="I194" s="293" t="s">
        <v>719</v>
      </c>
      <c r="J194" s="291" t="s">
        <v>13</v>
      </c>
      <c r="K194" s="291" t="s">
        <v>662</v>
      </c>
      <c r="L194" s="291" t="s">
        <v>630</v>
      </c>
      <c r="M194" s="291" t="s">
        <v>13</v>
      </c>
      <c r="N194" s="291" t="s">
        <v>522</v>
      </c>
      <c r="O194" s="291" t="s">
        <v>496</v>
      </c>
      <c r="P194" s="291">
        <v>2006</v>
      </c>
    </row>
    <row r="195" spans="1:16" ht="15">
      <c r="A195" s="289"/>
      <c r="B195" s="290"/>
      <c r="C195" s="291" t="s">
        <v>489</v>
      </c>
      <c r="D195" s="291" t="s">
        <v>552</v>
      </c>
      <c r="E195" s="291" t="s">
        <v>547</v>
      </c>
      <c r="F195" s="291" t="s">
        <v>502</v>
      </c>
      <c r="G195" s="291" t="s">
        <v>548</v>
      </c>
      <c r="H195" s="291" t="s">
        <v>493</v>
      </c>
      <c r="I195" s="291" t="s">
        <v>720</v>
      </c>
      <c r="J195" s="291" t="s">
        <v>13</v>
      </c>
      <c r="K195" s="291" t="s">
        <v>498</v>
      </c>
      <c r="L195" s="291" t="s">
        <v>496</v>
      </c>
      <c r="M195" s="291" t="s">
        <v>13</v>
      </c>
      <c r="N195" s="291" t="s">
        <v>591</v>
      </c>
      <c r="O195" s="291" t="s">
        <v>496</v>
      </c>
      <c r="P195" s="291">
        <v>5280</v>
      </c>
    </row>
    <row r="196" spans="1:16" ht="15">
      <c r="A196" s="289"/>
      <c r="B196" s="290"/>
      <c r="C196" s="291" t="s">
        <v>489</v>
      </c>
      <c r="D196" s="291" t="s">
        <v>552</v>
      </c>
      <c r="E196" s="291" t="s">
        <v>547</v>
      </c>
      <c r="F196" s="291" t="s">
        <v>594</v>
      </c>
      <c r="G196" s="291" t="s">
        <v>516</v>
      </c>
      <c r="H196" s="291" t="s">
        <v>493</v>
      </c>
      <c r="I196" s="293" t="s">
        <v>597</v>
      </c>
      <c r="J196" s="291" t="s">
        <v>13</v>
      </c>
      <c r="K196" s="291" t="s">
        <v>595</v>
      </c>
      <c r="L196" s="291" t="s">
        <v>496</v>
      </c>
      <c r="M196" s="291" t="s">
        <v>13</v>
      </c>
      <c r="N196" s="291" t="s">
        <v>522</v>
      </c>
      <c r="O196" s="291" t="s">
        <v>496</v>
      </c>
      <c r="P196" s="291">
        <v>739</v>
      </c>
    </row>
    <row r="197" spans="1:16" ht="15">
      <c r="A197" s="289"/>
      <c r="B197" s="290"/>
      <c r="C197" s="291" t="s">
        <v>489</v>
      </c>
      <c r="D197" s="291" t="s">
        <v>552</v>
      </c>
      <c r="E197" s="291" t="s">
        <v>547</v>
      </c>
      <c r="F197" s="291" t="s">
        <v>553</v>
      </c>
      <c r="G197" s="291" t="s">
        <v>618</v>
      </c>
      <c r="H197" s="291" t="s">
        <v>493</v>
      </c>
      <c r="I197" s="291" t="s">
        <v>721</v>
      </c>
      <c r="J197" s="291" t="s">
        <v>13</v>
      </c>
      <c r="K197" s="291" t="s">
        <v>677</v>
      </c>
      <c r="L197" s="291" t="s">
        <v>496</v>
      </c>
      <c r="M197" s="291" t="s">
        <v>13</v>
      </c>
      <c r="N197" s="291" t="s">
        <v>522</v>
      </c>
      <c r="O197" s="291" t="s">
        <v>496</v>
      </c>
      <c r="P197" s="291">
        <v>528</v>
      </c>
    </row>
    <row r="198" spans="1:16" ht="15">
      <c r="A198" s="289"/>
      <c r="B198" s="290"/>
      <c r="C198" s="291" t="s">
        <v>489</v>
      </c>
      <c r="D198" s="291" t="s">
        <v>552</v>
      </c>
      <c r="E198" s="291" t="s">
        <v>547</v>
      </c>
      <c r="F198" s="291" t="s">
        <v>722</v>
      </c>
      <c r="G198" s="291" t="s">
        <v>492</v>
      </c>
      <c r="H198" s="291" t="s">
        <v>493</v>
      </c>
      <c r="I198" s="291" t="s">
        <v>723</v>
      </c>
      <c r="J198" s="291" t="s">
        <v>13</v>
      </c>
      <c r="K198" s="291" t="s">
        <v>518</v>
      </c>
      <c r="L198" s="291" t="s">
        <v>496</v>
      </c>
      <c r="M198" s="291" t="s">
        <v>13</v>
      </c>
      <c r="N198" s="291" t="s">
        <v>724</v>
      </c>
      <c r="O198" s="291" t="s">
        <v>496</v>
      </c>
      <c r="P198" s="291">
        <v>1584</v>
      </c>
    </row>
    <row r="199" spans="1:16" ht="15">
      <c r="A199" s="289"/>
      <c r="B199" s="290"/>
      <c r="C199" s="291" t="s">
        <v>489</v>
      </c>
      <c r="D199" s="291" t="s">
        <v>514</v>
      </c>
      <c r="E199" s="291" t="s">
        <v>547</v>
      </c>
      <c r="F199" s="291" t="s">
        <v>722</v>
      </c>
      <c r="G199" s="291" t="s">
        <v>516</v>
      </c>
      <c r="H199" s="291" t="s">
        <v>493</v>
      </c>
      <c r="I199" s="291" t="s">
        <v>725</v>
      </c>
      <c r="J199" s="291" t="s">
        <v>13</v>
      </c>
      <c r="K199" s="291" t="s">
        <v>726</v>
      </c>
      <c r="L199" s="291" t="s">
        <v>496</v>
      </c>
      <c r="M199" s="291" t="s">
        <v>13</v>
      </c>
      <c r="N199" s="291" t="s">
        <v>522</v>
      </c>
      <c r="O199" s="291" t="s">
        <v>496</v>
      </c>
      <c r="P199" s="291">
        <v>528</v>
      </c>
    </row>
    <row r="200" spans="1:16" ht="15">
      <c r="A200" s="289"/>
      <c r="B200" s="290"/>
      <c r="C200" s="291" t="s">
        <v>489</v>
      </c>
      <c r="D200" s="291" t="s">
        <v>519</v>
      </c>
      <c r="E200" s="291" t="s">
        <v>501</v>
      </c>
      <c r="F200" s="291" t="s">
        <v>502</v>
      </c>
      <c r="G200" s="291" t="s">
        <v>516</v>
      </c>
      <c r="H200" s="291" t="s">
        <v>493</v>
      </c>
      <c r="I200" s="293" t="s">
        <v>727</v>
      </c>
      <c r="J200" s="291" t="s">
        <v>13</v>
      </c>
      <c r="K200" s="291" t="s">
        <v>591</v>
      </c>
      <c r="L200" s="291" t="s">
        <v>496</v>
      </c>
      <c r="M200" s="291" t="s">
        <v>13</v>
      </c>
      <c r="N200" s="291" t="s">
        <v>591</v>
      </c>
      <c r="O200" s="291" t="s">
        <v>496</v>
      </c>
      <c r="P200" s="291">
        <v>634</v>
      </c>
    </row>
    <row r="201" spans="1:16" ht="15">
      <c r="A201" s="289"/>
      <c r="B201" s="290"/>
      <c r="C201" s="291" t="s">
        <v>489</v>
      </c>
      <c r="D201" s="291" t="s">
        <v>557</v>
      </c>
      <c r="E201" s="291" t="s">
        <v>587</v>
      </c>
      <c r="F201" s="291" t="s">
        <v>491</v>
      </c>
      <c r="G201" s="291" t="s">
        <v>516</v>
      </c>
      <c r="H201" s="291" t="s">
        <v>493</v>
      </c>
      <c r="I201" s="293" t="s">
        <v>539</v>
      </c>
      <c r="J201" s="291" t="s">
        <v>13</v>
      </c>
      <c r="K201" s="291" t="s">
        <v>664</v>
      </c>
      <c r="L201" s="291" t="s">
        <v>572</v>
      </c>
      <c r="M201" s="291" t="s">
        <v>13</v>
      </c>
      <c r="N201" s="291" t="s">
        <v>728</v>
      </c>
      <c r="O201" s="291" t="s">
        <v>496</v>
      </c>
      <c r="P201" s="291">
        <v>1531</v>
      </c>
    </row>
    <row r="202" spans="1:16" ht="15">
      <c r="A202" s="289"/>
      <c r="B202" s="290"/>
      <c r="C202" s="291" t="s">
        <v>489</v>
      </c>
      <c r="D202" s="291" t="s">
        <v>557</v>
      </c>
      <c r="E202" s="291" t="s">
        <v>587</v>
      </c>
      <c r="F202" s="291" t="s">
        <v>491</v>
      </c>
      <c r="G202" s="291" t="s">
        <v>516</v>
      </c>
      <c r="H202" s="291" t="s">
        <v>493</v>
      </c>
      <c r="I202" s="293" t="s">
        <v>539</v>
      </c>
      <c r="J202" s="291" t="s">
        <v>13</v>
      </c>
      <c r="K202" s="291" t="s">
        <v>729</v>
      </c>
      <c r="L202" s="291" t="s">
        <v>535</v>
      </c>
      <c r="M202" s="291" t="s">
        <v>730</v>
      </c>
      <c r="N202" s="291" t="s">
        <v>731</v>
      </c>
      <c r="O202" s="291" t="s">
        <v>496</v>
      </c>
      <c r="P202" s="291">
        <v>950</v>
      </c>
    </row>
    <row r="203" spans="1:16" ht="15">
      <c r="A203" s="289"/>
      <c r="B203" s="290"/>
      <c r="C203" s="291" t="s">
        <v>489</v>
      </c>
      <c r="D203" s="291" t="s">
        <v>557</v>
      </c>
      <c r="E203" s="291" t="s">
        <v>587</v>
      </c>
      <c r="F203" s="291" t="s">
        <v>491</v>
      </c>
      <c r="G203" s="291" t="s">
        <v>516</v>
      </c>
      <c r="H203" s="291" t="s">
        <v>493</v>
      </c>
      <c r="I203" s="293" t="s">
        <v>539</v>
      </c>
      <c r="J203" s="291" t="s">
        <v>730</v>
      </c>
      <c r="K203" s="291" t="s">
        <v>731</v>
      </c>
      <c r="L203" s="291" t="s">
        <v>496</v>
      </c>
      <c r="M203" s="291" t="s">
        <v>13</v>
      </c>
      <c r="N203" s="291" t="s">
        <v>538</v>
      </c>
      <c r="O203" s="291" t="s">
        <v>496</v>
      </c>
      <c r="P203" s="291">
        <v>581</v>
      </c>
    </row>
    <row r="204" spans="1:16" ht="15">
      <c r="A204" s="289"/>
      <c r="B204" s="290"/>
      <c r="C204" s="291" t="s">
        <v>489</v>
      </c>
      <c r="D204" s="291" t="s">
        <v>557</v>
      </c>
      <c r="E204" s="291" t="s">
        <v>587</v>
      </c>
      <c r="F204" s="291" t="s">
        <v>491</v>
      </c>
      <c r="G204" s="291" t="s">
        <v>516</v>
      </c>
      <c r="H204" s="291" t="s">
        <v>493</v>
      </c>
      <c r="I204" s="293" t="s">
        <v>539</v>
      </c>
      <c r="J204" s="291" t="s">
        <v>13</v>
      </c>
      <c r="K204" s="291" t="s">
        <v>538</v>
      </c>
      <c r="L204" s="291" t="s">
        <v>496</v>
      </c>
      <c r="M204" s="291" t="s">
        <v>730</v>
      </c>
      <c r="N204" s="291" t="s">
        <v>732</v>
      </c>
      <c r="O204" s="291" t="s">
        <v>496</v>
      </c>
      <c r="P204" s="291">
        <v>3221</v>
      </c>
    </row>
    <row r="205" spans="1:16" ht="15">
      <c r="A205" s="289"/>
      <c r="B205" s="290"/>
      <c r="C205" s="291" t="s">
        <v>489</v>
      </c>
      <c r="D205" s="291" t="s">
        <v>557</v>
      </c>
      <c r="E205" s="291" t="s">
        <v>501</v>
      </c>
      <c r="F205" s="291" t="s">
        <v>502</v>
      </c>
      <c r="G205" s="291" t="s">
        <v>548</v>
      </c>
      <c r="H205" s="291" t="s">
        <v>493</v>
      </c>
      <c r="I205" s="293" t="s">
        <v>539</v>
      </c>
      <c r="J205" s="291" t="s">
        <v>730</v>
      </c>
      <c r="K205" s="291" t="s">
        <v>732</v>
      </c>
      <c r="L205" s="291" t="s">
        <v>496</v>
      </c>
      <c r="M205" s="291" t="s">
        <v>13</v>
      </c>
      <c r="N205" s="291" t="s">
        <v>522</v>
      </c>
      <c r="O205" s="291" t="s">
        <v>496</v>
      </c>
      <c r="P205" s="291">
        <v>845</v>
      </c>
    </row>
    <row r="206" spans="1:16" ht="15">
      <c r="A206" s="289"/>
      <c r="B206" s="290"/>
      <c r="C206" s="291" t="s">
        <v>489</v>
      </c>
      <c r="D206" s="291" t="s">
        <v>514</v>
      </c>
      <c r="E206" s="291" t="s">
        <v>501</v>
      </c>
      <c r="F206" s="291" t="s">
        <v>502</v>
      </c>
      <c r="G206" s="291" t="s">
        <v>503</v>
      </c>
      <c r="H206" s="291" t="s">
        <v>493</v>
      </c>
      <c r="I206" s="293" t="s">
        <v>662</v>
      </c>
      <c r="J206" s="291" t="s">
        <v>13</v>
      </c>
      <c r="K206" s="291" t="s">
        <v>603</v>
      </c>
      <c r="L206" s="291" t="s">
        <v>496</v>
      </c>
      <c r="M206" s="291" t="s">
        <v>13</v>
      </c>
      <c r="N206" s="291" t="s">
        <v>733</v>
      </c>
      <c r="O206" s="291" t="s">
        <v>496</v>
      </c>
      <c r="P206" s="291">
        <v>739</v>
      </c>
    </row>
    <row r="207" spans="1:16" ht="15">
      <c r="A207" s="289"/>
      <c r="B207" s="290"/>
      <c r="C207" s="291" t="s">
        <v>489</v>
      </c>
      <c r="D207" s="291" t="s">
        <v>514</v>
      </c>
      <c r="E207" s="291" t="s">
        <v>547</v>
      </c>
      <c r="F207" s="291" t="s">
        <v>502</v>
      </c>
      <c r="G207" s="291" t="s">
        <v>610</v>
      </c>
      <c r="H207" s="291" t="s">
        <v>493</v>
      </c>
      <c r="I207" s="293" t="s">
        <v>734</v>
      </c>
      <c r="J207" s="291" t="s">
        <v>13</v>
      </c>
      <c r="K207" s="291" t="s">
        <v>735</v>
      </c>
      <c r="L207" s="291" t="s">
        <v>736</v>
      </c>
      <c r="M207" s="291" t="s">
        <v>13</v>
      </c>
      <c r="N207" s="291" t="s">
        <v>737</v>
      </c>
      <c r="O207" s="291" t="s">
        <v>496</v>
      </c>
      <c r="P207" s="291">
        <v>422</v>
      </c>
    </row>
    <row r="208" spans="1:16" ht="15">
      <c r="A208" s="289"/>
      <c r="B208" s="290"/>
      <c r="C208" s="291" t="s">
        <v>489</v>
      </c>
      <c r="D208" s="291" t="s">
        <v>514</v>
      </c>
      <c r="E208" s="291" t="s">
        <v>547</v>
      </c>
      <c r="F208" s="291" t="s">
        <v>502</v>
      </c>
      <c r="G208" s="291" t="s">
        <v>548</v>
      </c>
      <c r="H208" s="291" t="s">
        <v>493</v>
      </c>
      <c r="I208" s="293" t="s">
        <v>691</v>
      </c>
      <c r="J208" s="291" t="s">
        <v>13</v>
      </c>
      <c r="K208" s="291" t="s">
        <v>530</v>
      </c>
      <c r="L208" s="291" t="s">
        <v>496</v>
      </c>
      <c r="M208" s="291" t="s">
        <v>13</v>
      </c>
      <c r="N208" s="291" t="s">
        <v>522</v>
      </c>
      <c r="O208" s="291" t="s">
        <v>496</v>
      </c>
      <c r="P208" s="291">
        <v>2376</v>
      </c>
    </row>
    <row r="209" spans="1:17" ht="15">
      <c r="A209" s="289"/>
      <c r="B209" s="290"/>
      <c r="C209" s="291" t="s">
        <v>489</v>
      </c>
      <c r="D209" s="291" t="s">
        <v>514</v>
      </c>
      <c r="E209" s="291" t="s">
        <v>547</v>
      </c>
      <c r="F209" s="291" t="s">
        <v>524</v>
      </c>
      <c r="G209" s="291" t="s">
        <v>548</v>
      </c>
      <c r="H209" s="291" t="s">
        <v>493</v>
      </c>
      <c r="I209" s="293" t="s">
        <v>531</v>
      </c>
      <c r="J209" s="291" t="s">
        <v>13</v>
      </c>
      <c r="K209" s="291" t="s">
        <v>529</v>
      </c>
      <c r="L209" s="291" t="s">
        <v>496</v>
      </c>
      <c r="M209" s="291" t="s">
        <v>13</v>
      </c>
      <c r="N209" s="291" t="s">
        <v>522</v>
      </c>
      <c r="O209" s="291" t="s">
        <v>496</v>
      </c>
      <c r="P209" s="291">
        <v>264</v>
      </c>
    </row>
    <row r="210" spans="1:17" ht="15">
      <c r="A210" s="289"/>
      <c r="B210" s="290"/>
      <c r="C210" s="291" t="s">
        <v>489</v>
      </c>
      <c r="D210" s="291" t="s">
        <v>606</v>
      </c>
      <c r="E210" s="291" t="s">
        <v>501</v>
      </c>
      <c r="F210" s="291" t="s">
        <v>573</v>
      </c>
      <c r="G210" s="291" t="s">
        <v>548</v>
      </c>
      <c r="H210" s="291" t="s">
        <v>493</v>
      </c>
      <c r="I210" s="293" t="s">
        <v>738</v>
      </c>
      <c r="J210" s="291" t="s">
        <v>13</v>
      </c>
      <c r="K210" s="291" t="s">
        <v>554</v>
      </c>
      <c r="L210" s="291" t="s">
        <v>496</v>
      </c>
      <c r="M210" s="291" t="s">
        <v>13</v>
      </c>
      <c r="N210" s="291" t="s">
        <v>522</v>
      </c>
      <c r="O210" s="291" t="s">
        <v>496</v>
      </c>
      <c r="P210" s="291">
        <v>5438</v>
      </c>
    </row>
    <row r="211" spans="1:17" ht="15">
      <c r="A211" s="289"/>
      <c r="B211" s="290"/>
      <c r="C211" s="291" t="s">
        <v>489</v>
      </c>
      <c r="D211" s="291" t="s">
        <v>514</v>
      </c>
      <c r="E211" s="291" t="s">
        <v>501</v>
      </c>
      <c r="F211" s="291" t="s">
        <v>594</v>
      </c>
      <c r="G211" s="291" t="s">
        <v>516</v>
      </c>
      <c r="H211" s="291" t="s">
        <v>493</v>
      </c>
      <c r="I211" s="293" t="s">
        <v>739</v>
      </c>
      <c r="J211" s="291" t="s">
        <v>13</v>
      </c>
      <c r="K211" s="291" t="s">
        <v>554</v>
      </c>
      <c r="L211" s="291" t="s">
        <v>496</v>
      </c>
      <c r="M211" s="291" t="s">
        <v>13</v>
      </c>
      <c r="N211" s="291" t="s">
        <v>522</v>
      </c>
      <c r="O211" s="291" t="s">
        <v>496</v>
      </c>
      <c r="P211" s="291">
        <v>4013</v>
      </c>
    </row>
    <row r="213" spans="1:17">
      <c r="P213">
        <f>SUM(P3:P211)</f>
        <v>477469</v>
      </c>
      <c r="Q213" t="s">
        <v>740</v>
      </c>
    </row>
    <row r="214" spans="1:17">
      <c r="P214" s="292">
        <f>P213/5280</f>
        <v>90.429734848484856</v>
      </c>
      <c r="Q214" t="s">
        <v>741</v>
      </c>
    </row>
  </sheetData>
  <mergeCells count="8">
    <mergeCell ref="M1:O1"/>
    <mergeCell ref="P1:P2"/>
    <mergeCell ref="A1:B1"/>
    <mergeCell ref="C1:C2"/>
    <mergeCell ref="D1:D2"/>
    <mergeCell ref="E1:G1"/>
    <mergeCell ref="H1:H2"/>
    <mergeCell ref="J1:L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1"/>
  <sheetViews>
    <sheetView topLeftCell="B119" workbookViewId="0">
      <selection activeCell="B1" sqref="B1"/>
    </sheetView>
  </sheetViews>
  <sheetFormatPr baseColWidth="10" defaultColWidth="8.83203125" defaultRowHeight="14" x14ac:dyDescent="0"/>
  <cols>
    <col min="1" max="1" width="6.33203125" style="1" hidden="1" customWidth="1"/>
    <col min="2" max="2" width="8.6640625" style="1" customWidth="1"/>
    <col min="3" max="3" width="36.83203125" style="310" customWidth="1"/>
    <col min="4" max="4" width="27.5" style="310" hidden="1" customWidth="1"/>
    <col min="5" max="5" width="29" style="310" hidden="1" customWidth="1"/>
    <col min="6" max="7" width="8.6640625" style="1" hidden="1" customWidth="1"/>
    <col min="8" max="8" width="7" style="1" customWidth="1"/>
    <col min="9" max="9" width="7.5" style="1" customWidth="1"/>
    <col min="10" max="10" width="7.1640625" style="1" customWidth="1"/>
    <col min="11" max="11" width="14.6640625" style="1" hidden="1" customWidth="1"/>
    <col min="12" max="12" width="15" style="1" hidden="1" customWidth="1"/>
    <col min="13" max="17" width="8.83203125" style="310"/>
    <col min="18" max="18" width="7.33203125" style="310" customWidth="1"/>
    <col min="19" max="19" width="7.1640625" style="310" customWidth="1"/>
    <col min="20" max="20" width="7.33203125" style="310" customWidth="1"/>
    <col min="21" max="21" width="20.5" style="310" customWidth="1"/>
    <col min="22" max="22" width="53" style="310" customWidth="1"/>
    <col min="23" max="16384" width="8.83203125" style="310"/>
  </cols>
  <sheetData>
    <row r="1" spans="1:22" ht="18">
      <c r="C1" s="309" t="s">
        <v>220</v>
      </c>
      <c r="D1" s="309"/>
      <c r="E1" s="309"/>
      <c r="Q1" s="311"/>
    </row>
    <row r="2" spans="1:22" ht="23">
      <c r="C2" s="312" t="s">
        <v>249</v>
      </c>
      <c r="D2" s="312"/>
      <c r="E2" s="312"/>
      <c r="Q2" s="311"/>
    </row>
    <row r="4" spans="1:22" ht="20" customHeight="1" thickBot="1">
      <c r="A4" s="339"/>
      <c r="B4" s="340" t="s">
        <v>247</v>
      </c>
      <c r="C4" s="342"/>
      <c r="D4" s="342"/>
      <c r="E4" s="344"/>
      <c r="F4" s="339" t="s">
        <v>208</v>
      </c>
      <c r="G4" s="344"/>
      <c r="H4" s="339"/>
      <c r="I4" s="342" t="s">
        <v>2</v>
      </c>
      <c r="J4" s="346"/>
      <c r="K4" s="347"/>
      <c r="L4" s="349"/>
      <c r="M4" s="342"/>
      <c r="N4" s="342"/>
      <c r="O4" s="344" t="s">
        <v>416</v>
      </c>
      <c r="P4" s="346"/>
      <c r="Q4" s="353"/>
      <c r="R4" s="354"/>
      <c r="S4" s="342" t="s">
        <v>421</v>
      </c>
      <c r="T4" s="359"/>
      <c r="U4" s="362" t="s">
        <v>420</v>
      </c>
      <c r="V4" s="363"/>
    </row>
    <row r="5" spans="1:22">
      <c r="A5" s="298" t="s">
        <v>1</v>
      </c>
      <c r="B5" s="30" t="s">
        <v>235</v>
      </c>
      <c r="C5" s="299" t="s">
        <v>0</v>
      </c>
      <c r="D5" s="301" t="s">
        <v>222</v>
      </c>
      <c r="E5" s="301" t="s">
        <v>223</v>
      </c>
      <c r="F5" s="296" t="s">
        <v>38</v>
      </c>
      <c r="G5" s="297" t="s">
        <v>5</v>
      </c>
      <c r="H5" s="298" t="s">
        <v>3</v>
      </c>
      <c r="I5" s="299" t="s">
        <v>227</v>
      </c>
      <c r="J5" s="300" t="s">
        <v>228</v>
      </c>
      <c r="K5" s="30" t="s">
        <v>279</v>
      </c>
      <c r="L5" s="300"/>
      <c r="M5" s="370" t="s">
        <v>417</v>
      </c>
      <c r="N5" s="371" t="s">
        <v>418</v>
      </c>
      <c r="O5" s="371" t="s">
        <v>419</v>
      </c>
      <c r="P5" s="371" t="s">
        <v>426</v>
      </c>
      <c r="Q5" s="372" t="s">
        <v>744</v>
      </c>
      <c r="R5" s="370" t="s">
        <v>422</v>
      </c>
      <c r="S5" s="371" t="s">
        <v>423</v>
      </c>
      <c r="T5" s="375" t="s">
        <v>424</v>
      </c>
      <c r="U5" s="59" t="s">
        <v>425</v>
      </c>
      <c r="V5" s="303" t="s">
        <v>245</v>
      </c>
    </row>
    <row r="6" spans="1:22" ht="16" thickBot="1">
      <c r="A6" s="365" t="s">
        <v>5</v>
      </c>
      <c r="B6" s="367">
        <v>3</v>
      </c>
      <c r="C6" s="368" t="s">
        <v>56</v>
      </c>
      <c r="D6" s="326" t="s">
        <v>230</v>
      </c>
      <c r="E6" s="327" t="s">
        <v>36</v>
      </c>
      <c r="F6" s="119"/>
      <c r="G6" s="101">
        <v>0.68</v>
      </c>
      <c r="H6" s="107"/>
      <c r="I6" s="369">
        <v>0.68</v>
      </c>
      <c r="J6" s="75"/>
      <c r="K6" s="348" t="s">
        <v>232</v>
      </c>
      <c r="L6" s="350" t="s">
        <v>13</v>
      </c>
      <c r="M6" s="351">
        <v>5</v>
      </c>
      <c r="N6" s="351">
        <v>5</v>
      </c>
      <c r="O6" s="352">
        <v>5</v>
      </c>
      <c r="P6" s="276">
        <f t="shared" ref="P6:P37" si="0">SUM(M6:O6)</f>
        <v>15</v>
      </c>
      <c r="Q6" s="308">
        <f t="shared" ref="Q6:Q37" si="1">O6*N6*M6</f>
        <v>125</v>
      </c>
      <c r="R6" s="373"/>
      <c r="S6" s="374"/>
      <c r="T6" s="376"/>
      <c r="U6" s="328"/>
      <c r="V6" s="364" t="s">
        <v>254</v>
      </c>
    </row>
    <row r="7" spans="1:22" ht="20" customHeight="1">
      <c r="A7" s="366" t="s">
        <v>5</v>
      </c>
      <c r="B7" s="182">
        <v>3</v>
      </c>
      <c r="C7" s="313" t="s">
        <v>59</v>
      </c>
      <c r="D7" s="314" t="s">
        <v>280</v>
      </c>
      <c r="E7" s="315" t="s">
        <v>251</v>
      </c>
      <c r="F7" s="117"/>
      <c r="G7" s="98">
        <v>2.04</v>
      </c>
      <c r="H7" s="103"/>
      <c r="I7" s="184">
        <v>2.04</v>
      </c>
      <c r="J7" s="72"/>
      <c r="K7" s="38" t="s">
        <v>283</v>
      </c>
      <c r="L7" s="14"/>
      <c r="M7" s="185">
        <v>5</v>
      </c>
      <c r="N7" s="185">
        <v>5</v>
      </c>
      <c r="O7" s="186">
        <v>5</v>
      </c>
      <c r="P7" s="178">
        <f t="shared" si="0"/>
        <v>15</v>
      </c>
      <c r="Q7" s="304">
        <f t="shared" si="1"/>
        <v>125</v>
      </c>
      <c r="R7" s="355"/>
      <c r="S7" s="356"/>
      <c r="T7" s="360"/>
      <c r="U7" s="316"/>
      <c r="V7" s="317" t="s">
        <v>309</v>
      </c>
    </row>
    <row r="8" spans="1:22" ht="20" customHeight="1">
      <c r="A8" s="34" t="s">
        <v>5</v>
      </c>
      <c r="B8" s="82">
        <v>3</v>
      </c>
      <c r="C8" s="318" t="s">
        <v>122</v>
      </c>
      <c r="D8" s="314" t="s">
        <v>255</v>
      </c>
      <c r="E8" s="315" t="s">
        <v>251</v>
      </c>
      <c r="F8" s="74"/>
      <c r="G8" s="99">
        <v>3.5</v>
      </c>
      <c r="H8" s="104"/>
      <c r="I8" s="81">
        <v>3.5</v>
      </c>
      <c r="J8" s="73"/>
      <c r="K8" s="40" t="s">
        <v>278</v>
      </c>
      <c r="L8" s="9"/>
      <c r="M8" s="181">
        <v>5</v>
      </c>
      <c r="N8" s="181">
        <v>5</v>
      </c>
      <c r="O8" s="179">
        <v>5</v>
      </c>
      <c r="P8" s="178">
        <f t="shared" si="0"/>
        <v>15</v>
      </c>
      <c r="Q8" s="304">
        <f t="shared" si="1"/>
        <v>125</v>
      </c>
      <c r="R8" s="163"/>
      <c r="S8" s="23"/>
      <c r="T8" s="164"/>
      <c r="U8" s="319"/>
      <c r="V8" s="320"/>
    </row>
    <row r="9" spans="1:22" ht="20" customHeight="1">
      <c r="A9" s="34" t="s">
        <v>5</v>
      </c>
      <c r="B9" s="82">
        <v>3</v>
      </c>
      <c r="C9" s="318" t="s">
        <v>69</v>
      </c>
      <c r="D9" s="314" t="s">
        <v>250</v>
      </c>
      <c r="E9" s="315" t="s">
        <v>261</v>
      </c>
      <c r="F9" s="74"/>
      <c r="G9" s="99">
        <v>4.57</v>
      </c>
      <c r="H9" s="104"/>
      <c r="I9" s="81">
        <v>4.57</v>
      </c>
      <c r="J9" s="73" t="s">
        <v>13</v>
      </c>
      <c r="K9" s="40" t="s">
        <v>264</v>
      </c>
      <c r="L9" s="9"/>
      <c r="M9" s="181">
        <v>5</v>
      </c>
      <c r="N9" s="181">
        <v>5</v>
      </c>
      <c r="O9" s="179">
        <v>5</v>
      </c>
      <c r="P9" s="178">
        <f t="shared" si="0"/>
        <v>15</v>
      </c>
      <c r="Q9" s="304">
        <f t="shared" si="1"/>
        <v>125</v>
      </c>
      <c r="R9" s="163"/>
      <c r="S9" s="23"/>
      <c r="T9" s="164"/>
      <c r="U9" s="319"/>
      <c r="V9" s="320" t="s">
        <v>265</v>
      </c>
    </row>
    <row r="10" spans="1:22" ht="20" customHeight="1">
      <c r="A10" s="28" t="s">
        <v>5</v>
      </c>
      <c r="B10" s="82">
        <v>3</v>
      </c>
      <c r="C10" s="318" t="s">
        <v>26</v>
      </c>
      <c r="D10" s="314" t="s">
        <v>293</v>
      </c>
      <c r="E10" s="315" t="s">
        <v>251</v>
      </c>
      <c r="F10" s="74"/>
      <c r="G10" s="99">
        <v>2.08</v>
      </c>
      <c r="H10" s="104"/>
      <c r="I10" s="81">
        <v>2.08</v>
      </c>
      <c r="J10" s="73" t="s">
        <v>13</v>
      </c>
      <c r="K10" s="40" t="s">
        <v>8</v>
      </c>
      <c r="L10" s="9"/>
      <c r="M10" s="181">
        <v>5</v>
      </c>
      <c r="N10" s="181">
        <v>5</v>
      </c>
      <c r="O10" s="187">
        <v>4</v>
      </c>
      <c r="P10" s="178">
        <f t="shared" si="0"/>
        <v>14</v>
      </c>
      <c r="Q10" s="304">
        <f t="shared" si="1"/>
        <v>100</v>
      </c>
      <c r="R10" s="165"/>
      <c r="S10" s="171"/>
      <c r="T10" s="166"/>
      <c r="U10" s="319"/>
      <c r="V10" s="320"/>
    </row>
    <row r="11" spans="1:22" ht="20" customHeight="1">
      <c r="A11" s="34" t="s">
        <v>5</v>
      </c>
      <c r="B11" s="49">
        <v>2</v>
      </c>
      <c r="C11" s="318" t="s">
        <v>10</v>
      </c>
      <c r="D11" s="314" t="s">
        <v>224</v>
      </c>
      <c r="E11" s="315" t="s">
        <v>251</v>
      </c>
      <c r="F11" s="74"/>
      <c r="G11" s="99">
        <v>1.28</v>
      </c>
      <c r="H11" s="104"/>
      <c r="I11" s="7">
        <v>1.28</v>
      </c>
      <c r="J11" s="73" t="s">
        <v>13</v>
      </c>
      <c r="K11" s="40">
        <v>1987</v>
      </c>
      <c r="L11" s="9"/>
      <c r="M11" s="181">
        <v>4</v>
      </c>
      <c r="N11" s="181">
        <v>5</v>
      </c>
      <c r="O11" s="179">
        <v>4</v>
      </c>
      <c r="P11" s="178">
        <f t="shared" si="0"/>
        <v>13</v>
      </c>
      <c r="Q11" s="304">
        <f t="shared" si="1"/>
        <v>80</v>
      </c>
      <c r="R11" s="163"/>
      <c r="S11" s="23"/>
      <c r="T11" s="164"/>
      <c r="U11" s="319"/>
      <c r="V11" s="320"/>
    </row>
    <row r="12" spans="1:22" ht="20" customHeight="1">
      <c r="A12" s="34" t="s">
        <v>5</v>
      </c>
      <c r="B12" s="49">
        <v>2</v>
      </c>
      <c r="C12" s="322" t="s">
        <v>213</v>
      </c>
      <c r="D12" s="314" t="s">
        <v>230</v>
      </c>
      <c r="E12" s="315" t="s">
        <v>251</v>
      </c>
      <c r="F12" s="74"/>
      <c r="G12" s="99">
        <v>1.1000000000000001</v>
      </c>
      <c r="H12" s="104"/>
      <c r="I12" s="5"/>
      <c r="J12" s="76">
        <v>1.1000000000000001</v>
      </c>
      <c r="K12" s="40"/>
      <c r="L12" s="9"/>
      <c r="M12" s="181">
        <v>5</v>
      </c>
      <c r="N12" s="181">
        <v>5</v>
      </c>
      <c r="O12" s="179">
        <v>3</v>
      </c>
      <c r="P12" s="178">
        <f t="shared" si="0"/>
        <v>13</v>
      </c>
      <c r="Q12" s="304">
        <f t="shared" si="1"/>
        <v>75</v>
      </c>
      <c r="R12" s="163"/>
      <c r="S12" s="23"/>
      <c r="T12" s="164"/>
      <c r="U12" s="319"/>
      <c r="V12" s="320" t="s">
        <v>308</v>
      </c>
    </row>
    <row r="13" spans="1:22" ht="20" customHeight="1">
      <c r="A13" s="34" t="s">
        <v>5</v>
      </c>
      <c r="B13" s="56">
        <v>4</v>
      </c>
      <c r="C13" s="318" t="s">
        <v>76</v>
      </c>
      <c r="D13" s="314" t="s">
        <v>250</v>
      </c>
      <c r="E13" s="315" t="s">
        <v>251</v>
      </c>
      <c r="F13" s="74"/>
      <c r="G13" s="99">
        <v>2.7</v>
      </c>
      <c r="H13" s="105">
        <v>1.2</v>
      </c>
      <c r="I13" s="7">
        <v>1</v>
      </c>
      <c r="J13" s="77">
        <v>0.5</v>
      </c>
      <c r="K13" s="40">
        <v>1976</v>
      </c>
      <c r="L13" s="9"/>
      <c r="M13" s="181">
        <v>5</v>
      </c>
      <c r="N13" s="181">
        <v>3</v>
      </c>
      <c r="O13" s="179">
        <v>4</v>
      </c>
      <c r="P13" s="178">
        <f t="shared" si="0"/>
        <v>12</v>
      </c>
      <c r="Q13" s="304">
        <f t="shared" si="1"/>
        <v>60</v>
      </c>
      <c r="R13" s="163"/>
      <c r="S13" s="23"/>
      <c r="T13" s="164"/>
      <c r="U13" s="319"/>
      <c r="V13" s="320"/>
    </row>
    <row r="14" spans="1:22" ht="20" customHeight="1">
      <c r="A14" s="34" t="s">
        <v>5</v>
      </c>
      <c r="B14" s="49">
        <v>2</v>
      </c>
      <c r="C14" s="318" t="s">
        <v>21</v>
      </c>
      <c r="D14" s="314" t="s">
        <v>327</v>
      </c>
      <c r="E14" s="315" t="s">
        <v>69</v>
      </c>
      <c r="F14" s="74"/>
      <c r="G14" s="99">
        <v>1.1000000000000001</v>
      </c>
      <c r="H14" s="104"/>
      <c r="I14" s="7">
        <v>1.1000000000000001</v>
      </c>
      <c r="J14" s="73" t="s">
        <v>13</v>
      </c>
      <c r="K14" s="40"/>
      <c r="L14" s="9"/>
      <c r="M14" s="181">
        <v>3</v>
      </c>
      <c r="N14" s="181">
        <v>4</v>
      </c>
      <c r="O14" s="179">
        <v>5</v>
      </c>
      <c r="P14" s="178">
        <f t="shared" si="0"/>
        <v>12</v>
      </c>
      <c r="Q14" s="304">
        <f t="shared" si="1"/>
        <v>60</v>
      </c>
      <c r="R14" s="163"/>
      <c r="S14" s="23"/>
      <c r="T14" s="164"/>
      <c r="U14" s="319"/>
      <c r="V14" s="320"/>
    </row>
    <row r="15" spans="1:22" ht="20" customHeight="1">
      <c r="A15" s="34" t="s">
        <v>5</v>
      </c>
      <c r="B15" s="56">
        <v>4</v>
      </c>
      <c r="C15" s="318" t="s">
        <v>430</v>
      </c>
      <c r="D15" s="314" t="s">
        <v>230</v>
      </c>
      <c r="E15" s="315" t="s">
        <v>231</v>
      </c>
      <c r="F15" s="74"/>
      <c r="G15" s="99">
        <v>2.4500000000000002</v>
      </c>
      <c r="H15" s="74" t="s">
        <v>13</v>
      </c>
      <c r="I15" s="5" t="s">
        <v>13</v>
      </c>
      <c r="J15" s="77">
        <v>1.45</v>
      </c>
      <c r="K15" s="40" t="s">
        <v>40</v>
      </c>
      <c r="L15" s="9"/>
      <c r="M15" s="181">
        <v>5</v>
      </c>
      <c r="N15" s="181">
        <v>5</v>
      </c>
      <c r="O15" s="179">
        <v>2</v>
      </c>
      <c r="P15" s="180">
        <f t="shared" si="0"/>
        <v>12</v>
      </c>
      <c r="Q15" s="304">
        <f t="shared" si="1"/>
        <v>50</v>
      </c>
      <c r="R15" s="163"/>
      <c r="S15" s="23"/>
      <c r="T15" s="164"/>
      <c r="U15" s="319"/>
      <c r="V15" s="320" t="s">
        <v>248</v>
      </c>
    </row>
    <row r="16" spans="1:22" ht="20" customHeight="1">
      <c r="A16" s="93" t="s">
        <v>5</v>
      </c>
      <c r="B16" s="49">
        <v>2</v>
      </c>
      <c r="C16" s="318" t="s">
        <v>428</v>
      </c>
      <c r="D16" s="314" t="s">
        <v>280</v>
      </c>
      <c r="E16" s="315" t="s">
        <v>56</v>
      </c>
      <c r="F16" s="74"/>
      <c r="G16" s="99">
        <v>3.8</v>
      </c>
      <c r="H16" s="74"/>
      <c r="I16" s="7" t="s">
        <v>13</v>
      </c>
      <c r="J16" s="76">
        <v>2.5</v>
      </c>
      <c r="K16" s="40" t="s">
        <v>42</v>
      </c>
      <c r="L16" s="9"/>
      <c r="M16" s="181">
        <v>5</v>
      </c>
      <c r="N16" s="181">
        <v>5</v>
      </c>
      <c r="O16" s="179">
        <v>2</v>
      </c>
      <c r="P16" s="180">
        <f t="shared" si="0"/>
        <v>12</v>
      </c>
      <c r="Q16" s="304">
        <f t="shared" si="1"/>
        <v>50</v>
      </c>
      <c r="R16" s="163"/>
      <c r="S16" s="23"/>
      <c r="T16" s="164"/>
      <c r="U16" s="319"/>
      <c r="V16" s="320" t="s">
        <v>307</v>
      </c>
    </row>
    <row r="17" spans="1:22" ht="20" customHeight="1">
      <c r="A17" s="34" t="s">
        <v>5</v>
      </c>
      <c r="B17" s="49">
        <v>2</v>
      </c>
      <c r="C17" s="318" t="s">
        <v>33</v>
      </c>
      <c r="D17" s="314" t="s">
        <v>255</v>
      </c>
      <c r="E17" s="315" t="s">
        <v>87</v>
      </c>
      <c r="F17" s="74"/>
      <c r="G17" s="99">
        <v>0.4</v>
      </c>
      <c r="H17" s="104"/>
      <c r="I17" s="7">
        <v>0.4</v>
      </c>
      <c r="J17" s="73" t="s">
        <v>13</v>
      </c>
      <c r="K17" s="40"/>
      <c r="L17" s="9"/>
      <c r="M17" s="181">
        <v>3</v>
      </c>
      <c r="N17" s="181">
        <v>4</v>
      </c>
      <c r="O17" s="179">
        <v>4</v>
      </c>
      <c r="P17" s="178">
        <f t="shared" si="0"/>
        <v>11</v>
      </c>
      <c r="Q17" s="304">
        <f t="shared" si="1"/>
        <v>48</v>
      </c>
      <c r="R17" s="163"/>
      <c r="S17" s="23"/>
      <c r="T17" s="164"/>
      <c r="U17" s="319"/>
      <c r="V17" s="320"/>
    </row>
    <row r="18" spans="1:22" ht="20" customHeight="1">
      <c r="A18" s="34" t="s">
        <v>5</v>
      </c>
      <c r="B18" s="49">
        <v>2</v>
      </c>
      <c r="C18" s="318" t="s">
        <v>66</v>
      </c>
      <c r="D18" s="314" t="s">
        <v>221</v>
      </c>
      <c r="E18" s="315" t="s">
        <v>251</v>
      </c>
      <c r="F18" s="74"/>
      <c r="G18" s="99">
        <v>0.8</v>
      </c>
      <c r="H18" s="104"/>
      <c r="I18" s="7">
        <v>0.8</v>
      </c>
      <c r="J18" s="73" t="s">
        <v>13</v>
      </c>
      <c r="K18" s="40"/>
      <c r="L18" s="9"/>
      <c r="M18" s="181">
        <v>3</v>
      </c>
      <c r="N18" s="181">
        <v>3</v>
      </c>
      <c r="O18" s="179">
        <v>5</v>
      </c>
      <c r="P18" s="178">
        <f t="shared" si="0"/>
        <v>11</v>
      </c>
      <c r="Q18" s="304">
        <f t="shared" si="1"/>
        <v>45</v>
      </c>
      <c r="R18" s="163"/>
      <c r="S18" s="23"/>
      <c r="T18" s="164"/>
      <c r="U18" s="319"/>
      <c r="V18" s="320"/>
    </row>
    <row r="19" spans="1:22" ht="20" customHeight="1">
      <c r="A19" s="34" t="s">
        <v>5</v>
      </c>
      <c r="B19" s="49">
        <v>2</v>
      </c>
      <c r="C19" s="318" t="s">
        <v>427</v>
      </c>
      <c r="D19" s="314"/>
      <c r="E19" s="315"/>
      <c r="F19" s="74"/>
      <c r="G19" s="99"/>
      <c r="H19" s="74"/>
      <c r="I19" s="7">
        <v>1.3</v>
      </c>
      <c r="J19" s="76"/>
      <c r="K19" s="40"/>
      <c r="L19" s="9"/>
      <c r="M19" s="181">
        <v>3</v>
      </c>
      <c r="N19" s="181">
        <v>3</v>
      </c>
      <c r="O19" s="179">
        <v>5</v>
      </c>
      <c r="P19" s="178">
        <f t="shared" si="0"/>
        <v>11</v>
      </c>
      <c r="Q19" s="304">
        <f t="shared" si="1"/>
        <v>45</v>
      </c>
      <c r="R19" s="163"/>
      <c r="S19" s="23"/>
      <c r="T19" s="164"/>
      <c r="U19" s="319"/>
      <c r="V19" s="320"/>
    </row>
    <row r="20" spans="1:22" ht="20" customHeight="1">
      <c r="A20" s="34" t="s">
        <v>5</v>
      </c>
      <c r="B20" s="49">
        <v>2</v>
      </c>
      <c r="C20" s="318" t="s">
        <v>43</v>
      </c>
      <c r="D20" s="314" t="s">
        <v>272</v>
      </c>
      <c r="E20" s="315" t="s">
        <v>273</v>
      </c>
      <c r="F20" s="74"/>
      <c r="G20" s="99">
        <v>2.79</v>
      </c>
      <c r="H20" s="104"/>
      <c r="I20" s="7">
        <v>2.79</v>
      </c>
      <c r="J20" s="73" t="s">
        <v>13</v>
      </c>
      <c r="K20" s="40" t="s">
        <v>41</v>
      </c>
      <c r="L20" s="9"/>
      <c r="M20" s="181">
        <v>3</v>
      </c>
      <c r="N20" s="181">
        <v>3</v>
      </c>
      <c r="O20" s="179">
        <v>5</v>
      </c>
      <c r="P20" s="178">
        <f t="shared" si="0"/>
        <v>11</v>
      </c>
      <c r="Q20" s="304">
        <f t="shared" si="1"/>
        <v>45</v>
      </c>
      <c r="R20" s="163"/>
      <c r="S20" s="23"/>
      <c r="T20" s="164"/>
      <c r="U20" s="319"/>
      <c r="V20" s="320" t="s">
        <v>274</v>
      </c>
    </row>
    <row r="21" spans="1:22" ht="20" customHeight="1">
      <c r="A21" s="34" t="s">
        <v>5</v>
      </c>
      <c r="B21" s="82">
        <v>3</v>
      </c>
      <c r="C21" s="322" t="s">
        <v>51</v>
      </c>
      <c r="D21" s="314" t="s">
        <v>230</v>
      </c>
      <c r="E21" s="315" t="s">
        <v>251</v>
      </c>
      <c r="F21" s="74"/>
      <c r="G21" s="99">
        <v>1.55</v>
      </c>
      <c r="H21" s="104"/>
      <c r="I21" s="81">
        <v>1.55</v>
      </c>
      <c r="J21" s="73" t="s">
        <v>13</v>
      </c>
      <c r="K21" s="40" t="s">
        <v>53</v>
      </c>
      <c r="L21" s="9"/>
      <c r="M21" s="181">
        <v>4</v>
      </c>
      <c r="N21" s="181">
        <v>5</v>
      </c>
      <c r="O21" s="179">
        <v>2</v>
      </c>
      <c r="P21" s="180">
        <f t="shared" si="0"/>
        <v>11</v>
      </c>
      <c r="Q21" s="304">
        <f t="shared" si="1"/>
        <v>40</v>
      </c>
      <c r="R21" s="163"/>
      <c r="S21" s="23"/>
      <c r="T21" s="164"/>
      <c r="U21" s="319"/>
      <c r="V21" s="320" t="s">
        <v>368</v>
      </c>
    </row>
    <row r="22" spans="1:22" ht="20" customHeight="1">
      <c r="A22" s="34" t="s">
        <v>5</v>
      </c>
      <c r="B22" s="42">
        <v>1</v>
      </c>
      <c r="C22" s="318" t="s">
        <v>55</v>
      </c>
      <c r="D22" s="314" t="s">
        <v>280</v>
      </c>
      <c r="E22" s="315" t="s">
        <v>216</v>
      </c>
      <c r="F22" s="74"/>
      <c r="G22" s="99">
        <v>1.9</v>
      </c>
      <c r="H22" s="104"/>
      <c r="I22" s="78">
        <v>1.9</v>
      </c>
      <c r="J22" s="73"/>
      <c r="K22" s="40"/>
      <c r="L22" s="9"/>
      <c r="M22" s="181">
        <v>4</v>
      </c>
      <c r="N22" s="181">
        <v>5</v>
      </c>
      <c r="O22" s="179">
        <v>2</v>
      </c>
      <c r="P22" s="180">
        <f t="shared" si="0"/>
        <v>11</v>
      </c>
      <c r="Q22" s="304">
        <f t="shared" si="1"/>
        <v>40</v>
      </c>
      <c r="R22" s="163"/>
      <c r="S22" s="23"/>
      <c r="T22" s="164"/>
      <c r="U22" s="319"/>
      <c r="V22" s="320" t="s">
        <v>13</v>
      </c>
    </row>
    <row r="23" spans="1:22" ht="20" customHeight="1">
      <c r="A23" s="34" t="s">
        <v>5</v>
      </c>
      <c r="B23" s="42">
        <v>1</v>
      </c>
      <c r="C23" s="318" t="s">
        <v>4</v>
      </c>
      <c r="D23" s="314" t="s">
        <v>224</v>
      </c>
      <c r="E23" s="315" t="s">
        <v>251</v>
      </c>
      <c r="F23" s="74"/>
      <c r="G23" s="99">
        <v>1.36</v>
      </c>
      <c r="H23" s="104"/>
      <c r="I23" s="78">
        <v>1.36</v>
      </c>
      <c r="J23" s="73" t="s">
        <v>13</v>
      </c>
      <c r="K23" s="40" t="s">
        <v>7</v>
      </c>
      <c r="L23" s="9"/>
      <c r="M23" s="181">
        <v>4</v>
      </c>
      <c r="N23" s="181">
        <v>5</v>
      </c>
      <c r="O23" s="179">
        <v>2</v>
      </c>
      <c r="P23" s="180">
        <f t="shared" si="0"/>
        <v>11</v>
      </c>
      <c r="Q23" s="304">
        <f t="shared" si="1"/>
        <v>40</v>
      </c>
      <c r="R23" s="163"/>
      <c r="S23" s="23"/>
      <c r="T23" s="164"/>
      <c r="U23" s="319"/>
      <c r="V23" s="320"/>
    </row>
    <row r="24" spans="1:22" ht="20" customHeight="1">
      <c r="A24" s="34" t="s">
        <v>5</v>
      </c>
      <c r="B24" s="49">
        <v>2</v>
      </c>
      <c r="C24" s="318" t="s">
        <v>358</v>
      </c>
      <c r="D24" s="314" t="s">
        <v>261</v>
      </c>
      <c r="E24" s="315" t="s">
        <v>215</v>
      </c>
      <c r="F24" s="74"/>
      <c r="G24" s="99">
        <v>1.07</v>
      </c>
      <c r="H24" s="104"/>
      <c r="I24" s="7">
        <v>1.07</v>
      </c>
      <c r="J24" s="73"/>
      <c r="K24" s="40" t="s">
        <v>266</v>
      </c>
      <c r="L24" s="9"/>
      <c r="M24" s="181">
        <v>3</v>
      </c>
      <c r="N24" s="181">
        <v>3</v>
      </c>
      <c r="O24" s="179">
        <v>4</v>
      </c>
      <c r="P24" s="178">
        <f t="shared" si="0"/>
        <v>10</v>
      </c>
      <c r="Q24" s="304">
        <f t="shared" si="1"/>
        <v>36</v>
      </c>
      <c r="R24" s="163"/>
      <c r="S24" s="23"/>
      <c r="T24" s="164"/>
      <c r="U24" s="319"/>
      <c r="V24" s="320" t="s">
        <v>334</v>
      </c>
    </row>
    <row r="25" spans="1:22" ht="20" customHeight="1">
      <c r="A25" s="34" t="s">
        <v>5</v>
      </c>
      <c r="B25" s="82">
        <v>3</v>
      </c>
      <c r="C25" s="318" t="s">
        <v>87</v>
      </c>
      <c r="D25" s="314" t="s">
        <v>255</v>
      </c>
      <c r="E25" s="315" t="s">
        <v>230</v>
      </c>
      <c r="F25" s="74"/>
      <c r="G25" s="108">
        <v>0.28000000000000003</v>
      </c>
      <c r="H25" s="104"/>
      <c r="I25" s="81">
        <v>0.28000000000000003</v>
      </c>
      <c r="J25" s="73"/>
      <c r="K25" s="40" t="s">
        <v>108</v>
      </c>
      <c r="L25" s="9"/>
      <c r="M25" s="181">
        <v>3</v>
      </c>
      <c r="N25" s="181">
        <v>3</v>
      </c>
      <c r="O25" s="179">
        <v>4</v>
      </c>
      <c r="P25" s="178">
        <f t="shared" si="0"/>
        <v>10</v>
      </c>
      <c r="Q25" s="304">
        <f t="shared" si="1"/>
        <v>36</v>
      </c>
      <c r="R25" s="163"/>
      <c r="S25" s="23"/>
      <c r="T25" s="164"/>
      <c r="U25" s="319"/>
      <c r="V25" s="320" t="s">
        <v>268</v>
      </c>
    </row>
    <row r="26" spans="1:22" ht="20" customHeight="1">
      <c r="A26" s="34" t="s">
        <v>5</v>
      </c>
      <c r="B26" s="49">
        <v>2</v>
      </c>
      <c r="C26" s="322" t="s">
        <v>70</v>
      </c>
      <c r="D26" s="314" t="s">
        <v>261</v>
      </c>
      <c r="E26" s="315" t="s">
        <v>251</v>
      </c>
      <c r="F26" s="74"/>
      <c r="G26" s="99">
        <v>0.6</v>
      </c>
      <c r="H26" s="104"/>
      <c r="I26" s="7">
        <v>0.6</v>
      </c>
      <c r="J26" s="73"/>
      <c r="K26" s="40"/>
      <c r="L26" s="9"/>
      <c r="M26" s="181">
        <v>3</v>
      </c>
      <c r="N26" s="181">
        <v>4</v>
      </c>
      <c r="O26" s="179">
        <v>3</v>
      </c>
      <c r="P26" s="178">
        <f t="shared" si="0"/>
        <v>10</v>
      </c>
      <c r="Q26" s="304">
        <f t="shared" si="1"/>
        <v>36</v>
      </c>
      <c r="R26" s="163"/>
      <c r="S26" s="23"/>
      <c r="T26" s="164"/>
      <c r="U26" s="319"/>
      <c r="V26" s="320"/>
    </row>
    <row r="27" spans="1:22" ht="20" customHeight="1">
      <c r="A27" s="34" t="s">
        <v>5</v>
      </c>
      <c r="B27" s="49">
        <v>2</v>
      </c>
      <c r="C27" s="318" t="s">
        <v>23</v>
      </c>
      <c r="D27" s="314" t="s">
        <v>255</v>
      </c>
      <c r="E27" s="315" t="s">
        <v>251</v>
      </c>
      <c r="F27" s="74"/>
      <c r="G27" s="99">
        <v>0.76</v>
      </c>
      <c r="H27" s="104"/>
      <c r="I27" s="7">
        <v>0.76</v>
      </c>
      <c r="J27" s="73" t="s">
        <v>13</v>
      </c>
      <c r="K27" s="40" t="s">
        <v>27</v>
      </c>
      <c r="L27" s="9"/>
      <c r="M27" s="181">
        <v>3</v>
      </c>
      <c r="N27" s="181">
        <v>3</v>
      </c>
      <c r="O27" s="179">
        <v>4</v>
      </c>
      <c r="P27" s="178">
        <f t="shared" si="0"/>
        <v>10</v>
      </c>
      <c r="Q27" s="304">
        <f t="shared" si="1"/>
        <v>36</v>
      </c>
      <c r="R27" s="163"/>
      <c r="S27" s="23"/>
      <c r="T27" s="164"/>
      <c r="U27" s="319"/>
      <c r="V27" s="320"/>
    </row>
    <row r="28" spans="1:22" ht="20" customHeight="1">
      <c r="A28" s="34" t="s">
        <v>5</v>
      </c>
      <c r="B28" s="42">
        <v>1</v>
      </c>
      <c r="C28" s="318" t="s">
        <v>348</v>
      </c>
      <c r="D28" s="314" t="s">
        <v>224</v>
      </c>
      <c r="E28" s="315" t="s">
        <v>346</v>
      </c>
      <c r="F28" s="74"/>
      <c r="G28" s="99">
        <v>1</v>
      </c>
      <c r="H28" s="104"/>
      <c r="I28" s="78">
        <v>1</v>
      </c>
      <c r="J28" s="73"/>
      <c r="K28" s="40">
        <v>1991</v>
      </c>
      <c r="L28" s="9"/>
      <c r="M28" s="181">
        <v>4</v>
      </c>
      <c r="N28" s="181">
        <v>4</v>
      </c>
      <c r="O28" s="179">
        <v>2</v>
      </c>
      <c r="P28" s="180">
        <f t="shared" si="0"/>
        <v>10</v>
      </c>
      <c r="Q28" s="304">
        <f t="shared" si="1"/>
        <v>32</v>
      </c>
      <c r="R28" s="163"/>
      <c r="S28" s="23"/>
      <c r="T28" s="164"/>
      <c r="U28" s="319"/>
      <c r="V28" s="320"/>
    </row>
    <row r="29" spans="1:22" ht="20" customHeight="1">
      <c r="A29" s="34" t="s">
        <v>5</v>
      </c>
      <c r="B29" s="49">
        <v>2</v>
      </c>
      <c r="C29" s="318" t="s">
        <v>194</v>
      </c>
      <c r="D29" s="314" t="s">
        <v>224</v>
      </c>
      <c r="E29" s="315" t="s">
        <v>302</v>
      </c>
      <c r="F29" s="74"/>
      <c r="G29" s="99">
        <v>0.6</v>
      </c>
      <c r="H29" s="104"/>
      <c r="I29" s="7">
        <v>0.6</v>
      </c>
      <c r="J29" s="73" t="s">
        <v>13</v>
      </c>
      <c r="K29" s="40" t="s">
        <v>16</v>
      </c>
      <c r="L29" s="9"/>
      <c r="M29" s="181">
        <v>2</v>
      </c>
      <c r="N29" s="181">
        <v>3</v>
      </c>
      <c r="O29" s="179">
        <v>5</v>
      </c>
      <c r="P29" s="178">
        <f t="shared" si="0"/>
        <v>10</v>
      </c>
      <c r="Q29" s="304">
        <f t="shared" si="1"/>
        <v>30</v>
      </c>
      <c r="R29" s="163"/>
      <c r="S29" s="23"/>
      <c r="T29" s="164"/>
      <c r="U29" s="319"/>
      <c r="V29" s="320" t="s">
        <v>303</v>
      </c>
    </row>
    <row r="30" spans="1:22" ht="20" customHeight="1">
      <c r="A30" s="34" t="s">
        <v>5</v>
      </c>
      <c r="B30" s="49">
        <v>2</v>
      </c>
      <c r="C30" s="318" t="s">
        <v>9</v>
      </c>
      <c r="D30" s="314" t="s">
        <v>255</v>
      </c>
      <c r="E30" s="315" t="s">
        <v>122</v>
      </c>
      <c r="F30" s="74"/>
      <c r="G30" s="99">
        <v>1.03</v>
      </c>
      <c r="H30" s="104"/>
      <c r="I30" s="7">
        <v>1.03</v>
      </c>
      <c r="J30" s="73" t="s">
        <v>13</v>
      </c>
      <c r="K30" s="40">
        <v>1991</v>
      </c>
      <c r="L30" s="9"/>
      <c r="M30" s="181">
        <v>2</v>
      </c>
      <c r="N30" s="181">
        <v>3</v>
      </c>
      <c r="O30" s="179">
        <v>5</v>
      </c>
      <c r="P30" s="178">
        <f t="shared" si="0"/>
        <v>10</v>
      </c>
      <c r="Q30" s="304">
        <f t="shared" si="1"/>
        <v>30</v>
      </c>
      <c r="R30" s="163"/>
      <c r="S30" s="23"/>
      <c r="T30" s="164"/>
      <c r="U30" s="319"/>
      <c r="V30" s="320"/>
    </row>
    <row r="31" spans="1:22" ht="20" customHeight="1">
      <c r="A31" s="34" t="s">
        <v>5</v>
      </c>
      <c r="B31" s="42">
        <v>1</v>
      </c>
      <c r="C31" s="318" t="s">
        <v>359</v>
      </c>
      <c r="D31" s="314" t="s">
        <v>261</v>
      </c>
      <c r="E31" s="315" t="s">
        <v>215</v>
      </c>
      <c r="F31" s="74"/>
      <c r="G31" s="99">
        <v>2.15</v>
      </c>
      <c r="H31" s="104"/>
      <c r="I31" s="78">
        <v>2.15</v>
      </c>
      <c r="J31" s="73"/>
      <c r="K31" s="40"/>
      <c r="L31" s="9"/>
      <c r="M31" s="181">
        <v>3</v>
      </c>
      <c r="N31" s="181">
        <v>3</v>
      </c>
      <c r="O31" s="179">
        <v>3</v>
      </c>
      <c r="P31" s="178">
        <f t="shared" si="0"/>
        <v>9</v>
      </c>
      <c r="Q31" s="304">
        <f t="shared" si="1"/>
        <v>27</v>
      </c>
      <c r="R31" s="163"/>
      <c r="S31" s="23"/>
      <c r="T31" s="164"/>
      <c r="U31" s="319"/>
      <c r="V31" s="320"/>
    </row>
    <row r="32" spans="1:22" ht="20" customHeight="1">
      <c r="A32" s="34" t="s">
        <v>5</v>
      </c>
      <c r="B32" s="49">
        <v>2</v>
      </c>
      <c r="C32" s="318" t="s">
        <v>330</v>
      </c>
      <c r="D32" s="314" t="s">
        <v>224</v>
      </c>
      <c r="E32" s="315" t="s">
        <v>331</v>
      </c>
      <c r="F32" s="74"/>
      <c r="G32" s="99">
        <v>1.24</v>
      </c>
      <c r="H32" s="104"/>
      <c r="I32" s="7">
        <v>1.24</v>
      </c>
      <c r="J32" s="73"/>
      <c r="K32" s="40">
        <v>1970</v>
      </c>
      <c r="L32" s="9"/>
      <c r="M32" s="181">
        <v>3</v>
      </c>
      <c r="N32" s="181">
        <v>3</v>
      </c>
      <c r="O32" s="179">
        <v>3</v>
      </c>
      <c r="P32" s="178">
        <f t="shared" si="0"/>
        <v>9</v>
      </c>
      <c r="Q32" s="304">
        <f t="shared" si="1"/>
        <v>27</v>
      </c>
      <c r="R32" s="163"/>
      <c r="S32" s="23"/>
      <c r="T32" s="164"/>
      <c r="U32" s="319"/>
      <c r="V32" s="320" t="s">
        <v>332</v>
      </c>
    </row>
    <row r="33" spans="1:22" ht="20" customHeight="1">
      <c r="A33" s="34" t="s">
        <v>5</v>
      </c>
      <c r="B33" s="42">
        <v>1</v>
      </c>
      <c r="C33" s="318" t="s">
        <v>347</v>
      </c>
      <c r="D33" s="314" t="s">
        <v>250</v>
      </c>
      <c r="E33" s="315" t="s">
        <v>251</v>
      </c>
      <c r="F33" s="74"/>
      <c r="G33" s="99">
        <v>1.7</v>
      </c>
      <c r="H33" s="104"/>
      <c r="I33" s="5"/>
      <c r="J33" s="77">
        <v>1.7</v>
      </c>
      <c r="K33" s="40"/>
      <c r="L33" s="9"/>
      <c r="M33" s="181">
        <v>4</v>
      </c>
      <c r="N33" s="181">
        <v>3</v>
      </c>
      <c r="O33" s="179">
        <v>2</v>
      </c>
      <c r="P33" s="178">
        <f t="shared" si="0"/>
        <v>9</v>
      </c>
      <c r="Q33" s="304">
        <f t="shared" si="1"/>
        <v>24</v>
      </c>
      <c r="R33" s="163"/>
      <c r="S33" s="23"/>
      <c r="T33" s="164"/>
      <c r="U33" s="319"/>
      <c r="V33" s="320"/>
    </row>
    <row r="34" spans="1:22" ht="20" customHeight="1">
      <c r="A34" s="34" t="s">
        <v>5</v>
      </c>
      <c r="B34" s="49">
        <v>2</v>
      </c>
      <c r="C34" s="318" t="s">
        <v>63</v>
      </c>
      <c r="D34" s="314" t="s">
        <v>267</v>
      </c>
      <c r="E34" s="315" t="s">
        <v>221</v>
      </c>
      <c r="F34" s="74"/>
      <c r="G34" s="99">
        <v>0.27</v>
      </c>
      <c r="H34" s="104"/>
      <c r="I34" s="7">
        <v>0.27</v>
      </c>
      <c r="J34" s="73"/>
      <c r="K34" s="40"/>
      <c r="L34" s="9"/>
      <c r="M34" s="181">
        <v>4</v>
      </c>
      <c r="N34" s="181">
        <v>2</v>
      </c>
      <c r="O34" s="179">
        <v>3</v>
      </c>
      <c r="P34" s="178">
        <f t="shared" si="0"/>
        <v>9</v>
      </c>
      <c r="Q34" s="304">
        <f t="shared" si="1"/>
        <v>24</v>
      </c>
      <c r="R34" s="163"/>
      <c r="S34" s="23"/>
      <c r="T34" s="164"/>
      <c r="U34" s="319"/>
      <c r="V34" s="320"/>
    </row>
    <row r="35" spans="1:22" ht="20" customHeight="1">
      <c r="A35" s="34" t="s">
        <v>5</v>
      </c>
      <c r="B35" s="49">
        <v>2</v>
      </c>
      <c r="C35" s="318" t="s">
        <v>193</v>
      </c>
      <c r="D35" s="314" t="s">
        <v>280</v>
      </c>
      <c r="E35" s="315" t="s">
        <v>300</v>
      </c>
      <c r="F35" s="74"/>
      <c r="G35" s="99">
        <v>1.1000000000000001</v>
      </c>
      <c r="H35" s="104"/>
      <c r="I35" s="7">
        <v>1.1000000000000001</v>
      </c>
      <c r="J35" s="73" t="s">
        <v>13</v>
      </c>
      <c r="K35" s="40">
        <v>1978</v>
      </c>
      <c r="L35" s="9"/>
      <c r="M35" s="181">
        <v>3</v>
      </c>
      <c r="N35" s="181">
        <v>4</v>
      </c>
      <c r="O35" s="179">
        <v>2</v>
      </c>
      <c r="P35" s="178">
        <f t="shared" si="0"/>
        <v>9</v>
      </c>
      <c r="Q35" s="304">
        <f t="shared" si="1"/>
        <v>24</v>
      </c>
      <c r="R35" s="163"/>
      <c r="S35" s="23"/>
      <c r="T35" s="164"/>
      <c r="U35" s="319"/>
      <c r="V35" s="320" t="s">
        <v>306</v>
      </c>
    </row>
    <row r="36" spans="1:22" ht="20" customHeight="1">
      <c r="A36" s="34" t="s">
        <v>5</v>
      </c>
      <c r="B36" s="49">
        <v>2</v>
      </c>
      <c r="C36" s="318" t="s">
        <v>20</v>
      </c>
      <c r="D36" s="314" t="s">
        <v>255</v>
      </c>
      <c r="E36" s="315" t="s">
        <v>251</v>
      </c>
      <c r="F36" s="74"/>
      <c r="G36" s="99">
        <v>0.15</v>
      </c>
      <c r="H36" s="104"/>
      <c r="I36" s="7">
        <v>0.15</v>
      </c>
      <c r="J36" s="73" t="s">
        <v>13</v>
      </c>
      <c r="K36" s="40">
        <v>1971</v>
      </c>
      <c r="L36" s="9"/>
      <c r="M36" s="181">
        <v>2</v>
      </c>
      <c r="N36" s="181">
        <v>2</v>
      </c>
      <c r="O36" s="179">
        <v>5</v>
      </c>
      <c r="P36" s="178">
        <f t="shared" si="0"/>
        <v>9</v>
      </c>
      <c r="Q36" s="304">
        <f t="shared" si="1"/>
        <v>20</v>
      </c>
      <c r="R36" s="163"/>
      <c r="S36" s="23"/>
      <c r="T36" s="164"/>
      <c r="U36" s="319"/>
      <c r="V36" s="320" t="s">
        <v>365</v>
      </c>
    </row>
    <row r="37" spans="1:22" ht="20" customHeight="1">
      <c r="A37" s="34" t="s">
        <v>5</v>
      </c>
      <c r="B37" s="49">
        <v>2</v>
      </c>
      <c r="C37" s="318" t="s">
        <v>58</v>
      </c>
      <c r="D37" s="314" t="s">
        <v>280</v>
      </c>
      <c r="E37" s="315" t="s">
        <v>294</v>
      </c>
      <c r="F37" s="74"/>
      <c r="G37" s="99">
        <v>0.55000000000000004</v>
      </c>
      <c r="H37" s="105">
        <v>0.15</v>
      </c>
      <c r="I37" s="7">
        <v>0.45</v>
      </c>
      <c r="J37" s="73"/>
      <c r="K37" s="40" t="s">
        <v>296</v>
      </c>
      <c r="L37" s="9"/>
      <c r="M37" s="181">
        <v>2</v>
      </c>
      <c r="N37" s="181">
        <v>3</v>
      </c>
      <c r="O37" s="179">
        <v>3</v>
      </c>
      <c r="P37" s="178">
        <f t="shared" si="0"/>
        <v>8</v>
      </c>
      <c r="Q37" s="304">
        <f t="shared" si="1"/>
        <v>18</v>
      </c>
      <c r="R37" s="163"/>
      <c r="S37" s="23"/>
      <c r="T37" s="164"/>
      <c r="U37" s="319"/>
      <c r="V37" s="320" t="s">
        <v>431</v>
      </c>
    </row>
    <row r="38" spans="1:22" ht="20" customHeight="1">
      <c r="A38" s="34" t="s">
        <v>5</v>
      </c>
      <c r="B38" s="49">
        <v>2</v>
      </c>
      <c r="C38" s="318" t="s">
        <v>24</v>
      </c>
      <c r="D38" s="314" t="s">
        <v>255</v>
      </c>
      <c r="E38" s="315" t="s">
        <v>251</v>
      </c>
      <c r="F38" s="74"/>
      <c r="G38" s="99">
        <v>1.98</v>
      </c>
      <c r="H38" s="104"/>
      <c r="I38" s="7">
        <v>1.98</v>
      </c>
      <c r="J38" s="73" t="s">
        <v>13</v>
      </c>
      <c r="K38" s="40">
        <v>1974</v>
      </c>
      <c r="L38" s="9"/>
      <c r="M38" s="181">
        <v>3</v>
      </c>
      <c r="N38" s="181">
        <v>2</v>
      </c>
      <c r="O38" s="179">
        <v>3</v>
      </c>
      <c r="P38" s="178">
        <f t="shared" ref="P38:P69" si="2">SUM(M38:O38)</f>
        <v>8</v>
      </c>
      <c r="Q38" s="304">
        <f t="shared" ref="Q38:Q69" si="3">O38*N38*M38</f>
        <v>18</v>
      </c>
      <c r="R38" s="163"/>
      <c r="S38" s="23"/>
      <c r="T38" s="164"/>
      <c r="U38" s="319"/>
      <c r="V38" s="320" t="s">
        <v>288</v>
      </c>
    </row>
    <row r="39" spans="1:22" ht="20" customHeight="1">
      <c r="A39" s="34" t="s">
        <v>5</v>
      </c>
      <c r="B39" s="49">
        <v>2</v>
      </c>
      <c r="C39" s="318" t="s">
        <v>78</v>
      </c>
      <c r="D39" s="314" t="s">
        <v>250</v>
      </c>
      <c r="E39" s="315" t="s">
        <v>251</v>
      </c>
      <c r="F39" s="74"/>
      <c r="G39" s="99">
        <v>0.75</v>
      </c>
      <c r="H39" s="104"/>
      <c r="I39" s="7">
        <v>0.75</v>
      </c>
      <c r="J39" s="73" t="s">
        <v>13</v>
      </c>
      <c r="K39" s="40" t="s">
        <v>81</v>
      </c>
      <c r="L39" s="9"/>
      <c r="M39" s="181">
        <v>2</v>
      </c>
      <c r="N39" s="181">
        <v>3</v>
      </c>
      <c r="O39" s="179">
        <v>3</v>
      </c>
      <c r="P39" s="178">
        <f t="shared" si="2"/>
        <v>8</v>
      </c>
      <c r="Q39" s="304">
        <f t="shared" si="3"/>
        <v>18</v>
      </c>
      <c r="R39" s="163"/>
      <c r="S39" s="23"/>
      <c r="T39" s="164"/>
      <c r="U39" s="319"/>
      <c r="V39" s="320" t="s">
        <v>367</v>
      </c>
    </row>
    <row r="40" spans="1:22" ht="20" customHeight="1">
      <c r="A40" s="34" t="s">
        <v>5</v>
      </c>
      <c r="B40" s="49">
        <v>2</v>
      </c>
      <c r="C40" s="318" t="s">
        <v>74</v>
      </c>
      <c r="D40" s="314" t="s">
        <v>369</v>
      </c>
      <c r="E40" s="315" t="s">
        <v>251</v>
      </c>
      <c r="F40" s="74"/>
      <c r="G40" s="99">
        <v>0.43</v>
      </c>
      <c r="H40" s="104"/>
      <c r="I40" s="7">
        <v>0.43</v>
      </c>
      <c r="J40" s="73"/>
      <c r="K40" s="40"/>
      <c r="L40" s="9"/>
      <c r="M40" s="181">
        <v>2</v>
      </c>
      <c r="N40" s="181">
        <v>3</v>
      </c>
      <c r="O40" s="179">
        <v>3</v>
      </c>
      <c r="P40" s="178">
        <f t="shared" si="2"/>
        <v>8</v>
      </c>
      <c r="Q40" s="304">
        <f t="shared" si="3"/>
        <v>18</v>
      </c>
      <c r="R40" s="163"/>
      <c r="S40" s="23"/>
      <c r="T40" s="164"/>
      <c r="U40" s="319"/>
      <c r="V40" s="320"/>
    </row>
    <row r="41" spans="1:22" ht="20" customHeight="1">
      <c r="A41" s="34" t="s">
        <v>5</v>
      </c>
      <c r="B41" s="49">
        <v>2</v>
      </c>
      <c r="C41" s="318" t="s">
        <v>14</v>
      </c>
      <c r="D41" s="314" t="s">
        <v>255</v>
      </c>
      <c r="E41" s="315" t="s">
        <v>251</v>
      </c>
      <c r="F41" s="74"/>
      <c r="G41" s="99">
        <v>1.25</v>
      </c>
      <c r="H41" s="74"/>
      <c r="I41" s="7">
        <v>1.25</v>
      </c>
      <c r="J41" s="128" t="s">
        <v>13</v>
      </c>
      <c r="K41" s="40">
        <v>1984</v>
      </c>
      <c r="L41" s="9"/>
      <c r="M41" s="181">
        <v>2</v>
      </c>
      <c r="N41" s="181">
        <v>2</v>
      </c>
      <c r="O41" s="179">
        <v>4</v>
      </c>
      <c r="P41" s="178">
        <f t="shared" si="2"/>
        <v>8</v>
      </c>
      <c r="Q41" s="304">
        <f t="shared" si="3"/>
        <v>16</v>
      </c>
      <c r="R41" s="163"/>
      <c r="S41" s="23"/>
      <c r="T41" s="164"/>
      <c r="U41" s="319"/>
      <c r="V41" s="320"/>
    </row>
    <row r="42" spans="1:22" ht="20" customHeight="1">
      <c r="A42" s="34" t="s">
        <v>5</v>
      </c>
      <c r="B42" s="49">
        <v>2</v>
      </c>
      <c r="C42" s="322" t="s">
        <v>118</v>
      </c>
      <c r="D42" s="314" t="s">
        <v>230</v>
      </c>
      <c r="E42" s="315" t="s">
        <v>251</v>
      </c>
      <c r="F42" s="74"/>
      <c r="G42" s="99">
        <v>0.28000000000000003</v>
      </c>
      <c r="H42" s="104"/>
      <c r="I42" s="7">
        <v>0.28000000000000003</v>
      </c>
      <c r="J42" s="73"/>
      <c r="K42" s="40"/>
      <c r="L42" s="9"/>
      <c r="M42" s="181">
        <v>2</v>
      </c>
      <c r="N42" s="181">
        <v>2</v>
      </c>
      <c r="O42" s="179">
        <v>4</v>
      </c>
      <c r="P42" s="178">
        <f t="shared" si="2"/>
        <v>8</v>
      </c>
      <c r="Q42" s="304">
        <f t="shared" si="3"/>
        <v>16</v>
      </c>
      <c r="R42" s="163"/>
      <c r="S42" s="23"/>
      <c r="T42" s="164"/>
      <c r="U42" s="319"/>
      <c r="V42" s="320"/>
    </row>
    <row r="43" spans="1:22" ht="20" customHeight="1">
      <c r="A43" s="34" t="s">
        <v>5</v>
      </c>
      <c r="B43" s="49">
        <v>2</v>
      </c>
      <c r="C43" s="318" t="s">
        <v>54</v>
      </c>
      <c r="D43" s="314" t="s">
        <v>255</v>
      </c>
      <c r="E43" s="315" t="s">
        <v>26</v>
      </c>
      <c r="F43" s="74"/>
      <c r="G43" s="99">
        <v>0.6</v>
      </c>
      <c r="H43" s="104"/>
      <c r="I43" s="7">
        <v>0.6</v>
      </c>
      <c r="J43" s="73"/>
      <c r="K43" s="40"/>
      <c r="L43" s="9"/>
      <c r="M43" s="181">
        <v>2</v>
      </c>
      <c r="N43" s="181">
        <v>2</v>
      </c>
      <c r="O43" s="179">
        <v>4</v>
      </c>
      <c r="P43" s="178">
        <f t="shared" si="2"/>
        <v>8</v>
      </c>
      <c r="Q43" s="304">
        <f t="shared" si="3"/>
        <v>16</v>
      </c>
      <c r="R43" s="163"/>
      <c r="S43" s="23"/>
      <c r="T43" s="164"/>
      <c r="U43" s="319"/>
      <c r="V43" s="320"/>
    </row>
    <row r="44" spans="1:22" ht="20" customHeight="1">
      <c r="A44" s="34" t="s">
        <v>5</v>
      </c>
      <c r="B44" s="49">
        <v>2</v>
      </c>
      <c r="C44" s="318" t="s">
        <v>61</v>
      </c>
      <c r="D44" s="314" t="s">
        <v>230</v>
      </c>
      <c r="E44" s="315" t="s">
        <v>251</v>
      </c>
      <c r="F44" s="74"/>
      <c r="G44" s="99">
        <v>0.4</v>
      </c>
      <c r="H44" s="104"/>
      <c r="I44" s="7">
        <v>0.4</v>
      </c>
      <c r="J44" s="73"/>
      <c r="K44" s="40"/>
      <c r="L44" s="9"/>
      <c r="M44" s="181">
        <v>1</v>
      </c>
      <c r="N44" s="181">
        <v>3</v>
      </c>
      <c r="O44" s="179">
        <v>4</v>
      </c>
      <c r="P44" s="178">
        <f t="shared" si="2"/>
        <v>8</v>
      </c>
      <c r="Q44" s="304">
        <f t="shared" si="3"/>
        <v>12</v>
      </c>
      <c r="R44" s="163"/>
      <c r="S44" s="23"/>
      <c r="T44" s="164"/>
      <c r="U44" s="319"/>
      <c r="V44" s="320"/>
    </row>
    <row r="45" spans="1:22" ht="20" customHeight="1">
      <c r="A45" s="34" t="s">
        <v>5</v>
      </c>
      <c r="B45" s="56">
        <v>4</v>
      </c>
      <c r="C45" s="318" t="s">
        <v>30</v>
      </c>
      <c r="D45" s="314" t="s">
        <v>255</v>
      </c>
      <c r="E45" s="315" t="s">
        <v>251</v>
      </c>
      <c r="F45" s="74"/>
      <c r="G45" s="99">
        <v>0.5</v>
      </c>
      <c r="H45" s="105">
        <v>0.5</v>
      </c>
      <c r="I45" s="5"/>
      <c r="J45" s="73"/>
      <c r="K45" s="40"/>
      <c r="L45" s="9"/>
      <c r="M45" s="181">
        <v>2</v>
      </c>
      <c r="N45" s="181">
        <v>2</v>
      </c>
      <c r="O45" s="179">
        <v>3</v>
      </c>
      <c r="P45" s="178">
        <f t="shared" si="2"/>
        <v>7</v>
      </c>
      <c r="Q45" s="304">
        <f t="shared" si="3"/>
        <v>12</v>
      </c>
      <c r="R45" s="163"/>
      <c r="S45" s="23"/>
      <c r="T45" s="164"/>
      <c r="U45" s="319"/>
      <c r="V45" s="320" t="s">
        <v>341</v>
      </c>
    </row>
    <row r="46" spans="1:22" ht="20" customHeight="1">
      <c r="A46" s="34" t="s">
        <v>5</v>
      </c>
      <c r="B46" s="95">
        <v>6</v>
      </c>
      <c r="C46" s="318" t="s">
        <v>93</v>
      </c>
      <c r="D46" s="314" t="s">
        <v>255</v>
      </c>
      <c r="E46" s="315" t="s">
        <v>26</v>
      </c>
      <c r="F46" s="74"/>
      <c r="G46" s="99">
        <v>0.34</v>
      </c>
      <c r="H46" s="115">
        <v>0.34</v>
      </c>
      <c r="I46" s="5"/>
      <c r="J46" s="73"/>
      <c r="K46" s="40"/>
      <c r="L46" s="9"/>
      <c r="M46" s="181">
        <v>3</v>
      </c>
      <c r="N46" s="181">
        <v>2</v>
      </c>
      <c r="O46" s="179">
        <v>2</v>
      </c>
      <c r="P46" s="178">
        <f t="shared" si="2"/>
        <v>7</v>
      </c>
      <c r="Q46" s="304">
        <f t="shared" si="3"/>
        <v>12</v>
      </c>
      <c r="R46" s="163"/>
      <c r="S46" s="23"/>
      <c r="T46" s="164"/>
      <c r="U46" s="319"/>
      <c r="V46" s="320" t="s">
        <v>316</v>
      </c>
    </row>
    <row r="47" spans="1:22" ht="20" customHeight="1">
      <c r="A47" s="34" t="s">
        <v>5</v>
      </c>
      <c r="B47" s="82">
        <v>3</v>
      </c>
      <c r="C47" s="318" t="s">
        <v>15</v>
      </c>
      <c r="D47" s="314" t="s">
        <v>261</v>
      </c>
      <c r="E47" s="315" t="s">
        <v>251</v>
      </c>
      <c r="F47" s="74"/>
      <c r="G47" s="99">
        <v>0.43</v>
      </c>
      <c r="H47" s="106">
        <v>0.43</v>
      </c>
      <c r="I47" s="5"/>
      <c r="J47" s="73"/>
      <c r="K47" s="40"/>
      <c r="L47" s="9"/>
      <c r="M47" s="181">
        <v>3</v>
      </c>
      <c r="N47" s="181">
        <v>2</v>
      </c>
      <c r="O47" s="179">
        <v>2</v>
      </c>
      <c r="P47" s="178">
        <f t="shared" si="2"/>
        <v>7</v>
      </c>
      <c r="Q47" s="304">
        <f t="shared" si="3"/>
        <v>12</v>
      </c>
      <c r="R47" s="163"/>
      <c r="S47" s="23"/>
      <c r="T47" s="164"/>
      <c r="U47" s="319"/>
      <c r="V47" s="320"/>
    </row>
    <row r="48" spans="1:22" ht="20" customHeight="1">
      <c r="A48" s="34" t="s">
        <v>5</v>
      </c>
      <c r="B48" s="39">
        <v>5</v>
      </c>
      <c r="C48" s="318" t="s">
        <v>109</v>
      </c>
      <c r="D48" s="314" t="s">
        <v>255</v>
      </c>
      <c r="E48" s="315" t="s">
        <v>251</v>
      </c>
      <c r="F48" s="74"/>
      <c r="G48" s="99">
        <v>1.97</v>
      </c>
      <c r="H48" s="109">
        <v>1.97</v>
      </c>
      <c r="I48" s="5"/>
      <c r="J48" s="73"/>
      <c r="K48" s="40"/>
      <c r="L48" s="9"/>
      <c r="M48" s="181">
        <v>4</v>
      </c>
      <c r="N48" s="181">
        <v>1</v>
      </c>
      <c r="O48" s="179">
        <v>3</v>
      </c>
      <c r="P48" s="178">
        <f t="shared" si="2"/>
        <v>8</v>
      </c>
      <c r="Q48" s="304">
        <f t="shared" si="3"/>
        <v>12</v>
      </c>
      <c r="R48" s="163"/>
      <c r="S48" s="23"/>
      <c r="T48" s="164"/>
      <c r="U48" s="319"/>
      <c r="V48" s="320"/>
    </row>
    <row r="49" spans="1:22" ht="20" customHeight="1">
      <c r="A49" s="34" t="s">
        <v>5</v>
      </c>
      <c r="B49" s="39">
        <v>5</v>
      </c>
      <c r="C49" s="318" t="s">
        <v>355</v>
      </c>
      <c r="D49" s="314" t="s">
        <v>361</v>
      </c>
      <c r="E49" s="315" t="s">
        <v>356</v>
      </c>
      <c r="F49" s="74"/>
      <c r="G49" s="99">
        <v>1.8</v>
      </c>
      <c r="H49" s="109">
        <v>1.8</v>
      </c>
      <c r="I49" s="5" t="s">
        <v>13</v>
      </c>
      <c r="J49" s="73"/>
      <c r="K49" s="49">
        <v>1980</v>
      </c>
      <c r="L49" s="9"/>
      <c r="M49" s="181">
        <v>2</v>
      </c>
      <c r="N49" s="181">
        <v>2</v>
      </c>
      <c r="O49" s="179">
        <v>3</v>
      </c>
      <c r="P49" s="178">
        <f t="shared" si="2"/>
        <v>7</v>
      </c>
      <c r="Q49" s="304">
        <f t="shared" si="3"/>
        <v>12</v>
      </c>
      <c r="R49" s="163"/>
      <c r="S49" s="23"/>
      <c r="T49" s="164"/>
      <c r="U49" s="319"/>
      <c r="V49" s="320" t="s">
        <v>357</v>
      </c>
    </row>
    <row r="50" spans="1:22" ht="20" customHeight="1">
      <c r="A50" s="34" t="s">
        <v>5</v>
      </c>
      <c r="B50" s="39">
        <v>5</v>
      </c>
      <c r="C50" s="318" t="s">
        <v>195</v>
      </c>
      <c r="D50" s="314" t="s">
        <v>280</v>
      </c>
      <c r="E50" s="315" t="s">
        <v>301</v>
      </c>
      <c r="F50" s="74"/>
      <c r="G50" s="99">
        <v>1.2</v>
      </c>
      <c r="H50" s="109">
        <v>0.3</v>
      </c>
      <c r="I50" s="116">
        <v>0.9</v>
      </c>
      <c r="J50" s="73" t="s">
        <v>13</v>
      </c>
      <c r="K50" s="40">
        <v>1983</v>
      </c>
      <c r="L50" s="9"/>
      <c r="M50" s="181">
        <v>3</v>
      </c>
      <c r="N50" s="181">
        <v>4</v>
      </c>
      <c r="O50" s="179">
        <v>1</v>
      </c>
      <c r="P50" s="178">
        <f t="shared" si="2"/>
        <v>8</v>
      </c>
      <c r="Q50" s="304">
        <f t="shared" si="3"/>
        <v>12</v>
      </c>
      <c r="R50" s="163"/>
      <c r="S50" s="23"/>
      <c r="T50" s="164"/>
      <c r="U50" s="319"/>
      <c r="V50" s="320"/>
    </row>
    <row r="51" spans="1:22" ht="20" customHeight="1">
      <c r="A51" s="34" t="s">
        <v>5</v>
      </c>
      <c r="B51" s="42">
        <v>1</v>
      </c>
      <c r="C51" s="318" t="s">
        <v>49</v>
      </c>
      <c r="D51" s="314" t="s">
        <v>255</v>
      </c>
      <c r="E51" s="315" t="s">
        <v>251</v>
      </c>
      <c r="F51" s="74"/>
      <c r="G51" s="99">
        <v>3.26</v>
      </c>
      <c r="H51" s="104"/>
      <c r="I51" s="5"/>
      <c r="J51" s="77">
        <v>3.26</v>
      </c>
      <c r="K51" s="40" t="s">
        <v>52</v>
      </c>
      <c r="L51" s="9">
        <v>2015</v>
      </c>
      <c r="M51" s="181">
        <v>3</v>
      </c>
      <c r="N51" s="181">
        <v>3</v>
      </c>
      <c r="O51" s="179">
        <v>1</v>
      </c>
      <c r="P51" s="178">
        <f t="shared" si="2"/>
        <v>7</v>
      </c>
      <c r="Q51" s="304">
        <f t="shared" si="3"/>
        <v>9</v>
      </c>
      <c r="R51" s="163"/>
      <c r="S51" s="23"/>
      <c r="T51" s="164"/>
      <c r="U51" s="319"/>
      <c r="V51" s="320" t="s">
        <v>432</v>
      </c>
    </row>
    <row r="52" spans="1:22" ht="20" customHeight="1">
      <c r="A52" s="34" t="s">
        <v>5</v>
      </c>
      <c r="B52" s="39">
        <v>5</v>
      </c>
      <c r="C52" s="318" t="s">
        <v>82</v>
      </c>
      <c r="D52" s="314" t="s">
        <v>230</v>
      </c>
      <c r="E52" s="315" t="s">
        <v>213</v>
      </c>
      <c r="F52" s="74"/>
      <c r="G52" s="99">
        <v>0.8</v>
      </c>
      <c r="H52" s="109">
        <v>0.8</v>
      </c>
      <c r="I52" s="5"/>
      <c r="J52" s="73"/>
      <c r="K52" s="40"/>
      <c r="L52" s="9"/>
      <c r="M52" s="181">
        <v>3</v>
      </c>
      <c r="N52" s="181">
        <v>1</v>
      </c>
      <c r="O52" s="179">
        <v>3</v>
      </c>
      <c r="P52" s="178">
        <f t="shared" si="2"/>
        <v>7</v>
      </c>
      <c r="Q52" s="304">
        <f t="shared" si="3"/>
        <v>9</v>
      </c>
      <c r="R52" s="163"/>
      <c r="S52" s="23"/>
      <c r="T52" s="164"/>
      <c r="U52" s="319"/>
      <c r="V52" s="320"/>
    </row>
    <row r="53" spans="1:22" ht="20" customHeight="1">
      <c r="A53" s="28" t="s">
        <v>5</v>
      </c>
      <c r="B53" s="49">
        <v>2</v>
      </c>
      <c r="C53" s="318" t="s">
        <v>95</v>
      </c>
      <c r="D53" s="314" t="s">
        <v>255</v>
      </c>
      <c r="E53" s="315" t="s">
        <v>277</v>
      </c>
      <c r="F53" s="74"/>
      <c r="G53" s="99">
        <v>0.25</v>
      </c>
      <c r="H53" s="104"/>
      <c r="I53" s="7">
        <v>0.25</v>
      </c>
      <c r="J53" s="73"/>
      <c r="K53" s="40">
        <v>1988</v>
      </c>
      <c r="L53" s="9"/>
      <c r="M53" s="181">
        <v>1</v>
      </c>
      <c r="N53" s="181">
        <v>3</v>
      </c>
      <c r="O53" s="179">
        <v>3</v>
      </c>
      <c r="P53" s="178">
        <f t="shared" si="2"/>
        <v>7</v>
      </c>
      <c r="Q53" s="304">
        <f t="shared" si="3"/>
        <v>9</v>
      </c>
      <c r="R53" s="163"/>
      <c r="S53" s="23"/>
      <c r="T53" s="164"/>
      <c r="U53" s="319"/>
      <c r="V53" s="320"/>
    </row>
    <row r="54" spans="1:22" ht="20" customHeight="1">
      <c r="A54" s="34" t="s">
        <v>5</v>
      </c>
      <c r="B54" s="39">
        <v>5</v>
      </c>
      <c r="C54" s="318" t="s">
        <v>46</v>
      </c>
      <c r="D54" s="314" t="s">
        <v>270</v>
      </c>
      <c r="E54" s="315" t="s">
        <v>251</v>
      </c>
      <c r="F54" s="74"/>
      <c r="G54" s="99">
        <v>2.6</v>
      </c>
      <c r="H54" s="109">
        <v>2.6</v>
      </c>
      <c r="I54" s="5"/>
      <c r="J54" s="73"/>
      <c r="K54" s="40"/>
      <c r="L54" s="9"/>
      <c r="M54" s="181">
        <v>3</v>
      </c>
      <c r="N54" s="181">
        <v>1</v>
      </c>
      <c r="O54" s="179">
        <v>3</v>
      </c>
      <c r="P54" s="178">
        <f t="shared" si="2"/>
        <v>7</v>
      </c>
      <c r="Q54" s="304">
        <f t="shared" si="3"/>
        <v>9</v>
      </c>
      <c r="R54" s="163"/>
      <c r="S54" s="23"/>
      <c r="T54" s="164"/>
      <c r="U54" s="319"/>
      <c r="V54" s="320" t="s">
        <v>271</v>
      </c>
    </row>
    <row r="55" spans="1:22" ht="20" customHeight="1">
      <c r="A55" s="34" t="s">
        <v>5</v>
      </c>
      <c r="B55" s="42">
        <v>1</v>
      </c>
      <c r="C55" s="318" t="s">
        <v>353</v>
      </c>
      <c r="D55" s="314" t="s">
        <v>224</v>
      </c>
      <c r="E55" s="315" t="s">
        <v>354</v>
      </c>
      <c r="F55" s="74"/>
      <c r="G55" s="99">
        <v>1.07</v>
      </c>
      <c r="H55" s="104"/>
      <c r="I55" s="78">
        <v>1.07</v>
      </c>
      <c r="J55" s="73"/>
      <c r="K55" s="40"/>
      <c r="L55" s="9"/>
      <c r="M55" s="181">
        <v>3</v>
      </c>
      <c r="N55" s="181">
        <v>1</v>
      </c>
      <c r="O55" s="179">
        <v>3</v>
      </c>
      <c r="P55" s="178">
        <f t="shared" si="2"/>
        <v>7</v>
      </c>
      <c r="Q55" s="304">
        <f t="shared" si="3"/>
        <v>9</v>
      </c>
      <c r="R55" s="163"/>
      <c r="S55" s="23"/>
      <c r="T55" s="164"/>
      <c r="U55" s="319"/>
      <c r="V55" s="320"/>
    </row>
    <row r="56" spans="1:22" ht="20" customHeight="1">
      <c r="A56" s="34" t="s">
        <v>5</v>
      </c>
      <c r="B56" s="42">
        <v>1</v>
      </c>
      <c r="C56" s="322" t="s">
        <v>44</v>
      </c>
      <c r="D56" s="314" t="s">
        <v>230</v>
      </c>
      <c r="E56" s="315" t="s">
        <v>34</v>
      </c>
      <c r="F56" s="74"/>
      <c r="G56" s="99">
        <v>0.27</v>
      </c>
      <c r="H56" s="104"/>
      <c r="I56" s="78">
        <v>0.27</v>
      </c>
      <c r="J56" s="73" t="s">
        <v>13</v>
      </c>
      <c r="K56" s="40"/>
      <c r="L56" s="9"/>
      <c r="M56" s="181">
        <v>1</v>
      </c>
      <c r="N56" s="181">
        <v>3</v>
      </c>
      <c r="O56" s="179">
        <v>3</v>
      </c>
      <c r="P56" s="178">
        <f t="shared" si="2"/>
        <v>7</v>
      </c>
      <c r="Q56" s="304">
        <f t="shared" si="3"/>
        <v>9</v>
      </c>
      <c r="R56" s="163"/>
      <c r="S56" s="23"/>
      <c r="T56" s="164"/>
      <c r="U56" s="319"/>
      <c r="V56" s="320"/>
    </row>
    <row r="57" spans="1:22" ht="20" customHeight="1">
      <c r="A57" s="28" t="s">
        <v>5</v>
      </c>
      <c r="B57" s="56">
        <v>4</v>
      </c>
      <c r="C57" s="318" t="s">
        <v>429</v>
      </c>
      <c r="D57" s="314"/>
      <c r="E57" s="315"/>
      <c r="F57" s="74"/>
      <c r="G57" s="99"/>
      <c r="H57" s="105">
        <v>1</v>
      </c>
      <c r="I57" s="5"/>
      <c r="J57" s="128"/>
      <c r="K57" s="40"/>
      <c r="L57" s="9"/>
      <c r="M57" s="181">
        <v>2</v>
      </c>
      <c r="N57" s="181">
        <v>1</v>
      </c>
      <c r="O57" s="179">
        <v>4</v>
      </c>
      <c r="P57" s="178">
        <f t="shared" si="2"/>
        <v>7</v>
      </c>
      <c r="Q57" s="304">
        <f t="shared" si="3"/>
        <v>8</v>
      </c>
      <c r="R57" s="163"/>
      <c r="S57" s="23"/>
      <c r="T57" s="164"/>
      <c r="U57" s="319"/>
      <c r="V57" s="320"/>
    </row>
    <row r="58" spans="1:22" ht="20" customHeight="1">
      <c r="A58" s="34" t="s">
        <v>5</v>
      </c>
      <c r="B58" s="42">
        <v>1</v>
      </c>
      <c r="C58" s="318" t="s">
        <v>29</v>
      </c>
      <c r="D58" s="314" t="s">
        <v>255</v>
      </c>
      <c r="E58" s="315" t="s">
        <v>251</v>
      </c>
      <c r="F58" s="74"/>
      <c r="G58" s="99">
        <v>0.5</v>
      </c>
      <c r="H58" s="104"/>
      <c r="I58" s="78">
        <v>0.5</v>
      </c>
      <c r="J58" s="73" t="s">
        <v>13</v>
      </c>
      <c r="K58" s="40"/>
      <c r="L58" s="9"/>
      <c r="M58" s="181">
        <v>2</v>
      </c>
      <c r="N58" s="181">
        <v>2</v>
      </c>
      <c r="O58" s="179">
        <v>2</v>
      </c>
      <c r="P58" s="178">
        <f t="shared" si="2"/>
        <v>6</v>
      </c>
      <c r="Q58" s="304">
        <f t="shared" si="3"/>
        <v>8</v>
      </c>
      <c r="R58" s="163"/>
      <c r="S58" s="23"/>
      <c r="T58" s="164"/>
      <c r="U58" s="319"/>
      <c r="V58" s="320"/>
    </row>
    <row r="59" spans="1:22" ht="20" customHeight="1">
      <c r="A59" s="34" t="s">
        <v>5</v>
      </c>
      <c r="B59" s="56">
        <v>4</v>
      </c>
      <c r="C59" s="318" t="s">
        <v>111</v>
      </c>
      <c r="D59" s="314" t="s">
        <v>261</v>
      </c>
      <c r="E59" s="315" t="s">
        <v>15</v>
      </c>
      <c r="F59" s="74"/>
      <c r="G59" s="99">
        <v>0.23</v>
      </c>
      <c r="H59" s="105">
        <v>0.23</v>
      </c>
      <c r="I59" s="5"/>
      <c r="J59" s="73"/>
      <c r="K59" s="40"/>
      <c r="L59" s="9"/>
      <c r="M59" s="181">
        <v>2</v>
      </c>
      <c r="N59" s="181">
        <v>2</v>
      </c>
      <c r="O59" s="179">
        <v>2</v>
      </c>
      <c r="P59" s="178">
        <f t="shared" si="2"/>
        <v>6</v>
      </c>
      <c r="Q59" s="304">
        <f t="shared" si="3"/>
        <v>8</v>
      </c>
      <c r="R59" s="163"/>
      <c r="S59" s="23"/>
      <c r="T59" s="164"/>
      <c r="U59" s="319"/>
      <c r="V59" s="320"/>
    </row>
    <row r="60" spans="1:22" ht="20" customHeight="1">
      <c r="A60" s="34" t="s">
        <v>5</v>
      </c>
      <c r="B60" s="42">
        <v>1</v>
      </c>
      <c r="C60" s="318" t="s">
        <v>32</v>
      </c>
      <c r="D60" s="314" t="s">
        <v>250</v>
      </c>
      <c r="E60" s="315" t="s">
        <v>329</v>
      </c>
      <c r="F60" s="74"/>
      <c r="G60" s="99">
        <v>0.54</v>
      </c>
      <c r="H60" s="104"/>
      <c r="I60" s="78">
        <v>0.54</v>
      </c>
      <c r="J60" s="73"/>
      <c r="K60" s="40" t="s">
        <v>39</v>
      </c>
      <c r="L60" s="9"/>
      <c r="M60" s="181">
        <v>2</v>
      </c>
      <c r="N60" s="181">
        <v>2</v>
      </c>
      <c r="O60" s="179">
        <v>2</v>
      </c>
      <c r="P60" s="178">
        <f t="shared" si="2"/>
        <v>6</v>
      </c>
      <c r="Q60" s="304">
        <f t="shared" si="3"/>
        <v>8</v>
      </c>
      <c r="R60" s="163"/>
      <c r="S60" s="23"/>
      <c r="T60" s="164"/>
      <c r="U60" s="319"/>
      <c r="V60" s="320" t="s">
        <v>335</v>
      </c>
    </row>
    <row r="61" spans="1:22" ht="20" customHeight="1">
      <c r="A61" s="34" t="s">
        <v>5</v>
      </c>
      <c r="B61" s="49">
        <v>2</v>
      </c>
      <c r="C61" s="318" t="s">
        <v>37</v>
      </c>
      <c r="D61" s="314" t="s">
        <v>280</v>
      </c>
      <c r="E61" s="315" t="s">
        <v>216</v>
      </c>
      <c r="F61" s="74"/>
      <c r="G61" s="99">
        <v>0.37</v>
      </c>
      <c r="H61" s="104" t="s">
        <v>13</v>
      </c>
      <c r="I61" s="7">
        <v>0.37</v>
      </c>
      <c r="J61" s="73"/>
      <c r="K61" s="40">
        <v>1975</v>
      </c>
      <c r="L61" s="9"/>
      <c r="M61" s="181">
        <v>1</v>
      </c>
      <c r="N61" s="181">
        <v>2</v>
      </c>
      <c r="O61" s="179">
        <v>4</v>
      </c>
      <c r="P61" s="178">
        <f t="shared" si="2"/>
        <v>7</v>
      </c>
      <c r="Q61" s="304">
        <f t="shared" si="3"/>
        <v>8</v>
      </c>
      <c r="R61" s="163"/>
      <c r="S61" s="23"/>
      <c r="T61" s="164"/>
      <c r="U61" s="319"/>
      <c r="V61" s="320"/>
    </row>
    <row r="62" spans="1:22" ht="20" customHeight="1">
      <c r="A62" s="34" t="s">
        <v>5</v>
      </c>
      <c r="B62" s="56">
        <v>4</v>
      </c>
      <c r="C62" s="322" t="s">
        <v>120</v>
      </c>
      <c r="D62" s="314" t="s">
        <v>337</v>
      </c>
      <c r="E62" s="315" t="s">
        <v>339</v>
      </c>
      <c r="F62" s="74" t="s">
        <v>13</v>
      </c>
      <c r="G62" s="99">
        <v>0.3</v>
      </c>
      <c r="H62" s="105">
        <v>0.3</v>
      </c>
      <c r="I62" s="5"/>
      <c r="J62" s="73"/>
      <c r="K62" s="40"/>
      <c r="L62" s="9"/>
      <c r="M62" s="181">
        <v>1</v>
      </c>
      <c r="N62" s="181">
        <v>2</v>
      </c>
      <c r="O62" s="179">
        <v>4</v>
      </c>
      <c r="P62" s="178">
        <f t="shared" si="2"/>
        <v>7</v>
      </c>
      <c r="Q62" s="304">
        <f t="shared" si="3"/>
        <v>8</v>
      </c>
      <c r="R62" s="163"/>
      <c r="S62" s="23"/>
      <c r="T62" s="164"/>
      <c r="U62" s="319"/>
      <c r="V62" s="320" t="s">
        <v>340</v>
      </c>
    </row>
    <row r="63" spans="1:22" ht="20" customHeight="1">
      <c r="A63" s="34" t="s">
        <v>5</v>
      </c>
      <c r="B63" s="40"/>
      <c r="C63" s="318" t="s">
        <v>436</v>
      </c>
      <c r="D63" s="314" t="s">
        <v>382</v>
      </c>
      <c r="E63" s="315" t="s">
        <v>93</v>
      </c>
      <c r="F63" s="74"/>
      <c r="G63" s="99">
        <v>0.14000000000000001</v>
      </c>
      <c r="H63" s="104">
        <v>0.25</v>
      </c>
      <c r="I63" s="5"/>
      <c r="J63" s="73"/>
      <c r="K63" s="40"/>
      <c r="L63" s="9"/>
      <c r="M63" s="181">
        <v>2</v>
      </c>
      <c r="N63" s="181">
        <v>2</v>
      </c>
      <c r="O63" s="179">
        <v>2</v>
      </c>
      <c r="P63" s="178">
        <f t="shared" si="2"/>
        <v>6</v>
      </c>
      <c r="Q63" s="304">
        <f t="shared" si="3"/>
        <v>8</v>
      </c>
      <c r="R63" s="167"/>
      <c r="S63" s="5"/>
      <c r="T63" s="168"/>
      <c r="U63" s="319"/>
      <c r="V63" s="320"/>
    </row>
    <row r="64" spans="1:22" ht="20" customHeight="1">
      <c r="A64" s="34" t="s">
        <v>5</v>
      </c>
      <c r="B64" s="49">
        <v>2</v>
      </c>
      <c r="C64" s="318" t="s">
        <v>72</v>
      </c>
      <c r="D64" s="314" t="s">
        <v>337</v>
      </c>
      <c r="E64" s="315" t="s">
        <v>338</v>
      </c>
      <c r="F64" s="74"/>
      <c r="G64" s="99">
        <v>0.2</v>
      </c>
      <c r="H64" s="104"/>
      <c r="I64" s="7">
        <v>0.2</v>
      </c>
      <c r="J64" s="73"/>
      <c r="K64" s="40"/>
      <c r="L64" s="9"/>
      <c r="M64" s="181">
        <v>1</v>
      </c>
      <c r="N64" s="181">
        <v>2</v>
      </c>
      <c r="O64" s="179">
        <v>4</v>
      </c>
      <c r="P64" s="178">
        <f t="shared" si="2"/>
        <v>7</v>
      </c>
      <c r="Q64" s="304">
        <f t="shared" si="3"/>
        <v>8</v>
      </c>
      <c r="R64" s="163"/>
      <c r="S64" s="23"/>
      <c r="T64" s="164"/>
      <c r="U64" s="319"/>
      <c r="V64" s="320"/>
    </row>
    <row r="65" spans="1:22" ht="20" customHeight="1">
      <c r="A65" s="34" t="s">
        <v>5</v>
      </c>
      <c r="B65" s="49">
        <v>2</v>
      </c>
      <c r="C65" s="318" t="s">
        <v>60</v>
      </c>
      <c r="D65" s="314" t="s">
        <v>255</v>
      </c>
      <c r="E65" s="315" t="s">
        <v>251</v>
      </c>
      <c r="F65" s="74"/>
      <c r="G65" s="99">
        <v>1</v>
      </c>
      <c r="H65" s="105">
        <v>0.1</v>
      </c>
      <c r="I65" s="7">
        <v>0.9</v>
      </c>
      <c r="J65" s="73"/>
      <c r="K65" s="40"/>
      <c r="L65" s="9"/>
      <c r="M65" s="181">
        <v>1</v>
      </c>
      <c r="N65" s="181">
        <v>2</v>
      </c>
      <c r="O65" s="179">
        <v>4</v>
      </c>
      <c r="P65" s="178">
        <f t="shared" si="2"/>
        <v>7</v>
      </c>
      <c r="Q65" s="304">
        <f t="shared" si="3"/>
        <v>8</v>
      </c>
      <c r="R65" s="163"/>
      <c r="S65" s="23"/>
      <c r="T65" s="164"/>
      <c r="U65" s="319"/>
      <c r="V65" s="320"/>
    </row>
    <row r="66" spans="1:22" ht="20" customHeight="1">
      <c r="A66" s="34" t="s">
        <v>5</v>
      </c>
      <c r="B66" s="42">
        <v>1</v>
      </c>
      <c r="C66" s="318" t="s">
        <v>22</v>
      </c>
      <c r="D66" s="314" t="s">
        <v>261</v>
      </c>
      <c r="E66" s="315" t="s">
        <v>255</v>
      </c>
      <c r="F66" s="74"/>
      <c r="G66" s="99">
        <v>0.63</v>
      </c>
      <c r="H66" s="104"/>
      <c r="I66" s="78">
        <v>0.63</v>
      </c>
      <c r="J66" s="73" t="s">
        <v>13</v>
      </c>
      <c r="K66" s="40"/>
      <c r="L66" s="9"/>
      <c r="M66" s="181">
        <v>2</v>
      </c>
      <c r="N66" s="181">
        <v>1</v>
      </c>
      <c r="O66" s="179">
        <v>3</v>
      </c>
      <c r="P66" s="178">
        <f t="shared" si="2"/>
        <v>6</v>
      </c>
      <c r="Q66" s="304">
        <f t="shared" si="3"/>
        <v>6</v>
      </c>
      <c r="R66" s="163"/>
      <c r="S66" s="23"/>
      <c r="T66" s="164"/>
      <c r="U66" s="319"/>
      <c r="V66" s="320"/>
    </row>
    <row r="67" spans="1:22" ht="20" customHeight="1">
      <c r="A67" s="34" t="s">
        <v>5</v>
      </c>
      <c r="B67" s="49">
        <v>2</v>
      </c>
      <c r="C67" s="318" t="s">
        <v>11</v>
      </c>
      <c r="D67" s="314" t="s">
        <v>224</v>
      </c>
      <c r="E67" s="315" t="s">
        <v>360</v>
      </c>
      <c r="F67" s="74"/>
      <c r="G67" s="99">
        <v>0.45</v>
      </c>
      <c r="H67" s="104"/>
      <c r="I67" s="7">
        <v>0.45</v>
      </c>
      <c r="J67" s="73" t="s">
        <v>13</v>
      </c>
      <c r="K67" s="40">
        <v>1984</v>
      </c>
      <c r="L67" s="9"/>
      <c r="M67" s="181">
        <v>1</v>
      </c>
      <c r="N67" s="181">
        <v>2</v>
      </c>
      <c r="O67" s="179">
        <v>3</v>
      </c>
      <c r="P67" s="178">
        <f t="shared" si="2"/>
        <v>6</v>
      </c>
      <c r="Q67" s="304">
        <f t="shared" si="3"/>
        <v>6</v>
      </c>
      <c r="R67" s="163"/>
      <c r="S67" s="23"/>
      <c r="T67" s="164"/>
      <c r="U67" s="319"/>
      <c r="V67" s="320" t="s">
        <v>362</v>
      </c>
    </row>
    <row r="68" spans="1:22" ht="20" customHeight="1">
      <c r="A68" s="28" t="s">
        <v>5</v>
      </c>
      <c r="B68" s="95">
        <v>6</v>
      </c>
      <c r="C68" s="318" t="s">
        <v>89</v>
      </c>
      <c r="D68" s="314" t="s">
        <v>255</v>
      </c>
      <c r="E68" s="315" t="s">
        <v>314</v>
      </c>
      <c r="F68" s="74"/>
      <c r="G68" s="99">
        <v>0.25</v>
      </c>
      <c r="H68" s="115">
        <v>0.25</v>
      </c>
      <c r="I68" s="5"/>
      <c r="J68" s="73"/>
      <c r="K68" s="40"/>
      <c r="L68" s="9"/>
      <c r="M68" s="181">
        <v>1</v>
      </c>
      <c r="N68" s="181">
        <v>2</v>
      </c>
      <c r="O68" s="179">
        <v>3</v>
      </c>
      <c r="P68" s="178">
        <f t="shared" si="2"/>
        <v>6</v>
      </c>
      <c r="Q68" s="304">
        <f t="shared" si="3"/>
        <v>6</v>
      </c>
      <c r="R68" s="163"/>
      <c r="S68" s="23"/>
      <c r="T68" s="164"/>
      <c r="U68" s="319"/>
      <c r="V68" s="320" t="s">
        <v>315</v>
      </c>
    </row>
    <row r="69" spans="1:22" ht="20" customHeight="1">
      <c r="A69" s="34" t="s">
        <v>5</v>
      </c>
      <c r="B69" s="56">
        <v>4</v>
      </c>
      <c r="C69" s="318" t="s">
        <v>94</v>
      </c>
      <c r="D69" s="314" t="s">
        <v>224</v>
      </c>
      <c r="E69" s="315" t="s">
        <v>331</v>
      </c>
      <c r="F69" s="74"/>
      <c r="G69" s="99">
        <v>0.15</v>
      </c>
      <c r="H69" s="105">
        <v>0.15</v>
      </c>
      <c r="I69" s="5"/>
      <c r="J69" s="73"/>
      <c r="K69" s="40"/>
      <c r="L69" s="9"/>
      <c r="M69" s="181">
        <v>1</v>
      </c>
      <c r="N69" s="181">
        <v>2</v>
      </c>
      <c r="O69" s="179">
        <v>3</v>
      </c>
      <c r="P69" s="178">
        <f t="shared" si="2"/>
        <v>6</v>
      </c>
      <c r="Q69" s="304">
        <f t="shared" si="3"/>
        <v>6</v>
      </c>
      <c r="R69" s="163"/>
      <c r="S69" s="23"/>
      <c r="T69" s="164"/>
      <c r="U69" s="319"/>
      <c r="V69" s="320"/>
    </row>
    <row r="70" spans="1:22" ht="20" customHeight="1">
      <c r="A70" s="34" t="s">
        <v>5</v>
      </c>
      <c r="B70" s="49">
        <v>2</v>
      </c>
      <c r="C70" s="318" t="s">
        <v>25</v>
      </c>
      <c r="D70" s="314" t="s">
        <v>255</v>
      </c>
      <c r="E70" s="315" t="s">
        <v>251</v>
      </c>
      <c r="F70" s="74"/>
      <c r="G70" s="99">
        <v>0.75</v>
      </c>
      <c r="H70" s="104"/>
      <c r="I70" s="7">
        <v>0.75</v>
      </c>
      <c r="J70" s="73"/>
      <c r="K70" s="40">
        <v>1992</v>
      </c>
      <c r="L70" s="9"/>
      <c r="M70" s="181">
        <v>1</v>
      </c>
      <c r="N70" s="181">
        <v>1</v>
      </c>
      <c r="O70" s="179">
        <v>5</v>
      </c>
      <c r="P70" s="178">
        <f t="shared" ref="P70:P101" si="4">SUM(M70:O70)</f>
        <v>7</v>
      </c>
      <c r="Q70" s="304">
        <f t="shared" ref="Q70:Q101" si="5">O70*N70*M70</f>
        <v>5</v>
      </c>
      <c r="R70" s="163"/>
      <c r="S70" s="23"/>
      <c r="T70" s="164"/>
      <c r="U70" s="319"/>
      <c r="V70" s="320"/>
    </row>
    <row r="71" spans="1:22" ht="20" customHeight="1">
      <c r="A71" s="34" t="s">
        <v>5</v>
      </c>
      <c r="B71" s="49">
        <v>2</v>
      </c>
      <c r="C71" s="318" t="s">
        <v>45</v>
      </c>
      <c r="D71" s="314" t="s">
        <v>230</v>
      </c>
      <c r="E71" s="315" t="s">
        <v>231</v>
      </c>
      <c r="F71" s="74"/>
      <c r="G71" s="99">
        <v>0.5</v>
      </c>
      <c r="H71" s="104"/>
      <c r="I71" s="7">
        <v>0.5</v>
      </c>
      <c r="J71" s="73"/>
      <c r="K71" s="40">
        <v>1973</v>
      </c>
      <c r="L71" s="9"/>
      <c r="M71" s="181">
        <v>1</v>
      </c>
      <c r="N71" s="181">
        <v>1</v>
      </c>
      <c r="O71" s="179">
        <v>5</v>
      </c>
      <c r="P71" s="178">
        <f t="shared" si="4"/>
        <v>7</v>
      </c>
      <c r="Q71" s="304">
        <f t="shared" si="5"/>
        <v>5</v>
      </c>
      <c r="R71" s="163"/>
      <c r="S71" s="23"/>
      <c r="T71" s="164"/>
      <c r="U71" s="319"/>
      <c r="V71" s="320" t="s">
        <v>366</v>
      </c>
    </row>
    <row r="72" spans="1:22" ht="20" customHeight="1">
      <c r="A72" s="34" t="s">
        <v>5</v>
      </c>
      <c r="B72" s="39">
        <v>5</v>
      </c>
      <c r="C72" s="318" t="s">
        <v>96</v>
      </c>
      <c r="D72" s="314" t="s">
        <v>280</v>
      </c>
      <c r="E72" s="315" t="s">
        <v>294</v>
      </c>
      <c r="F72" s="74"/>
      <c r="G72" s="99">
        <v>0.24</v>
      </c>
      <c r="H72" s="109">
        <v>0.24</v>
      </c>
      <c r="I72" s="5"/>
      <c r="J72" s="73"/>
      <c r="K72" s="40">
        <v>1991</v>
      </c>
      <c r="L72" s="9"/>
      <c r="M72" s="181">
        <v>1</v>
      </c>
      <c r="N72" s="181">
        <v>1</v>
      </c>
      <c r="O72" s="179">
        <v>5</v>
      </c>
      <c r="P72" s="178">
        <f t="shared" si="4"/>
        <v>7</v>
      </c>
      <c r="Q72" s="304">
        <f t="shared" si="5"/>
        <v>5</v>
      </c>
      <c r="R72" s="163"/>
      <c r="S72" s="23"/>
      <c r="T72" s="164"/>
      <c r="U72" s="319"/>
      <c r="V72" s="320"/>
    </row>
    <row r="73" spans="1:22" ht="20" customHeight="1">
      <c r="A73" s="34" t="s">
        <v>5</v>
      </c>
      <c r="B73" s="49">
        <v>2</v>
      </c>
      <c r="C73" s="318" t="s">
        <v>106</v>
      </c>
      <c r="D73" s="314" t="s">
        <v>280</v>
      </c>
      <c r="E73" s="315" t="s">
        <v>36</v>
      </c>
      <c r="F73" s="74"/>
      <c r="G73" s="99">
        <v>0.05</v>
      </c>
      <c r="H73" s="104" t="s">
        <v>13</v>
      </c>
      <c r="I73" s="7">
        <v>0.05</v>
      </c>
      <c r="J73" s="73"/>
      <c r="K73" s="40"/>
      <c r="L73" s="9"/>
      <c r="M73" s="181">
        <v>1</v>
      </c>
      <c r="N73" s="181">
        <v>1</v>
      </c>
      <c r="O73" s="179">
        <v>5</v>
      </c>
      <c r="P73" s="178">
        <f t="shared" si="4"/>
        <v>7</v>
      </c>
      <c r="Q73" s="304">
        <f t="shared" si="5"/>
        <v>5</v>
      </c>
      <c r="R73" s="163"/>
      <c r="S73" s="23"/>
      <c r="T73" s="164"/>
      <c r="U73" s="319"/>
      <c r="V73" s="320"/>
    </row>
    <row r="74" spans="1:22" ht="20" customHeight="1">
      <c r="A74" s="34" t="s">
        <v>5</v>
      </c>
      <c r="B74" s="49">
        <v>2</v>
      </c>
      <c r="C74" s="318" t="s">
        <v>107</v>
      </c>
      <c r="D74" s="314" t="s">
        <v>280</v>
      </c>
      <c r="E74" s="315" t="s">
        <v>36</v>
      </c>
      <c r="F74" s="74"/>
      <c r="G74" s="99">
        <v>0.22</v>
      </c>
      <c r="H74" s="104" t="s">
        <v>13</v>
      </c>
      <c r="I74" s="7">
        <v>0.22</v>
      </c>
      <c r="J74" s="73"/>
      <c r="K74" s="40"/>
      <c r="L74" s="9"/>
      <c r="M74" s="181">
        <v>1</v>
      </c>
      <c r="N74" s="181">
        <v>1</v>
      </c>
      <c r="O74" s="179">
        <v>5</v>
      </c>
      <c r="P74" s="178">
        <f t="shared" si="4"/>
        <v>7</v>
      </c>
      <c r="Q74" s="304">
        <f t="shared" si="5"/>
        <v>5</v>
      </c>
      <c r="R74" s="163"/>
      <c r="S74" s="23"/>
      <c r="T74" s="164"/>
      <c r="U74" s="319"/>
      <c r="V74" s="320" t="s">
        <v>304</v>
      </c>
    </row>
    <row r="75" spans="1:22" ht="20" customHeight="1">
      <c r="A75" s="34" t="s">
        <v>5</v>
      </c>
      <c r="B75" s="49">
        <v>2</v>
      </c>
      <c r="C75" s="318" t="s">
        <v>110</v>
      </c>
      <c r="D75" s="314" t="s">
        <v>250</v>
      </c>
      <c r="E75" s="315" t="s">
        <v>251</v>
      </c>
      <c r="F75" s="74"/>
      <c r="G75" s="99">
        <v>0.94</v>
      </c>
      <c r="H75" s="104"/>
      <c r="I75" s="7">
        <v>0.94</v>
      </c>
      <c r="J75" s="73"/>
      <c r="K75" s="40"/>
      <c r="L75" s="9"/>
      <c r="M75" s="192">
        <v>2</v>
      </c>
      <c r="N75" s="192">
        <v>0.5</v>
      </c>
      <c r="O75" s="193">
        <v>4</v>
      </c>
      <c r="P75" s="191">
        <f t="shared" si="4"/>
        <v>6.5</v>
      </c>
      <c r="Q75" s="304">
        <f t="shared" si="5"/>
        <v>4</v>
      </c>
      <c r="R75" s="163"/>
      <c r="S75" s="23"/>
      <c r="T75" s="164"/>
      <c r="U75" s="319"/>
      <c r="V75" s="320"/>
    </row>
    <row r="76" spans="1:22" ht="20" customHeight="1">
      <c r="A76" s="34" t="s">
        <v>5</v>
      </c>
      <c r="B76" s="49">
        <v>2</v>
      </c>
      <c r="C76" s="318" t="s">
        <v>97</v>
      </c>
      <c r="D76" s="314" t="s">
        <v>221</v>
      </c>
      <c r="E76" s="315" t="s">
        <v>63</v>
      </c>
      <c r="F76" s="74"/>
      <c r="G76" s="99">
        <v>0.14000000000000001</v>
      </c>
      <c r="H76" s="104"/>
      <c r="I76" s="7">
        <v>0.14000000000000001</v>
      </c>
      <c r="J76" s="73"/>
      <c r="K76" s="40"/>
      <c r="L76" s="9"/>
      <c r="M76" s="181">
        <v>2</v>
      </c>
      <c r="N76" s="181">
        <v>1</v>
      </c>
      <c r="O76" s="179">
        <v>2</v>
      </c>
      <c r="P76" s="178">
        <f t="shared" si="4"/>
        <v>5</v>
      </c>
      <c r="Q76" s="304">
        <f t="shared" si="5"/>
        <v>4</v>
      </c>
      <c r="R76" s="163"/>
      <c r="S76" s="23"/>
      <c r="T76" s="164"/>
      <c r="U76" s="319"/>
      <c r="V76" s="320"/>
    </row>
    <row r="77" spans="1:22" ht="20" customHeight="1">
      <c r="A77" s="34" t="s">
        <v>5</v>
      </c>
      <c r="B77" s="42">
        <v>1</v>
      </c>
      <c r="C77" s="318" t="s">
        <v>113</v>
      </c>
      <c r="D77" s="314" t="s">
        <v>230</v>
      </c>
      <c r="E77" s="315" t="s">
        <v>34</v>
      </c>
      <c r="F77" s="74"/>
      <c r="G77" s="99">
        <v>0.36</v>
      </c>
      <c r="H77" s="104"/>
      <c r="I77" s="78">
        <v>0.36</v>
      </c>
      <c r="J77" s="73"/>
      <c r="K77" s="40">
        <v>1984</v>
      </c>
      <c r="L77" s="9"/>
      <c r="M77" s="181">
        <v>1</v>
      </c>
      <c r="N77" s="181">
        <v>2</v>
      </c>
      <c r="O77" s="179">
        <v>2</v>
      </c>
      <c r="P77" s="178">
        <f t="shared" si="4"/>
        <v>5</v>
      </c>
      <c r="Q77" s="304">
        <f t="shared" si="5"/>
        <v>4</v>
      </c>
      <c r="R77" s="163"/>
      <c r="S77" s="23"/>
      <c r="T77" s="164"/>
      <c r="U77" s="319"/>
      <c r="V77" s="320"/>
    </row>
    <row r="78" spans="1:22" ht="20" customHeight="1">
      <c r="A78" s="34" t="s">
        <v>5</v>
      </c>
      <c r="B78" s="56">
        <v>4</v>
      </c>
      <c r="C78" s="318" t="s">
        <v>103</v>
      </c>
      <c r="D78" s="314" t="s">
        <v>280</v>
      </c>
      <c r="E78" s="315" t="s">
        <v>295</v>
      </c>
      <c r="F78" s="74"/>
      <c r="G78" s="99">
        <v>0.12</v>
      </c>
      <c r="H78" s="105">
        <v>0.12</v>
      </c>
      <c r="I78" s="23" t="s">
        <v>13</v>
      </c>
      <c r="J78" s="73"/>
      <c r="K78" s="40"/>
      <c r="L78" s="9"/>
      <c r="M78" s="181">
        <v>1</v>
      </c>
      <c r="N78" s="181">
        <v>1</v>
      </c>
      <c r="O78" s="179">
        <v>4</v>
      </c>
      <c r="P78" s="178">
        <f t="shared" si="4"/>
        <v>6</v>
      </c>
      <c r="Q78" s="304">
        <f t="shared" si="5"/>
        <v>4</v>
      </c>
      <c r="R78" s="163"/>
      <c r="S78" s="23"/>
      <c r="T78" s="164"/>
      <c r="U78" s="319"/>
      <c r="V78" s="320"/>
    </row>
    <row r="79" spans="1:22" ht="20" customHeight="1">
      <c r="A79" s="34" t="s">
        <v>5</v>
      </c>
      <c r="B79" s="42">
        <v>1</v>
      </c>
      <c r="C79" s="318" t="s">
        <v>85</v>
      </c>
      <c r="D79" s="314" t="s">
        <v>257</v>
      </c>
      <c r="E79" s="315" t="s">
        <v>114</v>
      </c>
      <c r="F79" s="74"/>
      <c r="G79" s="99">
        <v>0.25</v>
      </c>
      <c r="H79" s="104"/>
      <c r="I79" s="78">
        <v>0.25</v>
      </c>
      <c r="J79" s="73"/>
      <c r="K79" s="40"/>
      <c r="L79" s="9"/>
      <c r="M79" s="181">
        <v>2</v>
      </c>
      <c r="N79" s="181">
        <v>1</v>
      </c>
      <c r="O79" s="179">
        <v>2</v>
      </c>
      <c r="P79" s="178">
        <f t="shared" si="4"/>
        <v>5</v>
      </c>
      <c r="Q79" s="304">
        <f t="shared" si="5"/>
        <v>4</v>
      </c>
      <c r="R79" s="163"/>
      <c r="S79" s="23"/>
      <c r="T79" s="164"/>
      <c r="U79" s="319"/>
      <c r="V79" s="320"/>
    </row>
    <row r="80" spans="1:22" ht="20" customHeight="1">
      <c r="A80" s="34" t="s">
        <v>5</v>
      </c>
      <c r="B80" s="49">
        <v>2</v>
      </c>
      <c r="C80" s="318" t="s">
        <v>157</v>
      </c>
      <c r="D80" s="314" t="s">
        <v>250</v>
      </c>
      <c r="E80" s="315" t="s">
        <v>69</v>
      </c>
      <c r="F80" s="74"/>
      <c r="G80" s="99">
        <v>0.13</v>
      </c>
      <c r="H80" s="104"/>
      <c r="I80" s="7">
        <v>0.13</v>
      </c>
      <c r="J80" s="73"/>
      <c r="K80" s="40"/>
      <c r="L80" s="9"/>
      <c r="M80" s="181">
        <v>1</v>
      </c>
      <c r="N80" s="181">
        <v>1</v>
      </c>
      <c r="O80" s="179">
        <v>4</v>
      </c>
      <c r="P80" s="178">
        <f t="shared" si="4"/>
        <v>6</v>
      </c>
      <c r="Q80" s="304">
        <f t="shared" si="5"/>
        <v>4</v>
      </c>
      <c r="R80" s="163"/>
      <c r="S80" s="23"/>
      <c r="T80" s="164"/>
      <c r="U80" s="319"/>
      <c r="V80" s="320"/>
    </row>
    <row r="81" spans="1:22" ht="20" customHeight="1">
      <c r="A81" s="34" t="s">
        <v>5</v>
      </c>
      <c r="B81" s="42">
        <v>1</v>
      </c>
      <c r="C81" s="322" t="s">
        <v>114</v>
      </c>
      <c r="D81" s="314" t="s">
        <v>259</v>
      </c>
      <c r="E81" s="315" t="s">
        <v>260</v>
      </c>
      <c r="F81" s="74"/>
      <c r="G81" s="99">
        <v>0.31</v>
      </c>
      <c r="H81" s="104"/>
      <c r="I81" s="78">
        <v>0.31</v>
      </c>
      <c r="J81" s="73"/>
      <c r="K81" s="40"/>
      <c r="L81" s="9"/>
      <c r="M81" s="181">
        <v>2</v>
      </c>
      <c r="N81" s="181">
        <v>1</v>
      </c>
      <c r="O81" s="179">
        <v>2</v>
      </c>
      <c r="P81" s="178">
        <f t="shared" si="4"/>
        <v>5</v>
      </c>
      <c r="Q81" s="304">
        <f t="shared" si="5"/>
        <v>4</v>
      </c>
      <c r="R81" s="163"/>
      <c r="S81" s="23"/>
      <c r="T81" s="164"/>
      <c r="U81" s="319"/>
      <c r="V81" s="320"/>
    </row>
    <row r="82" spans="1:22" ht="20" customHeight="1">
      <c r="A82" s="34" t="s">
        <v>5</v>
      </c>
      <c r="B82" s="49">
        <v>2</v>
      </c>
      <c r="C82" s="322" t="s">
        <v>116</v>
      </c>
      <c r="D82" s="314" t="s">
        <v>221</v>
      </c>
      <c r="E82" s="315" t="s">
        <v>63</v>
      </c>
      <c r="F82" s="74"/>
      <c r="G82" s="99">
        <v>0.14000000000000001</v>
      </c>
      <c r="H82" s="104"/>
      <c r="I82" s="7">
        <v>0.14000000000000001</v>
      </c>
      <c r="J82" s="73"/>
      <c r="K82" s="40"/>
      <c r="L82" s="9"/>
      <c r="M82" s="181">
        <v>2</v>
      </c>
      <c r="N82" s="181">
        <v>1</v>
      </c>
      <c r="O82" s="179">
        <v>2</v>
      </c>
      <c r="P82" s="178">
        <f t="shared" si="4"/>
        <v>5</v>
      </c>
      <c r="Q82" s="304">
        <f t="shared" si="5"/>
        <v>4</v>
      </c>
      <c r="R82" s="163"/>
      <c r="S82" s="23"/>
      <c r="T82" s="164"/>
      <c r="U82" s="319"/>
      <c r="V82" s="320"/>
    </row>
    <row r="83" spans="1:22" ht="20" customHeight="1">
      <c r="A83" s="28" t="s">
        <v>5</v>
      </c>
      <c r="B83" s="49">
        <v>2</v>
      </c>
      <c r="C83" s="322" t="s">
        <v>167</v>
      </c>
      <c r="D83" s="314" t="s">
        <v>230</v>
      </c>
      <c r="E83" s="315" t="s">
        <v>61</v>
      </c>
      <c r="F83" s="74" t="s">
        <v>13</v>
      </c>
      <c r="G83" s="99">
        <v>0.15</v>
      </c>
      <c r="H83" s="104"/>
      <c r="I83" s="7">
        <v>0.15</v>
      </c>
      <c r="J83" s="73"/>
      <c r="K83" s="40"/>
      <c r="L83" s="9"/>
      <c r="M83" s="181">
        <v>1</v>
      </c>
      <c r="N83" s="181">
        <v>1</v>
      </c>
      <c r="O83" s="179">
        <v>4</v>
      </c>
      <c r="P83" s="178">
        <f t="shared" si="4"/>
        <v>6</v>
      </c>
      <c r="Q83" s="304">
        <f t="shared" si="5"/>
        <v>4</v>
      </c>
      <c r="R83" s="163"/>
      <c r="S83" s="23"/>
      <c r="T83" s="164"/>
      <c r="U83" s="319"/>
      <c r="V83" s="320" t="s">
        <v>370</v>
      </c>
    </row>
    <row r="84" spans="1:22" ht="20" customHeight="1">
      <c r="A84" s="34" t="s">
        <v>5</v>
      </c>
      <c r="B84" s="49">
        <v>2</v>
      </c>
      <c r="C84" s="322" t="s">
        <v>349</v>
      </c>
      <c r="D84" s="314" t="s">
        <v>342</v>
      </c>
      <c r="E84" s="315" t="s">
        <v>86</v>
      </c>
      <c r="F84" s="74"/>
      <c r="G84" s="99">
        <v>0.11</v>
      </c>
      <c r="H84" s="104" t="s">
        <v>13</v>
      </c>
      <c r="I84" s="7">
        <v>0.11</v>
      </c>
      <c r="J84" s="73"/>
      <c r="K84" s="40"/>
      <c r="L84" s="9"/>
      <c r="M84" s="181">
        <v>1</v>
      </c>
      <c r="N84" s="181">
        <v>1</v>
      </c>
      <c r="O84" s="179">
        <v>4</v>
      </c>
      <c r="P84" s="178">
        <f t="shared" si="4"/>
        <v>6</v>
      </c>
      <c r="Q84" s="304">
        <f t="shared" si="5"/>
        <v>4</v>
      </c>
      <c r="R84" s="163"/>
      <c r="S84" s="23"/>
      <c r="T84" s="164"/>
      <c r="U84" s="319"/>
      <c r="V84" s="320"/>
    </row>
    <row r="85" spans="1:22" ht="20" customHeight="1">
      <c r="A85" s="34" t="s">
        <v>5</v>
      </c>
      <c r="B85" s="49">
        <v>2</v>
      </c>
      <c r="C85" s="318" t="s">
        <v>86</v>
      </c>
      <c r="D85" s="314" t="s">
        <v>224</v>
      </c>
      <c r="E85" s="315" t="s">
        <v>331</v>
      </c>
      <c r="F85" s="74"/>
      <c r="G85" s="99">
        <v>0.2</v>
      </c>
      <c r="H85" s="104"/>
      <c r="I85" s="7">
        <v>0.2</v>
      </c>
      <c r="J85" s="73"/>
      <c r="K85" s="40"/>
      <c r="L85" s="9"/>
      <c r="M85" s="181">
        <v>1</v>
      </c>
      <c r="N85" s="181">
        <v>1</v>
      </c>
      <c r="O85" s="179">
        <v>4</v>
      </c>
      <c r="P85" s="178">
        <f t="shared" si="4"/>
        <v>6</v>
      </c>
      <c r="Q85" s="304">
        <f t="shared" si="5"/>
        <v>4</v>
      </c>
      <c r="R85" s="163"/>
      <c r="S85" s="23"/>
      <c r="T85" s="164"/>
      <c r="U85" s="319"/>
      <c r="V85" s="320"/>
    </row>
    <row r="86" spans="1:22" ht="20" customHeight="1">
      <c r="A86" s="34" t="s">
        <v>5</v>
      </c>
      <c r="B86" s="56">
        <v>4</v>
      </c>
      <c r="C86" s="318" t="s">
        <v>100</v>
      </c>
      <c r="D86" s="314" t="s">
        <v>255</v>
      </c>
      <c r="E86" s="315" t="s">
        <v>49</v>
      </c>
      <c r="F86" s="74"/>
      <c r="G86" s="99">
        <v>0.38</v>
      </c>
      <c r="H86" s="105">
        <v>0.38</v>
      </c>
      <c r="I86" s="5"/>
      <c r="J86" s="73"/>
      <c r="K86" s="40"/>
      <c r="L86" s="9"/>
      <c r="M86" s="181">
        <v>1</v>
      </c>
      <c r="N86" s="181">
        <v>2</v>
      </c>
      <c r="O86" s="179">
        <v>2</v>
      </c>
      <c r="P86" s="178">
        <f t="shared" si="4"/>
        <v>5</v>
      </c>
      <c r="Q86" s="304">
        <f t="shared" si="5"/>
        <v>4</v>
      </c>
      <c r="R86" s="163"/>
      <c r="S86" s="23"/>
      <c r="T86" s="164"/>
      <c r="U86" s="319"/>
      <c r="V86" s="320"/>
    </row>
    <row r="87" spans="1:22" ht="20" customHeight="1">
      <c r="A87" s="34" t="s">
        <v>5</v>
      </c>
      <c r="B87" s="42">
        <v>1</v>
      </c>
      <c r="C87" s="322" t="s">
        <v>83</v>
      </c>
      <c r="D87" s="314" t="s">
        <v>394</v>
      </c>
      <c r="E87" s="315"/>
      <c r="F87" s="74"/>
      <c r="G87" s="99">
        <v>0.12</v>
      </c>
      <c r="H87" s="104"/>
      <c r="I87" s="5"/>
      <c r="J87" s="77">
        <v>0.12</v>
      </c>
      <c r="K87" s="40">
        <v>1987</v>
      </c>
      <c r="L87" s="9"/>
      <c r="M87" s="181">
        <v>4</v>
      </c>
      <c r="N87" s="181">
        <v>1</v>
      </c>
      <c r="O87" s="179">
        <v>1</v>
      </c>
      <c r="P87" s="178">
        <f t="shared" si="4"/>
        <v>6</v>
      </c>
      <c r="Q87" s="304">
        <f t="shared" si="5"/>
        <v>4</v>
      </c>
      <c r="R87" s="163"/>
      <c r="S87" s="23"/>
      <c r="T87" s="164"/>
      <c r="U87" s="319"/>
      <c r="V87" s="320"/>
    </row>
    <row r="88" spans="1:22" ht="20" customHeight="1">
      <c r="A88" s="34" t="s">
        <v>5</v>
      </c>
      <c r="B88" s="56">
        <v>4</v>
      </c>
      <c r="C88" s="318" t="s">
        <v>102</v>
      </c>
      <c r="D88" s="314" t="s">
        <v>280</v>
      </c>
      <c r="E88" s="315" t="s">
        <v>295</v>
      </c>
      <c r="F88" s="74" t="s">
        <v>13</v>
      </c>
      <c r="G88" s="99">
        <v>0.12</v>
      </c>
      <c r="H88" s="105">
        <v>0.12</v>
      </c>
      <c r="I88" s="5" t="s">
        <v>13</v>
      </c>
      <c r="J88" s="73"/>
      <c r="K88" s="40"/>
      <c r="L88" s="9"/>
      <c r="M88" s="181">
        <v>1</v>
      </c>
      <c r="N88" s="181">
        <v>1</v>
      </c>
      <c r="O88" s="179">
        <v>4</v>
      </c>
      <c r="P88" s="178">
        <f t="shared" si="4"/>
        <v>6</v>
      </c>
      <c r="Q88" s="304">
        <f t="shared" si="5"/>
        <v>4</v>
      </c>
      <c r="R88" s="163"/>
      <c r="S88" s="23"/>
      <c r="T88" s="164"/>
      <c r="U88" s="319"/>
      <c r="V88" s="320"/>
    </row>
    <row r="89" spans="1:22" ht="20" customHeight="1">
      <c r="A89" s="34" t="s">
        <v>5</v>
      </c>
      <c r="B89" s="56">
        <v>4</v>
      </c>
      <c r="C89" s="318" t="s">
        <v>12</v>
      </c>
      <c r="D89" s="314" t="s">
        <v>224</v>
      </c>
      <c r="E89" s="315" t="s">
        <v>360</v>
      </c>
      <c r="F89" s="74"/>
      <c r="G89" s="99">
        <v>0.35</v>
      </c>
      <c r="H89" s="105">
        <v>0.35</v>
      </c>
      <c r="I89" s="5"/>
      <c r="J89" s="73"/>
      <c r="K89" s="40"/>
      <c r="L89" s="9"/>
      <c r="M89" s="181">
        <v>1</v>
      </c>
      <c r="N89" s="181">
        <v>1</v>
      </c>
      <c r="O89" s="179">
        <v>3</v>
      </c>
      <c r="P89" s="178">
        <f t="shared" si="4"/>
        <v>5</v>
      </c>
      <c r="Q89" s="304">
        <f t="shared" si="5"/>
        <v>3</v>
      </c>
      <c r="R89" s="163"/>
      <c r="S89" s="23"/>
      <c r="T89" s="164"/>
      <c r="U89" s="319"/>
      <c r="V89" s="320" t="s">
        <v>362</v>
      </c>
    </row>
    <row r="90" spans="1:22" ht="20" customHeight="1">
      <c r="A90" s="34" t="s">
        <v>5</v>
      </c>
      <c r="B90" s="39">
        <v>5</v>
      </c>
      <c r="C90" s="318" t="s">
        <v>17</v>
      </c>
      <c r="D90" s="314" t="s">
        <v>293</v>
      </c>
      <c r="E90" s="315" t="s">
        <v>49</v>
      </c>
      <c r="F90" s="74"/>
      <c r="G90" s="99">
        <v>0.41</v>
      </c>
      <c r="H90" s="109">
        <v>0.41</v>
      </c>
      <c r="I90" s="5"/>
      <c r="J90" s="73"/>
      <c r="K90" s="40"/>
      <c r="L90" s="9"/>
      <c r="M90" s="181">
        <v>1</v>
      </c>
      <c r="N90" s="181">
        <v>1</v>
      </c>
      <c r="O90" s="179">
        <v>3</v>
      </c>
      <c r="P90" s="178">
        <f t="shared" si="4"/>
        <v>5</v>
      </c>
      <c r="Q90" s="304">
        <f t="shared" si="5"/>
        <v>3</v>
      </c>
      <c r="R90" s="163"/>
      <c r="S90" s="23"/>
      <c r="T90" s="164"/>
      <c r="U90" s="319"/>
      <c r="V90" s="320"/>
    </row>
    <row r="91" spans="1:22" ht="20" customHeight="1">
      <c r="A91" s="28" t="s">
        <v>5</v>
      </c>
      <c r="B91" s="39">
        <v>5</v>
      </c>
      <c r="C91" s="318" t="s">
        <v>19</v>
      </c>
      <c r="D91" s="314" t="s">
        <v>255</v>
      </c>
      <c r="E91" s="315" t="s">
        <v>49</v>
      </c>
      <c r="F91" s="74"/>
      <c r="G91" s="99">
        <v>0.19</v>
      </c>
      <c r="H91" s="109">
        <v>0.19</v>
      </c>
      <c r="I91" s="5"/>
      <c r="J91" s="73"/>
      <c r="K91" s="40"/>
      <c r="L91" s="9"/>
      <c r="M91" s="181">
        <v>1</v>
      </c>
      <c r="N91" s="181">
        <v>1</v>
      </c>
      <c r="O91" s="179">
        <v>3</v>
      </c>
      <c r="P91" s="178">
        <f t="shared" si="4"/>
        <v>5</v>
      </c>
      <c r="Q91" s="304">
        <f t="shared" si="5"/>
        <v>3</v>
      </c>
      <c r="R91" s="163"/>
      <c r="S91" s="23"/>
      <c r="T91" s="164"/>
      <c r="U91" s="319"/>
      <c r="V91" s="320"/>
    </row>
    <row r="92" spans="1:22" ht="20" customHeight="1">
      <c r="A92" s="34" t="s">
        <v>5</v>
      </c>
      <c r="B92" s="49">
        <v>2</v>
      </c>
      <c r="C92" s="318" t="s">
        <v>112</v>
      </c>
      <c r="D92" s="314" t="s">
        <v>224</v>
      </c>
      <c r="E92" s="315" t="s">
        <v>251</v>
      </c>
      <c r="F92" s="74"/>
      <c r="G92" s="99">
        <v>0.25</v>
      </c>
      <c r="H92" s="104"/>
      <c r="I92" s="7">
        <v>0.25</v>
      </c>
      <c r="J92" s="73"/>
      <c r="K92" s="40"/>
      <c r="L92" s="9"/>
      <c r="M92" s="181">
        <v>1</v>
      </c>
      <c r="N92" s="181">
        <v>1</v>
      </c>
      <c r="O92" s="179">
        <v>3</v>
      </c>
      <c r="P92" s="178">
        <f t="shared" si="4"/>
        <v>5</v>
      </c>
      <c r="Q92" s="304">
        <f t="shared" si="5"/>
        <v>3</v>
      </c>
      <c r="R92" s="163"/>
      <c r="S92" s="23"/>
      <c r="T92" s="164"/>
      <c r="U92" s="319"/>
      <c r="V92" s="320"/>
    </row>
    <row r="93" spans="1:22" ht="20" customHeight="1">
      <c r="A93" s="34" t="s">
        <v>5</v>
      </c>
      <c r="B93" s="56">
        <v>4</v>
      </c>
      <c r="C93" s="318" t="s">
        <v>91</v>
      </c>
      <c r="D93" s="314" t="s">
        <v>270</v>
      </c>
      <c r="E93" s="315" t="s">
        <v>251</v>
      </c>
      <c r="F93" s="74"/>
      <c r="G93" s="99">
        <v>0.15</v>
      </c>
      <c r="H93" s="105">
        <v>0.15</v>
      </c>
      <c r="I93" s="5"/>
      <c r="J93" s="73"/>
      <c r="K93" s="40"/>
      <c r="L93" s="9"/>
      <c r="M93" s="181">
        <v>1</v>
      </c>
      <c r="N93" s="181">
        <v>1</v>
      </c>
      <c r="O93" s="179">
        <v>3</v>
      </c>
      <c r="P93" s="178">
        <f t="shared" si="4"/>
        <v>5</v>
      </c>
      <c r="Q93" s="304">
        <f t="shared" si="5"/>
        <v>3</v>
      </c>
      <c r="R93" s="163"/>
      <c r="S93" s="23"/>
      <c r="T93" s="164"/>
      <c r="U93" s="319"/>
      <c r="V93" s="320" t="s">
        <v>396</v>
      </c>
    </row>
    <row r="94" spans="1:22" ht="20" customHeight="1">
      <c r="A94" s="34" t="s">
        <v>5</v>
      </c>
      <c r="B94" s="39">
        <v>5</v>
      </c>
      <c r="C94" s="318" t="s">
        <v>90</v>
      </c>
      <c r="D94" s="314" t="s">
        <v>250</v>
      </c>
      <c r="E94" s="315" t="s">
        <v>251</v>
      </c>
      <c r="F94" s="74"/>
      <c r="G94" s="99">
        <v>0.12</v>
      </c>
      <c r="H94" s="109">
        <v>0.12</v>
      </c>
      <c r="I94" s="5"/>
      <c r="J94" s="73"/>
      <c r="K94" s="40"/>
      <c r="L94" s="9"/>
      <c r="M94" s="181">
        <v>1</v>
      </c>
      <c r="N94" s="181">
        <v>1</v>
      </c>
      <c r="O94" s="179">
        <v>3</v>
      </c>
      <c r="P94" s="178">
        <f t="shared" si="4"/>
        <v>5</v>
      </c>
      <c r="Q94" s="304">
        <f t="shared" si="5"/>
        <v>3</v>
      </c>
      <c r="R94" s="163"/>
      <c r="S94" s="23"/>
      <c r="T94" s="164"/>
      <c r="U94" s="319"/>
      <c r="V94" s="320"/>
    </row>
    <row r="95" spans="1:22" ht="20" customHeight="1">
      <c r="A95" s="34" t="s">
        <v>5</v>
      </c>
      <c r="B95" s="42">
        <v>1</v>
      </c>
      <c r="C95" s="318" t="s">
        <v>65</v>
      </c>
      <c r="D95" s="314" t="s">
        <v>224</v>
      </c>
      <c r="E95" s="315" t="s">
        <v>331</v>
      </c>
      <c r="F95" s="74"/>
      <c r="G95" s="99">
        <v>0.54</v>
      </c>
      <c r="H95" s="104"/>
      <c r="I95" s="78">
        <v>0.54</v>
      </c>
      <c r="J95" s="73"/>
      <c r="K95" s="40"/>
      <c r="L95" s="9"/>
      <c r="M95" s="181">
        <v>1</v>
      </c>
      <c r="N95" s="181">
        <v>1</v>
      </c>
      <c r="O95" s="179">
        <v>3</v>
      </c>
      <c r="P95" s="178">
        <f t="shared" si="4"/>
        <v>5</v>
      </c>
      <c r="Q95" s="304">
        <f t="shared" si="5"/>
        <v>3</v>
      </c>
      <c r="R95" s="163"/>
      <c r="S95" s="23"/>
      <c r="T95" s="164"/>
      <c r="U95" s="319"/>
      <c r="V95" s="320"/>
    </row>
    <row r="96" spans="1:22" ht="20" customHeight="1">
      <c r="A96" s="34" t="s">
        <v>5</v>
      </c>
      <c r="B96" s="56">
        <v>4</v>
      </c>
      <c r="C96" s="318" t="s">
        <v>50</v>
      </c>
      <c r="D96" s="314" t="s">
        <v>280</v>
      </c>
      <c r="E96" s="315" t="s">
        <v>36</v>
      </c>
      <c r="F96" s="74"/>
      <c r="G96" s="99">
        <v>1.1000000000000001</v>
      </c>
      <c r="H96" s="105">
        <v>1.1000000000000001</v>
      </c>
      <c r="I96" s="5"/>
      <c r="J96" s="73"/>
      <c r="K96" s="40"/>
      <c r="L96" s="9"/>
      <c r="M96" s="181">
        <v>1</v>
      </c>
      <c r="N96" s="181">
        <v>1</v>
      </c>
      <c r="O96" s="179">
        <v>3</v>
      </c>
      <c r="P96" s="178">
        <f t="shared" si="4"/>
        <v>5</v>
      </c>
      <c r="Q96" s="304">
        <f t="shared" si="5"/>
        <v>3</v>
      </c>
      <c r="R96" s="163"/>
      <c r="S96" s="23"/>
      <c r="T96" s="164"/>
      <c r="U96" s="319"/>
      <c r="V96" s="320"/>
    </row>
    <row r="97" spans="1:22" ht="20" customHeight="1">
      <c r="A97" s="34" t="s">
        <v>5</v>
      </c>
      <c r="B97" s="56">
        <v>4</v>
      </c>
      <c r="C97" s="318" t="s">
        <v>77</v>
      </c>
      <c r="D97" s="314" t="s">
        <v>363</v>
      </c>
      <c r="E97" s="315"/>
      <c r="F97" s="74"/>
      <c r="G97" s="99">
        <v>0.23</v>
      </c>
      <c r="H97" s="105">
        <v>0.23</v>
      </c>
      <c r="I97" s="5"/>
      <c r="J97" s="73"/>
      <c r="K97" s="40"/>
      <c r="L97" s="9"/>
      <c r="M97" s="181">
        <v>1</v>
      </c>
      <c r="N97" s="181">
        <v>1</v>
      </c>
      <c r="O97" s="179">
        <v>3</v>
      </c>
      <c r="P97" s="178">
        <f t="shared" si="4"/>
        <v>5</v>
      </c>
      <c r="Q97" s="304">
        <f t="shared" si="5"/>
        <v>3</v>
      </c>
      <c r="R97" s="163"/>
      <c r="S97" s="23"/>
      <c r="T97" s="164"/>
      <c r="U97" s="319"/>
      <c r="V97" s="320" t="s">
        <v>362</v>
      </c>
    </row>
    <row r="98" spans="1:22" ht="20" customHeight="1">
      <c r="A98" s="34" t="s">
        <v>5</v>
      </c>
      <c r="B98" s="39">
        <v>5</v>
      </c>
      <c r="C98" s="318" t="s">
        <v>218</v>
      </c>
      <c r="D98" s="314" t="s">
        <v>224</v>
      </c>
      <c r="E98" s="315" t="s">
        <v>360</v>
      </c>
      <c r="F98" s="74"/>
      <c r="G98" s="99">
        <v>0.06</v>
      </c>
      <c r="H98" s="109">
        <v>0.06</v>
      </c>
      <c r="I98" s="5"/>
      <c r="J98" s="73"/>
      <c r="K98" s="40"/>
      <c r="L98" s="9"/>
      <c r="M98" s="181">
        <v>1</v>
      </c>
      <c r="N98" s="181">
        <v>1</v>
      </c>
      <c r="O98" s="179">
        <v>3</v>
      </c>
      <c r="P98" s="178">
        <f t="shared" si="4"/>
        <v>5</v>
      </c>
      <c r="Q98" s="304">
        <f t="shared" si="5"/>
        <v>3</v>
      </c>
      <c r="R98" s="163"/>
      <c r="S98" s="23"/>
      <c r="T98" s="164"/>
      <c r="U98" s="319"/>
      <c r="V98" s="320"/>
    </row>
    <row r="99" spans="1:22" ht="20" customHeight="1">
      <c r="A99" s="34" t="s">
        <v>5</v>
      </c>
      <c r="B99" s="56">
        <v>4</v>
      </c>
      <c r="C99" s="318" t="s">
        <v>205</v>
      </c>
      <c r="D99" s="314" t="s">
        <v>280</v>
      </c>
      <c r="E99" s="315" t="s">
        <v>300</v>
      </c>
      <c r="F99" s="74"/>
      <c r="G99" s="99">
        <v>0.12</v>
      </c>
      <c r="H99" s="105">
        <v>0.12</v>
      </c>
      <c r="I99" s="5"/>
      <c r="J99" s="73"/>
      <c r="K99" s="40"/>
      <c r="L99" s="9"/>
      <c r="M99" s="181">
        <v>1</v>
      </c>
      <c r="N99" s="181">
        <v>1</v>
      </c>
      <c r="O99" s="179">
        <v>3</v>
      </c>
      <c r="P99" s="178">
        <f t="shared" si="4"/>
        <v>5</v>
      </c>
      <c r="Q99" s="304">
        <f t="shared" si="5"/>
        <v>3</v>
      </c>
      <c r="R99" s="163"/>
      <c r="S99" s="23"/>
      <c r="T99" s="164"/>
      <c r="U99" s="319"/>
      <c r="V99" s="320"/>
    </row>
    <row r="100" spans="1:22" ht="20" customHeight="1">
      <c r="A100" s="28" t="s">
        <v>5</v>
      </c>
      <c r="B100" s="49">
        <v>2</v>
      </c>
      <c r="C100" s="318" t="s">
        <v>104</v>
      </c>
      <c r="D100" s="314" t="s">
        <v>280</v>
      </c>
      <c r="E100" s="315" t="s">
        <v>295</v>
      </c>
      <c r="F100" s="74"/>
      <c r="G100" s="99">
        <v>0.09</v>
      </c>
      <c r="H100" s="104"/>
      <c r="I100" s="7">
        <v>0.09</v>
      </c>
      <c r="J100" s="73"/>
      <c r="K100" s="40"/>
      <c r="L100" s="9"/>
      <c r="M100" s="181">
        <v>1</v>
      </c>
      <c r="N100" s="181">
        <v>1</v>
      </c>
      <c r="O100" s="179">
        <v>3</v>
      </c>
      <c r="P100" s="178">
        <f t="shared" si="4"/>
        <v>5</v>
      </c>
      <c r="Q100" s="304">
        <f t="shared" si="5"/>
        <v>3</v>
      </c>
      <c r="R100" s="163"/>
      <c r="S100" s="23"/>
      <c r="T100" s="164"/>
      <c r="U100" s="319"/>
      <c r="V100" s="320"/>
    </row>
    <row r="101" spans="1:22" ht="20" customHeight="1">
      <c r="A101" s="34" t="s">
        <v>5</v>
      </c>
      <c r="B101" s="42">
        <v>1</v>
      </c>
      <c r="C101" s="322" t="s">
        <v>117</v>
      </c>
      <c r="D101" s="314" t="s">
        <v>290</v>
      </c>
      <c r="E101" s="315" t="s">
        <v>63</v>
      </c>
      <c r="F101" s="74"/>
      <c r="G101" s="99">
        <v>0.2</v>
      </c>
      <c r="H101" s="104"/>
      <c r="I101" s="78">
        <v>0.2</v>
      </c>
      <c r="J101" s="73"/>
      <c r="K101" s="40"/>
      <c r="L101" s="9"/>
      <c r="M101" s="181">
        <v>1</v>
      </c>
      <c r="N101" s="181">
        <v>1</v>
      </c>
      <c r="O101" s="179">
        <v>3</v>
      </c>
      <c r="P101" s="178">
        <f t="shared" si="4"/>
        <v>5</v>
      </c>
      <c r="Q101" s="304">
        <f t="shared" si="5"/>
        <v>3</v>
      </c>
      <c r="R101" s="163"/>
      <c r="S101" s="23"/>
      <c r="T101" s="164"/>
      <c r="U101" s="319"/>
      <c r="V101" s="320"/>
    </row>
    <row r="102" spans="1:22" ht="20" customHeight="1">
      <c r="A102" s="34" t="s">
        <v>5</v>
      </c>
      <c r="B102" s="95">
        <v>6</v>
      </c>
      <c r="C102" s="318" t="s">
        <v>64</v>
      </c>
      <c r="D102" s="314" t="s">
        <v>261</v>
      </c>
      <c r="E102" s="315" t="s">
        <v>251</v>
      </c>
      <c r="F102" s="74"/>
      <c r="G102" s="99">
        <v>0.65</v>
      </c>
      <c r="H102" s="115">
        <v>0.65</v>
      </c>
      <c r="I102" s="5"/>
      <c r="J102" s="73"/>
      <c r="K102" s="40"/>
      <c r="L102" s="9"/>
      <c r="M102" s="181">
        <v>1</v>
      </c>
      <c r="N102" s="181">
        <v>1</v>
      </c>
      <c r="O102" s="179">
        <v>3</v>
      </c>
      <c r="P102" s="178">
        <f t="shared" ref="P102:P128" si="6">SUM(M102:O102)</f>
        <v>5</v>
      </c>
      <c r="Q102" s="304">
        <f t="shared" ref="Q102:Q123" si="7">O102*N102*M102</f>
        <v>3</v>
      </c>
      <c r="R102" s="163"/>
      <c r="S102" s="23"/>
      <c r="T102" s="164"/>
      <c r="U102" s="319"/>
      <c r="V102" s="320" t="s">
        <v>336</v>
      </c>
    </row>
    <row r="103" spans="1:22" ht="20" customHeight="1">
      <c r="A103" s="34" t="s">
        <v>5</v>
      </c>
      <c r="B103" s="39">
        <v>5</v>
      </c>
      <c r="C103" s="318" t="s">
        <v>57</v>
      </c>
      <c r="D103" s="314" t="s">
        <v>280</v>
      </c>
      <c r="E103" s="315" t="s">
        <v>281</v>
      </c>
      <c r="F103" s="74"/>
      <c r="G103" s="99">
        <v>0.45</v>
      </c>
      <c r="H103" s="109">
        <v>0.45</v>
      </c>
      <c r="I103" s="5"/>
      <c r="J103" s="73"/>
      <c r="K103" s="40"/>
      <c r="L103" s="9"/>
      <c r="M103" s="181">
        <v>1</v>
      </c>
      <c r="N103" s="181">
        <v>1</v>
      </c>
      <c r="O103" s="179">
        <v>3</v>
      </c>
      <c r="P103" s="178">
        <f t="shared" si="6"/>
        <v>5</v>
      </c>
      <c r="Q103" s="304">
        <f t="shared" si="7"/>
        <v>3</v>
      </c>
      <c r="R103" s="163"/>
      <c r="S103" s="23"/>
      <c r="T103" s="164"/>
      <c r="U103" s="319"/>
      <c r="V103" s="320"/>
    </row>
    <row r="104" spans="1:22" ht="20" customHeight="1">
      <c r="A104" s="34" t="s">
        <v>5</v>
      </c>
      <c r="B104" s="95">
        <v>6</v>
      </c>
      <c r="C104" s="318" t="s">
        <v>47</v>
      </c>
      <c r="D104" s="314" t="s">
        <v>291</v>
      </c>
      <c r="E104" s="315" t="s">
        <v>14</v>
      </c>
      <c r="F104" s="74"/>
      <c r="G104" s="99">
        <v>1.31</v>
      </c>
      <c r="H104" s="115">
        <v>1.31</v>
      </c>
      <c r="I104" s="5"/>
      <c r="J104" s="73"/>
      <c r="K104" s="40"/>
      <c r="L104" s="9"/>
      <c r="M104" s="192">
        <v>1</v>
      </c>
      <c r="N104" s="192">
        <v>0.5</v>
      </c>
      <c r="O104" s="193">
        <v>5</v>
      </c>
      <c r="P104" s="191">
        <f t="shared" si="6"/>
        <v>6.5</v>
      </c>
      <c r="Q104" s="304">
        <f t="shared" si="7"/>
        <v>2.5</v>
      </c>
      <c r="R104" s="163"/>
      <c r="S104" s="23"/>
      <c r="T104" s="164"/>
      <c r="U104" s="319"/>
      <c r="V104" s="320"/>
    </row>
    <row r="105" spans="1:22" ht="20" customHeight="1">
      <c r="A105" s="34" t="s">
        <v>5</v>
      </c>
      <c r="B105" s="95">
        <v>6</v>
      </c>
      <c r="C105" s="321" t="s">
        <v>123</v>
      </c>
      <c r="D105" s="314" t="s">
        <v>371</v>
      </c>
      <c r="E105" s="315" t="s">
        <v>372</v>
      </c>
      <c r="F105" s="74"/>
      <c r="G105" s="99">
        <v>0.74</v>
      </c>
      <c r="H105" s="115">
        <v>0.74</v>
      </c>
      <c r="I105" s="5"/>
      <c r="J105" s="73"/>
      <c r="K105" s="40"/>
      <c r="L105" s="9"/>
      <c r="M105" s="202">
        <v>0.5</v>
      </c>
      <c r="N105" s="202">
        <v>1</v>
      </c>
      <c r="O105" s="203">
        <v>5</v>
      </c>
      <c r="P105" s="191">
        <f t="shared" si="6"/>
        <v>6.5</v>
      </c>
      <c r="Q105" s="304">
        <f t="shared" si="7"/>
        <v>2.5</v>
      </c>
      <c r="R105" s="163"/>
      <c r="S105" s="23"/>
      <c r="T105" s="164"/>
      <c r="U105" s="319"/>
      <c r="V105" s="320" t="s">
        <v>373</v>
      </c>
    </row>
    <row r="106" spans="1:22" ht="20" customHeight="1">
      <c r="A106" s="34" t="s">
        <v>5</v>
      </c>
      <c r="B106" s="42">
        <v>1</v>
      </c>
      <c r="C106" s="318" t="s">
        <v>35</v>
      </c>
      <c r="D106" s="314" t="s">
        <v>225</v>
      </c>
      <c r="E106" s="315" t="s">
        <v>226</v>
      </c>
      <c r="F106" s="74"/>
      <c r="G106" s="99">
        <v>0.25</v>
      </c>
      <c r="H106" s="104"/>
      <c r="I106" s="78">
        <v>0.25</v>
      </c>
      <c r="J106" s="73"/>
      <c r="K106" s="40"/>
      <c r="L106" s="9" t="s">
        <v>229</v>
      </c>
      <c r="M106" s="181">
        <v>1</v>
      </c>
      <c r="N106" s="181">
        <v>1</v>
      </c>
      <c r="O106" s="179">
        <v>2</v>
      </c>
      <c r="P106" s="178">
        <f t="shared" si="6"/>
        <v>4</v>
      </c>
      <c r="Q106" s="304">
        <f t="shared" si="7"/>
        <v>2</v>
      </c>
      <c r="R106" s="163"/>
      <c r="S106" s="23"/>
      <c r="T106" s="164"/>
      <c r="U106" s="319"/>
      <c r="V106" s="320"/>
    </row>
    <row r="107" spans="1:22" ht="20" customHeight="1">
      <c r="A107" s="28" t="s">
        <v>5</v>
      </c>
      <c r="B107" s="95">
        <v>6</v>
      </c>
      <c r="C107" s="318" t="s">
        <v>299</v>
      </c>
      <c r="D107" s="314" t="s">
        <v>280</v>
      </c>
      <c r="E107" s="315" t="s">
        <v>36</v>
      </c>
      <c r="F107" s="74"/>
      <c r="G107" s="99">
        <v>0.25</v>
      </c>
      <c r="H107" s="115">
        <v>0.25</v>
      </c>
      <c r="I107" s="5"/>
      <c r="J107" s="73"/>
      <c r="K107" s="40"/>
      <c r="L107" s="9"/>
      <c r="M107" s="181">
        <v>1</v>
      </c>
      <c r="N107" s="181">
        <v>1</v>
      </c>
      <c r="O107" s="179">
        <v>2</v>
      </c>
      <c r="P107" s="178">
        <f t="shared" si="6"/>
        <v>4</v>
      </c>
      <c r="Q107" s="304">
        <f t="shared" si="7"/>
        <v>2</v>
      </c>
      <c r="R107" s="163"/>
      <c r="S107" s="23"/>
      <c r="T107" s="164"/>
      <c r="U107" s="319"/>
      <c r="V107" s="320"/>
    </row>
    <row r="108" spans="1:22" ht="20" customHeight="1">
      <c r="A108" s="28" t="s">
        <v>5</v>
      </c>
      <c r="B108" s="42">
        <v>1</v>
      </c>
      <c r="C108" s="318" t="s">
        <v>84</v>
      </c>
      <c r="D108" s="314" t="s">
        <v>257</v>
      </c>
      <c r="E108" s="315" t="s">
        <v>258</v>
      </c>
      <c r="F108" s="74"/>
      <c r="G108" s="99">
        <v>0.17</v>
      </c>
      <c r="H108" s="104"/>
      <c r="I108" s="78">
        <v>0.17</v>
      </c>
      <c r="J108" s="73"/>
      <c r="K108" s="40"/>
      <c r="L108" s="9"/>
      <c r="M108" s="181">
        <v>1</v>
      </c>
      <c r="N108" s="181">
        <v>1</v>
      </c>
      <c r="O108" s="179">
        <v>2</v>
      </c>
      <c r="P108" s="178">
        <f t="shared" si="6"/>
        <v>4</v>
      </c>
      <c r="Q108" s="304">
        <f t="shared" si="7"/>
        <v>2</v>
      </c>
      <c r="R108" s="163"/>
      <c r="S108" s="23"/>
      <c r="T108" s="164"/>
      <c r="U108" s="319"/>
      <c r="V108" s="320"/>
    </row>
    <row r="109" spans="1:22" ht="20" customHeight="1">
      <c r="A109" s="34" t="s">
        <v>5</v>
      </c>
      <c r="B109" s="42">
        <v>1</v>
      </c>
      <c r="C109" s="318" t="s">
        <v>98</v>
      </c>
      <c r="D109" s="314" t="s">
        <v>255</v>
      </c>
      <c r="E109" s="315" t="s">
        <v>84</v>
      </c>
      <c r="F109" s="74"/>
      <c r="G109" s="99">
        <v>0.2</v>
      </c>
      <c r="H109" s="104"/>
      <c r="I109" s="78">
        <v>0.2</v>
      </c>
      <c r="J109" s="73"/>
      <c r="K109" s="40"/>
      <c r="L109" s="9"/>
      <c r="M109" s="181">
        <v>1</v>
      </c>
      <c r="N109" s="181">
        <v>1</v>
      </c>
      <c r="O109" s="179">
        <v>2</v>
      </c>
      <c r="P109" s="178">
        <f t="shared" si="6"/>
        <v>4</v>
      </c>
      <c r="Q109" s="304">
        <f t="shared" si="7"/>
        <v>2</v>
      </c>
      <c r="R109" s="163"/>
      <c r="S109" s="23"/>
      <c r="T109" s="164"/>
      <c r="U109" s="319"/>
      <c r="V109" s="320"/>
    </row>
    <row r="110" spans="1:22" ht="20" customHeight="1">
      <c r="A110" s="28" t="s">
        <v>5</v>
      </c>
      <c r="B110" s="39">
        <v>5</v>
      </c>
      <c r="C110" s="318" t="s">
        <v>88</v>
      </c>
      <c r="D110" s="314" t="s">
        <v>255</v>
      </c>
      <c r="E110" s="315" t="s">
        <v>251</v>
      </c>
      <c r="F110" s="74"/>
      <c r="G110" s="99">
        <v>0.35</v>
      </c>
      <c r="H110" s="109">
        <v>0.35</v>
      </c>
      <c r="I110" s="5"/>
      <c r="J110" s="73"/>
      <c r="K110" s="40"/>
      <c r="L110" s="9"/>
      <c r="M110" s="181">
        <v>1</v>
      </c>
      <c r="N110" s="181">
        <v>1</v>
      </c>
      <c r="O110" s="179">
        <v>2</v>
      </c>
      <c r="P110" s="178">
        <f t="shared" si="6"/>
        <v>4</v>
      </c>
      <c r="Q110" s="304">
        <f t="shared" si="7"/>
        <v>2</v>
      </c>
      <c r="R110" s="163"/>
      <c r="S110" s="23"/>
      <c r="T110" s="164"/>
      <c r="U110" s="319"/>
      <c r="V110" s="320"/>
    </row>
    <row r="111" spans="1:22" ht="20" customHeight="1">
      <c r="A111" s="34" t="s">
        <v>5</v>
      </c>
      <c r="B111" s="49">
        <v>2</v>
      </c>
      <c r="C111" s="318" t="s">
        <v>101</v>
      </c>
      <c r="D111" s="314" t="s">
        <v>221</v>
      </c>
      <c r="E111" s="315" t="s">
        <v>251</v>
      </c>
      <c r="F111" s="74"/>
      <c r="G111" s="99">
        <v>0.12</v>
      </c>
      <c r="H111" s="104"/>
      <c r="I111" s="7">
        <v>0.12</v>
      </c>
      <c r="J111" s="73"/>
      <c r="K111" s="40"/>
      <c r="L111" s="9"/>
      <c r="M111" s="181">
        <v>1</v>
      </c>
      <c r="N111" s="181">
        <v>1</v>
      </c>
      <c r="O111" s="179">
        <v>2</v>
      </c>
      <c r="P111" s="178">
        <f t="shared" si="6"/>
        <v>4</v>
      </c>
      <c r="Q111" s="304">
        <f t="shared" si="7"/>
        <v>2</v>
      </c>
      <c r="R111" s="163"/>
      <c r="S111" s="23"/>
      <c r="T111" s="164"/>
      <c r="U111" s="319"/>
      <c r="V111" s="320"/>
    </row>
    <row r="112" spans="1:22" ht="20" customHeight="1">
      <c r="A112" s="34" t="s">
        <v>5</v>
      </c>
      <c r="B112" s="95">
        <v>6</v>
      </c>
      <c r="C112" s="318" t="s">
        <v>62</v>
      </c>
      <c r="D112" s="314" t="s">
        <v>255</v>
      </c>
      <c r="E112" s="315" t="s">
        <v>251</v>
      </c>
      <c r="F112" s="74"/>
      <c r="G112" s="99">
        <v>0.2</v>
      </c>
      <c r="H112" s="115">
        <v>0.2</v>
      </c>
      <c r="I112" s="5"/>
      <c r="J112" s="73"/>
      <c r="K112" s="40"/>
      <c r="L112" s="9"/>
      <c r="M112" s="181">
        <v>1</v>
      </c>
      <c r="N112" s="181">
        <v>1</v>
      </c>
      <c r="O112" s="179">
        <v>2</v>
      </c>
      <c r="P112" s="178">
        <f t="shared" si="6"/>
        <v>4</v>
      </c>
      <c r="Q112" s="304">
        <f t="shared" si="7"/>
        <v>2</v>
      </c>
      <c r="R112" s="163"/>
      <c r="S112" s="23"/>
      <c r="T112" s="164"/>
      <c r="U112" s="319"/>
      <c r="V112" s="320"/>
    </row>
    <row r="113" spans="1:22" ht="20" customHeight="1">
      <c r="A113" s="34" t="s">
        <v>5</v>
      </c>
      <c r="B113" s="95">
        <v>6</v>
      </c>
      <c r="C113" s="322" t="s">
        <v>138</v>
      </c>
      <c r="D113" s="314" t="s">
        <v>261</v>
      </c>
      <c r="E113" s="315" t="s">
        <v>70</v>
      </c>
      <c r="F113" s="74"/>
      <c r="G113" s="99">
        <v>0.26</v>
      </c>
      <c r="H113" s="115">
        <v>0.26</v>
      </c>
      <c r="I113" s="5" t="s">
        <v>13</v>
      </c>
      <c r="J113" s="73" t="s">
        <v>13</v>
      </c>
      <c r="K113" s="40">
        <v>1987</v>
      </c>
      <c r="L113" s="9"/>
      <c r="M113" s="181">
        <v>1</v>
      </c>
      <c r="N113" s="181">
        <v>1</v>
      </c>
      <c r="O113" s="179">
        <v>2</v>
      </c>
      <c r="P113" s="178">
        <f t="shared" si="6"/>
        <v>4</v>
      </c>
      <c r="Q113" s="304">
        <f t="shared" si="7"/>
        <v>2</v>
      </c>
      <c r="R113" s="163"/>
      <c r="S113" s="23"/>
      <c r="T113" s="164"/>
      <c r="U113" s="319"/>
      <c r="V113" s="320"/>
    </row>
    <row r="114" spans="1:22" ht="20" customHeight="1">
      <c r="A114" s="34" t="s">
        <v>5</v>
      </c>
      <c r="B114" s="39">
        <v>5</v>
      </c>
      <c r="C114" s="318" t="s">
        <v>434</v>
      </c>
      <c r="D114" s="314" t="s">
        <v>255</v>
      </c>
      <c r="E114" s="315" t="s">
        <v>251</v>
      </c>
      <c r="F114" s="74"/>
      <c r="G114" s="99">
        <v>1.04</v>
      </c>
      <c r="H114" s="109">
        <v>1.04</v>
      </c>
      <c r="I114" s="5"/>
      <c r="J114" s="73"/>
      <c r="K114" s="40"/>
      <c r="L114" s="9"/>
      <c r="M114" s="181">
        <v>1</v>
      </c>
      <c r="N114" s="181">
        <v>1</v>
      </c>
      <c r="O114" s="179">
        <v>2</v>
      </c>
      <c r="P114" s="178">
        <f t="shared" si="6"/>
        <v>4</v>
      </c>
      <c r="Q114" s="304">
        <f t="shared" si="7"/>
        <v>2</v>
      </c>
      <c r="R114" s="163"/>
      <c r="S114" s="23"/>
      <c r="T114" s="164"/>
      <c r="U114" s="319"/>
      <c r="V114" s="320" t="s">
        <v>435</v>
      </c>
    </row>
    <row r="115" spans="1:22" ht="20" customHeight="1">
      <c r="A115" s="34" t="s">
        <v>5</v>
      </c>
      <c r="B115" s="39">
        <v>5</v>
      </c>
      <c r="C115" s="322" t="s">
        <v>121</v>
      </c>
      <c r="D115" s="314" t="s">
        <v>224</v>
      </c>
      <c r="E115" s="315" t="s">
        <v>331</v>
      </c>
      <c r="F115" s="74"/>
      <c r="G115" s="99">
        <v>0.5</v>
      </c>
      <c r="H115" s="109">
        <v>0.5</v>
      </c>
      <c r="I115" s="5"/>
      <c r="J115" s="73"/>
      <c r="K115" s="40"/>
      <c r="L115" s="9"/>
      <c r="M115" s="192">
        <v>1</v>
      </c>
      <c r="N115" s="192">
        <v>0.5</v>
      </c>
      <c r="O115" s="193">
        <v>3</v>
      </c>
      <c r="P115" s="191">
        <f t="shared" si="6"/>
        <v>4.5</v>
      </c>
      <c r="Q115" s="304">
        <f t="shared" si="7"/>
        <v>1.5</v>
      </c>
      <c r="R115" s="163"/>
      <c r="S115" s="23"/>
      <c r="T115" s="164"/>
      <c r="U115" s="319"/>
      <c r="V115" s="320"/>
    </row>
    <row r="116" spans="1:22" ht="20" customHeight="1">
      <c r="A116" s="34" t="s">
        <v>5</v>
      </c>
      <c r="B116" s="42">
        <v>1</v>
      </c>
      <c r="C116" s="318" t="s">
        <v>80</v>
      </c>
      <c r="D116" s="314" t="s">
        <v>73</v>
      </c>
      <c r="E116" s="315" t="s">
        <v>275</v>
      </c>
      <c r="F116" s="74"/>
      <c r="G116" s="99">
        <v>0.22</v>
      </c>
      <c r="H116" s="110">
        <v>0.22</v>
      </c>
      <c r="I116" s="5"/>
      <c r="J116" s="73"/>
      <c r="K116" s="40"/>
      <c r="L116" s="9"/>
      <c r="M116" s="192">
        <v>1</v>
      </c>
      <c r="N116" s="192">
        <v>0.5</v>
      </c>
      <c r="O116" s="193">
        <v>3</v>
      </c>
      <c r="P116" s="191">
        <f t="shared" si="6"/>
        <v>4.5</v>
      </c>
      <c r="Q116" s="304">
        <f t="shared" si="7"/>
        <v>1.5</v>
      </c>
      <c r="R116" s="163"/>
      <c r="S116" s="23"/>
      <c r="T116" s="164"/>
      <c r="U116" s="319"/>
      <c r="V116" s="320"/>
    </row>
    <row r="117" spans="1:22" ht="20" customHeight="1">
      <c r="A117" s="34" t="s">
        <v>5</v>
      </c>
      <c r="B117" s="39">
        <v>5</v>
      </c>
      <c r="C117" s="318" t="s">
        <v>73</v>
      </c>
      <c r="D117" s="314" t="s">
        <v>69</v>
      </c>
      <c r="E117" s="315" t="s">
        <v>224</v>
      </c>
      <c r="F117" s="74"/>
      <c r="G117" s="99">
        <v>2.91</v>
      </c>
      <c r="H117" s="109">
        <v>2.91</v>
      </c>
      <c r="I117" s="5"/>
      <c r="J117" s="73"/>
      <c r="K117" s="40"/>
      <c r="L117" s="9"/>
      <c r="M117" s="192">
        <v>1</v>
      </c>
      <c r="N117" s="192">
        <v>0.5</v>
      </c>
      <c r="O117" s="193">
        <v>3</v>
      </c>
      <c r="P117" s="191">
        <f t="shared" si="6"/>
        <v>4.5</v>
      </c>
      <c r="Q117" s="304">
        <f t="shared" si="7"/>
        <v>1.5</v>
      </c>
      <c r="R117" s="163"/>
      <c r="S117" s="23"/>
      <c r="T117" s="164"/>
      <c r="U117" s="319"/>
      <c r="V117" s="320" t="s">
        <v>276</v>
      </c>
    </row>
    <row r="118" spans="1:22" ht="20" customHeight="1">
      <c r="A118" s="34" t="s">
        <v>5</v>
      </c>
      <c r="B118" s="56">
        <v>4</v>
      </c>
      <c r="C118" s="322" t="s">
        <v>115</v>
      </c>
      <c r="D118" s="314" t="s">
        <v>250</v>
      </c>
      <c r="E118" s="315" t="s">
        <v>255</v>
      </c>
      <c r="F118" s="74"/>
      <c r="G118" s="99">
        <v>1.04</v>
      </c>
      <c r="H118" s="105">
        <v>1.04</v>
      </c>
      <c r="I118" s="5"/>
      <c r="J118" s="73"/>
      <c r="K118" s="40"/>
      <c r="L118" s="9"/>
      <c r="M118" s="192">
        <v>1</v>
      </c>
      <c r="N118" s="192">
        <v>0.5</v>
      </c>
      <c r="O118" s="193">
        <v>3</v>
      </c>
      <c r="P118" s="191">
        <f t="shared" si="6"/>
        <v>4.5</v>
      </c>
      <c r="Q118" s="304">
        <f t="shared" si="7"/>
        <v>1.5</v>
      </c>
      <c r="R118" s="163"/>
      <c r="S118" s="23"/>
      <c r="T118" s="164"/>
      <c r="U118" s="319"/>
      <c r="V118" s="320" t="s">
        <v>262</v>
      </c>
    </row>
    <row r="119" spans="1:22" ht="20" customHeight="1">
      <c r="A119" s="93" t="s">
        <v>5</v>
      </c>
      <c r="B119" s="95">
        <v>6</v>
      </c>
      <c r="C119" s="318" t="s">
        <v>79</v>
      </c>
      <c r="D119" s="314" t="s">
        <v>250</v>
      </c>
      <c r="E119" s="315" t="s">
        <v>251</v>
      </c>
      <c r="F119" s="74"/>
      <c r="G119" s="99">
        <v>0.08</v>
      </c>
      <c r="H119" s="115">
        <v>0.08</v>
      </c>
      <c r="I119" s="5"/>
      <c r="J119" s="73"/>
      <c r="K119" s="40"/>
      <c r="L119" s="9"/>
      <c r="M119" s="181">
        <v>1</v>
      </c>
      <c r="N119" s="181">
        <v>0.5</v>
      </c>
      <c r="O119" s="179">
        <v>3</v>
      </c>
      <c r="P119" s="178">
        <f t="shared" si="6"/>
        <v>4.5</v>
      </c>
      <c r="Q119" s="304">
        <f t="shared" si="7"/>
        <v>1.5</v>
      </c>
      <c r="R119" s="163"/>
      <c r="S119" s="23"/>
      <c r="T119" s="164"/>
      <c r="U119" s="319"/>
      <c r="V119" s="320" t="s">
        <v>392</v>
      </c>
    </row>
    <row r="120" spans="1:22" ht="20" customHeight="1">
      <c r="A120" s="28" t="s">
        <v>5</v>
      </c>
      <c r="B120" s="42">
        <v>1</v>
      </c>
      <c r="C120" s="322" t="s">
        <v>75</v>
      </c>
      <c r="D120" s="314" t="s">
        <v>230</v>
      </c>
      <c r="E120" s="315" t="s">
        <v>34</v>
      </c>
      <c r="F120" s="74"/>
      <c r="G120" s="99">
        <v>0.44</v>
      </c>
      <c r="H120" s="104"/>
      <c r="I120" s="5"/>
      <c r="J120" s="77">
        <v>0.44</v>
      </c>
      <c r="K120" s="40"/>
      <c r="L120" s="9"/>
      <c r="M120" s="181">
        <v>1</v>
      </c>
      <c r="N120" s="181">
        <v>1</v>
      </c>
      <c r="O120" s="179">
        <v>1</v>
      </c>
      <c r="P120" s="178">
        <f t="shared" si="6"/>
        <v>3</v>
      </c>
      <c r="Q120" s="304">
        <f t="shared" si="7"/>
        <v>1</v>
      </c>
      <c r="R120" s="163"/>
      <c r="S120" s="23"/>
      <c r="T120" s="164"/>
      <c r="U120" s="319"/>
      <c r="V120" s="320"/>
    </row>
    <row r="121" spans="1:22" ht="20" customHeight="1">
      <c r="A121" s="34" t="s">
        <v>5</v>
      </c>
      <c r="B121" s="95">
        <v>6</v>
      </c>
      <c r="C121" s="318" t="s">
        <v>68</v>
      </c>
      <c r="D121" s="314" t="s">
        <v>261</v>
      </c>
      <c r="E121" s="315" t="s">
        <v>251</v>
      </c>
      <c r="F121" s="74"/>
      <c r="G121" s="99">
        <v>0.08</v>
      </c>
      <c r="H121" s="115">
        <v>0.08</v>
      </c>
      <c r="I121" s="5"/>
      <c r="J121" s="73"/>
      <c r="K121" s="40"/>
      <c r="L121" s="9"/>
      <c r="M121" s="192">
        <v>1</v>
      </c>
      <c r="N121" s="192">
        <v>0.5</v>
      </c>
      <c r="O121" s="193">
        <v>2</v>
      </c>
      <c r="P121" s="191">
        <f t="shared" si="6"/>
        <v>3.5</v>
      </c>
      <c r="Q121" s="304">
        <f t="shared" si="7"/>
        <v>1</v>
      </c>
      <c r="R121" s="163"/>
      <c r="S121" s="23"/>
      <c r="T121" s="164"/>
      <c r="U121" s="319"/>
      <c r="V121" s="320" t="s">
        <v>433</v>
      </c>
    </row>
    <row r="122" spans="1:22" ht="20" customHeight="1">
      <c r="A122" s="34" t="s">
        <v>5</v>
      </c>
      <c r="B122" s="42">
        <v>1</v>
      </c>
      <c r="C122" s="322" t="s">
        <v>18</v>
      </c>
      <c r="D122" s="314" t="s">
        <v>255</v>
      </c>
      <c r="E122" s="315" t="s">
        <v>49</v>
      </c>
      <c r="F122" s="74"/>
      <c r="G122" s="99">
        <v>0.1</v>
      </c>
      <c r="H122" s="74" t="s">
        <v>13</v>
      </c>
      <c r="I122" s="78">
        <v>0.1</v>
      </c>
      <c r="J122" s="73"/>
      <c r="K122" s="40"/>
      <c r="L122" s="9"/>
      <c r="M122" s="192">
        <v>1</v>
      </c>
      <c r="N122" s="192">
        <v>0.5</v>
      </c>
      <c r="O122" s="193">
        <v>2</v>
      </c>
      <c r="P122" s="191">
        <f t="shared" si="6"/>
        <v>3.5</v>
      </c>
      <c r="Q122" s="304">
        <f t="shared" si="7"/>
        <v>1</v>
      </c>
      <c r="R122" s="163"/>
      <c r="S122" s="23"/>
      <c r="T122" s="164"/>
      <c r="U122" s="319"/>
      <c r="V122" s="320"/>
    </row>
    <row r="123" spans="1:22" ht="20" customHeight="1">
      <c r="A123" s="34" t="s">
        <v>5</v>
      </c>
      <c r="B123" s="42">
        <v>1</v>
      </c>
      <c r="C123" s="318" t="s">
        <v>31</v>
      </c>
      <c r="D123" s="314" t="s">
        <v>255</v>
      </c>
      <c r="E123" s="315" t="s">
        <v>251</v>
      </c>
      <c r="F123" s="74"/>
      <c r="G123" s="99">
        <v>0.18</v>
      </c>
      <c r="H123" s="104"/>
      <c r="I123" s="78">
        <v>0.18</v>
      </c>
      <c r="J123" s="73"/>
      <c r="K123" s="40"/>
      <c r="L123" s="9"/>
      <c r="M123" s="192">
        <v>1</v>
      </c>
      <c r="N123" s="192">
        <v>0.5</v>
      </c>
      <c r="O123" s="193">
        <v>1</v>
      </c>
      <c r="P123" s="191">
        <f t="shared" si="6"/>
        <v>2.5</v>
      </c>
      <c r="Q123" s="304">
        <f t="shared" si="7"/>
        <v>0.5</v>
      </c>
      <c r="R123" s="163"/>
      <c r="S123" s="23"/>
      <c r="T123" s="164"/>
      <c r="U123" s="319"/>
      <c r="V123" s="320"/>
    </row>
    <row r="124" spans="1:22" ht="20" customHeight="1">
      <c r="A124" s="34" t="s">
        <v>5</v>
      </c>
      <c r="B124" s="40">
        <v>0</v>
      </c>
      <c r="C124" s="323" t="s">
        <v>67</v>
      </c>
      <c r="D124" s="314"/>
      <c r="E124" s="315">
        <v>0.26</v>
      </c>
      <c r="F124" s="74"/>
      <c r="G124" s="99" t="s">
        <v>13</v>
      </c>
      <c r="H124" s="104"/>
      <c r="I124" s="5"/>
      <c r="J124" s="73"/>
      <c r="K124" s="40"/>
      <c r="L124" s="9"/>
      <c r="M124" s="173"/>
      <c r="N124" s="173"/>
      <c r="O124" s="174"/>
      <c r="P124" s="178">
        <f t="shared" si="6"/>
        <v>0</v>
      </c>
      <c r="Q124" s="304"/>
      <c r="R124" s="163"/>
      <c r="S124" s="23"/>
      <c r="T124" s="164"/>
      <c r="U124" s="319"/>
      <c r="V124" s="320"/>
    </row>
    <row r="125" spans="1:22" ht="20" customHeight="1">
      <c r="A125" s="34" t="s">
        <v>5</v>
      </c>
      <c r="B125" s="40">
        <v>0</v>
      </c>
      <c r="C125" s="323" t="s">
        <v>71</v>
      </c>
      <c r="D125" s="314"/>
      <c r="E125" s="315">
        <v>1.17</v>
      </c>
      <c r="F125" s="74"/>
      <c r="G125" s="99" t="s">
        <v>13</v>
      </c>
      <c r="H125" s="104"/>
      <c r="I125" s="5"/>
      <c r="J125" s="73"/>
      <c r="K125" s="40"/>
      <c r="L125" s="9"/>
      <c r="M125" s="173"/>
      <c r="N125" s="173"/>
      <c r="O125" s="174"/>
      <c r="P125" s="178">
        <f t="shared" si="6"/>
        <v>0</v>
      </c>
      <c r="Q125" s="305"/>
      <c r="R125" s="163"/>
      <c r="S125" s="23"/>
      <c r="T125" s="164"/>
      <c r="U125" s="319"/>
      <c r="V125" s="320"/>
    </row>
    <row r="126" spans="1:22" ht="20" customHeight="1">
      <c r="A126" s="8" t="s">
        <v>5</v>
      </c>
      <c r="B126" s="42">
        <v>1</v>
      </c>
      <c r="C126" s="318" t="s">
        <v>207</v>
      </c>
      <c r="D126" s="314" t="s">
        <v>255</v>
      </c>
      <c r="E126" s="315" t="s">
        <v>49</v>
      </c>
      <c r="F126" s="74"/>
      <c r="G126" s="99">
        <v>1.25</v>
      </c>
      <c r="H126" s="74"/>
      <c r="I126" s="78">
        <v>1.25</v>
      </c>
      <c r="J126" s="73"/>
      <c r="K126" s="40"/>
      <c r="L126" s="9"/>
      <c r="M126" s="200"/>
      <c r="N126" s="200"/>
      <c r="O126" s="201"/>
      <c r="P126" s="178">
        <f t="shared" si="6"/>
        <v>0</v>
      </c>
      <c r="Q126" s="305"/>
      <c r="R126" s="163"/>
      <c r="S126" s="23"/>
      <c r="T126" s="164"/>
      <c r="U126" s="319"/>
      <c r="V126" s="320"/>
    </row>
    <row r="127" spans="1:22" ht="20" customHeight="1">
      <c r="A127" s="8" t="s">
        <v>5</v>
      </c>
      <c r="B127" s="40"/>
      <c r="C127" s="323" t="s">
        <v>99</v>
      </c>
      <c r="D127" s="314"/>
      <c r="E127" s="315"/>
      <c r="F127" s="74"/>
      <c r="G127" s="99">
        <v>0.1</v>
      </c>
      <c r="H127" s="104"/>
      <c r="I127" s="5"/>
      <c r="J127" s="73"/>
      <c r="K127" s="40"/>
      <c r="L127" s="9"/>
      <c r="M127" s="175"/>
      <c r="N127" s="175"/>
      <c r="O127" s="176"/>
      <c r="P127" s="178">
        <f t="shared" si="6"/>
        <v>0</v>
      </c>
      <c r="Q127" s="305"/>
      <c r="R127" s="167"/>
      <c r="S127" s="5"/>
      <c r="T127" s="168"/>
      <c r="U127" s="319"/>
      <c r="V127" s="320"/>
    </row>
    <row r="128" spans="1:22" ht="20" customHeight="1">
      <c r="A128" s="8" t="s">
        <v>5</v>
      </c>
      <c r="B128" s="40"/>
      <c r="C128" s="323" t="s">
        <v>105</v>
      </c>
      <c r="D128" s="314"/>
      <c r="E128" s="315"/>
      <c r="F128" s="74"/>
      <c r="G128" s="99">
        <v>0.15</v>
      </c>
      <c r="H128" s="104" t="s">
        <v>6</v>
      </c>
      <c r="I128" s="5"/>
      <c r="J128" s="73"/>
      <c r="K128" s="40"/>
      <c r="L128" s="9"/>
      <c r="M128" s="175"/>
      <c r="N128" s="175"/>
      <c r="O128" s="176"/>
      <c r="P128" s="178">
        <f t="shared" si="6"/>
        <v>0</v>
      </c>
      <c r="Q128" s="305"/>
      <c r="R128" s="167"/>
      <c r="S128" s="5"/>
      <c r="T128" s="168"/>
      <c r="U128" s="319"/>
      <c r="V128" s="320"/>
    </row>
    <row r="130" spans="1:22">
      <c r="A130" s="8"/>
      <c r="B130" s="40"/>
      <c r="C130" s="324"/>
      <c r="D130" s="314"/>
      <c r="E130" s="315"/>
      <c r="F130" s="74"/>
      <c r="G130" s="99"/>
      <c r="H130" s="104"/>
      <c r="I130" s="5"/>
      <c r="J130" s="73"/>
      <c r="K130" s="40"/>
      <c r="L130" s="9"/>
      <c r="M130" s="5"/>
      <c r="N130" s="5"/>
      <c r="O130" s="61"/>
      <c r="P130" s="178">
        <f>SUM(M130:O130)</f>
        <v>0</v>
      </c>
      <c r="Q130" s="305"/>
      <c r="R130" s="167"/>
      <c r="S130" s="5"/>
      <c r="T130" s="168"/>
      <c r="U130" s="319"/>
      <c r="V130" s="320"/>
    </row>
    <row r="131" spans="1:22" ht="15" thickBot="1">
      <c r="A131" s="10"/>
      <c r="B131" s="41"/>
      <c r="C131" s="325"/>
      <c r="D131" s="326"/>
      <c r="E131" s="327"/>
      <c r="F131" s="119"/>
      <c r="G131" s="101"/>
      <c r="H131" s="107"/>
      <c r="I131" s="12"/>
      <c r="J131" s="75"/>
      <c r="K131" s="41"/>
      <c r="L131" s="13"/>
      <c r="M131" s="12"/>
      <c r="N131" s="12"/>
      <c r="O131" s="63"/>
      <c r="P131" s="178">
        <f>SUM(M131:O131)</f>
        <v>0</v>
      </c>
      <c r="Q131" s="306"/>
      <c r="R131" s="169"/>
      <c r="S131" s="12"/>
      <c r="T131" s="170"/>
      <c r="U131" s="328"/>
      <c r="V131" s="329"/>
    </row>
    <row r="132" spans="1:22" ht="15" thickBot="1">
      <c r="C132" s="2"/>
      <c r="D132" s="2"/>
      <c r="E132" s="2" t="s">
        <v>28</v>
      </c>
      <c r="F132" s="3">
        <f>SUM(F7:F131)</f>
        <v>0</v>
      </c>
      <c r="G132" s="3">
        <f>SUM(G7:G131)</f>
        <v>92.940000000000055</v>
      </c>
      <c r="H132" s="113">
        <f>SUM(H6:H131)</f>
        <v>26.039999999999992</v>
      </c>
      <c r="I132" s="113">
        <f t="shared" ref="I132:J132" si="8">SUM(I6:I131)</f>
        <v>56.420000000000023</v>
      </c>
      <c r="J132" s="113">
        <f t="shared" si="8"/>
        <v>11.069999999999999</v>
      </c>
      <c r="M132" s="85"/>
      <c r="N132" s="85"/>
      <c r="O132" s="85"/>
      <c r="P132" s="85"/>
      <c r="Q132" s="85"/>
      <c r="R132" s="85"/>
      <c r="S132" s="85"/>
      <c r="T132" s="85"/>
      <c r="U132" s="330">
        <f>SUM(U7:U131)</f>
        <v>0</v>
      </c>
      <c r="V132" s="331" t="s">
        <v>256</v>
      </c>
    </row>
    <row r="133" spans="1:22" ht="16" thickTop="1" thickBot="1">
      <c r="I133" s="2" t="s">
        <v>352</v>
      </c>
      <c r="J133" s="126">
        <f>SUM(H132:J132)</f>
        <v>93.53</v>
      </c>
      <c r="M133" s="19"/>
      <c r="N133" s="19"/>
      <c r="O133" s="84"/>
      <c r="P133" s="158"/>
      <c r="Q133" s="158"/>
      <c r="R133" s="158"/>
      <c r="S133" s="158"/>
      <c r="T133" s="158"/>
    </row>
    <row r="134" spans="1:22">
      <c r="C134" s="88"/>
      <c r="D134" s="88"/>
      <c r="E134" s="88"/>
      <c r="F134" s="89"/>
      <c r="G134" s="90"/>
      <c r="H134" s="91"/>
      <c r="I134" s="89"/>
      <c r="J134" s="89"/>
    </row>
    <row r="135" spans="1:22">
      <c r="C135" s="88"/>
      <c r="D135" s="88"/>
      <c r="E135" s="88"/>
      <c r="F135" s="89"/>
      <c r="G135" s="90"/>
      <c r="H135" s="89"/>
      <c r="I135" s="89"/>
      <c r="J135"/>
      <c r="K135"/>
      <c r="L135"/>
      <c r="M135"/>
      <c r="N135"/>
      <c r="O135"/>
      <c r="P135" s="159"/>
      <c r="Q135" s="159"/>
      <c r="R135" s="159"/>
      <c r="S135" s="159"/>
      <c r="T135" s="159"/>
    </row>
    <row r="136" spans="1:22">
      <c r="C136" s="332"/>
      <c r="D136" s="332"/>
      <c r="E136" s="332"/>
      <c r="F136" s="89"/>
      <c r="G136" s="90"/>
      <c r="H136" s="91"/>
      <c r="I136" s="89"/>
      <c r="J136" s="89"/>
    </row>
    <row r="138" spans="1:22">
      <c r="C138" s="35" t="s">
        <v>233</v>
      </c>
    </row>
    <row r="139" spans="1:22">
      <c r="C139" s="331">
        <v>1</v>
      </c>
      <c r="D139" s="333" t="s">
        <v>234</v>
      </c>
      <c r="E139" s="333"/>
      <c r="H139" s="36" t="s">
        <v>234</v>
      </c>
    </row>
    <row r="140" spans="1:22">
      <c r="C140" s="331">
        <v>2</v>
      </c>
      <c r="D140" s="334" t="s">
        <v>252</v>
      </c>
      <c r="E140" s="334"/>
      <c r="H140" s="44" t="s">
        <v>252</v>
      </c>
    </row>
    <row r="141" spans="1:22">
      <c r="C141" s="331">
        <v>3</v>
      </c>
      <c r="D141" s="335" t="s">
        <v>253</v>
      </c>
      <c r="E141" s="335"/>
      <c r="H141" s="48" t="s">
        <v>253</v>
      </c>
    </row>
    <row r="142" spans="1:22">
      <c r="C142" s="331">
        <v>4</v>
      </c>
      <c r="D142" s="336" t="s">
        <v>237</v>
      </c>
      <c r="E142" s="336"/>
      <c r="H142" s="47" t="s">
        <v>237</v>
      </c>
    </row>
    <row r="143" spans="1:22">
      <c r="C143" s="331">
        <v>5</v>
      </c>
      <c r="D143" s="337" t="s">
        <v>269</v>
      </c>
      <c r="E143" s="337"/>
      <c r="H143" s="46" t="s">
        <v>269</v>
      </c>
    </row>
    <row r="144" spans="1:22">
      <c r="C144" s="331">
        <v>6</v>
      </c>
      <c r="D144" s="338" t="s">
        <v>286</v>
      </c>
      <c r="E144" s="338"/>
      <c r="H144" s="114" t="s">
        <v>286</v>
      </c>
    </row>
    <row r="146" spans="1:22">
      <c r="A146" s="310"/>
      <c r="F146" s="54" t="s">
        <v>242</v>
      </c>
    </row>
    <row r="147" spans="1:22">
      <c r="A147" s="310"/>
      <c r="E147" s="51" t="s">
        <v>243</v>
      </c>
      <c r="F147" s="52" t="s">
        <v>3</v>
      </c>
      <c r="G147" s="52" t="s">
        <v>241</v>
      </c>
      <c r="H147" s="52" t="s">
        <v>228</v>
      </c>
    </row>
    <row r="148" spans="1:22">
      <c r="A148" s="310"/>
      <c r="E148" s="35" t="s">
        <v>238</v>
      </c>
      <c r="F148" s="53">
        <v>40000</v>
      </c>
      <c r="G148" s="53">
        <v>60000</v>
      </c>
      <c r="H148" s="53">
        <v>155000</v>
      </c>
    </row>
    <row r="149" spans="1:22" s="1" customFormat="1">
      <c r="C149" s="310"/>
      <c r="D149" s="310"/>
      <c r="E149" s="35" t="s">
        <v>239</v>
      </c>
      <c r="F149" s="53">
        <v>40000</v>
      </c>
      <c r="G149" s="53">
        <v>95000</v>
      </c>
      <c r="H149" s="53">
        <v>155000</v>
      </c>
      <c r="M149" s="310"/>
      <c r="N149" s="310"/>
      <c r="O149" s="310"/>
      <c r="P149" s="310"/>
      <c r="Q149" s="310"/>
      <c r="R149" s="310"/>
      <c r="S149" s="310"/>
      <c r="T149" s="310"/>
      <c r="U149" s="310"/>
      <c r="V149" s="310"/>
    </row>
    <row r="150" spans="1:22" s="1" customFormat="1">
      <c r="C150" s="310"/>
      <c r="D150" s="310"/>
      <c r="E150" s="35" t="s">
        <v>240</v>
      </c>
      <c r="F150" s="53">
        <v>40000</v>
      </c>
      <c r="G150" s="53">
        <v>95000</v>
      </c>
      <c r="H150" s="53">
        <v>155000</v>
      </c>
      <c r="M150" s="310"/>
      <c r="N150" s="310"/>
      <c r="O150" s="310"/>
      <c r="P150" s="310"/>
      <c r="Q150" s="310"/>
      <c r="R150" s="310"/>
      <c r="S150" s="310"/>
      <c r="T150" s="310"/>
      <c r="U150" s="310"/>
      <c r="V150" s="310"/>
    </row>
    <row r="152" spans="1:22" s="1" customFormat="1">
      <c r="B152" s="35" t="s">
        <v>317</v>
      </c>
      <c r="C152" s="310"/>
      <c r="D152" s="310"/>
      <c r="E152" s="310"/>
      <c r="M152" s="310"/>
      <c r="N152" s="310"/>
      <c r="O152" s="310"/>
      <c r="P152" s="310"/>
      <c r="Q152" s="310"/>
      <c r="R152" s="310"/>
      <c r="S152" s="310"/>
      <c r="T152" s="310"/>
      <c r="U152" s="310"/>
      <c r="V152" s="310"/>
    </row>
    <row r="153" spans="1:22" s="1" customFormat="1">
      <c r="B153" s="35">
        <v>1</v>
      </c>
      <c r="C153" s="310" t="s">
        <v>319</v>
      </c>
      <c r="D153" s="310"/>
      <c r="E153" s="310"/>
      <c r="M153" s="310"/>
      <c r="N153" s="310"/>
      <c r="O153" s="310"/>
      <c r="P153" s="310"/>
      <c r="Q153" s="310"/>
      <c r="R153" s="310"/>
      <c r="S153" s="310"/>
      <c r="T153" s="310"/>
      <c r="U153" s="310"/>
      <c r="V153" s="310"/>
    </row>
    <row r="154" spans="1:22" s="1" customFormat="1">
      <c r="B154" s="35">
        <v>2</v>
      </c>
      <c r="C154" s="310" t="s">
        <v>318</v>
      </c>
      <c r="D154" s="310"/>
      <c r="E154" s="310"/>
      <c r="M154" s="310"/>
      <c r="N154" s="310"/>
      <c r="O154" s="310"/>
      <c r="P154" s="310"/>
      <c r="Q154" s="310"/>
      <c r="R154" s="310"/>
      <c r="S154" s="310"/>
      <c r="T154" s="310"/>
      <c r="U154" s="310"/>
      <c r="V154" s="310"/>
    </row>
    <row r="155" spans="1:22" s="1" customFormat="1">
      <c r="B155" s="35">
        <v>3</v>
      </c>
      <c r="C155" s="310" t="s">
        <v>320</v>
      </c>
      <c r="D155" s="310"/>
      <c r="E155" s="310"/>
      <c r="M155" s="310"/>
      <c r="N155" s="310"/>
      <c r="O155" s="310"/>
      <c r="P155" s="310"/>
      <c r="Q155" s="310"/>
      <c r="R155" s="310"/>
      <c r="S155" s="310"/>
      <c r="T155" s="310"/>
      <c r="U155" s="310"/>
      <c r="V155" s="310"/>
    </row>
    <row r="156" spans="1:22" s="1" customFormat="1">
      <c r="B156" s="35">
        <v>4</v>
      </c>
      <c r="C156" s="310" t="s">
        <v>321</v>
      </c>
      <c r="D156" s="310"/>
      <c r="E156" s="310"/>
      <c r="M156" s="310"/>
      <c r="N156" s="310"/>
      <c r="O156" s="310"/>
      <c r="P156" s="310"/>
      <c r="Q156" s="310"/>
      <c r="R156" s="310"/>
      <c r="S156" s="310"/>
      <c r="T156" s="310"/>
      <c r="U156" s="310"/>
      <c r="V156" s="310"/>
    </row>
    <row r="157" spans="1:22" s="1" customFormat="1">
      <c r="B157" s="35">
        <v>5</v>
      </c>
      <c r="C157" s="310" t="s">
        <v>322</v>
      </c>
      <c r="D157" s="310"/>
      <c r="E157" s="310"/>
      <c r="M157" s="310"/>
      <c r="N157" s="310"/>
      <c r="O157" s="310"/>
      <c r="P157" s="310"/>
      <c r="Q157" s="310"/>
      <c r="R157" s="310"/>
      <c r="S157" s="310"/>
      <c r="T157" s="310"/>
      <c r="U157" s="310"/>
      <c r="V157" s="310"/>
    </row>
    <row r="158" spans="1:22" s="1" customFormat="1">
      <c r="B158" s="35">
        <v>6</v>
      </c>
      <c r="C158" s="310"/>
      <c r="D158" s="310"/>
      <c r="E158" s="310"/>
      <c r="M158" s="310"/>
      <c r="N158" s="310"/>
      <c r="O158" s="310"/>
      <c r="P158" s="310"/>
      <c r="Q158" s="310"/>
      <c r="R158" s="310"/>
      <c r="S158" s="310"/>
      <c r="T158" s="310"/>
      <c r="U158" s="310"/>
      <c r="V158" s="310"/>
    </row>
    <row r="159" spans="1:22" s="1" customFormat="1">
      <c r="B159" s="35">
        <v>7</v>
      </c>
      <c r="C159" s="310"/>
      <c r="D159" s="310"/>
      <c r="E159" s="310"/>
      <c r="M159" s="310"/>
      <c r="N159" s="310"/>
      <c r="O159" s="310"/>
      <c r="P159" s="310"/>
      <c r="Q159" s="310"/>
      <c r="R159" s="310"/>
      <c r="S159" s="310"/>
      <c r="T159" s="310"/>
      <c r="U159" s="310"/>
      <c r="V159" s="310"/>
    </row>
    <row r="160" spans="1:22" s="1" customFormat="1">
      <c r="B160" s="35">
        <v>8</v>
      </c>
      <c r="C160" s="310"/>
      <c r="D160" s="310"/>
      <c r="E160" s="310"/>
      <c r="M160" s="310"/>
      <c r="N160" s="310"/>
      <c r="O160" s="310"/>
      <c r="P160" s="310"/>
      <c r="Q160" s="310"/>
      <c r="R160" s="310"/>
      <c r="S160" s="310"/>
      <c r="T160" s="310"/>
      <c r="U160" s="310"/>
      <c r="V160" s="310"/>
    </row>
    <row r="161" spans="2:22" s="1" customFormat="1">
      <c r="B161" s="35">
        <v>9</v>
      </c>
      <c r="C161" s="310"/>
      <c r="D161" s="310"/>
      <c r="E161" s="310"/>
      <c r="M161" s="310"/>
      <c r="N161" s="310"/>
      <c r="O161" s="310"/>
      <c r="P161" s="310"/>
      <c r="Q161" s="310"/>
      <c r="R161" s="310"/>
      <c r="S161" s="310"/>
      <c r="T161" s="310"/>
      <c r="U161" s="310"/>
      <c r="V161" s="310"/>
    </row>
  </sheetData>
  <sortState ref="A5:V133">
    <sortCondition descending="1" ref="Q5:Q133"/>
    <sortCondition ref="C5:C13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BU110"/>
  <sheetViews>
    <sheetView topLeftCell="A107" workbookViewId="0">
      <selection activeCell="B112" sqref="B112:N153"/>
    </sheetView>
  </sheetViews>
  <sheetFormatPr baseColWidth="10" defaultColWidth="8.83203125" defaultRowHeight="14" x14ac:dyDescent="0"/>
  <cols>
    <col min="3" max="3" width="8.83203125" style="1"/>
    <col min="4" max="4" width="10.5" style="1" customWidth="1"/>
    <col min="5" max="8" width="8.6640625" style="1" customWidth="1"/>
    <col min="9" max="9" width="10.83203125" style="1" customWidth="1"/>
    <col min="10" max="13" width="8.6640625" style="1" customWidth="1"/>
    <col min="14" max="14" width="11.1640625" style="1" customWidth="1"/>
    <col min="15" max="18" width="8.6640625" style="1" customWidth="1"/>
    <col min="19" max="19" width="10.5" style="1" customWidth="1"/>
    <col min="20" max="23" width="8.6640625" style="1" customWidth="1"/>
  </cols>
  <sheetData>
    <row r="2" spans="2:70">
      <c r="C2" s="1">
        <v>0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v>13</v>
      </c>
      <c r="Q2" s="1">
        <v>14</v>
      </c>
      <c r="R2" s="1">
        <v>15</v>
      </c>
      <c r="S2" s="1">
        <v>16</v>
      </c>
      <c r="T2" s="1">
        <v>17</v>
      </c>
      <c r="U2" s="1">
        <v>18</v>
      </c>
      <c r="V2" s="1">
        <v>19</v>
      </c>
      <c r="W2" s="1">
        <v>20</v>
      </c>
      <c r="X2" s="1">
        <v>21</v>
      </c>
      <c r="Y2" s="1">
        <v>22</v>
      </c>
      <c r="Z2" s="1">
        <v>23</v>
      </c>
      <c r="AA2" s="1">
        <v>24</v>
      </c>
      <c r="AB2" s="1">
        <v>25</v>
      </c>
      <c r="AC2" s="1">
        <v>26</v>
      </c>
      <c r="AD2" s="1">
        <v>27</v>
      </c>
      <c r="AE2" s="1">
        <v>28</v>
      </c>
      <c r="AF2" s="1">
        <v>29</v>
      </c>
      <c r="AG2" s="1">
        <v>30</v>
      </c>
      <c r="AH2" s="1">
        <v>31</v>
      </c>
      <c r="AI2" s="1">
        <v>32</v>
      </c>
      <c r="AJ2" s="1">
        <v>33</v>
      </c>
      <c r="AK2" s="1">
        <v>34</v>
      </c>
      <c r="AL2" s="1">
        <v>35</v>
      </c>
      <c r="AM2" s="1">
        <v>36</v>
      </c>
      <c r="AN2" s="1">
        <v>37</v>
      </c>
      <c r="AO2" s="1">
        <v>38</v>
      </c>
      <c r="AP2" s="1">
        <v>39</v>
      </c>
      <c r="AQ2" s="1">
        <v>40</v>
      </c>
      <c r="AR2" s="1">
        <v>41</v>
      </c>
      <c r="AS2" s="1">
        <v>42</v>
      </c>
      <c r="AT2" s="1">
        <v>43</v>
      </c>
      <c r="AU2" s="1">
        <v>44</v>
      </c>
      <c r="AV2" s="1">
        <v>45</v>
      </c>
      <c r="AW2" s="1">
        <v>46</v>
      </c>
      <c r="AX2" s="1">
        <v>47</v>
      </c>
      <c r="AY2" s="1">
        <v>48</v>
      </c>
      <c r="AZ2" s="1">
        <v>49</v>
      </c>
      <c r="BA2" s="1">
        <v>50</v>
      </c>
      <c r="BB2" s="1">
        <v>51</v>
      </c>
      <c r="BC2" s="1">
        <v>52</v>
      </c>
      <c r="BD2" s="1">
        <v>53</v>
      </c>
      <c r="BE2" s="1">
        <v>54</v>
      </c>
      <c r="BF2" s="1">
        <v>55</v>
      </c>
      <c r="BG2" s="1">
        <v>56</v>
      </c>
      <c r="BH2" s="1">
        <v>57</v>
      </c>
      <c r="BI2" s="1">
        <v>58</v>
      </c>
      <c r="BJ2" s="1">
        <v>59</v>
      </c>
      <c r="BK2" s="1">
        <v>60</v>
      </c>
      <c r="BL2" s="1">
        <v>61</v>
      </c>
      <c r="BM2" s="1">
        <v>62</v>
      </c>
      <c r="BN2" s="1">
        <v>63</v>
      </c>
      <c r="BO2" s="1">
        <v>64</v>
      </c>
      <c r="BP2" s="1">
        <v>65</v>
      </c>
      <c r="BQ2" s="1">
        <v>66</v>
      </c>
      <c r="BR2" s="1">
        <v>67</v>
      </c>
    </row>
    <row r="3" spans="2:70">
      <c r="B3" t="s">
        <v>405</v>
      </c>
      <c r="C3" s="1">
        <v>0</v>
      </c>
      <c r="D3" s="139">
        <v>150000</v>
      </c>
      <c r="E3" s="139">
        <v>150000</v>
      </c>
      <c r="F3" s="139">
        <v>150000</v>
      </c>
      <c r="G3" s="139">
        <v>150000</v>
      </c>
      <c r="H3" s="139">
        <v>150000</v>
      </c>
      <c r="I3" s="139">
        <v>150000</v>
      </c>
      <c r="J3" s="139">
        <v>150000</v>
      </c>
      <c r="K3" s="139">
        <v>150000</v>
      </c>
      <c r="L3" s="139">
        <v>150000</v>
      </c>
      <c r="M3" s="139">
        <v>150000</v>
      </c>
      <c r="N3" s="139">
        <v>150000</v>
      </c>
      <c r="O3" s="139">
        <v>150000</v>
      </c>
      <c r="P3" s="139">
        <v>150000</v>
      </c>
      <c r="Q3" s="139">
        <v>150000</v>
      </c>
      <c r="R3" s="139">
        <v>150000</v>
      </c>
      <c r="S3" s="139">
        <v>150000</v>
      </c>
      <c r="T3" s="139">
        <v>150000</v>
      </c>
      <c r="U3" s="139">
        <v>150000</v>
      </c>
      <c r="V3" s="139">
        <v>150000</v>
      </c>
      <c r="W3" s="139">
        <v>150000</v>
      </c>
    </row>
    <row r="4" spans="2:70">
      <c r="B4" t="s">
        <v>406</v>
      </c>
      <c r="I4" s="139">
        <v>150000</v>
      </c>
      <c r="J4" s="139">
        <v>150000</v>
      </c>
      <c r="K4" s="139">
        <v>150000</v>
      </c>
      <c r="L4" s="139">
        <v>150000</v>
      </c>
      <c r="M4" s="139">
        <v>150000</v>
      </c>
      <c r="N4" s="139">
        <v>150000</v>
      </c>
      <c r="O4" s="139">
        <v>150000</v>
      </c>
      <c r="P4" s="139">
        <v>150000</v>
      </c>
      <c r="Q4" s="139">
        <v>150000</v>
      </c>
      <c r="R4" s="139">
        <v>150000</v>
      </c>
      <c r="S4" s="139">
        <v>150000</v>
      </c>
      <c r="T4" s="139">
        <v>150000</v>
      </c>
      <c r="U4" s="139">
        <v>150000</v>
      </c>
      <c r="V4" s="139">
        <v>150000</v>
      </c>
      <c r="W4" s="139">
        <v>150000</v>
      </c>
      <c r="X4" s="139">
        <v>150000</v>
      </c>
      <c r="Y4" s="139">
        <v>150000</v>
      </c>
      <c r="Z4" s="139">
        <v>150000</v>
      </c>
      <c r="AA4" s="139">
        <v>150000</v>
      </c>
      <c r="AB4" s="139">
        <v>150000</v>
      </c>
    </row>
    <row r="5" spans="2:70">
      <c r="B5" t="s">
        <v>407</v>
      </c>
      <c r="N5" s="139">
        <v>150000</v>
      </c>
      <c r="O5" s="139">
        <v>150000</v>
      </c>
      <c r="P5" s="139">
        <v>150000</v>
      </c>
      <c r="Q5" s="139">
        <v>150000</v>
      </c>
      <c r="R5" s="139">
        <v>150000</v>
      </c>
      <c r="S5" s="139">
        <v>150000</v>
      </c>
      <c r="T5" s="139">
        <v>150000</v>
      </c>
      <c r="U5" s="139">
        <v>150000</v>
      </c>
      <c r="V5" s="139">
        <v>150000</v>
      </c>
      <c r="W5" s="139">
        <v>150000</v>
      </c>
      <c r="X5" s="139">
        <v>150000</v>
      </c>
      <c r="Y5" s="139">
        <v>150000</v>
      </c>
      <c r="Z5" s="139">
        <v>150000</v>
      </c>
      <c r="AA5" s="139">
        <v>150000</v>
      </c>
      <c r="AB5" s="139">
        <v>150000</v>
      </c>
      <c r="AC5" s="139">
        <v>150000</v>
      </c>
      <c r="AD5" s="139">
        <v>150000</v>
      </c>
      <c r="AE5" s="139">
        <v>150000</v>
      </c>
      <c r="AF5" s="139">
        <v>150000</v>
      </c>
      <c r="AG5" s="139">
        <v>150000</v>
      </c>
    </row>
    <row r="6" spans="2:70">
      <c r="B6" t="s">
        <v>408</v>
      </c>
      <c r="S6" s="139">
        <v>150000</v>
      </c>
      <c r="T6" s="139">
        <v>150000</v>
      </c>
      <c r="U6" s="139">
        <v>150000</v>
      </c>
      <c r="V6" s="139">
        <v>150000</v>
      </c>
      <c r="W6" s="139">
        <v>150000</v>
      </c>
      <c r="X6" s="139">
        <v>150000</v>
      </c>
      <c r="Y6" s="139">
        <v>150000</v>
      </c>
      <c r="Z6" s="139">
        <v>150000</v>
      </c>
      <c r="AA6" s="139">
        <v>150000</v>
      </c>
      <c r="AB6" s="139">
        <v>150000</v>
      </c>
      <c r="AC6" s="139">
        <v>150000</v>
      </c>
      <c r="AD6" s="139">
        <v>150000</v>
      </c>
      <c r="AE6" s="139">
        <v>150000</v>
      </c>
      <c r="AF6" s="139">
        <v>150000</v>
      </c>
      <c r="AG6" s="139">
        <v>150000</v>
      </c>
      <c r="AH6" s="139">
        <v>150000</v>
      </c>
      <c r="AI6" s="139">
        <v>150000</v>
      </c>
      <c r="AJ6" s="139">
        <v>150000</v>
      </c>
      <c r="AK6" s="139">
        <v>150000</v>
      </c>
      <c r="AL6" s="139">
        <v>150000</v>
      </c>
    </row>
    <row r="7" spans="2:70">
      <c r="B7" t="s">
        <v>409</v>
      </c>
      <c r="X7" s="139">
        <v>150000</v>
      </c>
      <c r="Y7" s="139">
        <v>150000</v>
      </c>
      <c r="Z7" s="139">
        <v>150000</v>
      </c>
      <c r="AA7" s="139">
        <v>150000</v>
      </c>
      <c r="AB7" s="139">
        <v>150000</v>
      </c>
      <c r="AC7" s="139">
        <v>150000</v>
      </c>
      <c r="AD7" s="139">
        <v>150000</v>
      </c>
      <c r="AE7" s="139">
        <v>150000</v>
      </c>
      <c r="AF7" s="139">
        <v>150000</v>
      </c>
      <c r="AG7" s="139">
        <v>150000</v>
      </c>
      <c r="AH7" s="139">
        <v>150000</v>
      </c>
      <c r="AI7" s="139">
        <v>150000</v>
      </c>
      <c r="AJ7" s="139">
        <v>150000</v>
      </c>
      <c r="AK7" s="139">
        <v>150000</v>
      </c>
      <c r="AL7" s="139">
        <v>150000</v>
      </c>
      <c r="AM7" s="139">
        <v>150000</v>
      </c>
      <c r="AN7" s="139">
        <v>150000</v>
      </c>
      <c r="AO7" s="139">
        <v>150000</v>
      </c>
      <c r="AP7" s="139">
        <v>150000</v>
      </c>
      <c r="AQ7" s="139">
        <v>150000</v>
      </c>
    </row>
    <row r="8" spans="2:70">
      <c r="B8" t="s">
        <v>410</v>
      </c>
      <c r="AC8" s="139">
        <v>150000</v>
      </c>
      <c r="AD8" s="139">
        <v>150000</v>
      </c>
      <c r="AE8" s="139">
        <v>150000</v>
      </c>
      <c r="AF8" s="139">
        <v>150000</v>
      </c>
      <c r="AG8" s="139">
        <v>150000</v>
      </c>
      <c r="AH8" s="139">
        <v>150000</v>
      </c>
      <c r="AI8" s="139">
        <v>150000</v>
      </c>
      <c r="AJ8" s="139">
        <v>150000</v>
      </c>
      <c r="AK8" s="139">
        <v>150000</v>
      </c>
      <c r="AL8" s="139">
        <v>150000</v>
      </c>
      <c r="AM8" s="139">
        <v>150000</v>
      </c>
      <c r="AN8" s="139">
        <v>150000</v>
      </c>
      <c r="AO8" s="139">
        <v>150000</v>
      </c>
      <c r="AP8" s="139">
        <v>150000</v>
      </c>
      <c r="AQ8" s="139">
        <v>150000</v>
      </c>
      <c r="AR8" s="139">
        <v>150000</v>
      </c>
      <c r="AS8" s="139">
        <v>150000</v>
      </c>
      <c r="AT8" s="139">
        <v>150000</v>
      </c>
      <c r="AU8" s="139">
        <v>150000</v>
      </c>
      <c r="AV8" s="139">
        <v>150000</v>
      </c>
    </row>
    <row r="9" spans="2:70">
      <c r="B9" t="s">
        <v>411</v>
      </c>
      <c r="AH9" s="139">
        <v>150000</v>
      </c>
      <c r="AI9" s="139">
        <v>150000</v>
      </c>
      <c r="AJ9" s="139">
        <v>150000</v>
      </c>
      <c r="AK9" s="139">
        <v>150000</v>
      </c>
      <c r="AL9" s="139">
        <v>150000</v>
      </c>
      <c r="AM9" s="139">
        <v>150000</v>
      </c>
      <c r="AN9" s="139">
        <v>150000</v>
      </c>
      <c r="AO9" s="139">
        <v>150000</v>
      </c>
      <c r="AP9" s="139">
        <v>150000</v>
      </c>
      <c r="AQ9" s="139">
        <v>150000</v>
      </c>
      <c r="AR9" s="139">
        <v>150000</v>
      </c>
      <c r="AS9" s="139">
        <v>150000</v>
      </c>
      <c r="AT9" s="139">
        <v>150000</v>
      </c>
      <c r="AU9" s="139">
        <v>150000</v>
      </c>
      <c r="AV9" s="139">
        <v>150000</v>
      </c>
      <c r="AW9" s="139">
        <v>150000</v>
      </c>
      <c r="AX9" s="139">
        <v>150000</v>
      </c>
      <c r="AY9" s="139">
        <v>150000</v>
      </c>
      <c r="AZ9" s="139">
        <v>150000</v>
      </c>
      <c r="BA9" s="139">
        <v>150000</v>
      </c>
    </row>
    <row r="10" spans="2:70">
      <c r="B10" t="s">
        <v>412</v>
      </c>
      <c r="AM10" s="139">
        <v>150000</v>
      </c>
      <c r="AN10" s="139">
        <v>150000</v>
      </c>
      <c r="AO10" s="139">
        <v>150000</v>
      </c>
      <c r="AP10" s="139">
        <v>150000</v>
      </c>
      <c r="AQ10" s="139">
        <v>150000</v>
      </c>
      <c r="AR10" s="139">
        <v>150000</v>
      </c>
      <c r="AS10" s="139">
        <v>150000</v>
      </c>
      <c r="AT10" s="139">
        <v>150000</v>
      </c>
      <c r="AU10" s="139">
        <v>150000</v>
      </c>
      <c r="AV10" s="139">
        <v>150000</v>
      </c>
      <c r="AW10" s="139">
        <v>150000</v>
      </c>
      <c r="AX10" s="139">
        <v>150000</v>
      </c>
      <c r="AY10" s="139">
        <v>150000</v>
      </c>
      <c r="AZ10" s="139">
        <v>150000</v>
      </c>
      <c r="BA10" s="139">
        <v>150000</v>
      </c>
      <c r="BB10" s="139">
        <v>150000</v>
      </c>
      <c r="BC10" s="139">
        <v>150000</v>
      </c>
      <c r="BD10" s="139">
        <v>150000</v>
      </c>
      <c r="BE10" s="139">
        <v>150000</v>
      </c>
      <c r="BF10" s="139">
        <v>150000</v>
      </c>
    </row>
    <row r="11" spans="2:70">
      <c r="B11" t="s">
        <v>413</v>
      </c>
      <c r="AR11" s="139">
        <v>150000</v>
      </c>
      <c r="AS11" s="139">
        <v>150000</v>
      </c>
      <c r="AT11" s="139">
        <v>150000</v>
      </c>
      <c r="AU11" s="139">
        <v>150000</v>
      </c>
      <c r="AV11" s="139">
        <v>150000</v>
      </c>
      <c r="AW11" s="139">
        <v>150000</v>
      </c>
      <c r="AX11" s="139">
        <v>150000</v>
      </c>
      <c r="AY11" s="139">
        <v>150000</v>
      </c>
      <c r="AZ11" s="139">
        <v>150000</v>
      </c>
      <c r="BA11" s="139">
        <v>150000</v>
      </c>
      <c r="BB11" s="139">
        <v>150000</v>
      </c>
      <c r="BC11" s="139">
        <v>150000</v>
      </c>
      <c r="BD11" s="139">
        <v>150000</v>
      </c>
      <c r="BE11" s="139">
        <v>150000</v>
      </c>
      <c r="BF11" s="139">
        <v>150000</v>
      </c>
      <c r="BG11" s="139">
        <v>150000</v>
      </c>
      <c r="BH11" s="139">
        <v>150000</v>
      </c>
      <c r="BI11" s="139">
        <v>150000</v>
      </c>
      <c r="BJ11" s="139">
        <v>150000</v>
      </c>
      <c r="BK11" s="139">
        <v>150000</v>
      </c>
    </row>
    <row r="12" spans="2:70">
      <c r="AW12" s="139">
        <v>150000</v>
      </c>
      <c r="AX12" s="139">
        <v>150000</v>
      </c>
      <c r="AY12" s="139">
        <v>150000</v>
      </c>
      <c r="AZ12" s="139">
        <v>150000</v>
      </c>
      <c r="BA12" s="139">
        <v>150000</v>
      </c>
      <c r="BB12" s="139">
        <v>150000</v>
      </c>
      <c r="BC12" s="139">
        <v>150000</v>
      </c>
      <c r="BD12" s="139">
        <v>150000</v>
      </c>
      <c r="BE12" s="139">
        <v>150000</v>
      </c>
      <c r="BF12" s="139">
        <v>150000</v>
      </c>
      <c r="BG12" s="139">
        <v>150000</v>
      </c>
      <c r="BH12" s="139">
        <v>150000</v>
      </c>
      <c r="BI12" s="139">
        <v>150000</v>
      </c>
      <c r="BJ12" s="139">
        <v>150000</v>
      </c>
      <c r="BK12" s="139">
        <v>150000</v>
      </c>
      <c r="BL12" s="139">
        <v>150000</v>
      </c>
      <c r="BM12" s="139">
        <v>150000</v>
      </c>
      <c r="BN12" s="139">
        <v>150000</v>
      </c>
      <c r="BO12" s="139">
        <v>150000</v>
      </c>
      <c r="BP12" s="139">
        <v>150000</v>
      </c>
    </row>
    <row r="20" ht="10.5" customHeight="1"/>
    <row r="21" ht="13.5" customHeight="1"/>
    <row r="35" spans="2:70">
      <c r="C35" s="1">
        <v>0</v>
      </c>
      <c r="D35" s="1">
        <v>1</v>
      </c>
      <c r="E35" s="1">
        <v>2</v>
      </c>
      <c r="F35" s="1">
        <v>3</v>
      </c>
      <c r="G35" s="1">
        <v>4</v>
      </c>
      <c r="H35" s="1">
        <v>5</v>
      </c>
      <c r="I35" s="1">
        <v>6</v>
      </c>
      <c r="J35" s="1">
        <v>7</v>
      </c>
      <c r="K35" s="1">
        <v>8</v>
      </c>
      <c r="L35" s="1">
        <v>9</v>
      </c>
      <c r="M35" s="1">
        <v>10</v>
      </c>
      <c r="N35" s="1">
        <v>11</v>
      </c>
      <c r="O35" s="1">
        <v>12</v>
      </c>
      <c r="P35" s="1">
        <v>13</v>
      </c>
      <c r="Q35" s="1">
        <v>14</v>
      </c>
      <c r="R35" s="1">
        <v>15</v>
      </c>
      <c r="S35" s="1">
        <v>16</v>
      </c>
      <c r="T35" s="1">
        <v>17</v>
      </c>
      <c r="U35" s="1">
        <v>18</v>
      </c>
      <c r="V35" s="1">
        <v>19</v>
      </c>
      <c r="W35" s="1">
        <v>20</v>
      </c>
      <c r="X35" s="1">
        <v>21</v>
      </c>
      <c r="Y35" s="1">
        <v>22</v>
      </c>
      <c r="Z35" s="1">
        <v>23</v>
      </c>
      <c r="AA35" s="1">
        <v>24</v>
      </c>
      <c r="AB35" s="1">
        <v>25</v>
      </c>
      <c r="AC35" s="1">
        <v>26</v>
      </c>
      <c r="AD35" s="1">
        <v>27</v>
      </c>
      <c r="AE35" s="1">
        <v>28</v>
      </c>
      <c r="AF35" s="1">
        <v>29</v>
      </c>
      <c r="AG35" s="1">
        <v>30</v>
      </c>
      <c r="AH35" s="1">
        <v>31</v>
      </c>
      <c r="AI35" s="1">
        <v>32</v>
      </c>
      <c r="AJ35" s="1">
        <v>33</v>
      </c>
      <c r="AK35" s="1">
        <v>34</v>
      </c>
      <c r="AL35" s="1">
        <v>35</v>
      </c>
      <c r="AM35" s="1">
        <v>36</v>
      </c>
      <c r="AN35" s="1">
        <v>37</v>
      </c>
      <c r="AO35" s="1">
        <v>38</v>
      </c>
      <c r="AP35" s="1">
        <v>39</v>
      </c>
      <c r="AQ35" s="1">
        <v>40</v>
      </c>
      <c r="AR35" s="1">
        <v>41</v>
      </c>
      <c r="AS35" s="1">
        <v>42</v>
      </c>
      <c r="AT35" s="1">
        <v>43</v>
      </c>
      <c r="AU35" s="1">
        <v>44</v>
      </c>
      <c r="AV35" s="1">
        <v>45</v>
      </c>
      <c r="AW35" s="1">
        <v>46</v>
      </c>
      <c r="AX35" s="1">
        <v>47</v>
      </c>
      <c r="AY35" s="1">
        <v>48</v>
      </c>
      <c r="AZ35" s="1">
        <v>49</v>
      </c>
      <c r="BA35" s="1">
        <v>50</v>
      </c>
      <c r="BB35" s="1">
        <v>51</v>
      </c>
      <c r="BC35" s="1">
        <v>52</v>
      </c>
      <c r="BD35" s="1">
        <v>53</v>
      </c>
      <c r="BE35" s="1">
        <v>54</v>
      </c>
      <c r="BF35" s="1">
        <v>55</v>
      </c>
      <c r="BG35" s="1">
        <v>56</v>
      </c>
      <c r="BH35" s="1">
        <v>57</v>
      </c>
      <c r="BI35" s="1">
        <v>58</v>
      </c>
      <c r="BJ35" s="1">
        <v>59</v>
      </c>
      <c r="BK35" s="1">
        <v>60</v>
      </c>
      <c r="BL35" s="1">
        <v>61</v>
      </c>
      <c r="BM35" s="1">
        <v>62</v>
      </c>
      <c r="BN35" s="1">
        <v>63</v>
      </c>
      <c r="BO35" s="1">
        <v>64</v>
      </c>
      <c r="BP35" s="1">
        <v>65</v>
      </c>
      <c r="BQ35" s="1">
        <v>66</v>
      </c>
      <c r="BR35" s="1">
        <v>67</v>
      </c>
    </row>
    <row r="36" spans="2:70">
      <c r="B36" t="s">
        <v>405</v>
      </c>
      <c r="C36" s="1">
        <v>0</v>
      </c>
      <c r="D36" s="139">
        <v>550000</v>
      </c>
      <c r="E36" s="139">
        <v>550000</v>
      </c>
      <c r="F36" s="139">
        <v>550000</v>
      </c>
      <c r="G36" s="139">
        <v>550000</v>
      </c>
      <c r="H36" s="139">
        <v>550000</v>
      </c>
      <c r="I36" s="139">
        <v>550000</v>
      </c>
      <c r="J36" s="139">
        <v>550000</v>
      </c>
      <c r="K36" s="139">
        <v>550000</v>
      </c>
      <c r="L36" s="139">
        <v>550000</v>
      </c>
      <c r="M36" s="139">
        <v>550000</v>
      </c>
      <c r="N36" s="139">
        <v>550000</v>
      </c>
      <c r="O36" s="139">
        <v>550000</v>
      </c>
      <c r="P36" s="139">
        <v>550000</v>
      </c>
      <c r="Q36" s="139">
        <v>550000</v>
      </c>
      <c r="R36" s="139">
        <v>550000</v>
      </c>
      <c r="S36" s="139">
        <v>550000</v>
      </c>
      <c r="T36" s="139">
        <v>550000</v>
      </c>
      <c r="U36" s="139">
        <v>550000</v>
      </c>
      <c r="V36" s="139">
        <v>550000</v>
      </c>
      <c r="W36" s="139">
        <v>550000</v>
      </c>
    </row>
    <row r="37" spans="2:70">
      <c r="B37" t="s">
        <v>406</v>
      </c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>
        <v>150000</v>
      </c>
      <c r="AC37" s="139">
        <v>150000</v>
      </c>
      <c r="AD37" s="139">
        <v>150000</v>
      </c>
      <c r="AE37" s="139">
        <v>150000</v>
      </c>
      <c r="AF37" s="139">
        <v>150000</v>
      </c>
      <c r="AG37" s="139">
        <v>150000</v>
      </c>
      <c r="AH37" s="139">
        <v>150000</v>
      </c>
      <c r="AI37" s="139">
        <v>150000</v>
      </c>
      <c r="AJ37" s="139">
        <v>150000</v>
      </c>
      <c r="AK37" s="139">
        <v>150000</v>
      </c>
      <c r="AL37" s="139">
        <v>150000</v>
      </c>
      <c r="AM37" s="139">
        <v>150000</v>
      </c>
      <c r="AN37" s="139">
        <v>150000</v>
      </c>
      <c r="AO37" s="139">
        <v>150000</v>
      </c>
      <c r="AP37" s="139">
        <v>150000</v>
      </c>
      <c r="AQ37" s="139">
        <v>150000</v>
      </c>
      <c r="AR37" s="139">
        <v>150000</v>
      </c>
      <c r="AS37" s="139">
        <v>150000</v>
      </c>
      <c r="AT37" s="139">
        <v>150000</v>
      </c>
      <c r="AU37" s="139">
        <v>150000</v>
      </c>
      <c r="AV37" s="139">
        <v>150000</v>
      </c>
    </row>
    <row r="38" spans="2:70">
      <c r="B38" t="s">
        <v>407</v>
      </c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L38" s="139">
        <v>150000</v>
      </c>
      <c r="AM38" s="139">
        <v>150000</v>
      </c>
      <c r="AN38" s="139">
        <v>150000</v>
      </c>
      <c r="AO38" s="139">
        <v>150000</v>
      </c>
      <c r="AP38" s="139">
        <v>150000</v>
      </c>
      <c r="AQ38" s="139">
        <v>150000</v>
      </c>
      <c r="AR38" s="139">
        <v>150000</v>
      </c>
      <c r="AS38" s="139">
        <v>150000</v>
      </c>
      <c r="AT38" s="139">
        <v>150000</v>
      </c>
      <c r="AU38" s="139">
        <v>150000</v>
      </c>
      <c r="AV38" s="139">
        <v>150000</v>
      </c>
      <c r="AW38" s="139">
        <v>150000</v>
      </c>
      <c r="AX38" s="139">
        <v>150000</v>
      </c>
      <c r="AY38" s="139">
        <v>150000</v>
      </c>
      <c r="AZ38" s="139">
        <v>150000</v>
      </c>
      <c r="BA38" s="139">
        <v>150000</v>
      </c>
      <c r="BB38" s="139">
        <v>150000</v>
      </c>
      <c r="BC38" s="139">
        <v>150000</v>
      </c>
      <c r="BD38" s="139">
        <v>150000</v>
      </c>
      <c r="BE38" s="139">
        <v>150000</v>
      </c>
      <c r="BF38" s="139">
        <v>150000</v>
      </c>
    </row>
    <row r="39" spans="2:70">
      <c r="B39" t="s">
        <v>408</v>
      </c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W39" s="139">
        <v>150000</v>
      </c>
      <c r="AX39" s="139">
        <v>150000</v>
      </c>
      <c r="AY39" s="139">
        <v>150000</v>
      </c>
      <c r="AZ39" s="139">
        <v>150000</v>
      </c>
      <c r="BA39" s="139">
        <v>150000</v>
      </c>
      <c r="BB39" s="139">
        <v>150000</v>
      </c>
      <c r="BC39" s="139">
        <v>150000</v>
      </c>
      <c r="BD39" s="139">
        <v>150000</v>
      </c>
      <c r="BE39" s="139">
        <v>150000</v>
      </c>
      <c r="BF39" s="139">
        <v>150000</v>
      </c>
      <c r="BG39" s="139">
        <v>150000</v>
      </c>
      <c r="BH39" s="139">
        <v>150000</v>
      </c>
      <c r="BI39" s="139">
        <v>150000</v>
      </c>
      <c r="BJ39" s="139">
        <v>150000</v>
      </c>
      <c r="BK39" s="139">
        <v>150000</v>
      </c>
      <c r="BL39" s="139">
        <v>150000</v>
      </c>
      <c r="BM39" s="139">
        <v>150000</v>
      </c>
      <c r="BN39" s="139">
        <v>150000</v>
      </c>
      <c r="BO39" s="139">
        <v>150000</v>
      </c>
      <c r="BP39" s="139">
        <v>150000</v>
      </c>
    </row>
    <row r="40" spans="2:70">
      <c r="B40" t="s">
        <v>409</v>
      </c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</row>
    <row r="41" spans="2:70">
      <c r="B41" t="s">
        <v>410</v>
      </c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</row>
    <row r="42" spans="2:70">
      <c r="B42" t="s">
        <v>411</v>
      </c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</row>
    <row r="43" spans="2:70">
      <c r="B43" t="s">
        <v>412</v>
      </c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</row>
    <row r="44" spans="2:70">
      <c r="B44" t="s">
        <v>413</v>
      </c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</row>
    <row r="67" spans="2:70">
      <c r="C67" s="1">
        <v>0</v>
      </c>
      <c r="D67" s="1">
        <v>1</v>
      </c>
      <c r="E67" s="1">
        <v>2</v>
      </c>
      <c r="F67" s="1">
        <v>3</v>
      </c>
      <c r="G67" s="1">
        <v>4</v>
      </c>
      <c r="H67" s="1">
        <v>5</v>
      </c>
      <c r="I67" s="1">
        <v>6</v>
      </c>
      <c r="J67" s="1">
        <v>7</v>
      </c>
      <c r="K67" s="1">
        <v>8</v>
      </c>
      <c r="L67" s="1">
        <v>9</v>
      </c>
      <c r="M67" s="1">
        <v>10</v>
      </c>
      <c r="N67" s="1">
        <v>11</v>
      </c>
      <c r="O67" s="1">
        <v>12</v>
      </c>
      <c r="P67" s="1">
        <v>13</v>
      </c>
      <c r="Q67" s="1">
        <v>14</v>
      </c>
      <c r="R67" s="1">
        <v>15</v>
      </c>
      <c r="S67" s="1">
        <v>16</v>
      </c>
      <c r="T67" s="1">
        <v>17</v>
      </c>
      <c r="U67" s="1">
        <v>18</v>
      </c>
      <c r="V67" s="1">
        <v>19</v>
      </c>
      <c r="W67" s="1">
        <v>20</v>
      </c>
      <c r="X67" s="1">
        <v>21</v>
      </c>
      <c r="Y67" s="1">
        <v>22</v>
      </c>
      <c r="Z67" s="1">
        <v>23</v>
      </c>
      <c r="AA67" s="1">
        <v>24</v>
      </c>
      <c r="AB67" s="1">
        <v>25</v>
      </c>
      <c r="AC67" s="1">
        <v>26</v>
      </c>
      <c r="AD67" s="1">
        <v>27</v>
      </c>
      <c r="AE67" s="1">
        <v>28</v>
      </c>
      <c r="AF67" s="1">
        <v>29</v>
      </c>
      <c r="AG67" s="1">
        <v>30</v>
      </c>
      <c r="AH67" s="1">
        <v>31</v>
      </c>
      <c r="AI67" s="1">
        <v>32</v>
      </c>
      <c r="AJ67" s="1">
        <v>33</v>
      </c>
      <c r="AK67" s="1">
        <v>34</v>
      </c>
      <c r="AL67" s="1">
        <v>35</v>
      </c>
      <c r="AM67" s="1">
        <v>36</v>
      </c>
      <c r="AN67" s="1">
        <v>37</v>
      </c>
      <c r="AO67" s="1">
        <v>38</v>
      </c>
      <c r="AP67" s="1">
        <v>39</v>
      </c>
      <c r="AQ67" s="1">
        <v>40</v>
      </c>
      <c r="AR67" s="1">
        <v>41</v>
      </c>
      <c r="AS67" s="1">
        <v>42</v>
      </c>
      <c r="AT67" s="1">
        <v>43</v>
      </c>
      <c r="AU67" s="1">
        <v>44</v>
      </c>
      <c r="AV67" s="1">
        <v>45</v>
      </c>
      <c r="AW67" s="1">
        <v>46</v>
      </c>
      <c r="AX67" s="1">
        <v>47</v>
      </c>
      <c r="AY67" s="1">
        <v>48</v>
      </c>
      <c r="AZ67" s="1">
        <v>49</v>
      </c>
      <c r="BA67" s="1">
        <v>50</v>
      </c>
      <c r="BB67" s="1">
        <v>51</v>
      </c>
      <c r="BC67" s="1">
        <v>52</v>
      </c>
      <c r="BD67" s="1">
        <v>53</v>
      </c>
      <c r="BE67" s="1">
        <v>54</v>
      </c>
      <c r="BF67" s="1">
        <v>55</v>
      </c>
      <c r="BG67" s="1">
        <v>56</v>
      </c>
      <c r="BH67" s="1">
        <v>57</v>
      </c>
      <c r="BI67" s="1">
        <v>58</v>
      </c>
      <c r="BJ67" s="1">
        <v>59</v>
      </c>
      <c r="BK67" s="1">
        <v>60</v>
      </c>
      <c r="BL67" s="1">
        <v>61</v>
      </c>
      <c r="BM67" s="1">
        <v>62</v>
      </c>
      <c r="BN67" s="1">
        <v>63</v>
      </c>
      <c r="BO67" s="1">
        <v>64</v>
      </c>
      <c r="BP67" s="1">
        <v>65</v>
      </c>
      <c r="BQ67" s="1">
        <v>66</v>
      </c>
      <c r="BR67" s="1">
        <v>67</v>
      </c>
    </row>
    <row r="68" spans="2:70">
      <c r="B68" s="2" t="s">
        <v>414</v>
      </c>
      <c r="C68" s="1">
        <v>0</v>
      </c>
      <c r="D68" s="139">
        <v>250000</v>
      </c>
      <c r="E68" s="139">
        <v>250000</v>
      </c>
      <c r="F68" s="139">
        <v>250000</v>
      </c>
      <c r="G68" s="139">
        <v>250000</v>
      </c>
      <c r="H68" s="139">
        <v>250000</v>
      </c>
      <c r="I68" s="139">
        <v>250000</v>
      </c>
      <c r="J68" s="139">
        <v>250000</v>
      </c>
      <c r="K68" s="139">
        <v>250000</v>
      </c>
      <c r="L68" s="139">
        <v>250000</v>
      </c>
      <c r="M68" s="139">
        <v>250000</v>
      </c>
      <c r="N68" s="139">
        <v>250000</v>
      </c>
      <c r="O68" s="139">
        <v>250000</v>
      </c>
      <c r="P68" s="139">
        <v>250000</v>
      </c>
      <c r="Q68" s="139">
        <v>250000</v>
      </c>
      <c r="R68" s="139">
        <v>250000</v>
      </c>
      <c r="S68" s="139">
        <v>250000</v>
      </c>
      <c r="T68" s="139">
        <v>250000</v>
      </c>
      <c r="U68" s="139">
        <v>250000</v>
      </c>
      <c r="V68" s="139">
        <v>250000</v>
      </c>
      <c r="W68" s="139">
        <v>250000</v>
      </c>
      <c r="X68" s="139">
        <v>250000</v>
      </c>
      <c r="Y68" s="139">
        <v>250000</v>
      </c>
      <c r="Z68" s="139">
        <v>250000</v>
      </c>
      <c r="AA68" s="139">
        <v>250000</v>
      </c>
      <c r="AB68" s="139">
        <v>250000</v>
      </c>
      <c r="AC68" s="139">
        <v>250000</v>
      </c>
      <c r="AD68" s="139">
        <v>250000</v>
      </c>
      <c r="AE68" s="139">
        <v>250000</v>
      </c>
      <c r="AF68" s="139">
        <v>250000</v>
      </c>
      <c r="AG68" s="139">
        <v>250000</v>
      </c>
      <c r="AH68" s="139">
        <v>250000</v>
      </c>
      <c r="AI68" s="139">
        <v>250000</v>
      </c>
      <c r="AJ68" s="139">
        <v>250000</v>
      </c>
      <c r="AK68" s="139">
        <v>250000</v>
      </c>
      <c r="AL68" s="139">
        <v>250000</v>
      </c>
      <c r="AM68" s="139">
        <v>250000</v>
      </c>
      <c r="AN68" s="139">
        <v>250000</v>
      </c>
      <c r="AO68" s="139">
        <v>250000</v>
      </c>
      <c r="AP68" s="139">
        <v>250000</v>
      </c>
      <c r="AQ68" s="139">
        <v>250000</v>
      </c>
      <c r="AR68" s="139">
        <v>250000</v>
      </c>
      <c r="AS68" s="139">
        <v>250000</v>
      </c>
      <c r="AT68" s="139">
        <v>250000</v>
      </c>
      <c r="AU68" s="139">
        <v>250000</v>
      </c>
      <c r="AV68" s="139">
        <v>250000</v>
      </c>
      <c r="AW68" s="139">
        <v>250000</v>
      </c>
      <c r="AX68" s="139">
        <v>250000</v>
      </c>
      <c r="AY68" s="139">
        <v>250000</v>
      </c>
      <c r="AZ68" s="139">
        <v>250000</v>
      </c>
      <c r="BA68" s="139">
        <v>250000</v>
      </c>
      <c r="BB68" s="139">
        <v>250000</v>
      </c>
      <c r="BC68" s="139">
        <v>250000</v>
      </c>
      <c r="BD68" s="139">
        <v>250000</v>
      </c>
      <c r="BE68" s="139">
        <v>250000</v>
      </c>
      <c r="BF68" s="139">
        <v>250000</v>
      </c>
      <c r="BG68" s="139">
        <v>250000</v>
      </c>
      <c r="BH68" s="139">
        <v>250000</v>
      </c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2:70">
      <c r="B69" t="s">
        <v>405</v>
      </c>
      <c r="C69" s="1">
        <v>0</v>
      </c>
      <c r="D69" s="139">
        <v>1250000</v>
      </c>
      <c r="E69" s="139">
        <v>750000</v>
      </c>
      <c r="F69" s="139">
        <v>0</v>
      </c>
      <c r="G69" s="139">
        <v>0</v>
      </c>
      <c r="H69" s="139">
        <v>0</v>
      </c>
      <c r="I69" s="139">
        <v>0</v>
      </c>
      <c r="J69" s="139">
        <v>0</v>
      </c>
      <c r="K69" s="139">
        <v>0</v>
      </c>
      <c r="L69" s="139">
        <v>0</v>
      </c>
      <c r="M69" s="139">
        <v>0</v>
      </c>
      <c r="N69" s="139">
        <v>0</v>
      </c>
      <c r="O69" s="139">
        <v>0</v>
      </c>
      <c r="P69" s="139">
        <v>0</v>
      </c>
      <c r="Q69" s="139">
        <v>0</v>
      </c>
      <c r="R69" s="139">
        <v>0</v>
      </c>
      <c r="S69" s="139">
        <v>0</v>
      </c>
      <c r="T69" s="139">
        <v>0</v>
      </c>
      <c r="U69" s="139">
        <v>0</v>
      </c>
      <c r="V69" s="139">
        <v>0</v>
      </c>
      <c r="W69" s="139">
        <v>0</v>
      </c>
    </row>
    <row r="70" spans="2:70">
      <c r="B70" t="s">
        <v>406</v>
      </c>
      <c r="I70" s="139">
        <v>1250000</v>
      </c>
      <c r="J70" s="139">
        <v>750000</v>
      </c>
      <c r="K70" s="139">
        <v>0</v>
      </c>
      <c r="L70" s="139">
        <v>0</v>
      </c>
      <c r="M70" s="139">
        <v>0</v>
      </c>
      <c r="N70" s="139">
        <v>0</v>
      </c>
      <c r="O70" s="139">
        <v>0</v>
      </c>
      <c r="P70" s="139">
        <v>0</v>
      </c>
      <c r="Q70" s="139">
        <v>0</v>
      </c>
      <c r="R70" s="139">
        <v>0</v>
      </c>
      <c r="S70" s="139">
        <v>0</v>
      </c>
      <c r="T70" s="139">
        <v>0</v>
      </c>
      <c r="U70" s="139">
        <v>0</v>
      </c>
      <c r="V70" s="139">
        <v>0</v>
      </c>
      <c r="W70" s="139">
        <v>0</v>
      </c>
      <c r="X70" s="139">
        <v>0</v>
      </c>
      <c r="Y70" s="139">
        <v>0</v>
      </c>
      <c r="Z70" s="139">
        <v>0</v>
      </c>
      <c r="AA70" s="139">
        <v>0</v>
      </c>
      <c r="AB70" s="139">
        <v>0</v>
      </c>
    </row>
    <row r="71" spans="2:70">
      <c r="B71" t="s">
        <v>407</v>
      </c>
      <c r="N71" s="139">
        <v>1250000</v>
      </c>
      <c r="O71" s="139">
        <v>750000</v>
      </c>
      <c r="P71" s="139">
        <v>0</v>
      </c>
      <c r="Q71" s="139">
        <v>0</v>
      </c>
      <c r="R71" s="139">
        <v>0</v>
      </c>
      <c r="S71" s="139">
        <v>0</v>
      </c>
      <c r="T71" s="139">
        <v>0</v>
      </c>
      <c r="U71" s="139">
        <v>0</v>
      </c>
      <c r="V71" s="139">
        <v>0</v>
      </c>
      <c r="W71" s="139">
        <v>0</v>
      </c>
      <c r="X71" s="139">
        <v>0</v>
      </c>
      <c r="Y71" s="139">
        <v>0</v>
      </c>
      <c r="Z71" s="139">
        <v>0</v>
      </c>
      <c r="AA71" s="139">
        <v>0</v>
      </c>
      <c r="AB71" s="139">
        <v>0</v>
      </c>
      <c r="AC71" s="139">
        <v>0</v>
      </c>
      <c r="AD71" s="139">
        <v>0</v>
      </c>
      <c r="AE71" s="139">
        <v>0</v>
      </c>
      <c r="AF71" s="139">
        <v>0</v>
      </c>
      <c r="AG71" s="139">
        <v>0</v>
      </c>
    </row>
    <row r="72" spans="2:70">
      <c r="B72" t="s">
        <v>408</v>
      </c>
      <c r="S72" s="139">
        <v>1250000</v>
      </c>
      <c r="T72" s="139">
        <v>750000</v>
      </c>
      <c r="U72" s="139">
        <v>0</v>
      </c>
      <c r="V72" s="139">
        <v>0</v>
      </c>
      <c r="W72" s="139">
        <v>0</v>
      </c>
      <c r="X72" s="139">
        <v>0</v>
      </c>
      <c r="Y72" s="139">
        <v>0</v>
      </c>
      <c r="Z72" s="139">
        <v>0</v>
      </c>
      <c r="AA72" s="139">
        <v>0</v>
      </c>
      <c r="AB72" s="139">
        <v>0</v>
      </c>
      <c r="AC72" s="139">
        <v>0</v>
      </c>
      <c r="AD72" s="139">
        <v>0</v>
      </c>
      <c r="AE72" s="139">
        <v>0</v>
      </c>
      <c r="AF72" s="139">
        <v>0</v>
      </c>
      <c r="AG72" s="139">
        <v>0</v>
      </c>
      <c r="AH72" s="139">
        <v>0</v>
      </c>
      <c r="AI72" s="139">
        <v>0</v>
      </c>
      <c r="AJ72" s="139">
        <v>0</v>
      </c>
      <c r="AK72" s="139">
        <v>0</v>
      </c>
      <c r="AL72" s="139">
        <v>0</v>
      </c>
    </row>
    <row r="73" spans="2:70">
      <c r="B73" t="s">
        <v>409</v>
      </c>
      <c r="X73" s="139">
        <v>1250000</v>
      </c>
      <c r="Y73" s="139">
        <v>750000</v>
      </c>
      <c r="Z73" s="139">
        <v>0</v>
      </c>
      <c r="AA73" s="139">
        <v>0</v>
      </c>
      <c r="AB73" s="139">
        <v>0</v>
      </c>
      <c r="AC73" s="139">
        <v>0</v>
      </c>
      <c r="AD73" s="139">
        <v>0</v>
      </c>
      <c r="AE73" s="139">
        <v>0</v>
      </c>
      <c r="AF73" s="139">
        <v>0</v>
      </c>
      <c r="AG73" s="139">
        <v>0</v>
      </c>
      <c r="AH73" s="139">
        <v>0</v>
      </c>
      <c r="AI73" s="139">
        <v>0</v>
      </c>
      <c r="AJ73" s="139">
        <v>0</v>
      </c>
      <c r="AK73" s="139">
        <v>0</v>
      </c>
      <c r="AL73" s="139">
        <v>0</v>
      </c>
      <c r="AM73" s="139">
        <v>0</v>
      </c>
      <c r="AN73" s="139">
        <v>0</v>
      </c>
      <c r="AO73" s="139">
        <v>0</v>
      </c>
      <c r="AP73" s="139">
        <v>0</v>
      </c>
      <c r="AQ73" s="139">
        <v>0</v>
      </c>
    </row>
    <row r="74" spans="2:70">
      <c r="B74" t="s">
        <v>410</v>
      </c>
      <c r="AC74" s="139">
        <v>1250000</v>
      </c>
      <c r="AD74" s="139">
        <v>750000</v>
      </c>
      <c r="AE74" s="139">
        <v>0</v>
      </c>
      <c r="AF74" s="139">
        <v>0</v>
      </c>
      <c r="AG74" s="139">
        <v>0</v>
      </c>
      <c r="AH74" s="139">
        <v>0</v>
      </c>
      <c r="AI74" s="139">
        <v>0</v>
      </c>
      <c r="AJ74" s="139">
        <v>0</v>
      </c>
      <c r="AK74" s="139">
        <v>0</v>
      </c>
      <c r="AL74" s="139">
        <v>0</v>
      </c>
      <c r="AM74" s="139">
        <v>0</v>
      </c>
      <c r="AN74" s="139">
        <v>0</v>
      </c>
      <c r="AO74" s="139">
        <v>0</v>
      </c>
      <c r="AP74" s="139">
        <v>0</v>
      </c>
      <c r="AQ74" s="139">
        <v>0</v>
      </c>
      <c r="AR74" s="139">
        <v>0</v>
      </c>
      <c r="AS74" s="139">
        <v>0</v>
      </c>
      <c r="AT74" s="139">
        <v>0</v>
      </c>
      <c r="AU74" s="139">
        <v>0</v>
      </c>
      <c r="AV74" s="139">
        <v>0</v>
      </c>
    </row>
    <row r="75" spans="2:70">
      <c r="B75" t="s">
        <v>411</v>
      </c>
      <c r="AH75" s="139">
        <v>1250000</v>
      </c>
      <c r="AI75" s="139">
        <v>750000</v>
      </c>
      <c r="AJ75" s="139">
        <v>0</v>
      </c>
      <c r="AK75" s="139">
        <v>0</v>
      </c>
      <c r="AL75" s="139">
        <v>0</v>
      </c>
      <c r="AM75" s="139">
        <v>0</v>
      </c>
      <c r="AN75" s="139">
        <v>0</v>
      </c>
      <c r="AO75" s="139">
        <v>0</v>
      </c>
      <c r="AP75" s="139">
        <v>0</v>
      </c>
      <c r="AQ75" s="139">
        <v>0</v>
      </c>
      <c r="AR75" s="139">
        <v>0</v>
      </c>
      <c r="AS75" s="139">
        <v>0</v>
      </c>
      <c r="AT75" s="139">
        <v>0</v>
      </c>
      <c r="AU75" s="139">
        <v>0</v>
      </c>
      <c r="AV75" s="139">
        <v>0</v>
      </c>
      <c r="AW75" s="139">
        <v>0</v>
      </c>
      <c r="AX75" s="139">
        <v>0</v>
      </c>
      <c r="AY75" s="139">
        <v>0</v>
      </c>
      <c r="AZ75" s="139">
        <v>0</v>
      </c>
      <c r="BA75" s="139">
        <v>0</v>
      </c>
    </row>
    <row r="76" spans="2:70">
      <c r="B76" t="s">
        <v>412</v>
      </c>
      <c r="AM76" s="139">
        <v>1250000</v>
      </c>
      <c r="AN76" s="139">
        <v>750000</v>
      </c>
      <c r="AO76" s="139">
        <v>0</v>
      </c>
      <c r="AP76" s="139">
        <v>0</v>
      </c>
      <c r="AQ76" s="139">
        <v>0</v>
      </c>
      <c r="AR76" s="139">
        <v>0</v>
      </c>
      <c r="AS76" s="139">
        <v>0</v>
      </c>
      <c r="AT76" s="139">
        <v>0</v>
      </c>
      <c r="AU76" s="139">
        <v>0</v>
      </c>
      <c r="AV76" s="139">
        <v>0</v>
      </c>
      <c r="AW76" s="139">
        <v>0</v>
      </c>
      <c r="AX76" s="139">
        <v>0</v>
      </c>
      <c r="AY76" s="139">
        <v>0</v>
      </c>
      <c r="AZ76" s="139">
        <v>0</v>
      </c>
      <c r="BA76" s="139">
        <v>0</v>
      </c>
      <c r="BB76" s="139">
        <v>0</v>
      </c>
      <c r="BC76" s="139">
        <v>0</v>
      </c>
      <c r="BD76" s="139">
        <v>0</v>
      </c>
      <c r="BE76" s="139">
        <v>0</v>
      </c>
      <c r="BF76" s="139">
        <v>0</v>
      </c>
    </row>
    <row r="77" spans="2:70">
      <c r="B77" t="s">
        <v>413</v>
      </c>
      <c r="AR77" s="139">
        <v>1250000</v>
      </c>
      <c r="AS77" s="139">
        <v>750000</v>
      </c>
      <c r="AT77" s="139">
        <v>0</v>
      </c>
      <c r="AU77" s="139">
        <v>0</v>
      </c>
      <c r="AV77" s="139">
        <v>0</v>
      </c>
      <c r="AW77" s="139">
        <v>0</v>
      </c>
      <c r="AX77" s="139">
        <v>0</v>
      </c>
      <c r="AY77" s="139">
        <v>0</v>
      </c>
      <c r="AZ77" s="139">
        <v>0</v>
      </c>
      <c r="BA77" s="139">
        <v>0</v>
      </c>
      <c r="BB77" s="139">
        <v>0</v>
      </c>
      <c r="BC77" s="139">
        <v>0</v>
      </c>
      <c r="BD77" s="139">
        <v>0</v>
      </c>
      <c r="BE77" s="139">
        <v>0</v>
      </c>
      <c r="BF77" s="139">
        <v>0</v>
      </c>
      <c r="BG77" s="139">
        <v>0</v>
      </c>
      <c r="BH77" s="139">
        <v>0</v>
      </c>
      <c r="BI77" s="139">
        <v>0</v>
      </c>
      <c r="BJ77" s="139">
        <v>0</v>
      </c>
      <c r="BK77" s="139">
        <v>0</v>
      </c>
    </row>
    <row r="78" spans="2:70">
      <c r="B78" t="s">
        <v>415</v>
      </c>
      <c r="AW78" s="139">
        <v>1250000</v>
      </c>
      <c r="AX78" s="139">
        <v>750000</v>
      </c>
      <c r="AY78" s="139">
        <v>0</v>
      </c>
      <c r="AZ78" s="139">
        <v>0</v>
      </c>
      <c r="BA78" s="139">
        <v>0</v>
      </c>
      <c r="BB78" s="139">
        <v>0</v>
      </c>
      <c r="BC78" s="139">
        <v>0</v>
      </c>
      <c r="BD78" s="139">
        <v>0</v>
      </c>
      <c r="BE78" s="139">
        <v>0</v>
      </c>
      <c r="BF78" s="139">
        <v>0</v>
      </c>
      <c r="BG78" s="139">
        <v>0</v>
      </c>
      <c r="BH78" s="139">
        <v>0</v>
      </c>
      <c r="BI78" s="139">
        <v>0</v>
      </c>
      <c r="BJ78" s="139">
        <v>0</v>
      </c>
      <c r="BK78" s="139">
        <v>0</v>
      </c>
      <c r="BL78" s="139">
        <v>0</v>
      </c>
      <c r="BM78" s="139">
        <v>0</v>
      </c>
      <c r="BN78" s="139">
        <v>0</v>
      </c>
      <c r="BO78" s="139">
        <v>0</v>
      </c>
      <c r="BP78" s="139">
        <v>0</v>
      </c>
    </row>
    <row r="102" spans="2:73">
      <c r="C102" s="1">
        <v>0</v>
      </c>
      <c r="D102" s="1">
        <v>1</v>
      </c>
      <c r="E102" s="1">
        <v>2</v>
      </c>
      <c r="F102" s="1">
        <v>3</v>
      </c>
      <c r="G102" s="1">
        <v>4</v>
      </c>
      <c r="H102" s="1">
        <v>5</v>
      </c>
      <c r="I102" s="1">
        <v>6</v>
      </c>
      <c r="J102" s="1">
        <v>7</v>
      </c>
      <c r="K102" s="1">
        <v>8</v>
      </c>
      <c r="L102" s="1">
        <v>9</v>
      </c>
      <c r="M102" s="1">
        <v>10</v>
      </c>
      <c r="N102" s="1">
        <v>11</v>
      </c>
      <c r="O102" s="1">
        <v>12</v>
      </c>
      <c r="P102" s="1">
        <v>13</v>
      </c>
      <c r="Q102" s="1">
        <v>14</v>
      </c>
      <c r="R102" s="1">
        <v>15</v>
      </c>
      <c r="S102" s="1">
        <v>16</v>
      </c>
      <c r="T102" s="1">
        <v>17</v>
      </c>
      <c r="U102" s="1">
        <v>18</v>
      </c>
      <c r="V102" s="1">
        <v>19</v>
      </c>
      <c r="W102" s="1">
        <v>20</v>
      </c>
      <c r="X102" s="1">
        <v>21</v>
      </c>
      <c r="Y102" s="1">
        <v>22</v>
      </c>
      <c r="Z102" s="1">
        <v>23</v>
      </c>
      <c r="AA102" s="1">
        <v>24</v>
      </c>
      <c r="AB102" s="1">
        <v>25</v>
      </c>
      <c r="AC102" s="1">
        <v>26</v>
      </c>
      <c r="AD102" s="1">
        <v>27</v>
      </c>
      <c r="AE102" s="1">
        <v>28</v>
      </c>
      <c r="AF102" s="1">
        <v>29</v>
      </c>
      <c r="AG102" s="1">
        <v>30</v>
      </c>
      <c r="AH102" s="1">
        <v>31</v>
      </c>
      <c r="AI102" s="1">
        <v>32</v>
      </c>
      <c r="AJ102" s="1">
        <v>33</v>
      </c>
      <c r="AK102" s="1">
        <v>34</v>
      </c>
      <c r="AL102" s="1">
        <v>35</v>
      </c>
      <c r="AM102" s="1">
        <v>36</v>
      </c>
      <c r="AN102" s="1">
        <v>37</v>
      </c>
      <c r="AO102" s="1">
        <v>38</v>
      </c>
      <c r="AP102" s="1">
        <v>39</v>
      </c>
      <c r="AQ102" s="1">
        <v>40</v>
      </c>
      <c r="AR102" s="1">
        <v>41</v>
      </c>
      <c r="AS102" s="1">
        <v>42</v>
      </c>
      <c r="AT102" s="1">
        <v>43</v>
      </c>
      <c r="AU102" s="1">
        <v>44</v>
      </c>
      <c r="AV102" s="1">
        <v>45</v>
      </c>
      <c r="AW102" s="1">
        <v>46</v>
      </c>
      <c r="AX102" s="1">
        <v>47</v>
      </c>
      <c r="AY102" s="1">
        <v>48</v>
      </c>
      <c r="AZ102" s="1">
        <v>49</v>
      </c>
      <c r="BA102" s="1">
        <v>50</v>
      </c>
      <c r="BB102" s="1">
        <v>51</v>
      </c>
      <c r="BC102" s="1">
        <v>52</v>
      </c>
      <c r="BD102" s="1">
        <v>53</v>
      </c>
      <c r="BE102" s="1">
        <v>54</v>
      </c>
      <c r="BF102" s="1">
        <v>55</v>
      </c>
      <c r="BG102" s="1">
        <v>56</v>
      </c>
      <c r="BH102" s="1">
        <v>57</v>
      </c>
      <c r="BI102" s="1">
        <v>58</v>
      </c>
      <c r="BJ102" s="1">
        <v>59</v>
      </c>
      <c r="BK102" s="1">
        <v>60</v>
      </c>
      <c r="BL102" s="1">
        <v>61</v>
      </c>
      <c r="BM102" s="1">
        <v>62</v>
      </c>
      <c r="BN102" s="1">
        <v>63</v>
      </c>
      <c r="BO102" s="1">
        <v>64</v>
      </c>
      <c r="BP102" s="1">
        <v>65</v>
      </c>
      <c r="BQ102" s="1">
        <v>66</v>
      </c>
      <c r="BR102" s="1">
        <v>67</v>
      </c>
    </row>
    <row r="103" spans="2:73">
      <c r="B103" s="2" t="s">
        <v>414</v>
      </c>
      <c r="C103" s="146">
        <v>0</v>
      </c>
      <c r="D103" s="146">
        <v>250000</v>
      </c>
      <c r="E103" s="146">
        <v>250000</v>
      </c>
      <c r="F103" s="146">
        <v>250000</v>
      </c>
      <c r="G103" s="146">
        <v>250000</v>
      </c>
      <c r="H103" s="146">
        <v>250000</v>
      </c>
      <c r="I103" s="146">
        <v>250000</v>
      </c>
      <c r="J103" s="146">
        <v>250000</v>
      </c>
      <c r="K103" s="146">
        <v>250000</v>
      </c>
      <c r="L103" s="146">
        <v>250000</v>
      </c>
      <c r="M103" s="146">
        <v>250000</v>
      </c>
      <c r="N103" s="146">
        <v>250000</v>
      </c>
      <c r="O103" s="146">
        <v>250000</v>
      </c>
      <c r="P103" s="146">
        <v>250000</v>
      </c>
      <c r="Q103" s="146">
        <v>250000</v>
      </c>
      <c r="R103" s="146">
        <v>250000</v>
      </c>
      <c r="S103" s="146">
        <v>250000</v>
      </c>
      <c r="T103" s="146">
        <v>250000</v>
      </c>
      <c r="U103" s="146">
        <v>250000</v>
      </c>
      <c r="V103" s="146">
        <v>250000</v>
      </c>
      <c r="W103" s="146">
        <v>250000</v>
      </c>
      <c r="X103" s="146">
        <v>250000</v>
      </c>
      <c r="Y103" s="146">
        <v>250000</v>
      </c>
      <c r="Z103" s="146">
        <v>250000</v>
      </c>
      <c r="AA103" s="146">
        <v>250000</v>
      </c>
      <c r="AB103" s="146">
        <v>250000</v>
      </c>
      <c r="AC103" s="146">
        <v>250000</v>
      </c>
      <c r="AD103" s="146">
        <v>250000</v>
      </c>
      <c r="AE103" s="146">
        <v>250000</v>
      </c>
      <c r="AF103" s="146">
        <v>250000</v>
      </c>
      <c r="AG103" s="146">
        <v>250000</v>
      </c>
      <c r="AH103" s="146">
        <v>250000</v>
      </c>
      <c r="AI103" s="146">
        <v>250000</v>
      </c>
      <c r="AJ103" s="146">
        <v>250000</v>
      </c>
      <c r="AK103" s="146">
        <v>250000</v>
      </c>
      <c r="AL103" s="146">
        <v>250000</v>
      </c>
      <c r="AM103" s="146">
        <v>250000</v>
      </c>
      <c r="AN103" s="146">
        <v>250000</v>
      </c>
      <c r="AO103" s="146">
        <v>250000</v>
      </c>
      <c r="AP103" s="146">
        <v>250000</v>
      </c>
      <c r="AQ103" s="146">
        <v>250000</v>
      </c>
      <c r="AR103" s="146">
        <v>250000</v>
      </c>
      <c r="AS103" s="146">
        <v>250000</v>
      </c>
      <c r="AT103" s="146">
        <v>250000</v>
      </c>
      <c r="AU103" s="146">
        <v>250000</v>
      </c>
      <c r="AV103" s="146">
        <v>250000</v>
      </c>
      <c r="AW103" s="146">
        <v>250000</v>
      </c>
      <c r="AX103" s="146">
        <v>250000</v>
      </c>
      <c r="AY103" s="146">
        <v>250000</v>
      </c>
      <c r="AZ103" s="146">
        <v>250000</v>
      </c>
      <c r="BA103" s="146">
        <v>250000</v>
      </c>
      <c r="BB103" s="146">
        <v>250000</v>
      </c>
      <c r="BC103" s="146">
        <v>250000</v>
      </c>
      <c r="BD103" s="146">
        <v>250000</v>
      </c>
      <c r="BE103" s="146">
        <v>250000</v>
      </c>
      <c r="BF103" s="146">
        <v>250000</v>
      </c>
      <c r="BG103" s="146">
        <v>250000</v>
      </c>
      <c r="BH103" s="146">
        <v>250000</v>
      </c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7"/>
      <c r="BT103" s="147"/>
      <c r="BU103" s="147"/>
    </row>
    <row r="104" spans="2:73">
      <c r="B104" t="s">
        <v>405</v>
      </c>
      <c r="C104" s="146">
        <v>0</v>
      </c>
      <c r="D104" s="146">
        <v>2000000</v>
      </c>
      <c r="E104" s="146">
        <v>4000000</v>
      </c>
      <c r="F104" s="146">
        <v>1000000</v>
      </c>
      <c r="G104" s="146">
        <v>0</v>
      </c>
      <c r="H104" s="146">
        <v>0</v>
      </c>
      <c r="I104" s="146">
        <v>0</v>
      </c>
      <c r="J104" s="146">
        <v>0</v>
      </c>
      <c r="K104" s="146">
        <v>0</v>
      </c>
      <c r="L104" s="146">
        <v>0</v>
      </c>
      <c r="M104" s="146">
        <v>0</v>
      </c>
      <c r="N104" s="146">
        <v>0</v>
      </c>
      <c r="O104" s="146">
        <v>0</v>
      </c>
      <c r="P104" s="146">
        <v>0</v>
      </c>
      <c r="Q104" s="146">
        <v>0</v>
      </c>
      <c r="R104" s="146">
        <v>0</v>
      </c>
      <c r="S104" s="146">
        <v>0</v>
      </c>
      <c r="T104" s="146">
        <v>0</v>
      </c>
      <c r="U104" s="146">
        <v>0</v>
      </c>
      <c r="V104" s="146">
        <v>0</v>
      </c>
      <c r="W104" s="146">
        <v>0</v>
      </c>
      <c r="X104" s="146">
        <v>0</v>
      </c>
      <c r="Y104" s="146">
        <v>0</v>
      </c>
      <c r="Z104" s="146">
        <v>0</v>
      </c>
      <c r="AA104" s="146">
        <v>0</v>
      </c>
      <c r="AB104" s="146">
        <v>0</v>
      </c>
      <c r="AC104" s="146">
        <v>0</v>
      </c>
      <c r="AD104" s="146">
        <v>0</v>
      </c>
      <c r="AE104" s="146">
        <v>0</v>
      </c>
      <c r="AF104" s="146">
        <v>0</v>
      </c>
      <c r="AG104" s="146">
        <v>0</v>
      </c>
      <c r="AH104" s="146">
        <v>0</v>
      </c>
      <c r="AI104" s="146">
        <v>0</v>
      </c>
      <c r="AJ104" s="146">
        <v>0</v>
      </c>
      <c r="AK104" s="146">
        <v>0</v>
      </c>
      <c r="AL104" s="146">
        <v>0</v>
      </c>
      <c r="AM104" s="146">
        <v>0</v>
      </c>
      <c r="AN104" s="146">
        <v>0</v>
      </c>
      <c r="AO104" s="146">
        <v>0</v>
      </c>
      <c r="AP104" s="146">
        <v>0</v>
      </c>
      <c r="AQ104" s="146">
        <v>0</v>
      </c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7"/>
      <c r="BN104" s="147"/>
      <c r="BO104" s="147"/>
      <c r="BP104" s="147"/>
      <c r="BQ104" s="147"/>
      <c r="BR104" s="147"/>
      <c r="BS104" s="147"/>
      <c r="BT104" s="147"/>
      <c r="BU104" s="147"/>
    </row>
    <row r="105" spans="2:73">
      <c r="B105" t="s">
        <v>406</v>
      </c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>
        <v>1250000</v>
      </c>
      <c r="AC105" s="146">
        <v>750000</v>
      </c>
      <c r="AD105" s="146">
        <v>0</v>
      </c>
      <c r="AE105" s="146">
        <v>0</v>
      </c>
      <c r="AF105" s="146">
        <v>0</v>
      </c>
      <c r="AG105" s="146">
        <v>0</v>
      </c>
      <c r="AH105" s="146">
        <v>0</v>
      </c>
      <c r="AI105" s="146">
        <v>0</v>
      </c>
      <c r="AJ105" s="146">
        <v>0</v>
      </c>
      <c r="AK105" s="146">
        <v>0</v>
      </c>
      <c r="AL105" s="146">
        <v>0</v>
      </c>
      <c r="AM105" s="146">
        <v>0</v>
      </c>
      <c r="AN105" s="146">
        <v>0</v>
      </c>
      <c r="AO105" s="146">
        <v>0</v>
      </c>
      <c r="AP105" s="146">
        <v>0</v>
      </c>
      <c r="AQ105" s="146">
        <v>0</v>
      </c>
      <c r="AR105" s="146">
        <v>0</v>
      </c>
      <c r="AS105" s="146">
        <v>0</v>
      </c>
      <c r="AT105" s="146">
        <v>0</v>
      </c>
      <c r="AU105" s="146">
        <v>0</v>
      </c>
      <c r="AV105" s="146">
        <v>0</v>
      </c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7"/>
      <c r="BN105" s="147"/>
      <c r="BO105" s="147"/>
      <c r="BP105" s="147"/>
      <c r="BQ105" s="147"/>
      <c r="BR105" s="147"/>
      <c r="BS105" s="147"/>
      <c r="BT105" s="147"/>
      <c r="BU105" s="147"/>
    </row>
    <row r="106" spans="2:73">
      <c r="B106" t="s">
        <v>407</v>
      </c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7"/>
      <c r="AI106" s="147"/>
      <c r="AJ106" s="147"/>
      <c r="AK106" s="147"/>
      <c r="AL106" s="146">
        <v>1250000</v>
      </c>
      <c r="AM106" s="146">
        <v>750000</v>
      </c>
      <c r="AN106" s="146">
        <v>0</v>
      </c>
      <c r="AO106" s="146">
        <v>0</v>
      </c>
      <c r="AP106" s="146">
        <v>0</v>
      </c>
      <c r="AQ106" s="146">
        <v>0</v>
      </c>
      <c r="AR106" s="146">
        <v>0</v>
      </c>
      <c r="AS106" s="146">
        <v>0</v>
      </c>
      <c r="AT106" s="146">
        <v>0</v>
      </c>
      <c r="AU106" s="146">
        <v>0</v>
      </c>
      <c r="AV106" s="146">
        <v>0</v>
      </c>
      <c r="AW106" s="146">
        <v>0</v>
      </c>
      <c r="AX106" s="146">
        <v>0</v>
      </c>
      <c r="AY106" s="146">
        <v>0</v>
      </c>
      <c r="AZ106" s="146">
        <v>0</v>
      </c>
      <c r="BA106" s="146">
        <v>0</v>
      </c>
      <c r="BB106" s="146">
        <v>0</v>
      </c>
      <c r="BC106" s="146">
        <v>0</v>
      </c>
      <c r="BD106" s="146">
        <v>0</v>
      </c>
      <c r="BE106" s="146">
        <v>0</v>
      </c>
      <c r="BF106" s="146">
        <v>150000</v>
      </c>
      <c r="BG106" s="147"/>
      <c r="BH106" s="147"/>
      <c r="BI106" s="147"/>
      <c r="BJ106" s="147"/>
      <c r="BK106" s="147"/>
      <c r="BL106" s="147"/>
      <c r="BM106" s="147"/>
      <c r="BN106" s="147"/>
      <c r="BO106" s="147"/>
      <c r="BP106" s="147"/>
      <c r="BQ106" s="147"/>
      <c r="BR106" s="147"/>
      <c r="BS106" s="147"/>
      <c r="BT106" s="147"/>
      <c r="BU106" s="147"/>
    </row>
    <row r="107" spans="2:73">
      <c r="B107" t="s">
        <v>408</v>
      </c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6">
        <v>1250000</v>
      </c>
      <c r="AX107" s="146">
        <v>750000</v>
      </c>
      <c r="AY107" s="146">
        <v>0</v>
      </c>
      <c r="AZ107" s="146">
        <v>0</v>
      </c>
      <c r="BA107" s="146">
        <v>0</v>
      </c>
      <c r="BB107" s="146">
        <v>0</v>
      </c>
      <c r="BC107" s="146">
        <v>0</v>
      </c>
      <c r="BD107" s="146">
        <v>0</v>
      </c>
      <c r="BE107" s="146">
        <v>0</v>
      </c>
      <c r="BF107" s="146">
        <v>0</v>
      </c>
      <c r="BG107" s="146">
        <v>0</v>
      </c>
      <c r="BH107" s="146">
        <v>0</v>
      </c>
      <c r="BI107" s="146">
        <v>0</v>
      </c>
      <c r="BJ107" s="146">
        <v>0</v>
      </c>
      <c r="BK107" s="146">
        <v>0</v>
      </c>
      <c r="BL107" s="146">
        <v>0</v>
      </c>
      <c r="BM107" s="146">
        <v>0</v>
      </c>
      <c r="BN107" s="146">
        <v>0</v>
      </c>
      <c r="BO107" s="146">
        <v>0</v>
      </c>
      <c r="BP107" s="146">
        <v>0</v>
      </c>
      <c r="BQ107" s="147"/>
      <c r="BR107" s="147"/>
      <c r="BS107" s="147"/>
      <c r="BT107" s="147"/>
      <c r="BU107" s="147"/>
    </row>
    <row r="108" spans="2:73">
      <c r="B108" t="s">
        <v>409</v>
      </c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7"/>
      <c r="BN108" s="147"/>
      <c r="BO108" s="147"/>
      <c r="BP108" s="147"/>
      <c r="BQ108" s="147"/>
      <c r="BR108" s="147"/>
      <c r="BS108" s="147"/>
      <c r="BT108" s="147"/>
      <c r="BU108" s="147"/>
    </row>
    <row r="109" spans="2:73">
      <c r="B109" t="s">
        <v>410</v>
      </c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7"/>
      <c r="Y109" s="147"/>
      <c r="Z109" s="147"/>
      <c r="AA109" s="147"/>
      <c r="AB109" s="147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  <c r="BQ109" s="147"/>
      <c r="BR109" s="147"/>
      <c r="BS109" s="147"/>
      <c r="BT109" s="147"/>
      <c r="BU109" s="147"/>
    </row>
    <row r="110" spans="2:73">
      <c r="B110" t="s">
        <v>411</v>
      </c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7"/>
      <c r="BL110" s="147"/>
      <c r="BM110" s="147"/>
      <c r="BN110" s="147"/>
      <c r="BO110" s="147"/>
      <c r="BP110" s="147"/>
      <c r="BQ110" s="147"/>
      <c r="BR110" s="147"/>
      <c r="BS110" s="147"/>
      <c r="BT110" s="147"/>
      <c r="BU110" s="147"/>
    </row>
  </sheetData>
  <pageMargins left="0.45" right="0.45" top="0.25" bottom="0.25" header="0.3" footer="0.3"/>
  <pageSetup scale="20" orientation="landscape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workbookViewId="0">
      <selection activeCell="B1" sqref="B1"/>
    </sheetView>
  </sheetViews>
  <sheetFormatPr baseColWidth="10" defaultColWidth="8.83203125" defaultRowHeight="14" x14ac:dyDescent="0"/>
  <cols>
    <col min="1" max="2" width="5.33203125" style="1" customWidth="1"/>
    <col min="3" max="3" width="30.83203125" style="310" customWidth="1"/>
    <col min="4" max="4" width="27.5" style="310" hidden="1" customWidth="1"/>
    <col min="5" max="5" width="29" style="310" hidden="1" customWidth="1"/>
    <col min="6" max="6" width="6.33203125" style="1" customWidth="1"/>
    <col min="7" max="7" width="5.83203125" style="1" customWidth="1"/>
    <col min="8" max="8" width="6.83203125" style="1" customWidth="1"/>
    <col min="9" max="9" width="6.33203125" style="1" customWidth="1"/>
    <col min="10" max="10" width="7.1640625" style="1" customWidth="1"/>
    <col min="11" max="11" width="14.6640625" style="1" hidden="1" customWidth="1"/>
    <col min="12" max="12" width="15" style="1" hidden="1" customWidth="1"/>
    <col min="13" max="13" width="6.6640625" style="310" customWidth="1"/>
    <col min="14" max="14" width="8" style="310" customWidth="1"/>
    <col min="15" max="15" width="7" style="310" customWidth="1"/>
    <col min="16" max="16" width="6.33203125" style="310" customWidth="1"/>
    <col min="17" max="17" width="0" style="310" hidden="1" customWidth="1"/>
    <col min="18" max="18" width="6.6640625" style="310" customWidth="1"/>
    <col min="19" max="19" width="6.1640625" style="310" customWidth="1"/>
    <col min="20" max="20" width="7.5" style="310" customWidth="1"/>
    <col min="21" max="21" width="10.33203125" style="139" customWidth="1"/>
    <col min="22" max="22" width="7.33203125" style="310" hidden="1" customWidth="1"/>
    <col min="23" max="23" width="7.1640625" style="310" hidden="1" customWidth="1"/>
    <col min="24" max="24" width="7.33203125" style="310" hidden="1" customWidth="1"/>
    <col min="25" max="25" width="20.5" style="310" hidden="1" customWidth="1"/>
    <col min="26" max="26" width="53" style="310" customWidth="1"/>
    <col min="27" max="16384" width="8.83203125" style="310"/>
  </cols>
  <sheetData>
    <row r="1" spans="1:26" ht="15" thickBot="1">
      <c r="A1" s="591" t="s">
        <v>788</v>
      </c>
      <c r="B1" s="353" t="s">
        <v>247</v>
      </c>
      <c r="C1" s="342"/>
      <c r="D1" s="342"/>
      <c r="E1" s="344"/>
      <c r="F1" s="757" t="s">
        <v>208</v>
      </c>
      <c r="G1" s="758"/>
      <c r="H1" s="339"/>
      <c r="I1" s="439" t="s">
        <v>2</v>
      </c>
      <c r="J1" s="346"/>
      <c r="K1" s="347"/>
      <c r="L1" s="349"/>
      <c r="M1" s="754" t="s">
        <v>416</v>
      </c>
      <c r="N1" s="755"/>
      <c r="O1" s="755"/>
      <c r="P1" s="756"/>
      <c r="Q1" s="302"/>
      <c r="R1" s="754" t="s">
        <v>244</v>
      </c>
      <c r="S1" s="755"/>
      <c r="T1" s="756"/>
      <c r="U1" s="440" t="s">
        <v>786</v>
      </c>
      <c r="V1" s="353"/>
      <c r="W1" s="342" t="s">
        <v>421</v>
      </c>
      <c r="X1" s="359"/>
      <c r="Y1" s="362" t="s">
        <v>420</v>
      </c>
      <c r="Z1" s="423"/>
    </row>
    <row r="2" spans="1:26" ht="15" thickBot="1">
      <c r="A2" s="299" t="s">
        <v>1</v>
      </c>
      <c r="B2" s="297" t="s">
        <v>235</v>
      </c>
      <c r="C2" s="299" t="s">
        <v>0</v>
      </c>
      <c r="D2" s="301" t="s">
        <v>222</v>
      </c>
      <c r="E2" s="301" t="s">
        <v>223</v>
      </c>
      <c r="F2" s="30" t="s">
        <v>770</v>
      </c>
      <c r="G2" s="307" t="s">
        <v>771</v>
      </c>
      <c r="H2" s="298" t="s">
        <v>3</v>
      </c>
      <c r="I2" s="299" t="s">
        <v>227</v>
      </c>
      <c r="J2" s="300" t="s">
        <v>228</v>
      </c>
      <c r="K2" s="30" t="s">
        <v>279</v>
      </c>
      <c r="L2" s="300"/>
      <c r="M2" s="430" t="s">
        <v>417</v>
      </c>
      <c r="N2" s="432" t="s">
        <v>418</v>
      </c>
      <c r="O2" s="432" t="s">
        <v>419</v>
      </c>
      <c r="P2" s="433" t="s">
        <v>751</v>
      </c>
      <c r="Q2" s="419" t="s">
        <v>744</v>
      </c>
      <c r="R2" s="299" t="s">
        <v>3</v>
      </c>
      <c r="S2" s="299" t="s">
        <v>227</v>
      </c>
      <c r="T2" s="300" t="s">
        <v>228</v>
      </c>
      <c r="U2" s="441" t="s">
        <v>787</v>
      </c>
      <c r="V2" s="371" t="s">
        <v>422</v>
      </c>
      <c r="W2" s="371" t="s">
        <v>423</v>
      </c>
      <c r="X2" s="375" t="s">
        <v>424</v>
      </c>
      <c r="Y2" s="59" t="s">
        <v>425</v>
      </c>
      <c r="Z2" s="424" t="s">
        <v>245</v>
      </c>
    </row>
    <row r="3" spans="1:26" ht="16" thickBot="1">
      <c r="A3" s="384" t="s">
        <v>5</v>
      </c>
      <c r="B3" s="405">
        <v>3</v>
      </c>
      <c r="C3" s="318" t="s">
        <v>56</v>
      </c>
      <c r="D3" s="314" t="s">
        <v>230</v>
      </c>
      <c r="E3" s="315" t="s">
        <v>36</v>
      </c>
      <c r="F3" s="99">
        <v>0.68</v>
      </c>
      <c r="G3" s="99">
        <f>F3</f>
        <v>0.68</v>
      </c>
      <c r="H3" s="104"/>
      <c r="I3" s="81">
        <v>0.68</v>
      </c>
      <c r="J3" s="73"/>
      <c r="K3" s="428" t="s">
        <v>232</v>
      </c>
      <c r="L3" s="429" t="s">
        <v>13</v>
      </c>
      <c r="M3" s="431">
        <v>5</v>
      </c>
      <c r="N3" s="181">
        <v>5</v>
      </c>
      <c r="O3" s="179">
        <v>5</v>
      </c>
      <c r="P3" s="420">
        <f t="shared" ref="P3:P34" si="0">SUM(M3:O3)</f>
        <v>15</v>
      </c>
      <c r="Q3" s="308">
        <f t="shared" ref="Q3:Q34" si="1">O3*N3*M3</f>
        <v>125</v>
      </c>
      <c r="R3" s="33"/>
      <c r="S3" s="356">
        <v>0</v>
      </c>
      <c r="T3" s="381">
        <v>0.68</v>
      </c>
      <c r="U3" s="675">
        <f>(T3*$H$138)*1.5</f>
        <v>158100.00000000003</v>
      </c>
      <c r="V3" s="415"/>
      <c r="W3" s="374"/>
      <c r="X3" s="376"/>
      <c r="Y3" s="328"/>
      <c r="Z3" s="422" t="s">
        <v>254</v>
      </c>
    </row>
    <row r="4" spans="1:26" ht="15">
      <c r="A4" s="386" t="s">
        <v>5</v>
      </c>
      <c r="B4" s="406">
        <v>3</v>
      </c>
      <c r="C4" s="313" t="s">
        <v>59</v>
      </c>
      <c r="D4" s="425" t="s">
        <v>280</v>
      </c>
      <c r="E4" s="426" t="s">
        <v>251</v>
      </c>
      <c r="F4" s="98">
        <v>2.04</v>
      </c>
      <c r="G4" s="98">
        <f>F4+G3</f>
        <v>2.72</v>
      </c>
      <c r="H4" s="103"/>
      <c r="I4" s="184">
        <v>2.04</v>
      </c>
      <c r="J4" s="72"/>
      <c r="K4" s="38" t="s">
        <v>283</v>
      </c>
      <c r="L4" s="14"/>
      <c r="M4" s="185">
        <v>5</v>
      </c>
      <c r="N4" s="185">
        <v>5</v>
      </c>
      <c r="O4" s="186">
        <v>5</v>
      </c>
      <c r="P4" s="427">
        <f t="shared" si="0"/>
        <v>15</v>
      </c>
      <c r="Q4" s="304">
        <f t="shared" si="1"/>
        <v>125</v>
      </c>
      <c r="R4" s="5"/>
      <c r="S4" s="7">
        <v>0.64</v>
      </c>
      <c r="T4" s="96">
        <v>1.4</v>
      </c>
      <c r="U4" s="436">
        <f>(S4*$G$138)+(T4*$H$139)</f>
        <v>255400</v>
      </c>
      <c r="V4" s="399"/>
      <c r="W4" s="356"/>
      <c r="X4" s="360"/>
      <c r="Y4" s="316"/>
      <c r="Z4" s="385" t="s">
        <v>309</v>
      </c>
    </row>
    <row r="5" spans="1:26" ht="15">
      <c r="A5" s="386" t="s">
        <v>5</v>
      </c>
      <c r="B5" s="407">
        <v>3</v>
      </c>
      <c r="C5" s="318" t="s">
        <v>122</v>
      </c>
      <c r="D5" s="314" t="s">
        <v>255</v>
      </c>
      <c r="E5" s="315" t="s">
        <v>251</v>
      </c>
      <c r="F5" s="99">
        <v>3.5</v>
      </c>
      <c r="G5" s="98">
        <f t="shared" ref="G5:G68" si="2">F5+G4</f>
        <v>6.2200000000000006</v>
      </c>
      <c r="H5" s="104"/>
      <c r="I5" s="81">
        <v>3.5</v>
      </c>
      <c r="J5" s="73"/>
      <c r="K5" s="40" t="s">
        <v>278</v>
      </c>
      <c r="L5" s="9"/>
      <c r="M5" s="181">
        <v>5</v>
      </c>
      <c r="N5" s="181">
        <v>5</v>
      </c>
      <c r="O5" s="179">
        <v>5</v>
      </c>
      <c r="P5" s="420">
        <f t="shared" si="0"/>
        <v>15</v>
      </c>
      <c r="Q5" s="304">
        <f t="shared" si="1"/>
        <v>125</v>
      </c>
      <c r="R5" s="5"/>
      <c r="S5" s="5"/>
      <c r="T5" s="96">
        <v>3.5</v>
      </c>
      <c r="U5" s="436">
        <f>T5*H139</f>
        <v>542500</v>
      </c>
      <c r="V5" s="416"/>
      <c r="W5" s="23"/>
      <c r="X5" s="164"/>
      <c r="Y5" s="319"/>
      <c r="Z5" s="387" t="s">
        <v>750</v>
      </c>
    </row>
    <row r="6" spans="1:26" ht="15">
      <c r="A6" s="386" t="s">
        <v>5</v>
      </c>
      <c r="B6" s="407">
        <v>3</v>
      </c>
      <c r="C6" s="318" t="s">
        <v>69</v>
      </c>
      <c r="D6" s="314" t="s">
        <v>250</v>
      </c>
      <c r="E6" s="315" t="s">
        <v>261</v>
      </c>
      <c r="F6" s="99">
        <v>4.57</v>
      </c>
      <c r="G6" s="98">
        <f t="shared" si="2"/>
        <v>10.790000000000001</v>
      </c>
      <c r="H6" s="104"/>
      <c r="I6" s="81">
        <v>4.57</v>
      </c>
      <c r="J6" s="73" t="s">
        <v>13</v>
      </c>
      <c r="K6" s="40" t="s">
        <v>264</v>
      </c>
      <c r="L6" s="9"/>
      <c r="M6" s="181">
        <v>5</v>
      </c>
      <c r="N6" s="181">
        <v>5</v>
      </c>
      <c r="O6" s="179">
        <v>5</v>
      </c>
      <c r="P6" s="420">
        <f t="shared" si="0"/>
        <v>15</v>
      </c>
      <c r="Q6" s="304">
        <f t="shared" si="1"/>
        <v>125</v>
      </c>
      <c r="R6" s="5"/>
      <c r="S6" s="5"/>
      <c r="T6" s="96">
        <v>4.57</v>
      </c>
      <c r="U6" s="436">
        <f>T6*H140</f>
        <v>708350</v>
      </c>
      <c r="V6" s="416"/>
      <c r="W6" s="23"/>
      <c r="X6" s="164"/>
      <c r="Y6" s="319"/>
      <c r="Z6" s="388" t="s">
        <v>265</v>
      </c>
    </row>
    <row r="7" spans="1:26" ht="15">
      <c r="A7" s="386" t="s">
        <v>5</v>
      </c>
      <c r="B7" s="407">
        <v>3</v>
      </c>
      <c r="C7" s="318" t="s">
        <v>26</v>
      </c>
      <c r="D7" s="314" t="s">
        <v>293</v>
      </c>
      <c r="E7" s="315" t="s">
        <v>251</v>
      </c>
      <c r="F7" s="99">
        <v>2.08</v>
      </c>
      <c r="G7" s="98">
        <f t="shared" si="2"/>
        <v>12.870000000000001</v>
      </c>
      <c r="H7" s="104"/>
      <c r="I7" s="81">
        <v>2.08</v>
      </c>
      <c r="J7" s="73" t="s">
        <v>13</v>
      </c>
      <c r="K7" s="40" t="s">
        <v>8</v>
      </c>
      <c r="L7" s="9"/>
      <c r="M7" s="181">
        <v>5</v>
      </c>
      <c r="N7" s="181">
        <v>5</v>
      </c>
      <c r="O7" s="187">
        <v>4</v>
      </c>
      <c r="P7" s="420">
        <f t="shared" si="0"/>
        <v>14</v>
      </c>
      <c r="Q7" s="304">
        <f t="shared" si="1"/>
        <v>100</v>
      </c>
      <c r="R7" s="5"/>
      <c r="S7" s="5"/>
      <c r="T7" s="382">
        <v>2.08</v>
      </c>
      <c r="U7" s="436">
        <f>I7*$H$139</f>
        <v>322400</v>
      </c>
      <c r="V7" s="90"/>
      <c r="W7" s="171"/>
      <c r="X7" s="166"/>
      <c r="Y7" s="319"/>
      <c r="Z7" s="388"/>
    </row>
    <row r="8" spans="1:26" ht="15">
      <c r="A8" s="386" t="s">
        <v>5</v>
      </c>
      <c r="B8" s="408">
        <v>2</v>
      </c>
      <c r="C8" s="318" t="s">
        <v>10</v>
      </c>
      <c r="D8" s="314" t="s">
        <v>224</v>
      </c>
      <c r="E8" s="315" t="s">
        <v>251</v>
      </c>
      <c r="F8" s="99">
        <v>1.28</v>
      </c>
      <c r="G8" s="98">
        <f t="shared" si="2"/>
        <v>14.15</v>
      </c>
      <c r="H8" s="104"/>
      <c r="I8" s="7">
        <v>1.28</v>
      </c>
      <c r="J8" s="73" t="s">
        <v>13</v>
      </c>
      <c r="K8" s="40">
        <v>1987</v>
      </c>
      <c r="L8" s="9"/>
      <c r="M8" s="181">
        <v>4</v>
      </c>
      <c r="N8" s="181">
        <v>5</v>
      </c>
      <c r="O8" s="179">
        <v>4</v>
      </c>
      <c r="P8" s="420">
        <f t="shared" si="0"/>
        <v>13</v>
      </c>
      <c r="Q8" s="304">
        <f t="shared" si="1"/>
        <v>80</v>
      </c>
      <c r="R8" s="116"/>
      <c r="S8" s="7">
        <v>1.28</v>
      </c>
      <c r="T8" s="61"/>
      <c r="U8" s="436">
        <f>S8*$G$139</f>
        <v>121600</v>
      </c>
      <c r="V8" s="416"/>
      <c r="W8" s="23"/>
      <c r="X8" s="164"/>
      <c r="Y8" s="319"/>
      <c r="Z8" s="387"/>
    </row>
    <row r="9" spans="1:26" ht="15">
      <c r="A9" s="386" t="s">
        <v>5</v>
      </c>
      <c r="B9" s="408">
        <v>2</v>
      </c>
      <c r="C9" s="322" t="s">
        <v>213</v>
      </c>
      <c r="D9" s="314" t="s">
        <v>230</v>
      </c>
      <c r="E9" s="315" t="s">
        <v>251</v>
      </c>
      <c r="F9" s="99">
        <v>1.1000000000000001</v>
      </c>
      <c r="G9" s="98">
        <f t="shared" si="2"/>
        <v>15.25</v>
      </c>
      <c r="H9" s="104"/>
      <c r="I9" s="5"/>
      <c r="J9" s="76">
        <v>1.1000000000000001</v>
      </c>
      <c r="K9" s="40"/>
      <c r="L9" s="9"/>
      <c r="M9" s="181">
        <v>5</v>
      </c>
      <c r="N9" s="181">
        <v>5</v>
      </c>
      <c r="O9" s="179">
        <v>3</v>
      </c>
      <c r="P9" s="420">
        <f t="shared" si="0"/>
        <v>13</v>
      </c>
      <c r="Q9" s="304">
        <f t="shared" si="1"/>
        <v>75</v>
      </c>
      <c r="R9" s="5"/>
      <c r="S9" s="5"/>
      <c r="T9" s="96">
        <v>1.1000000000000001</v>
      </c>
      <c r="U9" s="436">
        <f>(T9*$H$140)*1.5</f>
        <v>255750</v>
      </c>
      <c r="V9" s="416"/>
      <c r="W9" s="23"/>
      <c r="X9" s="164"/>
      <c r="Y9" s="319"/>
      <c r="Z9" s="388" t="s">
        <v>308</v>
      </c>
    </row>
    <row r="10" spans="1:26" ht="15">
      <c r="A10" s="386" t="s">
        <v>5</v>
      </c>
      <c r="B10" s="409">
        <v>4</v>
      </c>
      <c r="C10" s="318" t="s">
        <v>76</v>
      </c>
      <c r="D10" s="314" t="s">
        <v>250</v>
      </c>
      <c r="E10" s="315" t="s">
        <v>251</v>
      </c>
      <c r="F10" s="99">
        <v>2.7</v>
      </c>
      <c r="G10" s="98">
        <f t="shared" si="2"/>
        <v>17.95</v>
      </c>
      <c r="H10" s="105">
        <v>1.2</v>
      </c>
      <c r="I10" s="7">
        <v>1</v>
      </c>
      <c r="J10" s="77">
        <v>0.5</v>
      </c>
      <c r="K10" s="40">
        <v>1976</v>
      </c>
      <c r="L10" s="9"/>
      <c r="M10" s="181">
        <v>5</v>
      </c>
      <c r="N10" s="181">
        <v>3</v>
      </c>
      <c r="O10" s="179">
        <v>4</v>
      </c>
      <c r="P10" s="420">
        <f t="shared" si="0"/>
        <v>12</v>
      </c>
      <c r="Q10" s="304">
        <f t="shared" si="1"/>
        <v>60</v>
      </c>
      <c r="R10" s="5"/>
      <c r="S10" s="25">
        <v>2.2000000000000002</v>
      </c>
      <c r="T10" s="61"/>
      <c r="U10" s="436">
        <f>(H10*$G$138)+($G$139*I10)</f>
        <v>167000</v>
      </c>
      <c r="V10" s="416"/>
      <c r="W10" s="23"/>
      <c r="X10" s="164"/>
      <c r="Y10" s="319"/>
      <c r="Z10" s="388"/>
    </row>
    <row r="11" spans="1:26" ht="15">
      <c r="A11" s="386" t="s">
        <v>5</v>
      </c>
      <c r="B11" s="408">
        <v>2</v>
      </c>
      <c r="C11" s="318" t="s">
        <v>21</v>
      </c>
      <c r="D11" s="314" t="s">
        <v>327</v>
      </c>
      <c r="E11" s="315" t="s">
        <v>69</v>
      </c>
      <c r="F11" s="99">
        <v>1.1000000000000001</v>
      </c>
      <c r="G11" s="98">
        <f t="shared" si="2"/>
        <v>19.05</v>
      </c>
      <c r="H11" s="104"/>
      <c r="I11" s="7">
        <v>1.1000000000000001</v>
      </c>
      <c r="J11" s="73" t="s">
        <v>13</v>
      </c>
      <c r="K11" s="40"/>
      <c r="L11" s="9"/>
      <c r="M11" s="181">
        <v>3</v>
      </c>
      <c r="N11" s="181">
        <v>4</v>
      </c>
      <c r="O11" s="179">
        <v>5</v>
      </c>
      <c r="P11" s="420">
        <f t="shared" si="0"/>
        <v>12</v>
      </c>
      <c r="Q11" s="304">
        <f t="shared" si="1"/>
        <v>60</v>
      </c>
      <c r="R11" s="5"/>
      <c r="S11" s="7">
        <v>1.1000000000000001</v>
      </c>
      <c r="T11" s="61"/>
      <c r="U11" s="436">
        <f>I11*$G$139</f>
        <v>104500.00000000001</v>
      </c>
      <c r="V11" s="416"/>
      <c r="W11" s="23"/>
      <c r="X11" s="164"/>
      <c r="Y11" s="319"/>
      <c r="Z11" s="388"/>
    </row>
    <row r="12" spans="1:26" ht="15">
      <c r="A12" s="386" t="s">
        <v>5</v>
      </c>
      <c r="B12" s="409">
        <v>4</v>
      </c>
      <c r="C12" s="318" t="s">
        <v>430</v>
      </c>
      <c r="D12" s="314" t="s">
        <v>230</v>
      </c>
      <c r="E12" s="315" t="s">
        <v>231</v>
      </c>
      <c r="F12" s="99">
        <v>2.4500000000000002</v>
      </c>
      <c r="G12" s="98">
        <f t="shared" si="2"/>
        <v>21.5</v>
      </c>
      <c r="H12" s="74" t="s">
        <v>13</v>
      </c>
      <c r="I12" s="5" t="s">
        <v>13</v>
      </c>
      <c r="J12" s="77">
        <v>1.45</v>
      </c>
      <c r="K12" s="40" t="s">
        <v>40</v>
      </c>
      <c r="L12" s="9"/>
      <c r="M12" s="181">
        <v>5</v>
      </c>
      <c r="N12" s="181">
        <v>5</v>
      </c>
      <c r="O12" s="179">
        <v>2</v>
      </c>
      <c r="P12" s="420">
        <f t="shared" si="0"/>
        <v>12</v>
      </c>
      <c r="Q12" s="304">
        <f t="shared" si="1"/>
        <v>50</v>
      </c>
      <c r="R12" s="23"/>
      <c r="S12" s="25"/>
      <c r="T12" s="79">
        <v>0</v>
      </c>
      <c r="U12" s="436">
        <v>0</v>
      </c>
      <c r="V12" s="416"/>
      <c r="W12" s="23"/>
      <c r="X12" s="164"/>
      <c r="Y12" s="319"/>
      <c r="Z12" s="388"/>
    </row>
    <row r="13" spans="1:26" ht="15">
      <c r="A13" s="386" t="s">
        <v>5</v>
      </c>
      <c r="B13" s="408">
        <v>2</v>
      </c>
      <c r="C13" s="318" t="s">
        <v>33</v>
      </c>
      <c r="D13" s="314" t="s">
        <v>255</v>
      </c>
      <c r="E13" s="315" t="s">
        <v>87</v>
      </c>
      <c r="F13" s="99">
        <v>0.4</v>
      </c>
      <c r="G13" s="98">
        <f t="shared" si="2"/>
        <v>21.9</v>
      </c>
      <c r="H13" s="104"/>
      <c r="I13" s="7">
        <v>0.4</v>
      </c>
      <c r="J13" s="73" t="s">
        <v>13</v>
      </c>
      <c r="K13" s="40"/>
      <c r="L13" s="9"/>
      <c r="M13" s="181">
        <v>3</v>
      </c>
      <c r="N13" s="181">
        <v>4</v>
      </c>
      <c r="O13" s="179">
        <v>4</v>
      </c>
      <c r="P13" s="420">
        <f t="shared" si="0"/>
        <v>11</v>
      </c>
      <c r="Q13" s="304">
        <f t="shared" si="1"/>
        <v>48</v>
      </c>
      <c r="R13" s="5"/>
      <c r="S13" s="7">
        <v>0.4</v>
      </c>
      <c r="T13" s="61"/>
      <c r="U13" s="436">
        <f>S13*$G$139</f>
        <v>38000</v>
      </c>
      <c r="V13" s="416"/>
      <c r="W13" s="23"/>
      <c r="X13" s="164"/>
      <c r="Y13" s="319"/>
      <c r="Z13" s="388"/>
    </row>
    <row r="14" spans="1:26" ht="15">
      <c r="A14" s="386" t="s">
        <v>5</v>
      </c>
      <c r="B14" s="408">
        <v>2</v>
      </c>
      <c r="C14" s="318" t="s">
        <v>66</v>
      </c>
      <c r="D14" s="314" t="s">
        <v>221</v>
      </c>
      <c r="E14" s="315" t="s">
        <v>251</v>
      </c>
      <c r="F14" s="99">
        <v>0.8</v>
      </c>
      <c r="G14" s="98">
        <f t="shared" si="2"/>
        <v>22.7</v>
      </c>
      <c r="H14" s="104"/>
      <c r="I14" s="7">
        <v>0.8</v>
      </c>
      <c r="J14" s="73" t="s">
        <v>13</v>
      </c>
      <c r="K14" s="40"/>
      <c r="L14" s="9"/>
      <c r="M14" s="181">
        <v>3</v>
      </c>
      <c r="N14" s="181">
        <v>3</v>
      </c>
      <c r="O14" s="179">
        <v>5</v>
      </c>
      <c r="P14" s="420">
        <f t="shared" si="0"/>
        <v>11</v>
      </c>
      <c r="Q14" s="304">
        <f t="shared" si="1"/>
        <v>45</v>
      </c>
      <c r="R14" s="5"/>
      <c r="S14" s="7">
        <v>0.8</v>
      </c>
      <c r="T14" s="61"/>
      <c r="U14" s="436">
        <f>I14*$G$139</f>
        <v>76000</v>
      </c>
      <c r="V14" s="416"/>
      <c r="W14" s="23"/>
      <c r="X14" s="164"/>
      <c r="Y14" s="319"/>
      <c r="Z14" s="388"/>
    </row>
    <row r="15" spans="1:26" ht="15">
      <c r="A15" s="386" t="s">
        <v>5</v>
      </c>
      <c r="B15" s="408">
        <v>2</v>
      </c>
      <c r="C15" s="318" t="s">
        <v>36</v>
      </c>
      <c r="D15" s="314"/>
      <c r="E15" s="315"/>
      <c r="F15" s="99">
        <v>3.8</v>
      </c>
      <c r="G15" s="98">
        <f t="shared" si="2"/>
        <v>26.5</v>
      </c>
      <c r="H15" s="74"/>
      <c r="I15" s="7">
        <v>1.3</v>
      </c>
      <c r="J15" s="76"/>
      <c r="K15" s="40"/>
      <c r="L15" s="9"/>
      <c r="M15" s="181">
        <v>3</v>
      </c>
      <c r="N15" s="181">
        <v>3</v>
      </c>
      <c r="O15" s="179">
        <v>5</v>
      </c>
      <c r="P15" s="420">
        <f t="shared" si="0"/>
        <v>11</v>
      </c>
      <c r="Q15" s="304">
        <f t="shared" si="1"/>
        <v>45</v>
      </c>
      <c r="R15" s="5"/>
      <c r="S15" s="7">
        <v>1.1000000000000001</v>
      </c>
      <c r="T15" s="96">
        <v>0.7</v>
      </c>
      <c r="U15" s="436">
        <f>((T15*$H$139)*1.5)+($G$139*S15)</f>
        <v>267250</v>
      </c>
      <c r="V15" s="416"/>
      <c r="W15" s="23"/>
      <c r="X15" s="164"/>
      <c r="Y15" s="319"/>
      <c r="Z15" s="389" t="s">
        <v>307</v>
      </c>
    </row>
    <row r="16" spans="1:26" ht="15">
      <c r="A16" s="386" t="s">
        <v>5</v>
      </c>
      <c r="B16" s="408">
        <v>2</v>
      </c>
      <c r="C16" s="318" t="s">
        <v>43</v>
      </c>
      <c r="D16" s="314" t="s">
        <v>272</v>
      </c>
      <c r="E16" s="315" t="s">
        <v>273</v>
      </c>
      <c r="F16" s="99">
        <v>2.79</v>
      </c>
      <c r="G16" s="98">
        <f t="shared" si="2"/>
        <v>29.29</v>
      </c>
      <c r="H16" s="104"/>
      <c r="I16" s="7">
        <v>2.79</v>
      </c>
      <c r="J16" s="73" t="s">
        <v>13</v>
      </c>
      <c r="K16" s="40" t="s">
        <v>41</v>
      </c>
      <c r="L16" s="9"/>
      <c r="M16" s="181">
        <v>3</v>
      </c>
      <c r="N16" s="181">
        <v>3</v>
      </c>
      <c r="O16" s="179">
        <v>5</v>
      </c>
      <c r="P16" s="420">
        <f t="shared" si="0"/>
        <v>11</v>
      </c>
      <c r="Q16" s="304">
        <f t="shared" si="1"/>
        <v>45</v>
      </c>
      <c r="R16" s="5"/>
      <c r="S16" s="7">
        <v>2.79</v>
      </c>
      <c r="T16" s="61"/>
      <c r="U16" s="436">
        <f>(S16*$G$139)*1.5</f>
        <v>397575</v>
      </c>
      <c r="V16" s="416"/>
      <c r="W16" s="23"/>
      <c r="X16" s="164"/>
      <c r="Y16" s="319"/>
      <c r="Z16" s="388" t="s">
        <v>274</v>
      </c>
    </row>
    <row r="17" spans="1:26" ht="15">
      <c r="A17" s="386" t="s">
        <v>5</v>
      </c>
      <c r="B17" s="407">
        <v>3</v>
      </c>
      <c r="C17" s="322" t="s">
        <v>51</v>
      </c>
      <c r="D17" s="314" t="s">
        <v>230</v>
      </c>
      <c r="E17" s="315" t="s">
        <v>251</v>
      </c>
      <c r="F17" s="99">
        <v>1.55</v>
      </c>
      <c r="G17" s="98">
        <f t="shared" si="2"/>
        <v>30.84</v>
      </c>
      <c r="H17" s="104"/>
      <c r="I17" s="81">
        <v>1.55</v>
      </c>
      <c r="J17" s="73" t="s">
        <v>13</v>
      </c>
      <c r="K17" s="40" t="s">
        <v>53</v>
      </c>
      <c r="L17" s="9"/>
      <c r="M17" s="181">
        <v>4</v>
      </c>
      <c r="N17" s="181">
        <v>5</v>
      </c>
      <c r="O17" s="179">
        <v>2</v>
      </c>
      <c r="P17" s="420">
        <f t="shared" si="0"/>
        <v>11</v>
      </c>
      <c r="Q17" s="304">
        <f t="shared" si="1"/>
        <v>40</v>
      </c>
      <c r="R17" s="5"/>
      <c r="S17" s="5"/>
      <c r="T17" s="96">
        <v>1.55</v>
      </c>
      <c r="U17" s="436">
        <f>(I17*$H$139)*1.5</f>
        <v>360375</v>
      </c>
      <c r="V17" s="416"/>
      <c r="W17" s="23"/>
      <c r="X17" s="164"/>
      <c r="Y17" s="319"/>
      <c r="Z17" s="388" t="s">
        <v>368</v>
      </c>
    </row>
    <row r="18" spans="1:26" ht="15">
      <c r="A18" s="386" t="s">
        <v>5</v>
      </c>
      <c r="B18" s="410">
        <v>1</v>
      </c>
      <c r="C18" s="318" t="s">
        <v>55</v>
      </c>
      <c r="D18" s="314" t="s">
        <v>280</v>
      </c>
      <c r="E18" s="315" t="s">
        <v>216</v>
      </c>
      <c r="F18" s="99">
        <v>1.9</v>
      </c>
      <c r="G18" s="98">
        <f t="shared" si="2"/>
        <v>32.74</v>
      </c>
      <c r="H18" s="104"/>
      <c r="I18" s="78">
        <v>1.9</v>
      </c>
      <c r="J18" s="73"/>
      <c r="K18" s="40"/>
      <c r="L18" s="9"/>
      <c r="M18" s="181">
        <v>4</v>
      </c>
      <c r="N18" s="181">
        <v>5</v>
      </c>
      <c r="O18" s="179">
        <v>2</v>
      </c>
      <c r="P18" s="420">
        <f t="shared" si="0"/>
        <v>11</v>
      </c>
      <c r="Q18" s="304">
        <f t="shared" si="1"/>
        <v>40</v>
      </c>
      <c r="R18" s="5"/>
      <c r="S18" s="78">
        <v>0</v>
      </c>
      <c r="T18" s="61"/>
      <c r="U18" s="436">
        <v>0</v>
      </c>
      <c r="V18" s="416"/>
      <c r="W18" s="23"/>
      <c r="X18" s="164"/>
      <c r="Y18" s="319"/>
      <c r="Z18" s="388" t="s">
        <v>13</v>
      </c>
    </row>
    <row r="19" spans="1:26" ht="15">
      <c r="A19" s="386" t="s">
        <v>5</v>
      </c>
      <c r="B19" s="410">
        <v>1</v>
      </c>
      <c r="C19" s="318" t="s">
        <v>4</v>
      </c>
      <c r="D19" s="314" t="s">
        <v>224</v>
      </c>
      <c r="E19" s="315" t="s">
        <v>251</v>
      </c>
      <c r="F19" s="99">
        <v>1.36</v>
      </c>
      <c r="G19" s="98">
        <f t="shared" si="2"/>
        <v>34.1</v>
      </c>
      <c r="H19" s="104"/>
      <c r="I19" s="78">
        <v>1.36</v>
      </c>
      <c r="J19" s="73" t="s">
        <v>13</v>
      </c>
      <c r="K19" s="40" t="s">
        <v>7</v>
      </c>
      <c r="L19" s="9"/>
      <c r="M19" s="181">
        <v>4</v>
      </c>
      <c r="N19" s="181">
        <v>5</v>
      </c>
      <c r="O19" s="179">
        <v>2</v>
      </c>
      <c r="P19" s="420">
        <f t="shared" si="0"/>
        <v>11</v>
      </c>
      <c r="Q19" s="304">
        <f t="shared" si="1"/>
        <v>40</v>
      </c>
      <c r="R19" s="5"/>
      <c r="S19" s="78">
        <v>0</v>
      </c>
      <c r="T19" s="61"/>
      <c r="U19" s="436">
        <v>0</v>
      </c>
      <c r="V19" s="416"/>
      <c r="W19" s="23"/>
      <c r="X19" s="164"/>
      <c r="Y19" s="319"/>
      <c r="Z19" s="388"/>
    </row>
    <row r="20" spans="1:26" ht="15">
      <c r="A20" s="386" t="s">
        <v>5</v>
      </c>
      <c r="B20" s="408">
        <v>2</v>
      </c>
      <c r="C20" s="318" t="s">
        <v>358</v>
      </c>
      <c r="D20" s="314" t="s">
        <v>261</v>
      </c>
      <c r="E20" s="315" t="s">
        <v>215</v>
      </c>
      <c r="F20" s="99">
        <v>1.07</v>
      </c>
      <c r="G20" s="98">
        <f t="shared" si="2"/>
        <v>35.17</v>
      </c>
      <c r="H20" s="104"/>
      <c r="I20" s="7">
        <v>1.07</v>
      </c>
      <c r="J20" s="73"/>
      <c r="K20" s="40" t="s">
        <v>266</v>
      </c>
      <c r="L20" s="9"/>
      <c r="M20" s="181">
        <v>3</v>
      </c>
      <c r="N20" s="181">
        <v>3</v>
      </c>
      <c r="O20" s="179">
        <v>4</v>
      </c>
      <c r="P20" s="420">
        <f t="shared" si="0"/>
        <v>10</v>
      </c>
      <c r="Q20" s="304">
        <f t="shared" si="1"/>
        <v>36</v>
      </c>
      <c r="R20" s="5"/>
      <c r="S20" s="7">
        <v>1.07</v>
      </c>
      <c r="T20" s="61"/>
      <c r="U20" s="436">
        <f>I20*$G$139</f>
        <v>101650</v>
      </c>
      <c r="V20" s="416"/>
      <c r="W20" s="23"/>
      <c r="X20" s="164"/>
      <c r="Y20" s="319"/>
      <c r="Z20" s="388" t="s">
        <v>334</v>
      </c>
    </row>
    <row r="21" spans="1:26" ht="15">
      <c r="A21" s="386" t="s">
        <v>5</v>
      </c>
      <c r="B21" s="407">
        <v>3</v>
      </c>
      <c r="C21" s="318" t="s">
        <v>87</v>
      </c>
      <c r="D21" s="314" t="s">
        <v>255</v>
      </c>
      <c r="E21" s="315" t="s">
        <v>230</v>
      </c>
      <c r="F21" s="99">
        <v>0.28000000000000003</v>
      </c>
      <c r="G21" s="98">
        <f t="shared" si="2"/>
        <v>35.450000000000003</v>
      </c>
      <c r="H21" s="104"/>
      <c r="I21" s="81">
        <v>0.28000000000000003</v>
      </c>
      <c r="J21" s="73"/>
      <c r="K21" s="40" t="s">
        <v>108</v>
      </c>
      <c r="L21" s="9"/>
      <c r="M21" s="181">
        <v>3</v>
      </c>
      <c r="N21" s="181">
        <v>3</v>
      </c>
      <c r="O21" s="179">
        <v>4</v>
      </c>
      <c r="P21" s="420">
        <f t="shared" si="0"/>
        <v>10</v>
      </c>
      <c r="Q21" s="304">
        <f t="shared" si="1"/>
        <v>36</v>
      </c>
      <c r="R21" s="5"/>
      <c r="S21" s="324"/>
      <c r="T21" s="96">
        <v>0.28000000000000003</v>
      </c>
      <c r="U21" s="436">
        <f>T21*H139</f>
        <v>43400.000000000007</v>
      </c>
      <c r="V21" s="416"/>
      <c r="W21" s="23"/>
      <c r="X21" s="164"/>
      <c r="Y21" s="319"/>
      <c r="Z21" s="388" t="s">
        <v>268</v>
      </c>
    </row>
    <row r="22" spans="1:26" ht="15">
      <c r="A22" s="386" t="s">
        <v>5</v>
      </c>
      <c r="B22" s="408">
        <v>2</v>
      </c>
      <c r="C22" s="322" t="s">
        <v>70</v>
      </c>
      <c r="D22" s="314" t="s">
        <v>261</v>
      </c>
      <c r="E22" s="315" t="s">
        <v>251</v>
      </c>
      <c r="F22" s="99">
        <v>0.6</v>
      </c>
      <c r="G22" s="98">
        <f t="shared" si="2"/>
        <v>36.050000000000004</v>
      </c>
      <c r="H22" s="104"/>
      <c r="I22" s="7">
        <v>0.6</v>
      </c>
      <c r="J22" s="73"/>
      <c r="K22" s="40"/>
      <c r="L22" s="9"/>
      <c r="M22" s="181">
        <v>3</v>
      </c>
      <c r="N22" s="181">
        <v>4</v>
      </c>
      <c r="O22" s="179">
        <v>3</v>
      </c>
      <c r="P22" s="420">
        <f t="shared" si="0"/>
        <v>10</v>
      </c>
      <c r="Q22" s="304">
        <f t="shared" si="1"/>
        <v>36</v>
      </c>
      <c r="R22" s="5"/>
      <c r="S22" s="7">
        <v>0.6</v>
      </c>
      <c r="T22" s="61"/>
      <c r="U22" s="436">
        <f>S22*$G$139</f>
        <v>57000</v>
      </c>
      <c r="V22" s="416"/>
      <c r="W22" s="23"/>
      <c r="X22" s="164"/>
      <c r="Y22" s="319"/>
      <c r="Z22" s="388"/>
    </row>
    <row r="23" spans="1:26" ht="15">
      <c r="A23" s="386" t="s">
        <v>5</v>
      </c>
      <c r="B23" s="408">
        <v>2</v>
      </c>
      <c r="C23" s="318" t="s">
        <v>23</v>
      </c>
      <c r="D23" s="314" t="s">
        <v>255</v>
      </c>
      <c r="E23" s="315" t="s">
        <v>251</v>
      </c>
      <c r="F23" s="99">
        <v>0.76</v>
      </c>
      <c r="G23" s="98">
        <f t="shared" si="2"/>
        <v>36.81</v>
      </c>
      <c r="H23" s="104"/>
      <c r="I23" s="7">
        <v>0.76</v>
      </c>
      <c r="J23" s="73" t="s">
        <v>13</v>
      </c>
      <c r="K23" s="40" t="s">
        <v>27</v>
      </c>
      <c r="L23" s="9"/>
      <c r="M23" s="181">
        <v>3</v>
      </c>
      <c r="N23" s="181">
        <v>3</v>
      </c>
      <c r="O23" s="179">
        <v>4</v>
      </c>
      <c r="P23" s="420">
        <f t="shared" si="0"/>
        <v>10</v>
      </c>
      <c r="Q23" s="304">
        <f t="shared" si="1"/>
        <v>36</v>
      </c>
      <c r="R23" s="5"/>
      <c r="S23" s="7">
        <v>0.76</v>
      </c>
      <c r="T23" s="61"/>
      <c r="U23" s="436">
        <f>S23*G139</f>
        <v>72200</v>
      </c>
      <c r="V23" s="416"/>
      <c r="W23" s="23"/>
      <c r="X23" s="164"/>
      <c r="Y23" s="319"/>
      <c r="Z23" s="388"/>
    </row>
    <row r="24" spans="1:26" ht="15">
      <c r="A24" s="386" t="s">
        <v>5</v>
      </c>
      <c r="B24" s="410">
        <v>1</v>
      </c>
      <c r="C24" s="318" t="s">
        <v>348</v>
      </c>
      <c r="D24" s="314" t="s">
        <v>224</v>
      </c>
      <c r="E24" s="315" t="s">
        <v>346</v>
      </c>
      <c r="F24" s="99">
        <v>1</v>
      </c>
      <c r="G24" s="98">
        <f t="shared" si="2"/>
        <v>37.81</v>
      </c>
      <c r="H24" s="104"/>
      <c r="I24" s="78">
        <v>1</v>
      </c>
      <c r="J24" s="73"/>
      <c r="K24" s="40">
        <v>1991</v>
      </c>
      <c r="L24" s="9"/>
      <c r="M24" s="181">
        <v>4</v>
      </c>
      <c r="N24" s="181">
        <v>4</v>
      </c>
      <c r="O24" s="179">
        <v>2</v>
      </c>
      <c r="P24" s="420">
        <f t="shared" si="0"/>
        <v>10</v>
      </c>
      <c r="Q24" s="304">
        <f t="shared" si="1"/>
        <v>32</v>
      </c>
      <c r="R24" s="5"/>
      <c r="S24" s="78">
        <v>0</v>
      </c>
      <c r="T24" s="61"/>
      <c r="U24" s="436">
        <v>0</v>
      </c>
      <c r="V24" s="416"/>
      <c r="W24" s="23"/>
      <c r="X24" s="164"/>
      <c r="Y24" s="319"/>
      <c r="Z24" s="388"/>
    </row>
    <row r="25" spans="1:26" ht="15">
      <c r="A25" s="386" t="s">
        <v>5</v>
      </c>
      <c r="B25" s="408">
        <v>2</v>
      </c>
      <c r="C25" s="318" t="s">
        <v>194</v>
      </c>
      <c r="D25" s="314" t="s">
        <v>224</v>
      </c>
      <c r="E25" s="315" t="s">
        <v>302</v>
      </c>
      <c r="F25" s="99">
        <v>0.6</v>
      </c>
      <c r="G25" s="98">
        <f t="shared" si="2"/>
        <v>38.410000000000004</v>
      </c>
      <c r="H25" s="104"/>
      <c r="I25" s="7">
        <v>0.6</v>
      </c>
      <c r="J25" s="73" t="s">
        <v>13</v>
      </c>
      <c r="K25" s="40" t="s">
        <v>16</v>
      </c>
      <c r="L25" s="9"/>
      <c r="M25" s="181">
        <v>2</v>
      </c>
      <c r="N25" s="181">
        <v>3</v>
      </c>
      <c r="O25" s="179">
        <v>5</v>
      </c>
      <c r="P25" s="420">
        <f t="shared" si="0"/>
        <v>10</v>
      </c>
      <c r="Q25" s="304">
        <f t="shared" si="1"/>
        <v>30</v>
      </c>
      <c r="R25" s="5"/>
      <c r="S25" s="7">
        <v>0.6</v>
      </c>
      <c r="T25" s="61"/>
      <c r="U25" s="436">
        <f>I25*$G$139</f>
        <v>57000</v>
      </c>
      <c r="V25" s="416"/>
      <c r="W25" s="23"/>
      <c r="X25" s="164"/>
      <c r="Y25" s="319"/>
      <c r="Z25" s="388" t="s">
        <v>303</v>
      </c>
    </row>
    <row r="26" spans="1:26" ht="15">
      <c r="A26" s="386" t="s">
        <v>5</v>
      </c>
      <c r="B26" s="408">
        <v>2</v>
      </c>
      <c r="C26" s="318" t="s">
        <v>9</v>
      </c>
      <c r="D26" s="314" t="s">
        <v>255</v>
      </c>
      <c r="E26" s="315" t="s">
        <v>122</v>
      </c>
      <c r="F26" s="99">
        <v>1.03</v>
      </c>
      <c r="G26" s="98">
        <f t="shared" si="2"/>
        <v>39.440000000000005</v>
      </c>
      <c r="H26" s="104"/>
      <c r="I26" s="7">
        <v>1.03</v>
      </c>
      <c r="J26" s="73" t="s">
        <v>13</v>
      </c>
      <c r="K26" s="40">
        <v>1991</v>
      </c>
      <c r="L26" s="9"/>
      <c r="M26" s="181">
        <v>2</v>
      </c>
      <c r="N26" s="181">
        <v>3</v>
      </c>
      <c r="O26" s="179">
        <v>5</v>
      </c>
      <c r="P26" s="420">
        <f t="shared" si="0"/>
        <v>10</v>
      </c>
      <c r="Q26" s="304">
        <f t="shared" si="1"/>
        <v>30</v>
      </c>
      <c r="R26" s="5"/>
      <c r="S26" s="7">
        <v>1.03</v>
      </c>
      <c r="T26" s="61"/>
      <c r="U26" s="436">
        <f>S26*$G$139</f>
        <v>97850</v>
      </c>
      <c r="V26" s="416"/>
      <c r="W26" s="23"/>
      <c r="X26" s="164"/>
      <c r="Y26" s="319"/>
      <c r="Z26" s="388"/>
    </row>
    <row r="27" spans="1:26" ht="15">
      <c r="A27" s="386" t="s">
        <v>5</v>
      </c>
      <c r="B27" s="410">
        <v>1</v>
      </c>
      <c r="C27" s="318" t="s">
        <v>359</v>
      </c>
      <c r="D27" s="314" t="s">
        <v>261</v>
      </c>
      <c r="E27" s="315" t="s">
        <v>215</v>
      </c>
      <c r="F27" s="99">
        <v>2.15</v>
      </c>
      <c r="G27" s="98">
        <f t="shared" si="2"/>
        <v>41.59</v>
      </c>
      <c r="H27" s="104"/>
      <c r="I27" s="78">
        <v>2.15</v>
      </c>
      <c r="J27" s="73"/>
      <c r="K27" s="40"/>
      <c r="L27" s="9"/>
      <c r="M27" s="181">
        <v>3</v>
      </c>
      <c r="N27" s="181">
        <v>3</v>
      </c>
      <c r="O27" s="179">
        <v>3</v>
      </c>
      <c r="P27" s="420">
        <f t="shared" si="0"/>
        <v>9</v>
      </c>
      <c r="Q27" s="304">
        <f t="shared" si="1"/>
        <v>27</v>
      </c>
      <c r="R27" s="5"/>
      <c r="S27" s="78">
        <v>0</v>
      </c>
      <c r="T27" s="61"/>
      <c r="U27" s="436">
        <v>0</v>
      </c>
      <c r="V27" s="416"/>
      <c r="W27" s="23"/>
      <c r="X27" s="164"/>
      <c r="Y27" s="319"/>
      <c r="Z27" s="388"/>
    </row>
    <row r="28" spans="1:26" ht="15">
      <c r="A28" s="386" t="s">
        <v>5</v>
      </c>
      <c r="B28" s="408">
        <v>2</v>
      </c>
      <c r="C28" s="318" t="s">
        <v>330</v>
      </c>
      <c r="D28" s="314" t="s">
        <v>224</v>
      </c>
      <c r="E28" s="315" t="s">
        <v>331</v>
      </c>
      <c r="F28" s="99">
        <v>1.24</v>
      </c>
      <c r="G28" s="98">
        <f t="shared" si="2"/>
        <v>42.830000000000005</v>
      </c>
      <c r="H28" s="104"/>
      <c r="I28" s="7">
        <v>1.24</v>
      </c>
      <c r="J28" s="73"/>
      <c r="K28" s="40">
        <v>1970</v>
      </c>
      <c r="L28" s="9"/>
      <c r="M28" s="181">
        <v>3</v>
      </c>
      <c r="N28" s="181">
        <v>3</v>
      </c>
      <c r="O28" s="179">
        <v>3</v>
      </c>
      <c r="P28" s="420">
        <f t="shared" si="0"/>
        <v>9</v>
      </c>
      <c r="Q28" s="304">
        <f t="shared" si="1"/>
        <v>27</v>
      </c>
      <c r="R28" s="5"/>
      <c r="S28" s="7">
        <v>0.25</v>
      </c>
      <c r="T28" s="61"/>
      <c r="U28" s="436">
        <f>S28*$G$139</f>
        <v>23750</v>
      </c>
      <c r="V28" s="416"/>
      <c r="W28" s="23"/>
      <c r="X28" s="164"/>
      <c r="Y28" s="319"/>
      <c r="Z28" s="388" t="s">
        <v>332</v>
      </c>
    </row>
    <row r="29" spans="1:26" ht="15">
      <c r="A29" s="386" t="s">
        <v>5</v>
      </c>
      <c r="B29" s="410">
        <v>1</v>
      </c>
      <c r="C29" s="318" t="s">
        <v>347</v>
      </c>
      <c r="D29" s="314" t="s">
        <v>250</v>
      </c>
      <c r="E29" s="315" t="s">
        <v>251</v>
      </c>
      <c r="F29" s="99">
        <v>1.7</v>
      </c>
      <c r="G29" s="98">
        <f t="shared" si="2"/>
        <v>44.530000000000008</v>
      </c>
      <c r="H29" s="104"/>
      <c r="I29" s="5"/>
      <c r="J29" s="77">
        <v>1.7</v>
      </c>
      <c r="K29" s="40"/>
      <c r="L29" s="9"/>
      <c r="M29" s="181">
        <v>4</v>
      </c>
      <c r="N29" s="181">
        <v>3</v>
      </c>
      <c r="O29" s="179">
        <v>2</v>
      </c>
      <c r="P29" s="420">
        <f t="shared" si="0"/>
        <v>9</v>
      </c>
      <c r="Q29" s="304">
        <f t="shared" si="1"/>
        <v>24</v>
      </c>
      <c r="R29" s="5"/>
      <c r="S29" s="5"/>
      <c r="T29" s="79">
        <v>0</v>
      </c>
      <c r="U29" s="436">
        <v>0</v>
      </c>
      <c r="V29" s="416"/>
      <c r="W29" s="23"/>
      <c r="X29" s="164"/>
      <c r="Y29" s="319"/>
      <c r="Z29" s="388"/>
    </row>
    <row r="30" spans="1:26" ht="15">
      <c r="A30" s="386" t="s">
        <v>5</v>
      </c>
      <c r="B30" s="408">
        <v>2</v>
      </c>
      <c r="C30" s="318" t="s">
        <v>63</v>
      </c>
      <c r="D30" s="314" t="s">
        <v>267</v>
      </c>
      <c r="E30" s="315" t="s">
        <v>221</v>
      </c>
      <c r="F30" s="99">
        <v>0.27</v>
      </c>
      <c r="G30" s="98">
        <f t="shared" si="2"/>
        <v>44.800000000000011</v>
      </c>
      <c r="H30" s="104"/>
      <c r="I30" s="7">
        <v>0.27</v>
      </c>
      <c r="J30" s="73"/>
      <c r="K30" s="40"/>
      <c r="L30" s="9"/>
      <c r="M30" s="181">
        <v>4</v>
      </c>
      <c r="N30" s="181">
        <v>2</v>
      </c>
      <c r="O30" s="179">
        <v>3</v>
      </c>
      <c r="P30" s="420">
        <f t="shared" si="0"/>
        <v>9</v>
      </c>
      <c r="Q30" s="304">
        <f t="shared" si="1"/>
        <v>24</v>
      </c>
      <c r="R30" s="5"/>
      <c r="S30" s="7">
        <v>0.27</v>
      </c>
      <c r="T30" s="61"/>
      <c r="U30" s="436">
        <f>I30*$G$139</f>
        <v>25650</v>
      </c>
      <c r="V30" s="416"/>
      <c r="W30" s="23"/>
      <c r="X30" s="164"/>
      <c r="Y30" s="319"/>
      <c r="Z30" s="388"/>
    </row>
    <row r="31" spans="1:26" ht="15">
      <c r="A31" s="386" t="s">
        <v>5</v>
      </c>
      <c r="B31" s="408">
        <v>2</v>
      </c>
      <c r="C31" s="318" t="s">
        <v>193</v>
      </c>
      <c r="D31" s="314" t="s">
        <v>280</v>
      </c>
      <c r="E31" s="315" t="s">
        <v>300</v>
      </c>
      <c r="F31" s="99">
        <v>1.1000000000000001</v>
      </c>
      <c r="G31" s="98">
        <f t="shared" si="2"/>
        <v>45.900000000000013</v>
      </c>
      <c r="H31" s="104"/>
      <c r="I31" s="7">
        <v>1.1000000000000001</v>
      </c>
      <c r="J31" s="73" t="s">
        <v>13</v>
      </c>
      <c r="K31" s="40">
        <v>1978</v>
      </c>
      <c r="L31" s="9"/>
      <c r="M31" s="181">
        <v>3</v>
      </c>
      <c r="N31" s="181">
        <v>4</v>
      </c>
      <c r="O31" s="674">
        <v>2</v>
      </c>
      <c r="P31" s="420">
        <f t="shared" si="0"/>
        <v>9</v>
      </c>
      <c r="Q31" s="304">
        <f t="shared" si="1"/>
        <v>24</v>
      </c>
      <c r="R31" s="5"/>
      <c r="S31" s="7">
        <v>1.1000000000000001</v>
      </c>
      <c r="T31" s="62" t="s">
        <v>13</v>
      </c>
      <c r="U31" s="436">
        <f>(S31*$G$140)</f>
        <v>104500.00000000001</v>
      </c>
      <c r="V31" s="416"/>
      <c r="W31" s="23"/>
      <c r="X31" s="164"/>
      <c r="Y31" s="319"/>
      <c r="Z31" s="388" t="s">
        <v>306</v>
      </c>
    </row>
    <row r="32" spans="1:26" ht="15">
      <c r="A32" s="386" t="s">
        <v>5</v>
      </c>
      <c r="B32" s="408">
        <v>2</v>
      </c>
      <c r="C32" s="318" t="s">
        <v>20</v>
      </c>
      <c r="D32" s="314" t="s">
        <v>255</v>
      </c>
      <c r="E32" s="315" t="s">
        <v>251</v>
      </c>
      <c r="F32" s="99">
        <v>0.15</v>
      </c>
      <c r="G32" s="98">
        <f t="shared" si="2"/>
        <v>46.050000000000011</v>
      </c>
      <c r="H32" s="104"/>
      <c r="I32" s="7">
        <v>0.15</v>
      </c>
      <c r="J32" s="73" t="s">
        <v>13</v>
      </c>
      <c r="K32" s="40">
        <v>1971</v>
      </c>
      <c r="L32" s="9"/>
      <c r="M32" s="181">
        <v>2</v>
      </c>
      <c r="N32" s="181">
        <v>2</v>
      </c>
      <c r="O32" s="179">
        <v>5</v>
      </c>
      <c r="P32" s="420">
        <f t="shared" si="0"/>
        <v>9</v>
      </c>
      <c r="Q32" s="304">
        <f t="shared" si="1"/>
        <v>20</v>
      </c>
      <c r="R32" s="5"/>
      <c r="S32" s="7">
        <v>0.15</v>
      </c>
      <c r="T32" s="61"/>
      <c r="U32" s="436">
        <f>I32*$G$139</f>
        <v>14250</v>
      </c>
      <c r="V32" s="416"/>
      <c r="W32" s="23"/>
      <c r="X32" s="164"/>
      <c r="Y32" s="319"/>
      <c r="Z32" s="388" t="s">
        <v>365</v>
      </c>
    </row>
    <row r="33" spans="1:26" ht="15">
      <c r="A33" s="386" t="s">
        <v>5</v>
      </c>
      <c r="B33" s="408">
        <v>2</v>
      </c>
      <c r="C33" s="318" t="s">
        <v>58</v>
      </c>
      <c r="D33" s="314" t="s">
        <v>280</v>
      </c>
      <c r="E33" s="315" t="s">
        <v>294</v>
      </c>
      <c r="F33" s="99">
        <v>0.6</v>
      </c>
      <c r="G33" s="98">
        <f t="shared" si="2"/>
        <v>46.650000000000013</v>
      </c>
      <c r="H33" s="105">
        <v>0.15</v>
      </c>
      <c r="I33" s="7">
        <v>0.45</v>
      </c>
      <c r="J33" s="73"/>
      <c r="K33" s="40" t="s">
        <v>296</v>
      </c>
      <c r="L33" s="9"/>
      <c r="M33" s="181">
        <v>2</v>
      </c>
      <c r="N33" s="181">
        <v>3</v>
      </c>
      <c r="O33" s="179">
        <v>3</v>
      </c>
      <c r="P33" s="420">
        <f t="shared" si="0"/>
        <v>8</v>
      </c>
      <c r="Q33" s="304">
        <f t="shared" si="1"/>
        <v>18</v>
      </c>
      <c r="R33" s="5"/>
      <c r="S33" s="7">
        <v>0.6</v>
      </c>
      <c r="T33" s="61"/>
      <c r="U33" s="436">
        <f>(H33*$G$138)+(I33*$G$139)</f>
        <v>51750</v>
      </c>
      <c r="V33" s="416"/>
      <c r="W33" s="23"/>
      <c r="X33" s="164"/>
      <c r="Y33" s="319"/>
      <c r="Z33" s="388" t="s">
        <v>431</v>
      </c>
    </row>
    <row r="34" spans="1:26" ht="15">
      <c r="A34" s="386" t="s">
        <v>5</v>
      </c>
      <c r="B34" s="408">
        <v>2</v>
      </c>
      <c r="C34" s="318" t="s">
        <v>24</v>
      </c>
      <c r="D34" s="314" t="s">
        <v>255</v>
      </c>
      <c r="E34" s="315" t="s">
        <v>251</v>
      </c>
      <c r="F34" s="99">
        <v>1.98</v>
      </c>
      <c r="G34" s="98">
        <f t="shared" si="2"/>
        <v>48.63000000000001</v>
      </c>
      <c r="H34" s="104"/>
      <c r="I34" s="7">
        <v>1.98</v>
      </c>
      <c r="J34" s="73" t="s">
        <v>13</v>
      </c>
      <c r="K34" s="40">
        <v>1974</v>
      </c>
      <c r="L34" s="9"/>
      <c r="M34" s="181">
        <v>3</v>
      </c>
      <c r="N34" s="181">
        <v>2</v>
      </c>
      <c r="O34" s="179">
        <v>3</v>
      </c>
      <c r="P34" s="420">
        <f t="shared" si="0"/>
        <v>8</v>
      </c>
      <c r="Q34" s="304">
        <f t="shared" si="1"/>
        <v>18</v>
      </c>
      <c r="R34" s="5"/>
      <c r="S34" s="7">
        <v>1.98</v>
      </c>
      <c r="T34" s="61"/>
      <c r="U34" s="436">
        <f>I34*$G$139</f>
        <v>188100</v>
      </c>
      <c r="V34" s="416"/>
      <c r="W34" s="23"/>
      <c r="X34" s="164"/>
      <c r="Y34" s="319"/>
      <c r="Z34" s="388" t="s">
        <v>288</v>
      </c>
    </row>
    <row r="35" spans="1:26" ht="15">
      <c r="A35" s="386" t="s">
        <v>5</v>
      </c>
      <c r="B35" s="408">
        <v>2</v>
      </c>
      <c r="C35" s="318" t="s">
        <v>78</v>
      </c>
      <c r="D35" s="314" t="s">
        <v>250</v>
      </c>
      <c r="E35" s="315" t="s">
        <v>251</v>
      </c>
      <c r="F35" s="99">
        <v>0.75</v>
      </c>
      <c r="G35" s="98">
        <f t="shared" si="2"/>
        <v>49.38000000000001</v>
      </c>
      <c r="H35" s="104"/>
      <c r="I35" s="7">
        <v>0.75</v>
      </c>
      <c r="J35" s="73" t="s">
        <v>13</v>
      </c>
      <c r="K35" s="40" t="s">
        <v>81</v>
      </c>
      <c r="L35" s="9"/>
      <c r="M35" s="181">
        <v>2</v>
      </c>
      <c r="N35" s="181">
        <v>3</v>
      </c>
      <c r="O35" s="179">
        <v>3</v>
      </c>
      <c r="P35" s="420">
        <f t="shared" ref="P35:P66" si="3">SUM(M35:O35)</f>
        <v>8</v>
      </c>
      <c r="Q35" s="304">
        <f t="shared" ref="Q35:Q66" si="4">O35*N35*M35</f>
        <v>18</v>
      </c>
      <c r="R35" s="5"/>
      <c r="S35" s="7">
        <v>0.65</v>
      </c>
      <c r="T35" s="61"/>
      <c r="U35" s="436">
        <f>S35*$G$139</f>
        <v>61750</v>
      </c>
      <c r="V35" s="416"/>
      <c r="W35" s="23"/>
      <c r="X35" s="164"/>
      <c r="Y35" s="319"/>
      <c r="Z35" s="388" t="s">
        <v>367</v>
      </c>
    </row>
    <row r="36" spans="1:26" ht="15">
      <c r="A36" s="386" t="s">
        <v>5</v>
      </c>
      <c r="B36" s="408">
        <v>2</v>
      </c>
      <c r="C36" s="318" t="s">
        <v>74</v>
      </c>
      <c r="D36" s="314" t="s">
        <v>369</v>
      </c>
      <c r="E36" s="315" t="s">
        <v>251</v>
      </c>
      <c r="F36" s="99">
        <v>0.43</v>
      </c>
      <c r="G36" s="98">
        <f t="shared" si="2"/>
        <v>49.810000000000009</v>
      </c>
      <c r="H36" s="104"/>
      <c r="I36" s="7">
        <v>0.43</v>
      </c>
      <c r="J36" s="73"/>
      <c r="K36" s="40"/>
      <c r="L36" s="9"/>
      <c r="M36" s="181">
        <v>2</v>
      </c>
      <c r="N36" s="181">
        <v>3</v>
      </c>
      <c r="O36" s="179">
        <v>3</v>
      </c>
      <c r="P36" s="420">
        <f t="shared" si="3"/>
        <v>8</v>
      </c>
      <c r="Q36" s="304">
        <f t="shared" si="4"/>
        <v>18</v>
      </c>
      <c r="R36" s="5"/>
      <c r="S36" s="7">
        <v>0.43</v>
      </c>
      <c r="T36" s="61"/>
      <c r="U36" s="436">
        <f>S36*$G$140</f>
        <v>40850</v>
      </c>
      <c r="V36" s="416"/>
      <c r="W36" s="23"/>
      <c r="X36" s="164"/>
      <c r="Y36" s="319"/>
      <c r="Z36" s="388"/>
    </row>
    <row r="37" spans="1:26" ht="15">
      <c r="A37" s="386" t="s">
        <v>5</v>
      </c>
      <c r="B37" s="408">
        <v>2</v>
      </c>
      <c r="C37" s="318" t="s">
        <v>14</v>
      </c>
      <c r="D37" s="314" t="s">
        <v>255</v>
      </c>
      <c r="E37" s="315" t="s">
        <v>251</v>
      </c>
      <c r="F37" s="99">
        <v>1.25</v>
      </c>
      <c r="G37" s="98">
        <f t="shared" si="2"/>
        <v>51.060000000000009</v>
      </c>
      <c r="H37" s="74"/>
      <c r="I37" s="7">
        <v>1.25</v>
      </c>
      <c r="J37" s="128" t="s">
        <v>13</v>
      </c>
      <c r="K37" s="40">
        <v>1984</v>
      </c>
      <c r="L37" s="9"/>
      <c r="M37" s="181">
        <v>2</v>
      </c>
      <c r="N37" s="181">
        <v>2</v>
      </c>
      <c r="O37" s="179">
        <v>4</v>
      </c>
      <c r="P37" s="420">
        <f t="shared" si="3"/>
        <v>8</v>
      </c>
      <c r="Q37" s="304">
        <f t="shared" si="4"/>
        <v>16</v>
      </c>
      <c r="R37" s="116">
        <v>0</v>
      </c>
      <c r="S37" s="7">
        <v>1.25</v>
      </c>
      <c r="T37" s="61"/>
      <c r="U37" s="436">
        <f>S37*$G$139</f>
        <v>118750</v>
      </c>
      <c r="V37" s="416"/>
      <c r="W37" s="23"/>
      <c r="X37" s="164"/>
      <c r="Y37" s="319"/>
      <c r="Z37" s="388"/>
    </row>
    <row r="38" spans="1:26" ht="15">
      <c r="A38" s="386" t="s">
        <v>5</v>
      </c>
      <c r="B38" s="408">
        <v>2</v>
      </c>
      <c r="C38" s="322" t="s">
        <v>118</v>
      </c>
      <c r="D38" s="314" t="s">
        <v>230</v>
      </c>
      <c r="E38" s="315" t="s">
        <v>251</v>
      </c>
      <c r="F38" s="99">
        <v>0.28000000000000003</v>
      </c>
      <c r="G38" s="98">
        <f t="shared" si="2"/>
        <v>51.340000000000011</v>
      </c>
      <c r="H38" s="104"/>
      <c r="I38" s="7">
        <v>0.28000000000000003</v>
      </c>
      <c r="J38" s="73"/>
      <c r="K38" s="40"/>
      <c r="L38" s="9"/>
      <c r="M38" s="181">
        <v>2</v>
      </c>
      <c r="N38" s="181">
        <v>2</v>
      </c>
      <c r="O38" s="179">
        <v>4</v>
      </c>
      <c r="P38" s="420">
        <f t="shared" si="3"/>
        <v>8</v>
      </c>
      <c r="Q38" s="304">
        <f t="shared" si="4"/>
        <v>16</v>
      </c>
      <c r="R38" s="5"/>
      <c r="S38" s="7">
        <v>0.28000000000000003</v>
      </c>
      <c r="T38" s="61"/>
      <c r="U38" s="436">
        <f>I38*$G$139</f>
        <v>26600.000000000004</v>
      </c>
      <c r="V38" s="416"/>
      <c r="W38" s="23"/>
      <c r="X38" s="164"/>
      <c r="Y38" s="319"/>
      <c r="Z38" s="388"/>
    </row>
    <row r="39" spans="1:26" ht="15">
      <c r="A39" s="386" t="s">
        <v>5</v>
      </c>
      <c r="B39" s="408">
        <v>2</v>
      </c>
      <c r="C39" s="318" t="s">
        <v>54</v>
      </c>
      <c r="D39" s="314" t="s">
        <v>255</v>
      </c>
      <c r="E39" s="315" t="s">
        <v>26</v>
      </c>
      <c r="F39" s="99">
        <v>0.6</v>
      </c>
      <c r="G39" s="98">
        <f t="shared" si="2"/>
        <v>51.940000000000012</v>
      </c>
      <c r="H39" s="104"/>
      <c r="I39" s="7">
        <v>0.6</v>
      </c>
      <c r="J39" s="73"/>
      <c r="K39" s="40"/>
      <c r="L39" s="9"/>
      <c r="M39" s="181">
        <v>2</v>
      </c>
      <c r="N39" s="181">
        <v>2</v>
      </c>
      <c r="O39" s="179">
        <v>4</v>
      </c>
      <c r="P39" s="420">
        <f t="shared" si="3"/>
        <v>8</v>
      </c>
      <c r="Q39" s="304">
        <f t="shared" si="4"/>
        <v>16</v>
      </c>
      <c r="R39" s="5"/>
      <c r="S39" s="7">
        <v>0.6</v>
      </c>
      <c r="T39" s="61"/>
      <c r="U39" s="436">
        <f>S39*$G$139</f>
        <v>57000</v>
      </c>
      <c r="V39" s="416"/>
      <c r="W39" s="23"/>
      <c r="X39" s="164"/>
      <c r="Y39" s="319"/>
      <c r="Z39" s="388"/>
    </row>
    <row r="40" spans="1:26" ht="15">
      <c r="A40" s="386" t="s">
        <v>5</v>
      </c>
      <c r="B40" s="408">
        <v>2</v>
      </c>
      <c r="C40" s="318" t="s">
        <v>61</v>
      </c>
      <c r="D40" s="314" t="s">
        <v>230</v>
      </c>
      <c r="E40" s="315" t="s">
        <v>251</v>
      </c>
      <c r="F40" s="99">
        <v>0.4</v>
      </c>
      <c r="G40" s="98">
        <f t="shared" si="2"/>
        <v>52.340000000000011</v>
      </c>
      <c r="H40" s="104"/>
      <c r="I40" s="7">
        <v>0.4</v>
      </c>
      <c r="J40" s="73"/>
      <c r="K40" s="40"/>
      <c r="L40" s="9"/>
      <c r="M40" s="181">
        <v>1</v>
      </c>
      <c r="N40" s="181">
        <v>3</v>
      </c>
      <c r="O40" s="179">
        <v>4</v>
      </c>
      <c r="P40" s="420">
        <f t="shared" si="3"/>
        <v>8</v>
      </c>
      <c r="Q40" s="304">
        <f t="shared" si="4"/>
        <v>12</v>
      </c>
      <c r="R40" s="5"/>
      <c r="S40" s="7">
        <v>0.4</v>
      </c>
      <c r="T40" s="61"/>
      <c r="U40" s="436">
        <f>I40*$G$139</f>
        <v>38000</v>
      </c>
      <c r="V40" s="416"/>
      <c r="W40" s="23"/>
      <c r="X40" s="164"/>
      <c r="Y40" s="319"/>
      <c r="Z40" s="388"/>
    </row>
    <row r="41" spans="1:26" ht="15">
      <c r="A41" s="386" t="s">
        <v>5</v>
      </c>
      <c r="B41" s="409">
        <v>4</v>
      </c>
      <c r="C41" s="318" t="s">
        <v>30</v>
      </c>
      <c r="D41" s="314" t="s">
        <v>255</v>
      </c>
      <c r="E41" s="315" t="s">
        <v>251</v>
      </c>
      <c r="F41" s="99">
        <v>0.5</v>
      </c>
      <c r="G41" s="98">
        <f t="shared" si="2"/>
        <v>52.840000000000011</v>
      </c>
      <c r="H41" s="105">
        <v>0.5</v>
      </c>
      <c r="I41" s="5"/>
      <c r="J41" s="73"/>
      <c r="K41" s="40"/>
      <c r="L41" s="9"/>
      <c r="M41" s="181">
        <v>2</v>
      </c>
      <c r="N41" s="181">
        <v>2</v>
      </c>
      <c r="O41" s="179">
        <v>3</v>
      </c>
      <c r="P41" s="420">
        <f t="shared" si="3"/>
        <v>7</v>
      </c>
      <c r="Q41" s="304">
        <f t="shared" si="4"/>
        <v>12</v>
      </c>
      <c r="R41" s="5"/>
      <c r="S41" s="25">
        <v>0.5</v>
      </c>
      <c r="T41" s="61"/>
      <c r="U41" s="436">
        <f>H41*$G$138</f>
        <v>30000</v>
      </c>
      <c r="V41" s="416"/>
      <c r="W41" s="23"/>
      <c r="X41" s="164"/>
      <c r="Y41" s="319"/>
      <c r="Z41" s="388" t="s">
        <v>341</v>
      </c>
    </row>
    <row r="42" spans="1:26" ht="15">
      <c r="A42" s="386" t="s">
        <v>5</v>
      </c>
      <c r="B42" s="411">
        <v>6</v>
      </c>
      <c r="C42" s="318" t="s">
        <v>93</v>
      </c>
      <c r="D42" s="314" t="s">
        <v>255</v>
      </c>
      <c r="E42" s="315" t="s">
        <v>26</v>
      </c>
      <c r="F42" s="99">
        <v>0.34</v>
      </c>
      <c r="G42" s="98">
        <f t="shared" si="2"/>
        <v>53.180000000000014</v>
      </c>
      <c r="H42" s="115">
        <v>0.34</v>
      </c>
      <c r="I42" s="5"/>
      <c r="J42" s="73"/>
      <c r="K42" s="40"/>
      <c r="L42" s="9"/>
      <c r="M42" s="181">
        <v>3</v>
      </c>
      <c r="N42" s="181">
        <v>2</v>
      </c>
      <c r="O42" s="179">
        <v>2</v>
      </c>
      <c r="P42" s="420">
        <f t="shared" si="3"/>
        <v>7</v>
      </c>
      <c r="Q42" s="304">
        <f t="shared" si="4"/>
        <v>12</v>
      </c>
      <c r="R42" s="116">
        <v>0</v>
      </c>
      <c r="S42" s="5"/>
      <c r="T42" s="61"/>
      <c r="U42" s="436">
        <v>0</v>
      </c>
      <c r="V42" s="416"/>
      <c r="W42" s="23"/>
      <c r="X42" s="164"/>
      <c r="Y42" s="319"/>
      <c r="Z42" s="388" t="s">
        <v>316</v>
      </c>
    </row>
    <row r="43" spans="1:26" ht="15">
      <c r="A43" s="386" t="s">
        <v>5</v>
      </c>
      <c r="B43" s="407">
        <v>3</v>
      </c>
      <c r="C43" s="318" t="s">
        <v>15</v>
      </c>
      <c r="D43" s="314" t="s">
        <v>261</v>
      </c>
      <c r="E43" s="315" t="s">
        <v>251</v>
      </c>
      <c r="F43" s="99">
        <v>0.43</v>
      </c>
      <c r="G43" s="98">
        <f t="shared" si="2"/>
        <v>53.610000000000014</v>
      </c>
      <c r="H43" s="106">
        <v>0.43</v>
      </c>
      <c r="I43" s="5"/>
      <c r="J43" s="73"/>
      <c r="K43" s="40"/>
      <c r="L43" s="9"/>
      <c r="M43" s="181">
        <v>3</v>
      </c>
      <c r="N43" s="181">
        <v>2</v>
      </c>
      <c r="O43" s="179">
        <v>2</v>
      </c>
      <c r="P43" s="420">
        <f t="shared" si="3"/>
        <v>7</v>
      </c>
      <c r="Q43" s="304">
        <f t="shared" si="4"/>
        <v>12</v>
      </c>
      <c r="R43" s="5"/>
      <c r="S43" s="81">
        <v>0.43</v>
      </c>
      <c r="T43" s="61"/>
      <c r="U43" s="436">
        <f>H43*$G$138</f>
        <v>25800</v>
      </c>
      <c r="V43" s="416"/>
      <c r="W43" s="23"/>
      <c r="X43" s="164"/>
      <c r="Y43" s="319"/>
      <c r="Z43" s="388"/>
    </row>
    <row r="44" spans="1:26" ht="15">
      <c r="A44" s="386" t="s">
        <v>5</v>
      </c>
      <c r="B44" s="412">
        <v>5</v>
      </c>
      <c r="C44" s="318" t="s">
        <v>109</v>
      </c>
      <c r="D44" s="314" t="s">
        <v>255</v>
      </c>
      <c r="E44" s="315" t="s">
        <v>251</v>
      </c>
      <c r="F44" s="99">
        <v>1.97</v>
      </c>
      <c r="G44" s="98">
        <f t="shared" si="2"/>
        <v>55.580000000000013</v>
      </c>
      <c r="H44" s="109">
        <v>1.97</v>
      </c>
      <c r="I44" s="5"/>
      <c r="J44" s="73"/>
      <c r="K44" s="40"/>
      <c r="L44" s="9"/>
      <c r="M44" s="181">
        <v>4</v>
      </c>
      <c r="N44" s="181">
        <v>1</v>
      </c>
      <c r="O44" s="179">
        <v>3</v>
      </c>
      <c r="P44" s="420">
        <f t="shared" si="3"/>
        <v>8</v>
      </c>
      <c r="Q44" s="304">
        <f t="shared" si="4"/>
        <v>12</v>
      </c>
      <c r="R44" s="55">
        <v>1.97</v>
      </c>
      <c r="S44" s="5"/>
      <c r="T44" s="61"/>
      <c r="U44" s="436">
        <f>R44*$F$139</f>
        <v>78800</v>
      </c>
      <c r="V44" s="416"/>
      <c r="W44" s="23"/>
      <c r="X44" s="164"/>
      <c r="Y44" s="319"/>
      <c r="Z44" s="388"/>
    </row>
    <row r="45" spans="1:26" ht="15">
      <c r="A45" s="386" t="s">
        <v>5</v>
      </c>
      <c r="B45" s="412">
        <v>5</v>
      </c>
      <c r="C45" s="318" t="s">
        <v>355</v>
      </c>
      <c r="D45" s="314" t="s">
        <v>361</v>
      </c>
      <c r="E45" s="315" t="s">
        <v>356</v>
      </c>
      <c r="F45" s="99">
        <v>1.8</v>
      </c>
      <c r="G45" s="98">
        <f t="shared" si="2"/>
        <v>57.38000000000001</v>
      </c>
      <c r="H45" s="109">
        <v>1.8</v>
      </c>
      <c r="I45" s="5" t="s">
        <v>13</v>
      </c>
      <c r="J45" s="73"/>
      <c r="K45" s="49">
        <v>1980</v>
      </c>
      <c r="L45" s="9"/>
      <c r="M45" s="181">
        <v>2</v>
      </c>
      <c r="N45" s="181">
        <v>2</v>
      </c>
      <c r="O45" s="179">
        <v>3</v>
      </c>
      <c r="P45" s="420">
        <f t="shared" si="3"/>
        <v>7</v>
      </c>
      <c r="Q45" s="304">
        <f t="shared" si="4"/>
        <v>12</v>
      </c>
      <c r="R45" s="55">
        <v>1.8</v>
      </c>
      <c r="S45" s="5"/>
      <c r="T45" s="61"/>
      <c r="U45" s="436">
        <f>R45*$F$138</f>
        <v>72000</v>
      </c>
      <c r="V45" s="416"/>
      <c r="W45" s="23"/>
      <c r="X45" s="164"/>
      <c r="Y45" s="319"/>
      <c r="Z45" s="388" t="s">
        <v>357</v>
      </c>
    </row>
    <row r="46" spans="1:26" ht="15">
      <c r="A46" s="386" t="s">
        <v>5</v>
      </c>
      <c r="B46" s="412">
        <v>5</v>
      </c>
      <c r="C46" s="318" t="s">
        <v>195</v>
      </c>
      <c r="D46" s="314" t="s">
        <v>280</v>
      </c>
      <c r="E46" s="315" t="s">
        <v>301</v>
      </c>
      <c r="F46" s="99">
        <v>1.2</v>
      </c>
      <c r="G46" s="98">
        <f t="shared" si="2"/>
        <v>58.580000000000013</v>
      </c>
      <c r="H46" s="109">
        <v>0.3</v>
      </c>
      <c r="I46" s="116">
        <v>0.9</v>
      </c>
      <c r="J46" s="73" t="s">
        <v>13</v>
      </c>
      <c r="K46" s="40">
        <v>1983</v>
      </c>
      <c r="L46" s="9"/>
      <c r="M46" s="181">
        <v>3</v>
      </c>
      <c r="N46" s="181">
        <v>4</v>
      </c>
      <c r="O46" s="179">
        <v>1</v>
      </c>
      <c r="P46" s="420">
        <f t="shared" si="3"/>
        <v>8</v>
      </c>
      <c r="Q46" s="304">
        <f t="shared" si="4"/>
        <v>12</v>
      </c>
      <c r="R46" s="55">
        <v>0.3</v>
      </c>
      <c r="S46" s="116">
        <v>0</v>
      </c>
      <c r="T46" s="61"/>
      <c r="U46" s="436">
        <f>R46*F138</f>
        <v>12000</v>
      </c>
      <c r="V46" s="416"/>
      <c r="W46" s="23"/>
      <c r="X46" s="164"/>
      <c r="Y46" s="319"/>
      <c r="Z46" s="388"/>
    </row>
    <row r="47" spans="1:26" ht="15">
      <c r="A47" s="386" t="s">
        <v>5</v>
      </c>
      <c r="B47" s="410">
        <v>1</v>
      </c>
      <c r="C47" s="318" t="s">
        <v>49</v>
      </c>
      <c r="D47" s="314" t="s">
        <v>255</v>
      </c>
      <c r="E47" s="315" t="s">
        <v>251</v>
      </c>
      <c r="F47" s="99">
        <v>3.26</v>
      </c>
      <c r="G47" s="98">
        <f t="shared" si="2"/>
        <v>61.840000000000011</v>
      </c>
      <c r="H47" s="104"/>
      <c r="I47" s="5"/>
      <c r="J47" s="77">
        <v>3.26</v>
      </c>
      <c r="K47" s="40" t="s">
        <v>52</v>
      </c>
      <c r="L47" s="9">
        <v>2015</v>
      </c>
      <c r="M47" s="181">
        <v>3</v>
      </c>
      <c r="N47" s="181">
        <v>3</v>
      </c>
      <c r="O47" s="179">
        <v>1</v>
      </c>
      <c r="P47" s="420">
        <f t="shared" si="3"/>
        <v>7</v>
      </c>
      <c r="Q47" s="304">
        <f t="shared" si="4"/>
        <v>9</v>
      </c>
      <c r="R47" s="5"/>
      <c r="S47" s="5"/>
      <c r="T47" s="79">
        <v>0</v>
      </c>
      <c r="U47" s="436">
        <v>0</v>
      </c>
      <c r="V47" s="416"/>
      <c r="W47" s="23"/>
      <c r="X47" s="164"/>
      <c r="Y47" s="319"/>
      <c r="Z47" s="388" t="s">
        <v>432</v>
      </c>
    </row>
    <row r="48" spans="1:26" ht="15">
      <c r="A48" s="386" t="s">
        <v>5</v>
      </c>
      <c r="B48" s="412">
        <v>5</v>
      </c>
      <c r="C48" s="318" t="s">
        <v>82</v>
      </c>
      <c r="D48" s="314" t="s">
        <v>230</v>
      </c>
      <c r="E48" s="315" t="s">
        <v>213</v>
      </c>
      <c r="F48" s="99">
        <v>0.8</v>
      </c>
      <c r="G48" s="98">
        <f t="shared" si="2"/>
        <v>62.640000000000008</v>
      </c>
      <c r="H48" s="109">
        <v>0.8</v>
      </c>
      <c r="I48" s="5"/>
      <c r="J48" s="73"/>
      <c r="K48" s="40"/>
      <c r="L48" s="9"/>
      <c r="M48" s="181">
        <v>3</v>
      </c>
      <c r="N48" s="181">
        <v>1</v>
      </c>
      <c r="O48" s="179">
        <v>3</v>
      </c>
      <c r="P48" s="420">
        <f t="shared" si="3"/>
        <v>7</v>
      </c>
      <c r="Q48" s="304">
        <f t="shared" si="4"/>
        <v>9</v>
      </c>
      <c r="R48" s="55">
        <v>0.8</v>
      </c>
      <c r="S48" s="5"/>
      <c r="T48" s="61"/>
      <c r="U48" s="436">
        <f>H48*$F$138</f>
        <v>32000</v>
      </c>
      <c r="V48" s="416"/>
      <c r="W48" s="23"/>
      <c r="X48" s="164"/>
      <c r="Y48" s="319"/>
      <c r="Z48" s="388"/>
    </row>
    <row r="49" spans="1:26" ht="15">
      <c r="A49" s="386" t="s">
        <v>5</v>
      </c>
      <c r="B49" s="408">
        <v>2</v>
      </c>
      <c r="C49" s="318" t="s">
        <v>95</v>
      </c>
      <c r="D49" s="314" t="s">
        <v>255</v>
      </c>
      <c r="E49" s="315" t="s">
        <v>277</v>
      </c>
      <c r="F49" s="99">
        <v>0.25</v>
      </c>
      <c r="G49" s="98">
        <f t="shared" si="2"/>
        <v>62.890000000000008</v>
      </c>
      <c r="H49" s="104"/>
      <c r="I49" s="7">
        <v>0.25</v>
      </c>
      <c r="J49" s="73"/>
      <c r="K49" s="40">
        <v>1988</v>
      </c>
      <c r="L49" s="9"/>
      <c r="M49" s="181">
        <v>1</v>
      </c>
      <c r="N49" s="181">
        <v>3</v>
      </c>
      <c r="O49" s="179">
        <v>3</v>
      </c>
      <c r="P49" s="420">
        <f t="shared" si="3"/>
        <v>7</v>
      </c>
      <c r="Q49" s="304">
        <f t="shared" si="4"/>
        <v>9</v>
      </c>
      <c r="R49" s="5"/>
      <c r="S49" s="7">
        <v>0.25</v>
      </c>
      <c r="T49" s="61"/>
      <c r="U49" s="436">
        <f>I49*$G$139</f>
        <v>23750</v>
      </c>
      <c r="V49" s="416"/>
      <c r="W49" s="23"/>
      <c r="X49" s="164"/>
      <c r="Y49" s="319"/>
      <c r="Z49" s="388"/>
    </row>
    <row r="50" spans="1:26" ht="15">
      <c r="A50" s="386" t="s">
        <v>5</v>
      </c>
      <c r="B50" s="412">
        <v>5</v>
      </c>
      <c r="C50" s="318" t="s">
        <v>46</v>
      </c>
      <c r="D50" s="314" t="s">
        <v>270</v>
      </c>
      <c r="E50" s="315" t="s">
        <v>251</v>
      </c>
      <c r="F50" s="99">
        <v>2.6</v>
      </c>
      <c r="G50" s="98">
        <f t="shared" si="2"/>
        <v>65.490000000000009</v>
      </c>
      <c r="H50" s="109">
        <v>2.6</v>
      </c>
      <c r="I50" s="5"/>
      <c r="J50" s="73"/>
      <c r="K50" s="40"/>
      <c r="L50" s="9"/>
      <c r="M50" s="181">
        <v>3</v>
      </c>
      <c r="N50" s="181">
        <v>1</v>
      </c>
      <c r="O50" s="179">
        <v>3</v>
      </c>
      <c r="P50" s="420">
        <f t="shared" si="3"/>
        <v>7</v>
      </c>
      <c r="Q50" s="304">
        <f t="shared" si="4"/>
        <v>9</v>
      </c>
      <c r="R50" s="55">
        <v>2.6</v>
      </c>
      <c r="S50" s="5"/>
      <c r="T50" s="61"/>
      <c r="U50" s="436">
        <f>R50*F138</f>
        <v>104000</v>
      </c>
      <c r="V50" s="416"/>
      <c r="W50" s="23"/>
      <c r="X50" s="164"/>
      <c r="Y50" s="319"/>
      <c r="Z50" s="388" t="s">
        <v>271</v>
      </c>
    </row>
    <row r="51" spans="1:26" ht="15">
      <c r="A51" s="386" t="s">
        <v>5</v>
      </c>
      <c r="B51" s="410">
        <v>1</v>
      </c>
      <c r="C51" s="318" t="s">
        <v>353</v>
      </c>
      <c r="D51" s="314" t="s">
        <v>224</v>
      </c>
      <c r="E51" s="315" t="s">
        <v>354</v>
      </c>
      <c r="F51" s="99">
        <v>1.07</v>
      </c>
      <c r="G51" s="98">
        <f t="shared" si="2"/>
        <v>66.56</v>
      </c>
      <c r="H51" s="104"/>
      <c r="I51" s="78">
        <v>1.07</v>
      </c>
      <c r="J51" s="73"/>
      <c r="K51" s="40"/>
      <c r="L51" s="9"/>
      <c r="M51" s="181">
        <v>3</v>
      </c>
      <c r="N51" s="181">
        <v>1</v>
      </c>
      <c r="O51" s="179">
        <v>3</v>
      </c>
      <c r="P51" s="420">
        <f t="shared" si="3"/>
        <v>7</v>
      </c>
      <c r="Q51" s="304">
        <f t="shared" si="4"/>
        <v>9</v>
      </c>
      <c r="R51" s="5"/>
      <c r="S51" s="78">
        <v>0</v>
      </c>
      <c r="T51" s="61"/>
      <c r="U51" s="436">
        <v>0</v>
      </c>
      <c r="V51" s="416"/>
      <c r="W51" s="23"/>
      <c r="X51" s="164"/>
      <c r="Y51" s="319"/>
      <c r="Z51" s="388"/>
    </row>
    <row r="52" spans="1:26" ht="15">
      <c r="A52" s="386" t="s">
        <v>5</v>
      </c>
      <c r="B52" s="410">
        <v>1</v>
      </c>
      <c r="C52" s="322" t="s">
        <v>44</v>
      </c>
      <c r="D52" s="314" t="s">
        <v>230</v>
      </c>
      <c r="E52" s="315" t="s">
        <v>34</v>
      </c>
      <c r="F52" s="99">
        <v>0.27</v>
      </c>
      <c r="G52" s="98">
        <f t="shared" si="2"/>
        <v>66.83</v>
      </c>
      <c r="H52" s="104"/>
      <c r="I52" s="78">
        <v>0.27</v>
      </c>
      <c r="J52" s="73" t="s">
        <v>13</v>
      </c>
      <c r="K52" s="40"/>
      <c r="L52" s="9"/>
      <c r="M52" s="181">
        <v>1</v>
      </c>
      <c r="N52" s="181">
        <v>3</v>
      </c>
      <c r="O52" s="179">
        <v>3</v>
      </c>
      <c r="P52" s="420">
        <f t="shared" si="3"/>
        <v>7</v>
      </c>
      <c r="Q52" s="304">
        <f t="shared" si="4"/>
        <v>9</v>
      </c>
      <c r="R52" s="116">
        <v>0</v>
      </c>
      <c r="S52" s="78">
        <v>0</v>
      </c>
      <c r="T52" s="61"/>
      <c r="U52" s="436">
        <v>0</v>
      </c>
      <c r="V52" s="416"/>
      <c r="W52" s="23"/>
      <c r="X52" s="164"/>
      <c r="Y52" s="319"/>
      <c r="Z52" s="388"/>
    </row>
    <row r="53" spans="1:26" ht="15">
      <c r="A53" s="386" t="s">
        <v>5</v>
      </c>
      <c r="B53" s="409">
        <v>4</v>
      </c>
      <c r="C53" s="318" t="s">
        <v>429</v>
      </c>
      <c r="D53" s="314"/>
      <c r="E53" s="315"/>
      <c r="F53" s="99">
        <v>1</v>
      </c>
      <c r="G53" s="98">
        <f t="shared" si="2"/>
        <v>67.83</v>
      </c>
      <c r="H53" s="105">
        <v>1</v>
      </c>
      <c r="I53" s="5"/>
      <c r="J53" s="128"/>
      <c r="K53" s="40"/>
      <c r="L53" s="9"/>
      <c r="M53" s="181">
        <v>2</v>
      </c>
      <c r="N53" s="181">
        <v>1</v>
      </c>
      <c r="O53" s="179">
        <v>4</v>
      </c>
      <c r="P53" s="420">
        <f t="shared" si="3"/>
        <v>7</v>
      </c>
      <c r="Q53" s="304">
        <f t="shared" si="4"/>
        <v>8</v>
      </c>
      <c r="R53" s="23">
        <v>0</v>
      </c>
      <c r="S53" s="25">
        <v>1</v>
      </c>
      <c r="T53" s="79">
        <v>0</v>
      </c>
      <c r="U53" s="436">
        <f>(S53*$G$138)</f>
        <v>60000</v>
      </c>
      <c r="V53" s="416"/>
      <c r="W53" s="23"/>
      <c r="X53" s="164"/>
      <c r="Y53" s="319"/>
      <c r="Z53" s="388" t="s">
        <v>752</v>
      </c>
    </row>
    <row r="54" spans="1:26" ht="15">
      <c r="A54" s="386" t="s">
        <v>5</v>
      </c>
      <c r="B54" s="410">
        <v>1</v>
      </c>
      <c r="C54" s="318" t="s">
        <v>29</v>
      </c>
      <c r="D54" s="314" t="s">
        <v>255</v>
      </c>
      <c r="E54" s="315" t="s">
        <v>251</v>
      </c>
      <c r="F54" s="99">
        <v>0.5</v>
      </c>
      <c r="G54" s="98">
        <f t="shared" si="2"/>
        <v>68.33</v>
      </c>
      <c r="H54" s="104"/>
      <c r="I54" s="78">
        <v>0.5</v>
      </c>
      <c r="J54" s="73" t="s">
        <v>13</v>
      </c>
      <c r="K54" s="40"/>
      <c r="L54" s="9"/>
      <c r="M54" s="181">
        <v>2</v>
      </c>
      <c r="N54" s="181">
        <v>2</v>
      </c>
      <c r="O54" s="179">
        <v>2</v>
      </c>
      <c r="P54" s="420">
        <f t="shared" si="3"/>
        <v>6</v>
      </c>
      <c r="Q54" s="304">
        <f t="shared" si="4"/>
        <v>8</v>
      </c>
      <c r="R54" s="5"/>
      <c r="S54" s="78">
        <v>0</v>
      </c>
      <c r="T54" s="61"/>
      <c r="U54" s="436">
        <v>0</v>
      </c>
      <c r="V54" s="416"/>
      <c r="W54" s="23"/>
      <c r="X54" s="164"/>
      <c r="Y54" s="319"/>
      <c r="Z54" s="388"/>
    </row>
    <row r="55" spans="1:26" ht="15">
      <c r="A55" s="386" t="s">
        <v>5</v>
      </c>
      <c r="B55" s="409">
        <v>4</v>
      </c>
      <c r="C55" s="318" t="s">
        <v>111</v>
      </c>
      <c r="D55" s="314" t="s">
        <v>261</v>
      </c>
      <c r="E55" s="315" t="s">
        <v>15</v>
      </c>
      <c r="F55" s="99">
        <v>0.23</v>
      </c>
      <c r="G55" s="98">
        <f t="shared" si="2"/>
        <v>68.56</v>
      </c>
      <c r="H55" s="105">
        <v>0.23</v>
      </c>
      <c r="I55" s="5"/>
      <c r="J55" s="73"/>
      <c r="K55" s="40"/>
      <c r="L55" s="9"/>
      <c r="M55" s="181">
        <v>2</v>
      </c>
      <c r="N55" s="181">
        <v>2</v>
      </c>
      <c r="O55" s="179">
        <v>2</v>
      </c>
      <c r="P55" s="420">
        <f t="shared" si="3"/>
        <v>6</v>
      </c>
      <c r="Q55" s="304">
        <f t="shared" si="4"/>
        <v>8</v>
      </c>
      <c r="R55" s="5"/>
      <c r="S55" s="25">
        <v>0.23</v>
      </c>
      <c r="T55" s="61"/>
      <c r="U55" s="436">
        <f>S55*$G$138</f>
        <v>13800</v>
      </c>
      <c r="V55" s="416"/>
      <c r="W55" s="23"/>
      <c r="X55" s="164"/>
      <c r="Y55" s="319"/>
      <c r="Z55" s="388"/>
    </row>
    <row r="56" spans="1:26" ht="15">
      <c r="A56" s="386" t="s">
        <v>5</v>
      </c>
      <c r="B56" s="410">
        <v>1</v>
      </c>
      <c r="C56" s="318" t="s">
        <v>32</v>
      </c>
      <c r="D56" s="314" t="s">
        <v>250</v>
      </c>
      <c r="E56" s="315" t="s">
        <v>329</v>
      </c>
      <c r="F56" s="99">
        <v>0.54</v>
      </c>
      <c r="G56" s="98">
        <f t="shared" si="2"/>
        <v>69.100000000000009</v>
      </c>
      <c r="H56" s="104"/>
      <c r="I56" s="78">
        <v>0.54</v>
      </c>
      <c r="J56" s="73"/>
      <c r="K56" s="40" t="s">
        <v>39</v>
      </c>
      <c r="L56" s="9"/>
      <c r="M56" s="181">
        <v>2</v>
      </c>
      <c r="N56" s="181">
        <v>2</v>
      </c>
      <c r="O56" s="179">
        <v>2</v>
      </c>
      <c r="P56" s="420">
        <f t="shared" si="3"/>
        <v>6</v>
      </c>
      <c r="Q56" s="304">
        <f t="shared" si="4"/>
        <v>8</v>
      </c>
      <c r="R56" s="5"/>
      <c r="S56" s="380">
        <v>0</v>
      </c>
      <c r="T56" s="61"/>
      <c r="U56" s="436">
        <v>0</v>
      </c>
      <c r="V56" s="416"/>
      <c r="W56" s="23"/>
      <c r="X56" s="164"/>
      <c r="Y56" s="319"/>
      <c r="Z56" s="388" t="s">
        <v>335</v>
      </c>
    </row>
    <row r="57" spans="1:26" ht="15">
      <c r="A57" s="386" t="s">
        <v>5</v>
      </c>
      <c r="B57" s="408">
        <v>2</v>
      </c>
      <c r="C57" s="318" t="s">
        <v>37</v>
      </c>
      <c r="D57" s="314" t="s">
        <v>280</v>
      </c>
      <c r="E57" s="315" t="s">
        <v>216</v>
      </c>
      <c r="F57" s="99">
        <v>0.37</v>
      </c>
      <c r="G57" s="98">
        <f t="shared" si="2"/>
        <v>69.470000000000013</v>
      </c>
      <c r="H57" s="104" t="s">
        <v>13</v>
      </c>
      <c r="I57" s="7">
        <v>0.37</v>
      </c>
      <c r="J57" s="73"/>
      <c r="K57" s="40">
        <v>1975</v>
      </c>
      <c r="L57" s="9"/>
      <c r="M57" s="181">
        <v>1</v>
      </c>
      <c r="N57" s="181">
        <v>2</v>
      </c>
      <c r="O57" s="179">
        <v>4</v>
      </c>
      <c r="P57" s="420">
        <f t="shared" si="3"/>
        <v>7</v>
      </c>
      <c r="Q57" s="304">
        <f t="shared" si="4"/>
        <v>8</v>
      </c>
      <c r="R57" s="5"/>
      <c r="S57" s="7">
        <v>0.37</v>
      </c>
      <c r="T57" s="61"/>
      <c r="U57" s="436">
        <f>S57*$G$139</f>
        <v>35150</v>
      </c>
      <c r="V57" s="416"/>
      <c r="W57" s="23"/>
      <c r="X57" s="164"/>
      <c r="Y57" s="319"/>
      <c r="Z57" s="388"/>
    </row>
    <row r="58" spans="1:26" ht="15">
      <c r="A58" s="386" t="s">
        <v>5</v>
      </c>
      <c r="B58" s="409">
        <v>4</v>
      </c>
      <c r="C58" s="322" t="s">
        <v>120</v>
      </c>
      <c r="D58" s="314" t="s">
        <v>337</v>
      </c>
      <c r="E58" s="315" t="s">
        <v>339</v>
      </c>
      <c r="F58" s="99">
        <v>0.3</v>
      </c>
      <c r="G58" s="98">
        <f t="shared" si="2"/>
        <v>69.77000000000001</v>
      </c>
      <c r="H58" s="105">
        <v>0.3</v>
      </c>
      <c r="I58" s="5"/>
      <c r="J58" s="73"/>
      <c r="K58" s="40"/>
      <c r="L58" s="9"/>
      <c r="M58" s="181">
        <v>1</v>
      </c>
      <c r="N58" s="181">
        <v>2</v>
      </c>
      <c r="O58" s="179">
        <v>4</v>
      </c>
      <c r="P58" s="420">
        <f t="shared" si="3"/>
        <v>7</v>
      </c>
      <c r="Q58" s="304">
        <f t="shared" si="4"/>
        <v>8</v>
      </c>
      <c r="R58" s="116">
        <v>0</v>
      </c>
      <c r="S58" s="25">
        <v>0.3</v>
      </c>
      <c r="T58" s="61"/>
      <c r="U58" s="436">
        <f>S58*G138</f>
        <v>18000</v>
      </c>
      <c r="V58" s="416"/>
      <c r="W58" s="23"/>
      <c r="X58" s="164"/>
      <c r="Y58" s="319"/>
      <c r="Z58" s="388" t="s">
        <v>340</v>
      </c>
    </row>
    <row r="59" spans="1:26" ht="15">
      <c r="A59" s="386" t="s">
        <v>5</v>
      </c>
      <c r="B59" s="413"/>
      <c r="C59" s="318" t="s">
        <v>436</v>
      </c>
      <c r="D59" s="314" t="s">
        <v>382</v>
      </c>
      <c r="E59" s="315" t="s">
        <v>93</v>
      </c>
      <c r="F59" s="99">
        <v>0.14000000000000001</v>
      </c>
      <c r="G59" s="98">
        <f t="shared" si="2"/>
        <v>69.910000000000011</v>
      </c>
      <c r="H59" s="104">
        <v>0.25</v>
      </c>
      <c r="I59" s="5"/>
      <c r="J59" s="73"/>
      <c r="K59" s="40"/>
      <c r="L59" s="9"/>
      <c r="M59" s="181">
        <v>2</v>
      </c>
      <c r="N59" s="181">
        <v>2</v>
      </c>
      <c r="O59" s="179">
        <v>2</v>
      </c>
      <c r="P59" s="420">
        <f t="shared" si="3"/>
        <v>6</v>
      </c>
      <c r="Q59" s="304">
        <f t="shared" si="4"/>
        <v>8</v>
      </c>
      <c r="R59" s="5"/>
      <c r="S59" s="133"/>
      <c r="T59" s="79">
        <v>0</v>
      </c>
      <c r="U59" s="436">
        <v>0</v>
      </c>
      <c r="V59" s="417"/>
      <c r="W59" s="5"/>
      <c r="X59" s="168"/>
      <c r="Y59" s="319"/>
      <c r="Z59" s="388"/>
    </row>
    <row r="60" spans="1:26" ht="15">
      <c r="A60" s="386" t="s">
        <v>5</v>
      </c>
      <c r="B60" s="408">
        <v>2</v>
      </c>
      <c r="C60" s="318" t="s">
        <v>72</v>
      </c>
      <c r="D60" s="314" t="s">
        <v>337</v>
      </c>
      <c r="E60" s="315" t="s">
        <v>338</v>
      </c>
      <c r="F60" s="99">
        <v>0.2</v>
      </c>
      <c r="G60" s="98">
        <f t="shared" si="2"/>
        <v>70.110000000000014</v>
      </c>
      <c r="H60" s="104"/>
      <c r="I60" s="7">
        <v>0.2</v>
      </c>
      <c r="J60" s="73"/>
      <c r="K60" s="40"/>
      <c r="L60" s="9"/>
      <c r="M60" s="181">
        <v>1</v>
      </c>
      <c r="N60" s="181">
        <v>2</v>
      </c>
      <c r="O60" s="179">
        <v>4</v>
      </c>
      <c r="P60" s="420">
        <f t="shared" si="3"/>
        <v>7</v>
      </c>
      <c r="Q60" s="304">
        <f t="shared" si="4"/>
        <v>8</v>
      </c>
      <c r="R60" s="5"/>
      <c r="S60" s="7">
        <v>0.2</v>
      </c>
      <c r="T60" s="61"/>
      <c r="U60" s="436">
        <f>S60*G139</f>
        <v>19000</v>
      </c>
      <c r="V60" s="416"/>
      <c r="W60" s="23"/>
      <c r="X60" s="164"/>
      <c r="Y60" s="319"/>
      <c r="Z60" s="388"/>
    </row>
    <row r="61" spans="1:26" ht="15">
      <c r="A61" s="386" t="s">
        <v>5</v>
      </c>
      <c r="B61" s="408">
        <v>2</v>
      </c>
      <c r="C61" s="318" t="s">
        <v>60</v>
      </c>
      <c r="D61" s="314" t="s">
        <v>255</v>
      </c>
      <c r="E61" s="315" t="s">
        <v>251</v>
      </c>
      <c r="F61" s="99">
        <v>1</v>
      </c>
      <c r="G61" s="98">
        <f t="shared" si="2"/>
        <v>71.110000000000014</v>
      </c>
      <c r="H61" s="105">
        <v>0.1</v>
      </c>
      <c r="I61" s="7">
        <v>0.9</v>
      </c>
      <c r="J61" s="73"/>
      <c r="K61" s="40"/>
      <c r="L61" s="9"/>
      <c r="M61" s="181">
        <v>1</v>
      </c>
      <c r="N61" s="181">
        <v>2</v>
      </c>
      <c r="O61" s="179">
        <v>4</v>
      </c>
      <c r="P61" s="420">
        <f t="shared" si="3"/>
        <v>7</v>
      </c>
      <c r="Q61" s="304">
        <f t="shared" si="4"/>
        <v>8</v>
      </c>
      <c r="R61" s="5"/>
      <c r="S61" s="7">
        <v>1</v>
      </c>
      <c r="T61" s="61"/>
      <c r="U61" s="436">
        <f>H61*G138+I61*G139</f>
        <v>91500</v>
      </c>
      <c r="V61" s="416"/>
      <c r="W61" s="23"/>
      <c r="X61" s="164"/>
      <c r="Y61" s="319"/>
      <c r="Z61" s="388"/>
    </row>
    <row r="62" spans="1:26" ht="15">
      <c r="A62" s="386" t="s">
        <v>5</v>
      </c>
      <c r="B62" s="410">
        <v>1</v>
      </c>
      <c r="C62" s="318" t="s">
        <v>22</v>
      </c>
      <c r="D62" s="314" t="s">
        <v>261</v>
      </c>
      <c r="E62" s="315" t="s">
        <v>255</v>
      </c>
      <c r="F62" s="99">
        <v>0.63</v>
      </c>
      <c r="G62" s="98">
        <f t="shared" si="2"/>
        <v>71.740000000000009</v>
      </c>
      <c r="H62" s="104"/>
      <c r="I62" s="78">
        <v>0.63</v>
      </c>
      <c r="J62" s="73" t="s">
        <v>13</v>
      </c>
      <c r="K62" s="40"/>
      <c r="L62" s="9"/>
      <c r="M62" s="181">
        <v>2</v>
      </c>
      <c r="N62" s="181">
        <v>1</v>
      </c>
      <c r="O62" s="179">
        <v>3</v>
      </c>
      <c r="P62" s="420">
        <f t="shared" si="3"/>
        <v>6</v>
      </c>
      <c r="Q62" s="304">
        <f t="shared" si="4"/>
        <v>6</v>
      </c>
      <c r="R62" s="5"/>
      <c r="S62" s="78">
        <v>0</v>
      </c>
      <c r="T62" s="61"/>
      <c r="U62" s="436">
        <v>0</v>
      </c>
      <c r="V62" s="416"/>
      <c r="W62" s="23"/>
      <c r="X62" s="164"/>
      <c r="Y62" s="319"/>
      <c r="Z62" s="388"/>
    </row>
    <row r="63" spans="1:26" ht="15">
      <c r="A63" s="386" t="s">
        <v>5</v>
      </c>
      <c r="B63" s="408">
        <v>2</v>
      </c>
      <c r="C63" s="318" t="s">
        <v>11</v>
      </c>
      <c r="D63" s="314" t="s">
        <v>224</v>
      </c>
      <c r="E63" s="315" t="s">
        <v>360</v>
      </c>
      <c r="F63" s="99">
        <v>0.45</v>
      </c>
      <c r="G63" s="98">
        <f t="shared" si="2"/>
        <v>72.190000000000012</v>
      </c>
      <c r="H63" s="104"/>
      <c r="I63" s="7">
        <v>0.45</v>
      </c>
      <c r="J63" s="73" t="s">
        <v>13</v>
      </c>
      <c r="K63" s="40">
        <v>1984</v>
      </c>
      <c r="L63" s="9"/>
      <c r="M63" s="181">
        <v>1</v>
      </c>
      <c r="N63" s="181">
        <v>2</v>
      </c>
      <c r="O63" s="179">
        <v>3</v>
      </c>
      <c r="P63" s="420">
        <f t="shared" si="3"/>
        <v>6</v>
      </c>
      <c r="Q63" s="304">
        <f t="shared" si="4"/>
        <v>6</v>
      </c>
      <c r="R63" s="5"/>
      <c r="S63" s="7">
        <v>0.45</v>
      </c>
      <c r="T63" s="61"/>
      <c r="U63" s="436">
        <f>S63*G139</f>
        <v>42750</v>
      </c>
      <c r="V63" s="416"/>
      <c r="W63" s="23"/>
      <c r="X63" s="164"/>
      <c r="Y63" s="319"/>
      <c r="Z63" s="388" t="s">
        <v>362</v>
      </c>
    </row>
    <row r="64" spans="1:26" ht="15">
      <c r="A64" s="386" t="s">
        <v>5</v>
      </c>
      <c r="B64" s="411">
        <v>6</v>
      </c>
      <c r="C64" s="318" t="s">
        <v>89</v>
      </c>
      <c r="D64" s="314" t="s">
        <v>255</v>
      </c>
      <c r="E64" s="315" t="s">
        <v>314</v>
      </c>
      <c r="F64" s="99">
        <v>0.25</v>
      </c>
      <c r="G64" s="98">
        <f t="shared" si="2"/>
        <v>72.440000000000012</v>
      </c>
      <c r="H64" s="115">
        <v>0.25</v>
      </c>
      <c r="I64" s="5"/>
      <c r="J64" s="73"/>
      <c r="K64" s="40"/>
      <c r="L64" s="9"/>
      <c r="M64" s="181">
        <v>1</v>
      </c>
      <c r="N64" s="181">
        <v>2</v>
      </c>
      <c r="O64" s="179">
        <v>3</v>
      </c>
      <c r="P64" s="420">
        <f t="shared" si="3"/>
        <v>6</v>
      </c>
      <c r="Q64" s="304">
        <f t="shared" si="4"/>
        <v>6</v>
      </c>
      <c r="R64" s="116">
        <v>0</v>
      </c>
      <c r="S64" s="5"/>
      <c r="T64" s="61"/>
      <c r="U64" s="436">
        <v>0</v>
      </c>
      <c r="V64" s="416"/>
      <c r="W64" s="23"/>
      <c r="X64" s="164"/>
      <c r="Y64" s="319"/>
      <c r="Z64" s="388" t="s">
        <v>315</v>
      </c>
    </row>
    <row r="65" spans="1:26" ht="15">
      <c r="A65" s="386" t="s">
        <v>5</v>
      </c>
      <c r="B65" s="409">
        <v>4</v>
      </c>
      <c r="C65" s="318" t="s">
        <v>94</v>
      </c>
      <c r="D65" s="314" t="s">
        <v>224</v>
      </c>
      <c r="E65" s="315" t="s">
        <v>331</v>
      </c>
      <c r="F65" s="99">
        <v>0.15</v>
      </c>
      <c r="G65" s="98">
        <f t="shared" si="2"/>
        <v>72.590000000000018</v>
      </c>
      <c r="H65" s="105">
        <v>0.15</v>
      </c>
      <c r="I65" s="5"/>
      <c r="J65" s="73"/>
      <c r="K65" s="40"/>
      <c r="L65" s="9"/>
      <c r="M65" s="181">
        <v>1</v>
      </c>
      <c r="N65" s="181">
        <v>2</v>
      </c>
      <c r="O65" s="179">
        <v>3</v>
      </c>
      <c r="P65" s="420">
        <f t="shared" si="3"/>
        <v>6</v>
      </c>
      <c r="Q65" s="304">
        <f t="shared" si="4"/>
        <v>6</v>
      </c>
      <c r="R65" s="5"/>
      <c r="S65" s="25">
        <v>0.15</v>
      </c>
      <c r="T65" s="61"/>
      <c r="U65" s="436">
        <f>S65*F138</f>
        <v>6000</v>
      </c>
      <c r="V65" s="416"/>
      <c r="W65" s="23"/>
      <c r="X65" s="164"/>
      <c r="Y65" s="319"/>
      <c r="Z65" s="388"/>
    </row>
    <row r="66" spans="1:26" ht="15">
      <c r="A66" s="386" t="s">
        <v>5</v>
      </c>
      <c r="B66" s="408">
        <v>2</v>
      </c>
      <c r="C66" s="318" t="s">
        <v>25</v>
      </c>
      <c r="D66" s="314" t="s">
        <v>255</v>
      </c>
      <c r="E66" s="315" t="s">
        <v>251</v>
      </c>
      <c r="F66" s="99">
        <v>0.75</v>
      </c>
      <c r="G66" s="98">
        <f t="shared" si="2"/>
        <v>73.340000000000018</v>
      </c>
      <c r="H66" s="104"/>
      <c r="I66" s="7">
        <v>0.75</v>
      </c>
      <c r="J66" s="73"/>
      <c r="K66" s="40">
        <v>1992</v>
      </c>
      <c r="L66" s="9"/>
      <c r="M66" s="181">
        <v>1</v>
      </c>
      <c r="N66" s="181">
        <v>1</v>
      </c>
      <c r="O66" s="179">
        <v>5</v>
      </c>
      <c r="P66" s="420">
        <f t="shared" si="3"/>
        <v>7</v>
      </c>
      <c r="Q66" s="304">
        <f t="shared" si="4"/>
        <v>5</v>
      </c>
      <c r="R66" s="5"/>
      <c r="S66" s="7">
        <v>0.75</v>
      </c>
      <c r="T66" s="61"/>
      <c r="U66" s="436">
        <f>I66*$G$139</f>
        <v>71250</v>
      </c>
      <c r="V66" s="416"/>
      <c r="W66" s="23"/>
      <c r="X66" s="164"/>
      <c r="Y66" s="319"/>
      <c r="Z66" s="388"/>
    </row>
    <row r="67" spans="1:26" ht="15">
      <c r="A67" s="386" t="s">
        <v>5</v>
      </c>
      <c r="B67" s="408">
        <v>2</v>
      </c>
      <c r="C67" s="318" t="s">
        <v>45</v>
      </c>
      <c r="D67" s="314" t="s">
        <v>230</v>
      </c>
      <c r="E67" s="315" t="s">
        <v>231</v>
      </c>
      <c r="F67" s="99">
        <v>0.5</v>
      </c>
      <c r="G67" s="98">
        <f t="shared" si="2"/>
        <v>73.840000000000018</v>
      </c>
      <c r="H67" s="104"/>
      <c r="I67" s="7">
        <v>0.5</v>
      </c>
      <c r="J67" s="73"/>
      <c r="K67" s="40">
        <v>1973</v>
      </c>
      <c r="L67" s="9"/>
      <c r="M67" s="181">
        <v>1</v>
      </c>
      <c r="N67" s="181">
        <v>1</v>
      </c>
      <c r="O67" s="179">
        <v>5</v>
      </c>
      <c r="P67" s="420">
        <f t="shared" ref="P67:P98" si="5">SUM(M67:O67)</f>
        <v>7</v>
      </c>
      <c r="Q67" s="304">
        <f t="shared" ref="Q67:Q98" si="6">O67*N67*M67</f>
        <v>5</v>
      </c>
      <c r="R67" s="5"/>
      <c r="S67" s="7">
        <v>0.5</v>
      </c>
      <c r="T67" s="61"/>
      <c r="U67" s="436">
        <f>I67*$G$139</f>
        <v>47500</v>
      </c>
      <c r="V67" s="416"/>
      <c r="W67" s="23"/>
      <c r="X67" s="164"/>
      <c r="Y67" s="319"/>
      <c r="Z67" s="388" t="s">
        <v>366</v>
      </c>
    </row>
    <row r="68" spans="1:26" ht="15">
      <c r="A68" s="390">
        <f>R68*F129</f>
        <v>0</v>
      </c>
      <c r="B68" s="412">
        <v>5</v>
      </c>
      <c r="C68" s="318" t="s">
        <v>96</v>
      </c>
      <c r="D68" s="314" t="s">
        <v>280</v>
      </c>
      <c r="E68" s="315" t="s">
        <v>294</v>
      </c>
      <c r="F68" s="99">
        <v>0.24</v>
      </c>
      <c r="G68" s="98">
        <f t="shared" si="2"/>
        <v>74.080000000000013</v>
      </c>
      <c r="H68" s="109">
        <v>0.24</v>
      </c>
      <c r="I68" s="5"/>
      <c r="J68" s="73"/>
      <c r="K68" s="40">
        <v>1991</v>
      </c>
      <c r="L68" s="9"/>
      <c r="M68" s="181">
        <v>1</v>
      </c>
      <c r="N68" s="181">
        <v>1</v>
      </c>
      <c r="O68" s="179">
        <v>5</v>
      </c>
      <c r="P68" s="420">
        <f t="shared" si="5"/>
        <v>7</v>
      </c>
      <c r="Q68" s="304">
        <f t="shared" si="6"/>
        <v>5</v>
      </c>
      <c r="R68" s="55">
        <v>0.24</v>
      </c>
      <c r="S68" s="5"/>
      <c r="T68" s="61"/>
      <c r="U68" s="436">
        <f>R68*F138</f>
        <v>9600</v>
      </c>
      <c r="V68" s="416"/>
      <c r="W68" s="23"/>
      <c r="X68" s="164"/>
      <c r="Y68" s="319"/>
      <c r="Z68" s="388"/>
    </row>
    <row r="69" spans="1:26" ht="15">
      <c r="A69" s="386" t="s">
        <v>5</v>
      </c>
      <c r="B69" s="408">
        <v>2</v>
      </c>
      <c r="C69" s="318" t="s">
        <v>106</v>
      </c>
      <c r="D69" s="314" t="s">
        <v>280</v>
      </c>
      <c r="E69" s="315" t="s">
        <v>36</v>
      </c>
      <c r="F69" s="99">
        <v>0.05</v>
      </c>
      <c r="G69" s="98">
        <f t="shared" ref="G69:G119" si="7">F69+G68</f>
        <v>74.13000000000001</v>
      </c>
      <c r="H69" s="104" t="s">
        <v>13</v>
      </c>
      <c r="I69" s="7">
        <v>0.05</v>
      </c>
      <c r="J69" s="73"/>
      <c r="K69" s="40"/>
      <c r="L69" s="9"/>
      <c r="M69" s="181">
        <v>1</v>
      </c>
      <c r="N69" s="181">
        <v>1</v>
      </c>
      <c r="O69" s="179">
        <v>5</v>
      </c>
      <c r="P69" s="420">
        <f t="shared" si="5"/>
        <v>7</v>
      </c>
      <c r="Q69" s="304">
        <f t="shared" si="6"/>
        <v>5</v>
      </c>
      <c r="R69" s="5"/>
      <c r="S69" s="7">
        <v>0.05</v>
      </c>
      <c r="T69" s="61"/>
      <c r="U69" s="436">
        <f>S69*$G$139</f>
        <v>4750</v>
      </c>
      <c r="V69" s="416"/>
      <c r="W69" s="23"/>
      <c r="X69" s="164"/>
      <c r="Y69" s="319"/>
      <c r="Z69" s="388"/>
    </row>
    <row r="70" spans="1:26" ht="15">
      <c r="A70" s="386" t="s">
        <v>5</v>
      </c>
      <c r="B70" s="408">
        <v>2</v>
      </c>
      <c r="C70" s="318" t="s">
        <v>107</v>
      </c>
      <c r="D70" s="314" t="s">
        <v>280</v>
      </c>
      <c r="E70" s="315" t="s">
        <v>36</v>
      </c>
      <c r="F70" s="99">
        <v>0.22</v>
      </c>
      <c r="G70" s="98">
        <f t="shared" si="7"/>
        <v>74.350000000000009</v>
      </c>
      <c r="H70" s="104" t="s">
        <v>13</v>
      </c>
      <c r="I70" s="7">
        <v>0.22</v>
      </c>
      <c r="J70" s="73"/>
      <c r="K70" s="40"/>
      <c r="L70" s="9"/>
      <c r="M70" s="181">
        <v>1</v>
      </c>
      <c r="N70" s="181">
        <v>1</v>
      </c>
      <c r="O70" s="179">
        <v>5</v>
      </c>
      <c r="P70" s="420">
        <f t="shared" si="5"/>
        <v>7</v>
      </c>
      <c r="Q70" s="304">
        <f t="shared" si="6"/>
        <v>5</v>
      </c>
      <c r="R70" s="5"/>
      <c r="S70" s="7">
        <v>0.22</v>
      </c>
      <c r="T70" s="61"/>
      <c r="U70" s="436">
        <f>S70*$G$139</f>
        <v>20900</v>
      </c>
      <c r="V70" s="416"/>
      <c r="W70" s="23"/>
      <c r="X70" s="164"/>
      <c r="Y70" s="319"/>
      <c r="Z70" s="388" t="s">
        <v>304</v>
      </c>
    </row>
    <row r="71" spans="1:26" ht="15">
      <c r="A71" s="386" t="s">
        <v>5</v>
      </c>
      <c r="B71" s="408">
        <v>2</v>
      </c>
      <c r="C71" s="318" t="s">
        <v>110</v>
      </c>
      <c r="D71" s="314" t="s">
        <v>250</v>
      </c>
      <c r="E71" s="315" t="s">
        <v>251</v>
      </c>
      <c r="F71" s="99">
        <v>0.94</v>
      </c>
      <c r="G71" s="98">
        <f t="shared" si="7"/>
        <v>75.290000000000006</v>
      </c>
      <c r="H71" s="104"/>
      <c r="I71" s="7">
        <v>0.94</v>
      </c>
      <c r="J71" s="73"/>
      <c r="K71" s="40"/>
      <c r="L71" s="9"/>
      <c r="M71" s="181">
        <v>2</v>
      </c>
      <c r="N71" s="192">
        <v>0.5</v>
      </c>
      <c r="O71" s="179">
        <v>4</v>
      </c>
      <c r="P71" s="421">
        <f t="shared" si="5"/>
        <v>6.5</v>
      </c>
      <c r="Q71" s="304">
        <f t="shared" si="6"/>
        <v>4</v>
      </c>
      <c r="R71" s="5"/>
      <c r="S71" s="7">
        <v>0.94</v>
      </c>
      <c r="T71" s="61"/>
      <c r="U71" s="436">
        <f>I71*$G$139</f>
        <v>89300</v>
      </c>
      <c r="V71" s="416"/>
      <c r="W71" s="23"/>
      <c r="X71" s="164"/>
      <c r="Y71" s="319"/>
      <c r="Z71" s="388"/>
    </row>
    <row r="72" spans="1:26" ht="15">
      <c r="A72" s="386" t="s">
        <v>5</v>
      </c>
      <c r="B72" s="408">
        <v>2</v>
      </c>
      <c r="C72" s="318" t="s">
        <v>97</v>
      </c>
      <c r="D72" s="314" t="s">
        <v>221</v>
      </c>
      <c r="E72" s="315" t="s">
        <v>63</v>
      </c>
      <c r="F72" s="99">
        <v>0.14000000000000001</v>
      </c>
      <c r="G72" s="98">
        <f t="shared" si="7"/>
        <v>75.430000000000007</v>
      </c>
      <c r="H72" s="104"/>
      <c r="I72" s="7">
        <v>0.14000000000000001</v>
      </c>
      <c r="J72" s="73"/>
      <c r="K72" s="40"/>
      <c r="L72" s="9"/>
      <c r="M72" s="181">
        <v>2</v>
      </c>
      <c r="N72" s="181">
        <v>1</v>
      </c>
      <c r="O72" s="179">
        <v>2</v>
      </c>
      <c r="P72" s="420">
        <f t="shared" si="5"/>
        <v>5</v>
      </c>
      <c r="Q72" s="304">
        <f t="shared" si="6"/>
        <v>4</v>
      </c>
      <c r="R72" s="5"/>
      <c r="S72" s="7">
        <v>0.14000000000000001</v>
      </c>
      <c r="T72" s="61"/>
      <c r="U72" s="436">
        <f>I72*$G$139</f>
        <v>13300.000000000002</v>
      </c>
      <c r="V72" s="416"/>
      <c r="W72" s="23"/>
      <c r="X72" s="164"/>
      <c r="Y72" s="319"/>
      <c r="Z72" s="388"/>
    </row>
    <row r="73" spans="1:26" ht="15">
      <c r="A73" s="386" t="s">
        <v>5</v>
      </c>
      <c r="B73" s="410">
        <v>1</v>
      </c>
      <c r="C73" s="318" t="s">
        <v>113</v>
      </c>
      <c r="D73" s="314" t="s">
        <v>230</v>
      </c>
      <c r="E73" s="315" t="s">
        <v>34</v>
      </c>
      <c r="F73" s="99">
        <v>0.36</v>
      </c>
      <c r="G73" s="98">
        <f t="shared" si="7"/>
        <v>75.790000000000006</v>
      </c>
      <c r="H73" s="104"/>
      <c r="I73" s="78">
        <v>0.36</v>
      </c>
      <c r="J73" s="73"/>
      <c r="K73" s="40">
        <v>1984</v>
      </c>
      <c r="L73" s="9"/>
      <c r="M73" s="181">
        <v>1</v>
      </c>
      <c r="N73" s="181">
        <v>2</v>
      </c>
      <c r="O73" s="179">
        <v>2</v>
      </c>
      <c r="P73" s="420">
        <f t="shared" si="5"/>
        <v>5</v>
      </c>
      <c r="Q73" s="304">
        <f t="shared" si="6"/>
        <v>4</v>
      </c>
      <c r="R73" s="5"/>
      <c r="S73" s="78">
        <v>0</v>
      </c>
      <c r="T73" s="61"/>
      <c r="U73" s="436">
        <v>0</v>
      </c>
      <c r="V73" s="416"/>
      <c r="W73" s="23"/>
      <c r="X73" s="164"/>
      <c r="Y73" s="319"/>
      <c r="Z73" s="388"/>
    </row>
    <row r="74" spans="1:26" ht="15">
      <c r="A74" s="386" t="s">
        <v>5</v>
      </c>
      <c r="B74" s="409">
        <v>4</v>
      </c>
      <c r="C74" s="318" t="s">
        <v>103</v>
      </c>
      <c r="D74" s="314" t="s">
        <v>280</v>
      </c>
      <c r="E74" s="315" t="s">
        <v>295</v>
      </c>
      <c r="F74" s="99">
        <v>0.12</v>
      </c>
      <c r="G74" s="98">
        <f t="shared" si="7"/>
        <v>75.910000000000011</v>
      </c>
      <c r="H74" s="105">
        <v>0.12</v>
      </c>
      <c r="I74" s="23" t="s">
        <v>13</v>
      </c>
      <c r="J74" s="73"/>
      <c r="K74" s="40"/>
      <c r="L74" s="9"/>
      <c r="M74" s="181">
        <v>1</v>
      </c>
      <c r="N74" s="181">
        <v>1</v>
      </c>
      <c r="O74" s="179">
        <v>4</v>
      </c>
      <c r="P74" s="420">
        <f t="shared" si="5"/>
        <v>6</v>
      </c>
      <c r="Q74" s="304">
        <f t="shared" si="6"/>
        <v>4</v>
      </c>
      <c r="R74" s="5"/>
      <c r="S74" s="25">
        <v>0.12</v>
      </c>
      <c r="T74" s="61"/>
      <c r="U74" s="436">
        <f>H74*$G$138</f>
        <v>7200</v>
      </c>
      <c r="V74" s="416"/>
      <c r="W74" s="23"/>
      <c r="X74" s="164"/>
      <c r="Y74" s="319"/>
      <c r="Z74" s="388"/>
    </row>
    <row r="75" spans="1:26" ht="15">
      <c r="A75" s="386" t="s">
        <v>5</v>
      </c>
      <c r="B75" s="410">
        <v>1</v>
      </c>
      <c r="C75" s="318" t="s">
        <v>85</v>
      </c>
      <c r="D75" s="314" t="s">
        <v>257</v>
      </c>
      <c r="E75" s="315" t="s">
        <v>114</v>
      </c>
      <c r="F75" s="99">
        <v>0.25</v>
      </c>
      <c r="G75" s="98">
        <f t="shared" si="7"/>
        <v>76.160000000000011</v>
      </c>
      <c r="H75" s="104"/>
      <c r="I75" s="78">
        <v>0.25</v>
      </c>
      <c r="J75" s="73"/>
      <c r="K75" s="40"/>
      <c r="L75" s="9"/>
      <c r="M75" s="181">
        <v>2</v>
      </c>
      <c r="N75" s="181">
        <v>1</v>
      </c>
      <c r="O75" s="179">
        <v>2</v>
      </c>
      <c r="P75" s="420">
        <f t="shared" si="5"/>
        <v>5</v>
      </c>
      <c r="Q75" s="304">
        <f t="shared" si="6"/>
        <v>4</v>
      </c>
      <c r="R75" s="5"/>
      <c r="S75" s="78">
        <v>0</v>
      </c>
      <c r="T75" s="61"/>
      <c r="U75" s="436">
        <v>0</v>
      </c>
      <c r="V75" s="416"/>
      <c r="W75" s="23"/>
      <c r="X75" s="164"/>
      <c r="Y75" s="319"/>
      <c r="Z75" s="388"/>
    </row>
    <row r="76" spans="1:26" ht="15">
      <c r="A76" s="386" t="s">
        <v>5</v>
      </c>
      <c r="B76" s="408">
        <v>2</v>
      </c>
      <c r="C76" s="318" t="s">
        <v>157</v>
      </c>
      <c r="D76" s="314" t="s">
        <v>250</v>
      </c>
      <c r="E76" s="315" t="s">
        <v>69</v>
      </c>
      <c r="F76" s="99">
        <v>0.13</v>
      </c>
      <c r="G76" s="98">
        <f t="shared" si="7"/>
        <v>76.290000000000006</v>
      </c>
      <c r="H76" s="104"/>
      <c r="I76" s="7">
        <v>0.13</v>
      </c>
      <c r="J76" s="73"/>
      <c r="K76" s="40"/>
      <c r="L76" s="9"/>
      <c r="M76" s="181">
        <v>1</v>
      </c>
      <c r="N76" s="181">
        <v>1</v>
      </c>
      <c r="O76" s="179">
        <v>4</v>
      </c>
      <c r="P76" s="420">
        <f t="shared" si="5"/>
        <v>6</v>
      </c>
      <c r="Q76" s="304">
        <f t="shared" si="6"/>
        <v>4</v>
      </c>
      <c r="R76" s="5"/>
      <c r="S76" s="7">
        <v>0.13</v>
      </c>
      <c r="T76" s="61"/>
      <c r="U76" s="436">
        <f>I76*$G$139</f>
        <v>12350</v>
      </c>
      <c r="V76" s="416"/>
      <c r="W76" s="23"/>
      <c r="X76" s="164"/>
      <c r="Y76" s="319"/>
      <c r="Z76" s="388"/>
    </row>
    <row r="77" spans="1:26" ht="15">
      <c r="A77" s="386" t="s">
        <v>5</v>
      </c>
      <c r="B77" s="410">
        <v>1</v>
      </c>
      <c r="C77" s="322" t="s">
        <v>114</v>
      </c>
      <c r="D77" s="314" t="s">
        <v>259</v>
      </c>
      <c r="E77" s="315" t="s">
        <v>260</v>
      </c>
      <c r="F77" s="99">
        <v>0.31</v>
      </c>
      <c r="G77" s="98">
        <f t="shared" si="7"/>
        <v>76.600000000000009</v>
      </c>
      <c r="H77" s="104"/>
      <c r="I77" s="78">
        <v>0.31</v>
      </c>
      <c r="J77" s="73"/>
      <c r="K77" s="40"/>
      <c r="L77" s="9"/>
      <c r="M77" s="181">
        <v>2</v>
      </c>
      <c r="N77" s="181">
        <v>1</v>
      </c>
      <c r="O77" s="179">
        <v>2</v>
      </c>
      <c r="P77" s="420">
        <f t="shared" si="5"/>
        <v>5</v>
      </c>
      <c r="Q77" s="304">
        <f t="shared" si="6"/>
        <v>4</v>
      </c>
      <c r="R77" s="5"/>
      <c r="S77" s="78">
        <v>0</v>
      </c>
      <c r="T77" s="61"/>
      <c r="U77" s="436">
        <v>0</v>
      </c>
      <c r="V77" s="416"/>
      <c r="W77" s="23"/>
      <c r="X77" s="164"/>
      <c r="Y77" s="319"/>
      <c r="Z77" s="388"/>
    </row>
    <row r="78" spans="1:26" ht="15">
      <c r="A78" s="386" t="s">
        <v>5</v>
      </c>
      <c r="B78" s="408">
        <v>2</v>
      </c>
      <c r="C78" s="322" t="s">
        <v>116</v>
      </c>
      <c r="D78" s="314" t="s">
        <v>221</v>
      </c>
      <c r="E78" s="315" t="s">
        <v>63</v>
      </c>
      <c r="F78" s="99">
        <v>0.14000000000000001</v>
      </c>
      <c r="G78" s="98">
        <f t="shared" si="7"/>
        <v>76.740000000000009</v>
      </c>
      <c r="H78" s="104"/>
      <c r="I78" s="7">
        <v>0.14000000000000001</v>
      </c>
      <c r="J78" s="73"/>
      <c r="K78" s="40"/>
      <c r="L78" s="9"/>
      <c r="M78" s="181">
        <v>2</v>
      </c>
      <c r="N78" s="181">
        <v>1</v>
      </c>
      <c r="O78" s="179">
        <v>2</v>
      </c>
      <c r="P78" s="420">
        <f t="shared" si="5"/>
        <v>5</v>
      </c>
      <c r="Q78" s="304">
        <f t="shared" si="6"/>
        <v>4</v>
      </c>
      <c r="R78" s="5"/>
      <c r="S78" s="7">
        <v>0.14000000000000001</v>
      </c>
      <c r="T78" s="61"/>
      <c r="U78" s="436">
        <f>I78*$G$139</f>
        <v>13300.000000000002</v>
      </c>
      <c r="V78" s="416"/>
      <c r="W78" s="23"/>
      <c r="X78" s="164"/>
      <c r="Y78" s="319"/>
      <c r="Z78" s="388"/>
    </row>
    <row r="79" spans="1:26" ht="15">
      <c r="A79" s="386" t="s">
        <v>5</v>
      </c>
      <c r="B79" s="408">
        <v>2</v>
      </c>
      <c r="C79" s="322" t="s">
        <v>167</v>
      </c>
      <c r="D79" s="314" t="s">
        <v>230</v>
      </c>
      <c r="E79" s="315" t="s">
        <v>61</v>
      </c>
      <c r="F79" s="99">
        <v>0.15</v>
      </c>
      <c r="G79" s="98">
        <f t="shared" si="7"/>
        <v>76.890000000000015</v>
      </c>
      <c r="H79" s="104"/>
      <c r="I79" s="7">
        <v>0.15</v>
      </c>
      <c r="J79" s="73"/>
      <c r="K79" s="40"/>
      <c r="L79" s="9"/>
      <c r="M79" s="181">
        <v>1</v>
      </c>
      <c r="N79" s="181">
        <v>1</v>
      </c>
      <c r="O79" s="179">
        <v>4</v>
      </c>
      <c r="P79" s="420">
        <f t="shared" si="5"/>
        <v>6</v>
      </c>
      <c r="Q79" s="304">
        <f t="shared" si="6"/>
        <v>4</v>
      </c>
      <c r="R79" s="5"/>
      <c r="S79" s="7">
        <v>0.15</v>
      </c>
      <c r="T79" s="61"/>
      <c r="U79" s="436">
        <f>I79*$G$139</f>
        <v>14250</v>
      </c>
      <c r="V79" s="416"/>
      <c r="W79" s="23"/>
      <c r="X79" s="164"/>
      <c r="Y79" s="319"/>
      <c r="Z79" s="388" t="s">
        <v>370</v>
      </c>
    </row>
    <row r="80" spans="1:26" ht="15">
      <c r="A80" s="386" t="s">
        <v>5</v>
      </c>
      <c r="B80" s="408">
        <v>2</v>
      </c>
      <c r="C80" s="322" t="s">
        <v>349</v>
      </c>
      <c r="D80" s="314" t="s">
        <v>342</v>
      </c>
      <c r="E80" s="315" t="s">
        <v>86</v>
      </c>
      <c r="F80" s="99">
        <v>0.11</v>
      </c>
      <c r="G80" s="98">
        <f t="shared" si="7"/>
        <v>77.000000000000014</v>
      </c>
      <c r="H80" s="104" t="s">
        <v>13</v>
      </c>
      <c r="I80" s="7">
        <v>0.11</v>
      </c>
      <c r="J80" s="73"/>
      <c r="K80" s="40"/>
      <c r="L80" s="9"/>
      <c r="M80" s="181">
        <v>1</v>
      </c>
      <c r="N80" s="181">
        <v>1</v>
      </c>
      <c r="O80" s="179">
        <v>4</v>
      </c>
      <c r="P80" s="420">
        <f t="shared" si="5"/>
        <v>6</v>
      </c>
      <c r="Q80" s="304">
        <f t="shared" si="6"/>
        <v>4</v>
      </c>
      <c r="R80" s="5"/>
      <c r="S80" s="7">
        <v>0.11</v>
      </c>
      <c r="T80" s="61"/>
      <c r="U80" s="436">
        <f>I80*$G$139</f>
        <v>10450</v>
      </c>
      <c r="V80" s="416"/>
      <c r="W80" s="23"/>
      <c r="X80" s="164"/>
      <c r="Y80" s="319"/>
      <c r="Z80" s="388"/>
    </row>
    <row r="81" spans="1:26" ht="15">
      <c r="A81" s="386" t="s">
        <v>5</v>
      </c>
      <c r="B81" s="408">
        <v>2</v>
      </c>
      <c r="C81" s="318" t="s">
        <v>86</v>
      </c>
      <c r="D81" s="314" t="s">
        <v>224</v>
      </c>
      <c r="E81" s="315" t="s">
        <v>331</v>
      </c>
      <c r="F81" s="99">
        <v>0.2</v>
      </c>
      <c r="G81" s="98">
        <f t="shared" si="7"/>
        <v>77.200000000000017</v>
      </c>
      <c r="H81" s="104"/>
      <c r="I81" s="7">
        <v>0.2</v>
      </c>
      <c r="J81" s="73"/>
      <c r="K81" s="40"/>
      <c r="L81" s="9"/>
      <c r="M81" s="181">
        <v>1</v>
      </c>
      <c r="N81" s="181">
        <v>1</v>
      </c>
      <c r="O81" s="179">
        <v>4</v>
      </c>
      <c r="P81" s="420">
        <f t="shared" si="5"/>
        <v>6</v>
      </c>
      <c r="Q81" s="304">
        <f t="shared" si="6"/>
        <v>4</v>
      </c>
      <c r="R81" s="5"/>
      <c r="S81" s="7">
        <v>0.2</v>
      </c>
      <c r="T81" s="61"/>
      <c r="U81" s="436">
        <f>I81*$G$139</f>
        <v>19000</v>
      </c>
      <c r="V81" s="416"/>
      <c r="W81" s="23"/>
      <c r="X81" s="164"/>
      <c r="Y81" s="319"/>
      <c r="Z81" s="388"/>
    </row>
    <row r="82" spans="1:26" ht="15">
      <c r="A82" s="386" t="s">
        <v>5</v>
      </c>
      <c r="B82" s="409">
        <v>4</v>
      </c>
      <c r="C82" s="318" t="s">
        <v>100</v>
      </c>
      <c r="D82" s="314" t="s">
        <v>255</v>
      </c>
      <c r="E82" s="315" t="s">
        <v>49</v>
      </c>
      <c r="F82" s="99">
        <v>0.38</v>
      </c>
      <c r="G82" s="98">
        <f t="shared" si="7"/>
        <v>77.580000000000013</v>
      </c>
      <c r="H82" s="105">
        <v>0.38</v>
      </c>
      <c r="I82" s="5"/>
      <c r="J82" s="73"/>
      <c r="K82" s="40"/>
      <c r="L82" s="9"/>
      <c r="M82" s="181">
        <v>1</v>
      </c>
      <c r="N82" s="181">
        <v>2</v>
      </c>
      <c r="O82" s="179">
        <v>2</v>
      </c>
      <c r="P82" s="420">
        <f t="shared" si="5"/>
        <v>5</v>
      </c>
      <c r="Q82" s="304">
        <f t="shared" si="6"/>
        <v>4</v>
      </c>
      <c r="R82" s="5"/>
      <c r="S82" s="25">
        <v>0.38</v>
      </c>
      <c r="T82" s="61"/>
      <c r="U82" s="436">
        <f>S82*$G$138</f>
        <v>22800</v>
      </c>
      <c r="V82" s="416"/>
      <c r="W82" s="23"/>
      <c r="X82" s="164"/>
      <c r="Y82" s="319"/>
      <c r="Z82" s="388"/>
    </row>
    <row r="83" spans="1:26" ht="15">
      <c r="A83" s="386" t="s">
        <v>5</v>
      </c>
      <c r="B83" s="410">
        <v>1</v>
      </c>
      <c r="C83" s="322" t="s">
        <v>83</v>
      </c>
      <c r="D83" s="314" t="s">
        <v>394</v>
      </c>
      <c r="E83" s="315"/>
      <c r="F83" s="99">
        <v>0.12</v>
      </c>
      <c r="G83" s="98">
        <f t="shared" si="7"/>
        <v>77.700000000000017</v>
      </c>
      <c r="H83" s="104"/>
      <c r="I83" s="5"/>
      <c r="J83" s="77">
        <v>0.12</v>
      </c>
      <c r="K83" s="40">
        <v>1987</v>
      </c>
      <c r="L83" s="9"/>
      <c r="M83" s="181">
        <v>4</v>
      </c>
      <c r="N83" s="181">
        <v>1</v>
      </c>
      <c r="O83" s="179">
        <v>1</v>
      </c>
      <c r="P83" s="420">
        <f t="shared" si="5"/>
        <v>6</v>
      </c>
      <c r="Q83" s="304">
        <f t="shared" si="6"/>
        <v>4</v>
      </c>
      <c r="R83" s="5"/>
      <c r="S83" s="5"/>
      <c r="T83" s="61"/>
      <c r="U83" s="436">
        <v>0</v>
      </c>
      <c r="V83" s="416"/>
      <c r="W83" s="23"/>
      <c r="X83" s="164"/>
      <c r="Y83" s="319"/>
      <c r="Z83" s="388"/>
    </row>
    <row r="84" spans="1:26" ht="15">
      <c r="A84" s="386" t="s">
        <v>5</v>
      </c>
      <c r="B84" s="409">
        <v>4</v>
      </c>
      <c r="C84" s="318" t="s">
        <v>102</v>
      </c>
      <c r="D84" s="314" t="s">
        <v>280</v>
      </c>
      <c r="E84" s="315" t="s">
        <v>295</v>
      </c>
      <c r="F84" s="99">
        <v>0.12</v>
      </c>
      <c r="G84" s="98">
        <f t="shared" si="7"/>
        <v>77.820000000000022</v>
      </c>
      <c r="H84" s="105">
        <v>0.12</v>
      </c>
      <c r="I84" s="5" t="s">
        <v>13</v>
      </c>
      <c r="J84" s="73"/>
      <c r="K84" s="40"/>
      <c r="L84" s="9"/>
      <c r="M84" s="181">
        <v>1</v>
      </c>
      <c r="N84" s="181">
        <v>1</v>
      </c>
      <c r="O84" s="179">
        <v>4</v>
      </c>
      <c r="P84" s="420">
        <f t="shared" si="5"/>
        <v>6</v>
      </c>
      <c r="Q84" s="304">
        <f t="shared" si="6"/>
        <v>4</v>
      </c>
      <c r="R84" s="5"/>
      <c r="S84" s="25">
        <v>0.12</v>
      </c>
      <c r="T84" s="61"/>
      <c r="U84" s="436">
        <f>S84*F138</f>
        <v>4800</v>
      </c>
      <c r="V84" s="416"/>
      <c r="W84" s="23"/>
      <c r="X84" s="164"/>
      <c r="Y84" s="319"/>
      <c r="Z84" s="388"/>
    </row>
    <row r="85" spans="1:26" ht="15">
      <c r="A85" s="386" t="s">
        <v>5</v>
      </c>
      <c r="B85" s="409">
        <v>4</v>
      </c>
      <c r="C85" s="318" t="s">
        <v>12</v>
      </c>
      <c r="D85" s="314" t="s">
        <v>224</v>
      </c>
      <c r="E85" s="315" t="s">
        <v>360</v>
      </c>
      <c r="F85" s="99">
        <v>0.35</v>
      </c>
      <c r="G85" s="98">
        <f t="shared" si="7"/>
        <v>78.170000000000016</v>
      </c>
      <c r="H85" s="105">
        <v>0.35</v>
      </c>
      <c r="I85" s="5"/>
      <c r="J85" s="73"/>
      <c r="K85" s="40"/>
      <c r="L85" s="9"/>
      <c r="M85" s="181">
        <v>1</v>
      </c>
      <c r="N85" s="181">
        <v>1</v>
      </c>
      <c r="O85" s="179">
        <v>3</v>
      </c>
      <c r="P85" s="420">
        <f t="shared" si="5"/>
        <v>5</v>
      </c>
      <c r="Q85" s="304">
        <f t="shared" si="6"/>
        <v>3</v>
      </c>
      <c r="R85" s="5"/>
      <c r="S85" s="25">
        <v>0.35</v>
      </c>
      <c r="T85" s="61"/>
      <c r="U85" s="436">
        <f>H85*$G$138</f>
        <v>21000</v>
      </c>
      <c r="V85" s="416"/>
      <c r="W85" s="23"/>
      <c r="X85" s="164"/>
      <c r="Y85" s="319"/>
      <c r="Z85" s="388" t="s">
        <v>362</v>
      </c>
    </row>
    <row r="86" spans="1:26" ht="15">
      <c r="A86" s="386" t="s">
        <v>5</v>
      </c>
      <c r="B86" s="412">
        <v>5</v>
      </c>
      <c r="C86" s="318" t="s">
        <v>17</v>
      </c>
      <c r="D86" s="314" t="s">
        <v>293</v>
      </c>
      <c r="E86" s="315" t="s">
        <v>49</v>
      </c>
      <c r="F86" s="99">
        <v>0.41</v>
      </c>
      <c r="G86" s="98">
        <f t="shared" si="7"/>
        <v>78.580000000000013</v>
      </c>
      <c r="H86" s="109">
        <v>0.41</v>
      </c>
      <c r="I86" s="5"/>
      <c r="J86" s="73"/>
      <c r="K86" s="40"/>
      <c r="L86" s="9"/>
      <c r="M86" s="181">
        <v>1</v>
      </c>
      <c r="N86" s="181">
        <v>1</v>
      </c>
      <c r="O86" s="179">
        <v>3</v>
      </c>
      <c r="P86" s="420">
        <f t="shared" si="5"/>
        <v>5</v>
      </c>
      <c r="Q86" s="304">
        <f t="shared" si="6"/>
        <v>3</v>
      </c>
      <c r="R86" s="55">
        <v>0.41</v>
      </c>
      <c r="S86" s="5"/>
      <c r="T86" s="61"/>
      <c r="U86" s="436">
        <f>H86*$F$138</f>
        <v>16400</v>
      </c>
      <c r="V86" s="416"/>
      <c r="W86" s="23"/>
      <c r="X86" s="164"/>
      <c r="Y86" s="319"/>
      <c r="Z86" s="388"/>
    </row>
    <row r="87" spans="1:26" ht="15">
      <c r="A87" s="386" t="s">
        <v>5</v>
      </c>
      <c r="B87" s="412">
        <v>5</v>
      </c>
      <c r="C87" s="318" t="s">
        <v>19</v>
      </c>
      <c r="D87" s="314" t="s">
        <v>255</v>
      </c>
      <c r="E87" s="315" t="s">
        <v>49</v>
      </c>
      <c r="F87" s="99">
        <v>0.19</v>
      </c>
      <c r="G87" s="98">
        <f t="shared" si="7"/>
        <v>78.77000000000001</v>
      </c>
      <c r="H87" s="109">
        <v>0.19</v>
      </c>
      <c r="I87" s="5"/>
      <c r="J87" s="73"/>
      <c r="K87" s="40"/>
      <c r="L87" s="9"/>
      <c r="M87" s="181">
        <v>1</v>
      </c>
      <c r="N87" s="181">
        <v>1</v>
      </c>
      <c r="O87" s="179">
        <v>3</v>
      </c>
      <c r="P87" s="420">
        <f t="shared" si="5"/>
        <v>5</v>
      </c>
      <c r="Q87" s="304">
        <f t="shared" si="6"/>
        <v>3</v>
      </c>
      <c r="R87" s="55">
        <v>0.19</v>
      </c>
      <c r="S87" s="5"/>
      <c r="T87" s="61"/>
      <c r="U87" s="436">
        <f>H87*$F$138</f>
        <v>7600</v>
      </c>
      <c r="V87" s="416"/>
      <c r="W87" s="23"/>
      <c r="X87" s="164"/>
      <c r="Y87" s="319"/>
      <c r="Z87" s="388"/>
    </row>
    <row r="88" spans="1:26" ht="15">
      <c r="A88" s="386" t="s">
        <v>5</v>
      </c>
      <c r="B88" s="408">
        <v>2</v>
      </c>
      <c r="C88" s="318" t="s">
        <v>112</v>
      </c>
      <c r="D88" s="314" t="s">
        <v>224</v>
      </c>
      <c r="E88" s="315" t="s">
        <v>251</v>
      </c>
      <c r="F88" s="99">
        <v>0.25</v>
      </c>
      <c r="G88" s="98">
        <f t="shared" si="7"/>
        <v>79.02000000000001</v>
      </c>
      <c r="H88" s="104"/>
      <c r="I88" s="7">
        <v>0.25</v>
      </c>
      <c r="J88" s="73"/>
      <c r="K88" s="40"/>
      <c r="L88" s="9"/>
      <c r="M88" s="181">
        <v>1</v>
      </c>
      <c r="N88" s="181">
        <v>1</v>
      </c>
      <c r="O88" s="179">
        <v>3</v>
      </c>
      <c r="P88" s="420">
        <f t="shared" si="5"/>
        <v>5</v>
      </c>
      <c r="Q88" s="304">
        <f t="shared" si="6"/>
        <v>3</v>
      </c>
      <c r="R88" s="5"/>
      <c r="S88" s="7">
        <v>0.25</v>
      </c>
      <c r="T88" s="61"/>
      <c r="U88" s="436">
        <f>I88*$G$139</f>
        <v>23750</v>
      </c>
      <c r="V88" s="416"/>
      <c r="W88" s="23"/>
      <c r="X88" s="164"/>
      <c r="Y88" s="319"/>
      <c r="Z88" s="388"/>
    </row>
    <row r="89" spans="1:26" ht="15">
      <c r="A89" s="386" t="s">
        <v>5</v>
      </c>
      <c r="B89" s="409">
        <v>4</v>
      </c>
      <c r="C89" s="318" t="s">
        <v>91</v>
      </c>
      <c r="D89" s="314" t="s">
        <v>270</v>
      </c>
      <c r="E89" s="315" t="s">
        <v>251</v>
      </c>
      <c r="F89" s="99">
        <v>0.15</v>
      </c>
      <c r="G89" s="98">
        <f t="shared" si="7"/>
        <v>79.170000000000016</v>
      </c>
      <c r="H89" s="105">
        <v>0.15</v>
      </c>
      <c r="I89" s="5"/>
      <c r="J89" s="73"/>
      <c r="K89" s="40"/>
      <c r="L89" s="9"/>
      <c r="M89" s="181">
        <v>1</v>
      </c>
      <c r="N89" s="181">
        <v>1</v>
      </c>
      <c r="O89" s="179">
        <v>3</v>
      </c>
      <c r="P89" s="420">
        <f t="shared" si="5"/>
        <v>5</v>
      </c>
      <c r="Q89" s="304">
        <f t="shared" si="6"/>
        <v>3</v>
      </c>
      <c r="R89" s="5"/>
      <c r="S89" s="25">
        <v>0.1</v>
      </c>
      <c r="T89" s="61"/>
      <c r="U89" s="436">
        <f>S89*$G$138</f>
        <v>6000</v>
      </c>
      <c r="V89" s="416"/>
      <c r="W89" s="23"/>
      <c r="X89" s="164"/>
      <c r="Y89" s="319"/>
      <c r="Z89" s="388" t="s">
        <v>396</v>
      </c>
    </row>
    <row r="90" spans="1:26" ht="15">
      <c r="A90" s="386" t="s">
        <v>5</v>
      </c>
      <c r="B90" s="412">
        <v>5</v>
      </c>
      <c r="C90" s="318" t="s">
        <v>90</v>
      </c>
      <c r="D90" s="314" t="s">
        <v>250</v>
      </c>
      <c r="E90" s="315" t="s">
        <v>251</v>
      </c>
      <c r="F90" s="99">
        <v>0.12</v>
      </c>
      <c r="G90" s="98">
        <f t="shared" si="7"/>
        <v>79.29000000000002</v>
      </c>
      <c r="H90" s="109">
        <v>0.12</v>
      </c>
      <c r="I90" s="5"/>
      <c r="J90" s="73"/>
      <c r="K90" s="40"/>
      <c r="L90" s="9"/>
      <c r="M90" s="181">
        <v>1</v>
      </c>
      <c r="N90" s="181">
        <v>1</v>
      </c>
      <c r="O90" s="179">
        <v>3</v>
      </c>
      <c r="P90" s="420">
        <f t="shared" si="5"/>
        <v>5</v>
      </c>
      <c r="Q90" s="304">
        <f t="shared" si="6"/>
        <v>3</v>
      </c>
      <c r="R90" s="55">
        <v>0.12</v>
      </c>
      <c r="S90" s="5"/>
      <c r="T90" s="61"/>
      <c r="U90" s="436">
        <f>H90*$F$138</f>
        <v>4800</v>
      </c>
      <c r="V90" s="416"/>
      <c r="W90" s="23"/>
      <c r="X90" s="164"/>
      <c r="Y90" s="319"/>
      <c r="Z90" s="388"/>
    </row>
    <row r="91" spans="1:26" ht="15">
      <c r="A91" s="386" t="s">
        <v>5</v>
      </c>
      <c r="B91" s="410">
        <v>1</v>
      </c>
      <c r="C91" s="318" t="s">
        <v>65</v>
      </c>
      <c r="D91" s="314" t="s">
        <v>224</v>
      </c>
      <c r="E91" s="315" t="s">
        <v>331</v>
      </c>
      <c r="F91" s="99">
        <v>0.54</v>
      </c>
      <c r="G91" s="98">
        <f t="shared" si="7"/>
        <v>79.830000000000027</v>
      </c>
      <c r="H91" s="104"/>
      <c r="I91" s="78">
        <v>0.54</v>
      </c>
      <c r="J91" s="73"/>
      <c r="K91" s="40"/>
      <c r="L91" s="9"/>
      <c r="M91" s="181">
        <v>1</v>
      </c>
      <c r="N91" s="181">
        <v>1</v>
      </c>
      <c r="O91" s="179">
        <v>3</v>
      </c>
      <c r="P91" s="420">
        <f t="shared" si="5"/>
        <v>5</v>
      </c>
      <c r="Q91" s="304">
        <f t="shared" si="6"/>
        <v>3</v>
      </c>
      <c r="R91" s="5"/>
      <c r="S91" s="324"/>
      <c r="T91" s="61"/>
      <c r="U91" s="436">
        <v>0</v>
      </c>
      <c r="V91" s="416"/>
      <c r="W91" s="23"/>
      <c r="X91" s="164"/>
      <c r="Y91" s="319"/>
      <c r="Z91" s="388"/>
    </row>
    <row r="92" spans="1:26" ht="15">
      <c r="A92" s="386" t="s">
        <v>5</v>
      </c>
      <c r="B92" s="409">
        <v>4</v>
      </c>
      <c r="C92" s="318" t="s">
        <v>50</v>
      </c>
      <c r="D92" s="314" t="s">
        <v>280</v>
      </c>
      <c r="E92" s="315" t="s">
        <v>36</v>
      </c>
      <c r="F92" s="99">
        <v>1.1000000000000001</v>
      </c>
      <c r="G92" s="98">
        <f t="shared" si="7"/>
        <v>80.930000000000021</v>
      </c>
      <c r="H92" s="105">
        <v>1.1000000000000001</v>
      </c>
      <c r="I92" s="5"/>
      <c r="J92" s="73"/>
      <c r="K92" s="40"/>
      <c r="L92" s="9"/>
      <c r="M92" s="181">
        <v>1</v>
      </c>
      <c r="N92" s="181">
        <v>1</v>
      </c>
      <c r="O92" s="179">
        <v>3</v>
      </c>
      <c r="P92" s="420">
        <f t="shared" si="5"/>
        <v>5</v>
      </c>
      <c r="Q92" s="304">
        <f t="shared" si="6"/>
        <v>3</v>
      </c>
      <c r="R92" s="5"/>
      <c r="S92" s="7">
        <v>1.1000000000000001</v>
      </c>
      <c r="T92" s="61"/>
      <c r="U92" s="436">
        <f>S92*G138</f>
        <v>66000</v>
      </c>
      <c r="V92" s="416"/>
      <c r="W92" s="23"/>
      <c r="X92" s="164"/>
      <c r="Y92" s="319"/>
      <c r="Z92" s="388"/>
    </row>
    <row r="93" spans="1:26" ht="15">
      <c r="A93" s="386" t="s">
        <v>5</v>
      </c>
      <c r="B93" s="409">
        <v>4</v>
      </c>
      <c r="C93" s="318" t="s">
        <v>77</v>
      </c>
      <c r="D93" s="314" t="s">
        <v>363</v>
      </c>
      <c r="E93" s="315"/>
      <c r="F93" s="99">
        <v>0.23</v>
      </c>
      <c r="G93" s="98">
        <f t="shared" si="7"/>
        <v>81.160000000000025</v>
      </c>
      <c r="H93" s="105">
        <v>0.23</v>
      </c>
      <c r="I93" s="5"/>
      <c r="J93" s="73"/>
      <c r="K93" s="40"/>
      <c r="L93" s="9"/>
      <c r="M93" s="181">
        <v>1</v>
      </c>
      <c r="N93" s="181">
        <v>1</v>
      </c>
      <c r="O93" s="179">
        <v>3</v>
      </c>
      <c r="P93" s="420">
        <f t="shared" si="5"/>
        <v>5</v>
      </c>
      <c r="Q93" s="304">
        <f t="shared" si="6"/>
        <v>3</v>
      </c>
      <c r="R93" s="5"/>
      <c r="S93" s="7">
        <v>0.23</v>
      </c>
      <c r="T93" s="61"/>
      <c r="U93" s="436">
        <f>S93*G139</f>
        <v>21850</v>
      </c>
      <c r="V93" s="416"/>
      <c r="W93" s="23"/>
      <c r="X93" s="164"/>
      <c r="Y93" s="319"/>
      <c r="Z93" s="388" t="s">
        <v>362</v>
      </c>
    </row>
    <row r="94" spans="1:26" ht="15">
      <c r="A94" s="386" t="s">
        <v>5</v>
      </c>
      <c r="B94" s="412">
        <v>5</v>
      </c>
      <c r="C94" s="318" t="s">
        <v>218</v>
      </c>
      <c r="D94" s="314" t="s">
        <v>224</v>
      </c>
      <c r="E94" s="315" t="s">
        <v>360</v>
      </c>
      <c r="F94" s="99">
        <v>0.06</v>
      </c>
      <c r="G94" s="98">
        <f t="shared" si="7"/>
        <v>81.220000000000027</v>
      </c>
      <c r="H94" s="109">
        <v>0.06</v>
      </c>
      <c r="I94" s="5"/>
      <c r="J94" s="73"/>
      <c r="K94" s="40"/>
      <c r="L94" s="9"/>
      <c r="M94" s="181">
        <v>1</v>
      </c>
      <c r="N94" s="181">
        <v>1</v>
      </c>
      <c r="O94" s="179">
        <v>3</v>
      </c>
      <c r="P94" s="420">
        <f t="shared" si="5"/>
        <v>5</v>
      </c>
      <c r="Q94" s="304">
        <f t="shared" si="6"/>
        <v>3</v>
      </c>
      <c r="R94" s="55">
        <v>0.06</v>
      </c>
      <c r="S94" s="5"/>
      <c r="T94" s="61"/>
      <c r="U94" s="436">
        <f>R94*$F$138</f>
        <v>2400</v>
      </c>
      <c r="V94" s="416"/>
      <c r="W94" s="23"/>
      <c r="X94" s="164"/>
      <c r="Y94" s="319"/>
      <c r="Z94" s="388"/>
    </row>
    <row r="95" spans="1:26" ht="15">
      <c r="A95" s="386" t="s">
        <v>5</v>
      </c>
      <c r="B95" s="409">
        <v>4</v>
      </c>
      <c r="C95" s="318" t="s">
        <v>205</v>
      </c>
      <c r="D95" s="314" t="s">
        <v>280</v>
      </c>
      <c r="E95" s="315" t="s">
        <v>300</v>
      </c>
      <c r="F95" s="99">
        <v>0.12</v>
      </c>
      <c r="G95" s="98">
        <f t="shared" si="7"/>
        <v>81.340000000000032</v>
      </c>
      <c r="H95" s="105">
        <v>0.12</v>
      </c>
      <c r="I95" s="5"/>
      <c r="J95" s="73"/>
      <c r="K95" s="40"/>
      <c r="L95" s="9"/>
      <c r="M95" s="181">
        <v>1</v>
      </c>
      <c r="N95" s="181">
        <v>1</v>
      </c>
      <c r="O95" s="179">
        <v>3</v>
      </c>
      <c r="P95" s="420">
        <f t="shared" si="5"/>
        <v>5</v>
      </c>
      <c r="Q95" s="304">
        <f t="shared" si="6"/>
        <v>3</v>
      </c>
      <c r="R95" s="5" t="s">
        <v>13</v>
      </c>
      <c r="S95" s="25">
        <v>0.12</v>
      </c>
      <c r="T95" s="61"/>
      <c r="U95" s="436">
        <f>S95*$G$138</f>
        <v>7200</v>
      </c>
      <c r="V95" s="416"/>
      <c r="W95" s="23"/>
      <c r="X95" s="164"/>
      <c r="Y95" s="319"/>
      <c r="Z95" s="388"/>
    </row>
    <row r="96" spans="1:26" ht="15">
      <c r="A96" s="386" t="s">
        <v>5</v>
      </c>
      <c r="B96" s="408">
        <v>2</v>
      </c>
      <c r="C96" s="318" t="s">
        <v>104</v>
      </c>
      <c r="D96" s="314" t="s">
        <v>280</v>
      </c>
      <c r="E96" s="315" t="s">
        <v>295</v>
      </c>
      <c r="F96" s="99">
        <v>0.09</v>
      </c>
      <c r="G96" s="98">
        <f t="shared" si="7"/>
        <v>81.430000000000035</v>
      </c>
      <c r="H96" s="104"/>
      <c r="I96" s="7">
        <v>0.09</v>
      </c>
      <c r="J96" s="73"/>
      <c r="K96" s="40"/>
      <c r="L96" s="9"/>
      <c r="M96" s="181">
        <v>1</v>
      </c>
      <c r="N96" s="181">
        <v>1</v>
      </c>
      <c r="O96" s="179">
        <v>3</v>
      </c>
      <c r="P96" s="420">
        <f t="shared" si="5"/>
        <v>5</v>
      </c>
      <c r="Q96" s="304">
        <f t="shared" si="6"/>
        <v>3</v>
      </c>
      <c r="R96" s="5"/>
      <c r="S96" s="7">
        <v>0.09</v>
      </c>
      <c r="T96" s="61"/>
      <c r="U96" s="436">
        <f>S96*$G$139</f>
        <v>8550</v>
      </c>
      <c r="V96" s="416"/>
      <c r="W96" s="23"/>
      <c r="X96" s="164"/>
      <c r="Y96" s="319"/>
      <c r="Z96" s="388"/>
    </row>
    <row r="97" spans="1:26" ht="15">
      <c r="A97" s="386" t="s">
        <v>5</v>
      </c>
      <c r="B97" s="410">
        <v>1</v>
      </c>
      <c r="C97" s="322" t="s">
        <v>117</v>
      </c>
      <c r="D97" s="314" t="s">
        <v>290</v>
      </c>
      <c r="E97" s="315" t="s">
        <v>63</v>
      </c>
      <c r="F97" s="99">
        <v>0.2</v>
      </c>
      <c r="G97" s="98">
        <f t="shared" si="7"/>
        <v>81.630000000000038</v>
      </c>
      <c r="H97" s="104"/>
      <c r="I97" s="78">
        <v>0.2</v>
      </c>
      <c r="J97" s="73"/>
      <c r="K97" s="40"/>
      <c r="L97" s="9"/>
      <c r="M97" s="181">
        <v>1</v>
      </c>
      <c r="N97" s="181">
        <v>1</v>
      </c>
      <c r="O97" s="179">
        <v>3</v>
      </c>
      <c r="P97" s="420">
        <f t="shared" si="5"/>
        <v>5</v>
      </c>
      <c r="Q97" s="304">
        <f t="shared" si="6"/>
        <v>3</v>
      </c>
      <c r="R97" s="5"/>
      <c r="S97" s="78">
        <v>0</v>
      </c>
      <c r="T97" s="61"/>
      <c r="U97" s="436">
        <v>0</v>
      </c>
      <c r="V97" s="416"/>
      <c r="W97" s="23"/>
      <c r="X97" s="164"/>
      <c r="Y97" s="319"/>
      <c r="Z97" s="388"/>
    </row>
    <row r="98" spans="1:26" ht="15">
      <c r="A98" s="386" t="s">
        <v>5</v>
      </c>
      <c r="B98" s="411">
        <v>6</v>
      </c>
      <c r="C98" s="318" t="s">
        <v>64</v>
      </c>
      <c r="D98" s="314" t="s">
        <v>261</v>
      </c>
      <c r="E98" s="315" t="s">
        <v>251</v>
      </c>
      <c r="F98" s="99">
        <v>0.65</v>
      </c>
      <c r="G98" s="98">
        <f t="shared" si="7"/>
        <v>82.280000000000044</v>
      </c>
      <c r="H98" s="115">
        <v>0.65</v>
      </c>
      <c r="I98" s="5"/>
      <c r="J98" s="73"/>
      <c r="K98" s="40"/>
      <c r="L98" s="9"/>
      <c r="M98" s="181">
        <v>1</v>
      </c>
      <c r="N98" s="181">
        <v>1</v>
      </c>
      <c r="O98" s="179">
        <v>3</v>
      </c>
      <c r="P98" s="420">
        <f t="shared" si="5"/>
        <v>5</v>
      </c>
      <c r="Q98" s="304">
        <f t="shared" si="6"/>
        <v>3</v>
      </c>
      <c r="R98" s="5"/>
      <c r="S98" s="5"/>
      <c r="T98" s="61"/>
      <c r="U98" s="436">
        <v>0</v>
      </c>
      <c r="V98" s="416"/>
      <c r="W98" s="23"/>
      <c r="X98" s="164"/>
      <c r="Y98" s="319"/>
      <c r="Z98" s="388" t="s">
        <v>336</v>
      </c>
    </row>
    <row r="99" spans="1:26" ht="15">
      <c r="A99" s="386" t="s">
        <v>5</v>
      </c>
      <c r="B99" s="412">
        <v>5</v>
      </c>
      <c r="C99" s="318" t="s">
        <v>57</v>
      </c>
      <c r="D99" s="314" t="s">
        <v>280</v>
      </c>
      <c r="E99" s="315" t="s">
        <v>281</v>
      </c>
      <c r="F99" s="99">
        <v>0.45</v>
      </c>
      <c r="G99" s="98">
        <f t="shared" si="7"/>
        <v>82.730000000000047</v>
      </c>
      <c r="H99" s="109">
        <v>0.45</v>
      </c>
      <c r="I99" s="5"/>
      <c r="J99" s="73"/>
      <c r="K99" s="40"/>
      <c r="L99" s="9"/>
      <c r="M99" s="181">
        <v>1</v>
      </c>
      <c r="N99" s="181">
        <v>1</v>
      </c>
      <c r="O99" s="179">
        <v>3</v>
      </c>
      <c r="P99" s="420">
        <f t="shared" ref="P99:P124" si="8">SUM(M99:O99)</f>
        <v>5</v>
      </c>
      <c r="Q99" s="304">
        <f t="shared" ref="Q99:Q119" si="9">O99*N99*M99</f>
        <v>3</v>
      </c>
      <c r="R99" s="55">
        <v>0.45</v>
      </c>
      <c r="S99" s="5"/>
      <c r="T99" s="61"/>
      <c r="U99" s="436">
        <f>R99*F138</f>
        <v>18000</v>
      </c>
      <c r="V99" s="416"/>
      <c r="W99" s="23"/>
      <c r="X99" s="164"/>
      <c r="Y99" s="319"/>
      <c r="Z99" s="388"/>
    </row>
    <row r="100" spans="1:26" ht="15">
      <c r="A100" s="386" t="s">
        <v>5</v>
      </c>
      <c r="B100" s="411">
        <v>6</v>
      </c>
      <c r="C100" s="318" t="s">
        <v>47</v>
      </c>
      <c r="D100" s="314" t="s">
        <v>291</v>
      </c>
      <c r="E100" s="315" t="s">
        <v>14</v>
      </c>
      <c r="F100" s="99">
        <v>1.31</v>
      </c>
      <c r="G100" s="98">
        <f t="shared" si="7"/>
        <v>84.040000000000049</v>
      </c>
      <c r="H100" s="115">
        <v>1.31</v>
      </c>
      <c r="I100" s="5"/>
      <c r="J100" s="73"/>
      <c r="K100" s="40"/>
      <c r="L100" s="9"/>
      <c r="M100" s="192">
        <v>1</v>
      </c>
      <c r="N100" s="192">
        <v>0.5</v>
      </c>
      <c r="O100" s="193">
        <v>5</v>
      </c>
      <c r="P100" s="421">
        <f t="shared" si="8"/>
        <v>6.5</v>
      </c>
      <c r="Q100" s="304">
        <f t="shared" si="9"/>
        <v>2.5</v>
      </c>
      <c r="R100" s="5"/>
      <c r="S100" s="7">
        <v>0</v>
      </c>
      <c r="T100" s="61"/>
      <c r="U100" s="436">
        <v>0</v>
      </c>
      <c r="V100" s="416"/>
      <c r="W100" s="23"/>
      <c r="X100" s="164"/>
      <c r="Y100" s="319"/>
      <c r="Z100" s="388"/>
    </row>
    <row r="101" spans="1:26" ht="15">
      <c r="A101" s="386" t="s">
        <v>5</v>
      </c>
      <c r="B101" s="411">
        <v>6</v>
      </c>
      <c r="C101" s="321" t="s">
        <v>123</v>
      </c>
      <c r="D101" s="314" t="s">
        <v>371</v>
      </c>
      <c r="E101" s="315" t="s">
        <v>372</v>
      </c>
      <c r="F101" s="99">
        <v>0.74</v>
      </c>
      <c r="G101" s="98">
        <f t="shared" si="7"/>
        <v>84.780000000000044</v>
      </c>
      <c r="H101" s="115">
        <v>0.74</v>
      </c>
      <c r="I101" s="5"/>
      <c r="J101" s="73"/>
      <c r="K101" s="40"/>
      <c r="L101" s="9"/>
      <c r="M101" s="202">
        <v>0.5</v>
      </c>
      <c r="N101" s="202">
        <v>1</v>
      </c>
      <c r="O101" s="203">
        <v>5</v>
      </c>
      <c r="P101" s="421">
        <f t="shared" si="8"/>
        <v>6.5</v>
      </c>
      <c r="Q101" s="304">
        <f t="shared" si="9"/>
        <v>2.5</v>
      </c>
      <c r="R101" s="5">
        <v>0</v>
      </c>
      <c r="S101" s="5"/>
      <c r="T101" s="61"/>
      <c r="U101" s="436">
        <v>0</v>
      </c>
      <c r="V101" s="416"/>
      <c r="W101" s="23"/>
      <c r="X101" s="164"/>
      <c r="Y101" s="319"/>
      <c r="Z101" s="388" t="s">
        <v>373</v>
      </c>
    </row>
    <row r="102" spans="1:26" ht="15">
      <c r="A102" s="386" t="s">
        <v>5</v>
      </c>
      <c r="B102" s="410">
        <v>1</v>
      </c>
      <c r="C102" s="318" t="s">
        <v>35</v>
      </c>
      <c r="D102" s="314" t="s">
        <v>225</v>
      </c>
      <c r="E102" s="315" t="s">
        <v>226</v>
      </c>
      <c r="F102" s="99">
        <v>0.25</v>
      </c>
      <c r="G102" s="98">
        <f t="shared" si="7"/>
        <v>85.030000000000044</v>
      </c>
      <c r="H102" s="104"/>
      <c r="I102" s="78">
        <v>0.25</v>
      </c>
      <c r="J102" s="73"/>
      <c r="K102" s="40"/>
      <c r="L102" s="9" t="s">
        <v>229</v>
      </c>
      <c r="M102" s="181">
        <v>1</v>
      </c>
      <c r="N102" s="181">
        <v>1</v>
      </c>
      <c r="O102" s="179">
        <v>2</v>
      </c>
      <c r="P102" s="420">
        <f t="shared" si="8"/>
        <v>4</v>
      </c>
      <c r="Q102" s="304">
        <f t="shared" si="9"/>
        <v>2</v>
      </c>
      <c r="R102" s="5"/>
      <c r="S102" s="78">
        <v>0</v>
      </c>
      <c r="T102" s="61"/>
      <c r="U102" s="436">
        <v>0</v>
      </c>
      <c r="V102" s="416"/>
      <c r="W102" s="23"/>
      <c r="X102" s="164"/>
      <c r="Y102" s="319"/>
      <c r="Z102" s="388"/>
    </row>
    <row r="103" spans="1:26" ht="15">
      <c r="A103" s="386" t="s">
        <v>5</v>
      </c>
      <c r="B103" s="411">
        <v>6</v>
      </c>
      <c r="C103" s="318" t="s">
        <v>299</v>
      </c>
      <c r="D103" s="314" t="s">
        <v>280</v>
      </c>
      <c r="E103" s="315" t="s">
        <v>36</v>
      </c>
      <c r="F103" s="99">
        <v>0.25</v>
      </c>
      <c r="G103" s="98">
        <f t="shared" si="7"/>
        <v>85.280000000000044</v>
      </c>
      <c r="H103" s="115">
        <v>0.25</v>
      </c>
      <c r="I103" s="5"/>
      <c r="J103" s="73"/>
      <c r="K103" s="40"/>
      <c r="L103" s="9"/>
      <c r="M103" s="181">
        <v>1</v>
      </c>
      <c r="N103" s="181">
        <v>1</v>
      </c>
      <c r="O103" s="179">
        <v>2</v>
      </c>
      <c r="P103" s="420">
        <f t="shared" si="8"/>
        <v>4</v>
      </c>
      <c r="Q103" s="304">
        <f t="shared" si="9"/>
        <v>2</v>
      </c>
      <c r="R103" s="116">
        <v>0</v>
      </c>
      <c r="S103" s="5"/>
      <c r="T103" s="61"/>
      <c r="U103" s="436">
        <v>0</v>
      </c>
      <c r="V103" s="416"/>
      <c r="W103" s="23"/>
      <c r="X103" s="164"/>
      <c r="Y103" s="319"/>
      <c r="Z103" s="388"/>
    </row>
    <row r="104" spans="1:26" ht="15">
      <c r="A104" s="386" t="s">
        <v>5</v>
      </c>
      <c r="B104" s="410">
        <v>1</v>
      </c>
      <c r="C104" s="318" t="s">
        <v>84</v>
      </c>
      <c r="D104" s="314" t="s">
        <v>257</v>
      </c>
      <c r="E104" s="315" t="s">
        <v>258</v>
      </c>
      <c r="F104" s="99">
        <v>0.17</v>
      </c>
      <c r="G104" s="98">
        <f t="shared" si="7"/>
        <v>85.450000000000045</v>
      </c>
      <c r="H104" s="104"/>
      <c r="I104" s="78">
        <v>0.17</v>
      </c>
      <c r="J104" s="73"/>
      <c r="K104" s="40"/>
      <c r="L104" s="9"/>
      <c r="M104" s="181">
        <v>1</v>
      </c>
      <c r="N104" s="181">
        <v>1</v>
      </c>
      <c r="O104" s="179">
        <v>2</v>
      </c>
      <c r="P104" s="420">
        <f t="shared" si="8"/>
        <v>4</v>
      </c>
      <c r="Q104" s="304">
        <f t="shared" si="9"/>
        <v>2</v>
      </c>
      <c r="R104" s="5"/>
      <c r="S104" s="78">
        <v>0</v>
      </c>
      <c r="T104" s="61"/>
      <c r="U104" s="436">
        <v>0</v>
      </c>
      <c r="V104" s="416"/>
      <c r="W104" s="23"/>
      <c r="X104" s="164"/>
      <c r="Y104" s="319"/>
      <c r="Z104" s="388"/>
    </row>
    <row r="105" spans="1:26" ht="15">
      <c r="A105" s="386" t="s">
        <v>5</v>
      </c>
      <c r="B105" s="410">
        <v>1</v>
      </c>
      <c r="C105" s="318" t="s">
        <v>98</v>
      </c>
      <c r="D105" s="314" t="s">
        <v>255</v>
      </c>
      <c r="E105" s="315" t="s">
        <v>84</v>
      </c>
      <c r="F105" s="99">
        <v>0.2</v>
      </c>
      <c r="G105" s="98">
        <f t="shared" si="7"/>
        <v>85.650000000000048</v>
      </c>
      <c r="H105" s="104"/>
      <c r="I105" s="78">
        <v>0.2</v>
      </c>
      <c r="J105" s="73"/>
      <c r="K105" s="40"/>
      <c r="L105" s="9"/>
      <c r="M105" s="181">
        <v>1</v>
      </c>
      <c r="N105" s="181">
        <v>1</v>
      </c>
      <c r="O105" s="179">
        <v>2</v>
      </c>
      <c r="P105" s="420">
        <f t="shared" si="8"/>
        <v>4</v>
      </c>
      <c r="Q105" s="304">
        <f t="shared" si="9"/>
        <v>2</v>
      </c>
      <c r="R105" s="5"/>
      <c r="S105" s="78">
        <v>0</v>
      </c>
      <c r="T105" s="61"/>
      <c r="U105" s="436">
        <v>0</v>
      </c>
      <c r="V105" s="416"/>
      <c r="W105" s="23"/>
      <c r="X105" s="164"/>
      <c r="Y105" s="319"/>
      <c r="Z105" s="388"/>
    </row>
    <row r="106" spans="1:26" ht="15">
      <c r="A106" s="386" t="s">
        <v>5</v>
      </c>
      <c r="B106" s="412">
        <v>5</v>
      </c>
      <c r="C106" s="318" t="s">
        <v>88</v>
      </c>
      <c r="D106" s="314" t="s">
        <v>255</v>
      </c>
      <c r="E106" s="315" t="s">
        <v>251</v>
      </c>
      <c r="F106" s="99">
        <v>0.35</v>
      </c>
      <c r="G106" s="98">
        <f t="shared" si="7"/>
        <v>86.000000000000043</v>
      </c>
      <c r="H106" s="109">
        <v>0.35</v>
      </c>
      <c r="I106" s="5"/>
      <c r="J106" s="73"/>
      <c r="K106" s="40"/>
      <c r="L106" s="9"/>
      <c r="M106" s="181">
        <v>1</v>
      </c>
      <c r="N106" s="181">
        <v>1</v>
      </c>
      <c r="O106" s="179">
        <v>2</v>
      </c>
      <c r="P106" s="420">
        <f t="shared" si="8"/>
        <v>4</v>
      </c>
      <c r="Q106" s="304">
        <f t="shared" si="9"/>
        <v>2</v>
      </c>
      <c r="R106" s="55">
        <v>0.35</v>
      </c>
      <c r="S106" s="7"/>
      <c r="T106" s="61"/>
      <c r="U106" s="436">
        <f>R106*F138</f>
        <v>14000</v>
      </c>
      <c r="V106" s="416"/>
      <c r="W106" s="23"/>
      <c r="X106" s="164"/>
      <c r="Y106" s="319"/>
      <c r="Z106" s="388"/>
    </row>
    <row r="107" spans="1:26" ht="15">
      <c r="A107" s="386" t="s">
        <v>5</v>
      </c>
      <c r="B107" s="408">
        <v>2</v>
      </c>
      <c r="C107" s="318" t="s">
        <v>101</v>
      </c>
      <c r="D107" s="314" t="s">
        <v>221</v>
      </c>
      <c r="E107" s="315" t="s">
        <v>251</v>
      </c>
      <c r="F107" s="99">
        <v>0.12</v>
      </c>
      <c r="G107" s="98">
        <f t="shared" si="7"/>
        <v>86.120000000000047</v>
      </c>
      <c r="H107" s="104"/>
      <c r="I107" s="7">
        <v>0.12</v>
      </c>
      <c r="J107" s="73"/>
      <c r="K107" s="40"/>
      <c r="L107" s="9"/>
      <c r="M107" s="181">
        <v>1</v>
      </c>
      <c r="N107" s="181">
        <v>1</v>
      </c>
      <c r="O107" s="179">
        <v>2</v>
      </c>
      <c r="P107" s="420">
        <f t="shared" si="8"/>
        <v>4</v>
      </c>
      <c r="Q107" s="304">
        <f t="shared" si="9"/>
        <v>2</v>
      </c>
      <c r="R107" s="5"/>
      <c r="S107" s="7">
        <v>0.12</v>
      </c>
      <c r="T107" s="61"/>
      <c r="U107" s="436">
        <f>S107*$G$139</f>
        <v>11400</v>
      </c>
      <c r="V107" s="416"/>
      <c r="W107" s="23"/>
      <c r="X107" s="164"/>
      <c r="Y107" s="319"/>
      <c r="Z107" s="388"/>
    </row>
    <row r="108" spans="1:26" ht="15">
      <c r="A108" s="386" t="s">
        <v>5</v>
      </c>
      <c r="B108" s="411">
        <v>6</v>
      </c>
      <c r="C108" s="318" t="s">
        <v>62</v>
      </c>
      <c r="D108" s="314" t="s">
        <v>255</v>
      </c>
      <c r="E108" s="315" t="s">
        <v>251</v>
      </c>
      <c r="F108" s="99">
        <v>0.2</v>
      </c>
      <c r="G108" s="98">
        <f t="shared" si="7"/>
        <v>86.32000000000005</v>
      </c>
      <c r="H108" s="115">
        <v>0.2</v>
      </c>
      <c r="I108" s="5"/>
      <c r="J108" s="73"/>
      <c r="K108" s="40"/>
      <c r="L108" s="9"/>
      <c r="M108" s="181">
        <v>1</v>
      </c>
      <c r="N108" s="181">
        <v>1</v>
      </c>
      <c r="O108" s="179">
        <v>2</v>
      </c>
      <c r="P108" s="420">
        <f t="shared" si="8"/>
        <v>4</v>
      </c>
      <c r="Q108" s="304">
        <f t="shared" si="9"/>
        <v>2</v>
      </c>
      <c r="R108" s="116">
        <v>0</v>
      </c>
      <c r="S108" s="5"/>
      <c r="T108" s="61"/>
      <c r="U108" s="436">
        <v>0</v>
      </c>
      <c r="V108" s="416"/>
      <c r="W108" s="23"/>
      <c r="X108" s="164"/>
      <c r="Y108" s="319"/>
      <c r="Z108" s="388"/>
    </row>
    <row r="109" spans="1:26" ht="15">
      <c r="A109" s="386" t="s">
        <v>5</v>
      </c>
      <c r="B109" s="411">
        <v>6</v>
      </c>
      <c r="C109" s="322" t="s">
        <v>138</v>
      </c>
      <c r="D109" s="314" t="s">
        <v>261</v>
      </c>
      <c r="E109" s="315" t="s">
        <v>70</v>
      </c>
      <c r="F109" s="99">
        <v>0.26</v>
      </c>
      <c r="G109" s="98">
        <f t="shared" si="7"/>
        <v>86.580000000000055</v>
      </c>
      <c r="H109" s="115">
        <v>0.26</v>
      </c>
      <c r="I109" s="5" t="s">
        <v>13</v>
      </c>
      <c r="J109" s="73" t="s">
        <v>13</v>
      </c>
      <c r="K109" s="40">
        <v>1987</v>
      </c>
      <c r="L109" s="9"/>
      <c r="M109" s="181">
        <v>1</v>
      </c>
      <c r="N109" s="181">
        <v>1</v>
      </c>
      <c r="O109" s="179">
        <v>2</v>
      </c>
      <c r="P109" s="420">
        <f t="shared" si="8"/>
        <v>4</v>
      </c>
      <c r="Q109" s="304">
        <f t="shared" si="9"/>
        <v>2</v>
      </c>
      <c r="R109" s="5"/>
      <c r="S109" s="5"/>
      <c r="T109" s="61"/>
      <c r="U109" s="436">
        <v>0</v>
      </c>
      <c r="V109" s="416"/>
      <c r="W109" s="23"/>
      <c r="X109" s="164"/>
      <c r="Y109" s="319"/>
      <c r="Z109" s="388"/>
    </row>
    <row r="110" spans="1:26" ht="15">
      <c r="A110" s="386" t="s">
        <v>5</v>
      </c>
      <c r="B110" s="412">
        <v>5</v>
      </c>
      <c r="C110" s="318" t="s">
        <v>434</v>
      </c>
      <c r="D110" s="314" t="s">
        <v>255</v>
      </c>
      <c r="E110" s="315" t="s">
        <v>251</v>
      </c>
      <c r="F110" s="99">
        <v>1.04</v>
      </c>
      <c r="G110" s="98">
        <f t="shared" si="7"/>
        <v>87.620000000000061</v>
      </c>
      <c r="H110" s="109">
        <v>1.04</v>
      </c>
      <c r="I110" s="5"/>
      <c r="J110" s="73"/>
      <c r="K110" s="40"/>
      <c r="L110" s="9"/>
      <c r="M110" s="181">
        <v>1</v>
      </c>
      <c r="N110" s="181">
        <v>1</v>
      </c>
      <c r="O110" s="179">
        <v>2</v>
      </c>
      <c r="P110" s="420">
        <f t="shared" si="8"/>
        <v>4</v>
      </c>
      <c r="Q110" s="304">
        <f t="shared" si="9"/>
        <v>2</v>
      </c>
      <c r="R110" s="55">
        <v>1.04</v>
      </c>
      <c r="S110" s="5"/>
      <c r="T110" s="61"/>
      <c r="U110" s="436">
        <f>R110*F138</f>
        <v>41600</v>
      </c>
      <c r="V110" s="416"/>
      <c r="W110" s="23"/>
      <c r="X110" s="164"/>
      <c r="Y110" s="319"/>
      <c r="Z110" s="388" t="s">
        <v>435</v>
      </c>
    </row>
    <row r="111" spans="1:26" ht="15">
      <c r="A111" s="386" t="s">
        <v>5</v>
      </c>
      <c r="B111" s="412">
        <v>5</v>
      </c>
      <c r="C111" s="322" t="s">
        <v>121</v>
      </c>
      <c r="D111" s="314" t="s">
        <v>224</v>
      </c>
      <c r="E111" s="315" t="s">
        <v>331</v>
      </c>
      <c r="F111" s="99">
        <v>0.5</v>
      </c>
      <c r="G111" s="98">
        <f t="shared" si="7"/>
        <v>88.120000000000061</v>
      </c>
      <c r="H111" s="109">
        <v>0.5</v>
      </c>
      <c r="I111" s="5"/>
      <c r="J111" s="73"/>
      <c r="K111" s="40"/>
      <c r="L111" s="9"/>
      <c r="M111" s="192">
        <v>1</v>
      </c>
      <c r="N111" s="192">
        <v>0.5</v>
      </c>
      <c r="O111" s="193">
        <v>3</v>
      </c>
      <c r="P111" s="421">
        <f t="shared" si="8"/>
        <v>4.5</v>
      </c>
      <c r="Q111" s="304">
        <f t="shared" si="9"/>
        <v>1.5</v>
      </c>
      <c r="R111" s="55">
        <v>0.5</v>
      </c>
      <c r="S111" s="5"/>
      <c r="T111" s="61"/>
      <c r="U111" s="436">
        <f>H111*$F$138</f>
        <v>20000</v>
      </c>
      <c r="V111" s="416"/>
      <c r="W111" s="23"/>
      <c r="X111" s="164"/>
      <c r="Y111" s="319"/>
      <c r="Z111" s="388"/>
    </row>
    <row r="112" spans="1:26" ht="15">
      <c r="A112" s="386" t="s">
        <v>5</v>
      </c>
      <c r="B112" s="410">
        <v>1</v>
      </c>
      <c r="C112" s="318" t="s">
        <v>80</v>
      </c>
      <c r="D112" s="314" t="s">
        <v>73</v>
      </c>
      <c r="E112" s="315" t="s">
        <v>275</v>
      </c>
      <c r="F112" s="99">
        <v>0.22</v>
      </c>
      <c r="G112" s="98">
        <f t="shared" si="7"/>
        <v>88.34000000000006</v>
      </c>
      <c r="H112" s="110">
        <v>0.22</v>
      </c>
      <c r="I112" s="5"/>
      <c r="J112" s="73"/>
      <c r="K112" s="40"/>
      <c r="L112" s="9"/>
      <c r="M112" s="192">
        <v>1</v>
      </c>
      <c r="N112" s="192">
        <v>0.5</v>
      </c>
      <c r="O112" s="193">
        <v>3</v>
      </c>
      <c r="P112" s="421">
        <f t="shared" si="8"/>
        <v>4.5</v>
      </c>
      <c r="Q112" s="304">
        <f t="shared" si="9"/>
        <v>1.5</v>
      </c>
      <c r="R112" s="78">
        <v>0</v>
      </c>
      <c r="S112" s="5"/>
      <c r="T112" s="61"/>
      <c r="U112" s="436">
        <v>0</v>
      </c>
      <c r="V112" s="416"/>
      <c r="W112" s="23"/>
      <c r="X112" s="164"/>
      <c r="Y112" s="319"/>
      <c r="Z112" s="388"/>
    </row>
    <row r="113" spans="1:26" ht="15">
      <c r="A113" s="386" t="s">
        <v>5</v>
      </c>
      <c r="B113" s="412">
        <v>5</v>
      </c>
      <c r="C113" s="318" t="s">
        <v>73</v>
      </c>
      <c r="D113" s="314" t="s">
        <v>69</v>
      </c>
      <c r="E113" s="315" t="s">
        <v>224</v>
      </c>
      <c r="F113" s="99">
        <v>2.91</v>
      </c>
      <c r="G113" s="98">
        <f t="shared" si="7"/>
        <v>91.250000000000057</v>
      </c>
      <c r="H113" s="109">
        <v>2.91</v>
      </c>
      <c r="I113" s="5"/>
      <c r="J113" s="73"/>
      <c r="K113" s="40"/>
      <c r="L113" s="9"/>
      <c r="M113" s="192">
        <v>1</v>
      </c>
      <c r="N113" s="192">
        <v>0.5</v>
      </c>
      <c r="O113" s="193">
        <v>3</v>
      </c>
      <c r="P113" s="421">
        <f t="shared" si="8"/>
        <v>4.5</v>
      </c>
      <c r="Q113" s="304">
        <f t="shared" si="9"/>
        <v>1.5</v>
      </c>
      <c r="R113" s="55">
        <v>2.91</v>
      </c>
      <c r="S113" s="5"/>
      <c r="T113" s="61"/>
      <c r="U113" s="436">
        <f>(H113*$F$138)*0.5</f>
        <v>58200</v>
      </c>
      <c r="V113" s="416"/>
      <c r="W113" s="23"/>
      <c r="X113" s="164"/>
      <c r="Y113" s="319"/>
      <c r="Z113" s="388" t="s">
        <v>276</v>
      </c>
    </row>
    <row r="114" spans="1:26" ht="15">
      <c r="A114" s="386" t="s">
        <v>5</v>
      </c>
      <c r="B114" s="409">
        <v>4</v>
      </c>
      <c r="C114" s="322" t="s">
        <v>115</v>
      </c>
      <c r="D114" s="314" t="s">
        <v>250</v>
      </c>
      <c r="E114" s="315" t="s">
        <v>255</v>
      </c>
      <c r="F114" s="99">
        <v>1.04</v>
      </c>
      <c r="G114" s="98">
        <f t="shared" si="7"/>
        <v>92.290000000000063</v>
      </c>
      <c r="H114" s="105">
        <v>1.04</v>
      </c>
      <c r="I114" s="5"/>
      <c r="J114" s="73"/>
      <c r="K114" s="40"/>
      <c r="L114" s="9"/>
      <c r="M114" s="192">
        <v>1</v>
      </c>
      <c r="N114" s="192">
        <v>0.5</v>
      </c>
      <c r="O114" s="193">
        <v>3</v>
      </c>
      <c r="P114" s="421">
        <f t="shared" si="8"/>
        <v>4.5</v>
      </c>
      <c r="Q114" s="304">
        <f t="shared" si="9"/>
        <v>1.5</v>
      </c>
      <c r="R114" s="5"/>
      <c r="S114" s="7">
        <v>1.04</v>
      </c>
      <c r="T114" s="61"/>
      <c r="U114" s="436">
        <f>S114*$G$138</f>
        <v>62400</v>
      </c>
      <c r="V114" s="416"/>
      <c r="W114" s="23"/>
      <c r="X114" s="164"/>
      <c r="Y114" s="319"/>
      <c r="Z114" s="388" t="s">
        <v>262</v>
      </c>
    </row>
    <row r="115" spans="1:26" ht="15">
      <c r="A115" s="386" t="s">
        <v>5</v>
      </c>
      <c r="B115" s="411">
        <v>6</v>
      </c>
      <c r="C115" s="318" t="s">
        <v>79</v>
      </c>
      <c r="D115" s="314" t="s">
        <v>250</v>
      </c>
      <c r="E115" s="315" t="s">
        <v>251</v>
      </c>
      <c r="F115" s="99">
        <v>0.08</v>
      </c>
      <c r="G115" s="98">
        <f t="shared" si="7"/>
        <v>92.370000000000061</v>
      </c>
      <c r="H115" s="115">
        <v>0.08</v>
      </c>
      <c r="I115" s="5"/>
      <c r="J115" s="73"/>
      <c r="K115" s="40"/>
      <c r="L115" s="9"/>
      <c r="M115" s="181">
        <v>1</v>
      </c>
      <c r="N115" s="181">
        <v>0.5</v>
      </c>
      <c r="O115" s="179">
        <v>3</v>
      </c>
      <c r="P115" s="420">
        <f t="shared" si="8"/>
        <v>4.5</v>
      </c>
      <c r="Q115" s="304">
        <f t="shared" si="9"/>
        <v>1.5</v>
      </c>
      <c r="R115" s="116">
        <v>0</v>
      </c>
      <c r="S115" s="5"/>
      <c r="T115" s="61"/>
      <c r="U115" s="436">
        <v>0</v>
      </c>
      <c r="V115" s="416"/>
      <c r="W115" s="23"/>
      <c r="X115" s="164"/>
      <c r="Y115" s="319"/>
      <c r="Z115" s="388" t="s">
        <v>392</v>
      </c>
    </row>
    <row r="116" spans="1:26" ht="15">
      <c r="A116" s="386" t="s">
        <v>5</v>
      </c>
      <c r="B116" s="410">
        <v>1</v>
      </c>
      <c r="C116" s="322" t="s">
        <v>75</v>
      </c>
      <c r="D116" s="314" t="s">
        <v>230</v>
      </c>
      <c r="E116" s="315" t="s">
        <v>34</v>
      </c>
      <c r="F116" s="99">
        <v>0.44</v>
      </c>
      <c r="G116" s="98">
        <f t="shared" si="7"/>
        <v>92.810000000000059</v>
      </c>
      <c r="H116" s="104"/>
      <c r="I116" s="5"/>
      <c r="J116" s="77">
        <v>0.44</v>
      </c>
      <c r="K116" s="40"/>
      <c r="L116" s="9"/>
      <c r="M116" s="181">
        <v>1</v>
      </c>
      <c r="N116" s="181">
        <v>1</v>
      </c>
      <c r="O116" s="179">
        <v>1</v>
      </c>
      <c r="P116" s="420">
        <f t="shared" si="8"/>
        <v>3</v>
      </c>
      <c r="Q116" s="304">
        <f t="shared" si="9"/>
        <v>1</v>
      </c>
      <c r="R116" s="5"/>
      <c r="S116" s="5"/>
      <c r="T116" s="79">
        <v>0</v>
      </c>
      <c r="U116" s="436">
        <v>0</v>
      </c>
      <c r="V116" s="416"/>
      <c r="W116" s="23"/>
      <c r="X116" s="164"/>
      <c r="Y116" s="319"/>
      <c r="Z116" s="388"/>
    </row>
    <row r="117" spans="1:26" ht="15">
      <c r="A117" s="386" t="s">
        <v>5</v>
      </c>
      <c r="B117" s="411">
        <v>6</v>
      </c>
      <c r="C117" s="318" t="s">
        <v>68</v>
      </c>
      <c r="D117" s="314" t="s">
        <v>261</v>
      </c>
      <c r="E117" s="315" t="s">
        <v>251</v>
      </c>
      <c r="F117" s="99">
        <v>0.08</v>
      </c>
      <c r="G117" s="98">
        <f t="shared" si="7"/>
        <v>92.890000000000057</v>
      </c>
      <c r="H117" s="115">
        <v>0.08</v>
      </c>
      <c r="I117" s="5"/>
      <c r="J117" s="73"/>
      <c r="K117" s="40"/>
      <c r="L117" s="9"/>
      <c r="M117" s="192">
        <v>1</v>
      </c>
      <c r="N117" s="192">
        <v>0.5</v>
      </c>
      <c r="O117" s="193">
        <v>2</v>
      </c>
      <c r="P117" s="421">
        <f t="shared" si="8"/>
        <v>3.5</v>
      </c>
      <c r="Q117" s="304">
        <f t="shared" si="9"/>
        <v>1</v>
      </c>
      <c r="R117" s="5"/>
      <c r="S117" s="78">
        <v>0</v>
      </c>
      <c r="T117" s="61"/>
      <c r="U117" s="436">
        <v>0</v>
      </c>
      <c r="V117" s="416"/>
      <c r="W117" s="23"/>
      <c r="X117" s="164"/>
      <c r="Y117" s="319"/>
      <c r="Z117" s="388" t="s">
        <v>433</v>
      </c>
    </row>
    <row r="118" spans="1:26" ht="15">
      <c r="A118" s="386" t="s">
        <v>5</v>
      </c>
      <c r="B118" s="410">
        <v>1</v>
      </c>
      <c r="C118" s="322" t="s">
        <v>18</v>
      </c>
      <c r="D118" s="314" t="s">
        <v>255</v>
      </c>
      <c r="E118" s="315" t="s">
        <v>49</v>
      </c>
      <c r="F118" s="99">
        <v>0.1</v>
      </c>
      <c r="G118" s="98">
        <f t="shared" si="7"/>
        <v>92.990000000000052</v>
      </c>
      <c r="H118" s="74" t="s">
        <v>13</v>
      </c>
      <c r="I118" s="78">
        <v>0.1</v>
      </c>
      <c r="J118" s="73"/>
      <c r="K118" s="40"/>
      <c r="L118" s="9"/>
      <c r="M118" s="192">
        <v>1</v>
      </c>
      <c r="N118" s="192">
        <v>0.5</v>
      </c>
      <c r="O118" s="193">
        <v>2</v>
      </c>
      <c r="P118" s="421">
        <f t="shared" si="8"/>
        <v>3.5</v>
      </c>
      <c r="Q118" s="304">
        <f t="shared" si="9"/>
        <v>1</v>
      </c>
      <c r="R118" s="23"/>
      <c r="S118" s="78">
        <v>0</v>
      </c>
      <c r="T118" s="61"/>
      <c r="U118" s="436">
        <v>0</v>
      </c>
      <c r="V118" s="416"/>
      <c r="W118" s="23"/>
      <c r="X118" s="164"/>
      <c r="Y118" s="319"/>
      <c r="Z118" s="388"/>
    </row>
    <row r="119" spans="1:26" ht="15">
      <c r="A119" s="386" t="s">
        <v>5</v>
      </c>
      <c r="B119" s="410">
        <v>1</v>
      </c>
      <c r="C119" s="318" t="s">
        <v>31</v>
      </c>
      <c r="D119" s="314" t="s">
        <v>255</v>
      </c>
      <c r="E119" s="315" t="s">
        <v>251</v>
      </c>
      <c r="F119" s="99">
        <v>0.18</v>
      </c>
      <c r="G119" s="98">
        <f t="shared" si="7"/>
        <v>93.170000000000059</v>
      </c>
      <c r="H119" s="104"/>
      <c r="I119" s="78">
        <v>0.18</v>
      </c>
      <c r="J119" s="73"/>
      <c r="K119" s="40"/>
      <c r="L119" s="9"/>
      <c r="M119" s="192">
        <v>1</v>
      </c>
      <c r="N119" s="192">
        <v>0.5</v>
      </c>
      <c r="O119" s="193">
        <v>1</v>
      </c>
      <c r="P119" s="421">
        <f t="shared" si="8"/>
        <v>2.5</v>
      </c>
      <c r="Q119" s="304">
        <f t="shared" si="9"/>
        <v>0.5</v>
      </c>
      <c r="R119" s="5"/>
      <c r="S119" s="78">
        <v>0</v>
      </c>
      <c r="T119" s="61"/>
      <c r="U119" s="436">
        <v>0</v>
      </c>
      <c r="V119" s="416"/>
      <c r="W119" s="23"/>
      <c r="X119" s="164"/>
      <c r="Y119" s="319"/>
      <c r="Z119" s="388"/>
    </row>
    <row r="120" spans="1:26" ht="15" hidden="1">
      <c r="A120" s="386" t="s">
        <v>5</v>
      </c>
      <c r="B120" s="413">
        <v>0</v>
      </c>
      <c r="C120" s="323" t="s">
        <v>67</v>
      </c>
      <c r="D120" s="314"/>
      <c r="E120" s="315">
        <v>0.26</v>
      </c>
      <c r="F120" s="99" t="s">
        <v>13</v>
      </c>
      <c r="G120" s="99"/>
      <c r="H120" s="104"/>
      <c r="I120" s="5"/>
      <c r="J120" s="73"/>
      <c r="K120" s="40"/>
      <c r="L120" s="9"/>
      <c r="M120" s="173"/>
      <c r="N120" s="173"/>
      <c r="O120" s="174"/>
      <c r="P120" s="420">
        <f t="shared" si="8"/>
        <v>0</v>
      </c>
      <c r="Q120" s="304"/>
      <c r="R120" s="5"/>
      <c r="S120" s="5"/>
      <c r="T120" s="61"/>
      <c r="U120" s="436"/>
      <c r="V120" s="416"/>
      <c r="W120" s="23"/>
      <c r="X120" s="164"/>
      <c r="Y120" s="319"/>
      <c r="Z120" s="388"/>
    </row>
    <row r="121" spans="1:26" ht="15" hidden="1">
      <c r="A121" s="386" t="s">
        <v>5</v>
      </c>
      <c r="B121" s="413">
        <v>0</v>
      </c>
      <c r="C121" s="323" t="s">
        <v>71</v>
      </c>
      <c r="D121" s="314"/>
      <c r="E121" s="315">
        <v>1.17</v>
      </c>
      <c r="F121" s="99" t="s">
        <v>13</v>
      </c>
      <c r="G121" s="99"/>
      <c r="H121" s="104"/>
      <c r="I121" s="5"/>
      <c r="J121" s="73"/>
      <c r="K121" s="40"/>
      <c r="L121" s="9"/>
      <c r="M121" s="173"/>
      <c r="N121" s="173"/>
      <c r="O121" s="174"/>
      <c r="P121" s="420">
        <f t="shared" si="8"/>
        <v>0</v>
      </c>
      <c r="Q121" s="305"/>
      <c r="R121" s="5"/>
      <c r="S121" s="5"/>
      <c r="T121" s="61"/>
      <c r="U121" s="436"/>
      <c r="V121" s="416"/>
      <c r="W121" s="23"/>
      <c r="X121" s="164"/>
      <c r="Y121" s="319"/>
      <c r="Z121" s="388"/>
    </row>
    <row r="122" spans="1:26" ht="15" hidden="1">
      <c r="A122" s="391" t="s">
        <v>5</v>
      </c>
      <c r="B122" s="410">
        <v>1</v>
      </c>
      <c r="C122" s="318" t="s">
        <v>207</v>
      </c>
      <c r="D122" s="314" t="s">
        <v>255</v>
      </c>
      <c r="E122" s="315" t="s">
        <v>49</v>
      </c>
      <c r="F122" s="99">
        <v>1.25</v>
      </c>
      <c r="G122" s="99"/>
      <c r="H122" s="74"/>
      <c r="I122" s="78">
        <v>1.25</v>
      </c>
      <c r="J122" s="73"/>
      <c r="K122" s="40"/>
      <c r="L122" s="9"/>
      <c r="M122" s="200"/>
      <c r="N122" s="200"/>
      <c r="O122" s="201"/>
      <c r="P122" s="420">
        <f t="shared" si="8"/>
        <v>0</v>
      </c>
      <c r="Q122" s="305"/>
      <c r="R122" s="23"/>
      <c r="S122" s="78">
        <v>0</v>
      </c>
      <c r="T122" s="61"/>
      <c r="U122" s="436">
        <v>0</v>
      </c>
      <c r="V122" s="416"/>
      <c r="W122" s="23"/>
      <c r="X122" s="164"/>
      <c r="Y122" s="319"/>
      <c r="Z122" s="388"/>
    </row>
    <row r="123" spans="1:26" ht="15" hidden="1">
      <c r="A123" s="391" t="s">
        <v>5</v>
      </c>
      <c r="B123" s="413"/>
      <c r="C123" s="323" t="s">
        <v>99</v>
      </c>
      <c r="D123" s="314"/>
      <c r="E123" s="315"/>
      <c r="F123" s="99">
        <v>0.1</v>
      </c>
      <c r="G123" s="99"/>
      <c r="H123" s="104"/>
      <c r="I123" s="5"/>
      <c r="J123" s="73"/>
      <c r="K123" s="40"/>
      <c r="L123" s="9"/>
      <c r="M123" s="175"/>
      <c r="N123" s="175"/>
      <c r="O123" s="176"/>
      <c r="P123" s="420">
        <f t="shared" si="8"/>
        <v>0</v>
      </c>
      <c r="Q123" s="305"/>
      <c r="R123" s="5"/>
      <c r="S123" s="5"/>
      <c r="T123" s="61"/>
      <c r="U123" s="436"/>
      <c r="V123" s="417"/>
      <c r="W123" s="5"/>
      <c r="X123" s="168"/>
      <c r="Y123" s="319"/>
      <c r="Z123" s="388"/>
    </row>
    <row r="124" spans="1:26" ht="15" hidden="1">
      <c r="A124" s="442" t="s">
        <v>5</v>
      </c>
      <c r="B124" s="443"/>
      <c r="C124" s="462" t="s">
        <v>105</v>
      </c>
      <c r="D124" s="445"/>
      <c r="E124" s="446"/>
      <c r="F124" s="447">
        <v>0.15</v>
      </c>
      <c r="G124" s="447"/>
      <c r="H124" s="448"/>
      <c r="I124" s="449"/>
      <c r="J124" s="450"/>
      <c r="K124" s="451"/>
      <c r="L124" s="452"/>
      <c r="M124" s="463"/>
      <c r="N124" s="463"/>
      <c r="O124" s="464"/>
      <c r="P124" s="465">
        <f t="shared" si="8"/>
        <v>0</v>
      </c>
      <c r="Q124" s="306"/>
      <c r="R124" s="449"/>
      <c r="S124" s="449"/>
      <c r="T124" s="453"/>
      <c r="U124" s="461"/>
      <c r="V124" s="454"/>
      <c r="W124" s="449"/>
      <c r="X124" s="455"/>
      <c r="Y124" s="456"/>
      <c r="Z124" s="457"/>
    </row>
    <row r="125" spans="1:26" ht="15" thickBot="1">
      <c r="A125" s="394"/>
      <c r="B125" s="414"/>
      <c r="C125" s="444"/>
      <c r="D125" s="445"/>
      <c r="E125" s="446"/>
      <c r="F125" s="454">
        <f>SUM(F3:F119)</f>
        <v>93.170000000000059</v>
      </c>
      <c r="G125" s="454"/>
      <c r="H125" s="454">
        <f t="shared" ref="H125:J125" si="10">SUM(H3:H119)</f>
        <v>26.039999999999992</v>
      </c>
      <c r="I125" s="454">
        <f t="shared" si="10"/>
        <v>55.170000000000023</v>
      </c>
      <c r="J125" s="454">
        <f t="shared" si="10"/>
        <v>8.5699999999999985</v>
      </c>
      <c r="K125" s="443"/>
      <c r="L125" s="443"/>
      <c r="M125" s="467"/>
      <c r="N125" s="467"/>
      <c r="O125" s="467"/>
      <c r="P125" s="467"/>
      <c r="Q125" s="449"/>
      <c r="R125" s="454">
        <f t="shared" ref="R125:U125" si="11">SUM(R3:R119)</f>
        <v>13.739999999999998</v>
      </c>
      <c r="S125" s="454">
        <f t="shared" si="11"/>
        <v>34.559999999999995</v>
      </c>
      <c r="T125" s="454">
        <f t="shared" si="11"/>
        <v>15.86</v>
      </c>
      <c r="U125" s="509">
        <f t="shared" si="11"/>
        <v>6391300</v>
      </c>
      <c r="V125" s="454"/>
      <c r="W125" s="449"/>
      <c r="X125" s="455"/>
      <c r="Y125" s="456"/>
      <c r="Z125" s="466" t="s">
        <v>256</v>
      </c>
    </row>
    <row r="126" spans="1:26">
      <c r="A126" s="392"/>
      <c r="B126" s="393"/>
      <c r="C126" s="468"/>
      <c r="D126" s="469"/>
      <c r="E126" s="469"/>
      <c r="F126" s="443"/>
      <c r="G126" s="443"/>
      <c r="H126" s="470"/>
      <c r="I126" s="471" t="s">
        <v>352</v>
      </c>
      <c r="J126" s="472">
        <f>SUM(H125:J125)</f>
        <v>89.78</v>
      </c>
      <c r="K126" s="443"/>
      <c r="L126" s="443"/>
      <c r="M126" s="473"/>
      <c r="N126" s="473"/>
      <c r="O126" s="473"/>
      <c r="P126" s="473"/>
      <c r="Q126" s="473"/>
      <c r="R126" s="473" t="s">
        <v>748</v>
      </c>
      <c r="S126" s="473"/>
      <c r="T126" s="474">
        <f>SUM(R125:T125)</f>
        <v>64.16</v>
      </c>
      <c r="U126" s="475"/>
      <c r="V126" s="469"/>
      <c r="W126" s="469"/>
      <c r="X126" s="469"/>
      <c r="Y126" s="469"/>
      <c r="Z126" s="476"/>
    </row>
    <row r="127" spans="1:26">
      <c r="A127" s="395"/>
      <c r="B127" s="396"/>
      <c r="C127" s="418"/>
      <c r="D127" s="397"/>
      <c r="E127" s="397"/>
      <c r="F127" s="398"/>
      <c r="G127" s="399"/>
      <c r="H127" s="400"/>
      <c r="I127" s="398"/>
      <c r="J127" s="398"/>
      <c r="K127" s="396"/>
      <c r="L127" s="396"/>
      <c r="M127" s="379"/>
      <c r="N127" s="379"/>
      <c r="O127" s="379"/>
      <c r="P127" s="379"/>
      <c r="Q127" s="401"/>
      <c r="R127" s="402" t="s">
        <v>749</v>
      </c>
      <c r="S127" s="401"/>
      <c r="T127" s="403">
        <f>T126/J126</f>
        <v>0.71463577634216968</v>
      </c>
      <c r="U127" s="437"/>
      <c r="V127" s="379"/>
      <c r="W127" s="379"/>
      <c r="X127" s="379"/>
      <c r="Y127" s="379"/>
      <c r="Z127" s="404"/>
    </row>
    <row r="128" spans="1:26">
      <c r="H128" s="35" t="s">
        <v>233</v>
      </c>
      <c r="I128" s="310"/>
    </row>
    <row r="129" spans="1:26">
      <c r="E129" s="458"/>
      <c r="F129" s="459"/>
      <c r="G129" s="460"/>
      <c r="H129" s="331">
        <v>1</v>
      </c>
      <c r="I129" s="333" t="s">
        <v>234</v>
      </c>
      <c r="J129" s="578"/>
      <c r="K129" s="578"/>
      <c r="L129" s="578"/>
      <c r="M129" s="333"/>
      <c r="N129" s="333"/>
      <c r="O129" s="333"/>
      <c r="P129" s="333"/>
      <c r="Q129" s="333"/>
      <c r="R129" s="333"/>
    </row>
    <row r="130" spans="1:26">
      <c r="E130" s="458"/>
      <c r="F130" s="459"/>
      <c r="G130" s="460"/>
      <c r="H130" s="331">
        <v>2</v>
      </c>
      <c r="I130" s="334" t="s">
        <v>252</v>
      </c>
      <c r="J130" s="579"/>
      <c r="K130" s="579"/>
      <c r="L130" s="579"/>
      <c r="M130" s="334"/>
      <c r="N130" s="334"/>
      <c r="O130" s="334"/>
      <c r="P130" s="334"/>
      <c r="Q130" s="334"/>
      <c r="R130" s="334"/>
    </row>
    <row r="131" spans="1:26">
      <c r="E131" s="458"/>
      <c r="F131" s="459"/>
      <c r="G131" s="460"/>
      <c r="H131" s="331">
        <v>3</v>
      </c>
      <c r="I131" s="580" t="s">
        <v>253</v>
      </c>
      <c r="J131" s="581"/>
      <c r="K131" s="581"/>
      <c r="L131" s="581"/>
      <c r="M131" s="580"/>
      <c r="N131" s="580"/>
      <c r="O131" s="580"/>
      <c r="P131" s="580"/>
      <c r="Q131" s="580"/>
      <c r="R131" s="580"/>
    </row>
    <row r="132" spans="1:26">
      <c r="E132" s="458"/>
      <c r="F132" s="459"/>
      <c r="G132" s="460"/>
      <c r="H132" s="331">
        <v>4</v>
      </c>
      <c r="I132" s="582" t="s">
        <v>237</v>
      </c>
      <c r="J132" s="583"/>
      <c r="K132" s="583"/>
      <c r="L132" s="583"/>
      <c r="M132" s="582"/>
      <c r="N132" s="582"/>
      <c r="O132" s="582"/>
      <c r="P132" s="582"/>
      <c r="Q132" s="582"/>
      <c r="R132" s="582"/>
    </row>
    <row r="133" spans="1:26">
      <c r="E133" s="458"/>
      <c r="F133" s="459"/>
      <c r="G133" s="460"/>
      <c r="H133" s="331">
        <v>5</v>
      </c>
      <c r="I133" s="337" t="s">
        <v>269</v>
      </c>
      <c r="J133" s="584"/>
      <c r="K133" s="584"/>
      <c r="L133" s="584"/>
      <c r="M133" s="337"/>
      <c r="N133" s="337"/>
      <c r="O133" s="337"/>
      <c r="P133" s="337"/>
      <c r="Q133" s="337"/>
      <c r="R133" s="337"/>
    </row>
    <row r="134" spans="1:26">
      <c r="E134" s="458"/>
      <c r="F134" s="459"/>
      <c r="G134" s="460"/>
      <c r="H134" s="331">
        <v>6</v>
      </c>
      <c r="I134" s="585" t="s">
        <v>286</v>
      </c>
      <c r="J134" s="586"/>
      <c r="K134" s="586"/>
      <c r="L134" s="586"/>
      <c r="M134" s="585"/>
      <c r="N134" s="585"/>
      <c r="O134" s="585"/>
      <c r="P134" s="585"/>
      <c r="Q134" s="585"/>
      <c r="R134" s="585"/>
    </row>
    <row r="136" spans="1:26">
      <c r="A136" s="310"/>
      <c r="F136" s="54" t="s">
        <v>242</v>
      </c>
    </row>
    <row r="137" spans="1:26">
      <c r="A137" s="310"/>
      <c r="E137" s="51" t="s">
        <v>243</v>
      </c>
      <c r="F137" s="52" t="s">
        <v>3</v>
      </c>
      <c r="G137" s="52" t="s">
        <v>241</v>
      </c>
      <c r="H137" s="52" t="s">
        <v>228</v>
      </c>
    </row>
    <row r="138" spans="1:26">
      <c r="A138" s="310"/>
      <c r="C138" s="35" t="s">
        <v>3</v>
      </c>
      <c r="E138" s="35" t="s">
        <v>238</v>
      </c>
      <c r="F138" s="53">
        <v>40000</v>
      </c>
      <c r="G138" s="53">
        <v>60000</v>
      </c>
      <c r="H138" s="53">
        <v>155000</v>
      </c>
    </row>
    <row r="139" spans="1:26" s="1" customFormat="1">
      <c r="C139" s="35" t="s">
        <v>241</v>
      </c>
      <c r="D139" s="310"/>
      <c r="E139" s="35" t="s">
        <v>239</v>
      </c>
      <c r="F139" s="53">
        <v>40000</v>
      </c>
      <c r="G139" s="53">
        <v>95000</v>
      </c>
      <c r="H139" s="53">
        <v>155000</v>
      </c>
      <c r="M139" s="310"/>
      <c r="N139" s="310"/>
      <c r="O139" s="310"/>
      <c r="P139" s="310"/>
      <c r="Q139" s="310"/>
      <c r="R139" s="310"/>
      <c r="S139" s="310"/>
      <c r="T139" s="310"/>
      <c r="U139" s="139"/>
      <c r="V139" s="310"/>
      <c r="W139" s="310"/>
      <c r="X139" s="310"/>
      <c r="Y139" s="310"/>
      <c r="Z139" s="310"/>
    </row>
    <row r="140" spans="1:26" s="1" customFormat="1">
      <c r="C140" s="35" t="s">
        <v>228</v>
      </c>
      <c r="D140" s="310"/>
      <c r="E140" s="35" t="s">
        <v>240</v>
      </c>
      <c r="F140" s="53">
        <v>40000</v>
      </c>
      <c r="G140" s="53">
        <v>95000</v>
      </c>
      <c r="H140" s="53">
        <v>155000</v>
      </c>
      <c r="M140" s="310"/>
      <c r="N140" s="310"/>
      <c r="O140" s="310"/>
      <c r="P140" s="310"/>
      <c r="Q140" s="310"/>
      <c r="R140" s="310"/>
      <c r="S140" s="310"/>
      <c r="T140" s="310"/>
      <c r="U140" s="139"/>
      <c r="V140" s="310"/>
      <c r="W140" s="310"/>
      <c r="X140" s="310"/>
      <c r="Y140" s="310"/>
      <c r="Z140" s="310"/>
    </row>
    <row r="142" spans="1:26" s="1" customFormat="1">
      <c r="B142" s="35"/>
      <c r="C142" s="310"/>
      <c r="D142" s="310"/>
      <c r="E142" s="310"/>
      <c r="M142" s="310"/>
      <c r="N142" s="310"/>
      <c r="O142" s="310"/>
      <c r="P142" s="310"/>
      <c r="Q142" s="310"/>
      <c r="R142" s="310"/>
      <c r="S142" s="310"/>
      <c r="T142" s="310"/>
      <c r="U142" s="139"/>
      <c r="V142" s="310"/>
      <c r="W142" s="310"/>
      <c r="X142" s="310"/>
      <c r="Y142" s="310"/>
      <c r="Z142" s="310"/>
    </row>
    <row r="143" spans="1:26" s="1" customFormat="1">
      <c r="B143" s="35"/>
      <c r="D143" s="310"/>
      <c r="E143" s="310"/>
      <c r="M143" s="310"/>
      <c r="N143" s="310"/>
      <c r="O143" s="310"/>
      <c r="P143" s="310"/>
      <c r="Q143" s="310"/>
      <c r="R143" s="310"/>
      <c r="S143" s="310"/>
      <c r="T143" s="310"/>
      <c r="U143" s="139"/>
      <c r="V143" s="310"/>
      <c r="W143" s="310"/>
      <c r="X143" s="310"/>
      <c r="Y143" s="310"/>
      <c r="Z143" s="310"/>
    </row>
    <row r="144" spans="1:26" s="1" customFormat="1">
      <c r="B144" s="35"/>
      <c r="D144" s="310"/>
      <c r="E144" s="310"/>
      <c r="M144" s="310"/>
      <c r="N144" s="310"/>
      <c r="O144" s="310"/>
      <c r="P144" s="310"/>
      <c r="Q144" s="310"/>
      <c r="R144" s="310"/>
      <c r="S144" s="310"/>
      <c r="T144" s="310"/>
      <c r="U144" s="139"/>
      <c r="V144" s="310"/>
      <c r="W144" s="310"/>
      <c r="X144" s="310"/>
      <c r="Y144" s="310"/>
      <c r="Z144" s="310"/>
    </row>
    <row r="145" spans="2:26" s="1" customFormat="1">
      <c r="B145" s="35"/>
      <c r="D145" s="310"/>
      <c r="E145" s="310"/>
      <c r="M145" s="310"/>
      <c r="N145" s="310"/>
      <c r="O145" s="310"/>
      <c r="P145" s="310"/>
      <c r="Q145" s="310"/>
      <c r="R145" s="310"/>
      <c r="S145" s="310"/>
      <c r="T145" s="310"/>
      <c r="U145" s="139"/>
      <c r="V145" s="310"/>
      <c r="W145" s="310"/>
      <c r="X145" s="310"/>
      <c r="Y145" s="310"/>
      <c r="Z145" s="310"/>
    </row>
    <row r="146" spans="2:26" s="1" customFormat="1">
      <c r="B146" s="35"/>
      <c r="D146" s="310"/>
      <c r="E146" s="310"/>
      <c r="M146" s="310"/>
      <c r="N146" s="310"/>
      <c r="O146" s="310"/>
      <c r="P146" s="310"/>
      <c r="Q146" s="310"/>
      <c r="R146" s="310"/>
      <c r="S146" s="310"/>
      <c r="T146" s="310"/>
      <c r="U146" s="139"/>
      <c r="V146" s="310"/>
      <c r="W146" s="310"/>
      <c r="X146" s="310"/>
      <c r="Y146" s="310"/>
      <c r="Z146" s="310"/>
    </row>
    <row r="147" spans="2:26" s="1" customFormat="1">
      <c r="B147" s="35"/>
      <c r="D147" s="310"/>
      <c r="E147" s="310"/>
      <c r="M147" s="310"/>
      <c r="N147" s="310"/>
      <c r="O147" s="310"/>
      <c r="P147" s="310"/>
      <c r="Q147" s="310"/>
      <c r="R147" s="310"/>
      <c r="S147" s="310"/>
      <c r="T147" s="310"/>
      <c r="U147" s="139"/>
      <c r="V147" s="310"/>
      <c r="W147" s="310"/>
      <c r="X147" s="310"/>
      <c r="Y147" s="310"/>
      <c r="Z147" s="310"/>
    </row>
    <row r="148" spans="2:26" s="1" customFormat="1">
      <c r="B148" s="35"/>
      <c r="D148" s="310"/>
      <c r="E148" s="310"/>
      <c r="M148" s="310"/>
      <c r="N148" s="310"/>
      <c r="O148" s="310"/>
      <c r="P148" s="310"/>
      <c r="Q148" s="310"/>
      <c r="R148" s="310"/>
      <c r="S148" s="310"/>
      <c r="T148" s="310"/>
      <c r="U148" s="139"/>
      <c r="V148" s="310"/>
      <c r="W148" s="310"/>
      <c r="X148" s="310"/>
      <c r="Y148" s="310"/>
      <c r="Z148" s="310"/>
    </row>
    <row r="149" spans="2:26" s="1" customFormat="1">
      <c r="B149" s="35"/>
      <c r="D149" s="310"/>
      <c r="E149" s="310"/>
      <c r="M149" s="310"/>
      <c r="N149" s="310"/>
      <c r="O149" s="310"/>
      <c r="P149" s="310"/>
      <c r="Q149" s="310"/>
      <c r="R149" s="310"/>
      <c r="S149" s="310"/>
      <c r="T149" s="310"/>
      <c r="U149" s="139"/>
      <c r="V149" s="310"/>
      <c r="W149" s="310"/>
      <c r="X149" s="310"/>
      <c r="Y149" s="310"/>
      <c r="Z149" s="310"/>
    </row>
    <row r="150" spans="2:26" s="1" customFormat="1">
      <c r="B150" s="35"/>
      <c r="D150" s="310"/>
      <c r="E150" s="310"/>
      <c r="M150" s="310"/>
      <c r="N150" s="310"/>
      <c r="O150" s="310"/>
      <c r="P150" s="310"/>
      <c r="Q150" s="310"/>
      <c r="R150" s="310"/>
      <c r="S150" s="310"/>
      <c r="T150" s="310"/>
      <c r="U150" s="139"/>
      <c r="V150" s="310"/>
      <c r="W150" s="310"/>
      <c r="X150" s="310"/>
      <c r="Y150" s="310"/>
      <c r="Z150" s="310"/>
    </row>
    <row r="151" spans="2:26" s="1" customFormat="1">
      <c r="B151" s="35"/>
      <c r="C151" s="310"/>
      <c r="D151" s="310"/>
      <c r="E151" s="310"/>
      <c r="M151" s="310"/>
      <c r="N151" s="310"/>
      <c r="O151" s="310"/>
      <c r="P151" s="310"/>
      <c r="Q151" s="310"/>
      <c r="R151" s="310"/>
      <c r="S151" s="310"/>
      <c r="T151" s="310"/>
      <c r="U151" s="139"/>
      <c r="V151" s="310"/>
      <c r="W151" s="310"/>
      <c r="X151" s="310"/>
      <c r="Y151" s="310"/>
      <c r="Z151" s="310"/>
    </row>
  </sheetData>
  <sortState ref="A6:Z134">
    <sortCondition descending="1" ref="Q6:Q134"/>
    <sortCondition ref="C6:C134"/>
  </sortState>
  <mergeCells count="3">
    <mergeCell ref="R1:T1"/>
    <mergeCell ref="M1:P1"/>
    <mergeCell ref="F1:G1"/>
  </mergeCells>
  <phoneticPr fontId="22" type="noConversion"/>
  <printOptions horizontalCentered="1"/>
  <pageMargins left="0.5" right="0" top="1" bottom="0.75" header="0.5" footer="0.5"/>
  <pageSetup scale="75" orientation="landscape" horizontalDpi="4294967292" verticalDpi="4294967292"/>
  <headerFooter>
    <oddHeader>&amp;C&amp;"Calibri,Regular"&amp;K000000BOULDER JUNCTION ROAD IMPROVEMENT PROJECT_x000D_Sorted by Priority Ranking_x000D_</oddHeader>
    <oddFooter>&amp;C&amp;"Calibri,Regular"&amp;K000000&amp;D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9"/>
  <sheetViews>
    <sheetView topLeftCell="A18" workbookViewId="0">
      <selection activeCell="B2" sqref="B2"/>
    </sheetView>
  </sheetViews>
  <sheetFormatPr baseColWidth="10" defaultColWidth="8.83203125" defaultRowHeight="14" x14ac:dyDescent="0"/>
  <cols>
    <col min="1" max="1" width="4.83203125" style="1" customWidth="1"/>
    <col min="2" max="2" width="6.6640625" style="1" customWidth="1"/>
    <col min="3" max="3" width="33.5" style="310" customWidth="1"/>
    <col min="4" max="4" width="27.5" style="310" hidden="1" customWidth="1"/>
    <col min="5" max="5" width="29" style="310" hidden="1" customWidth="1"/>
    <col min="6" max="6" width="7.1640625" style="1" customWidth="1"/>
    <col min="7" max="7" width="6.5" style="1" customWidth="1"/>
    <col min="8" max="8" width="6.6640625" style="1" customWidth="1"/>
    <col min="9" max="9" width="6.33203125" style="1" customWidth="1"/>
    <col min="10" max="10" width="7.1640625" style="1" customWidth="1"/>
    <col min="11" max="11" width="14.6640625" style="1" hidden="1" customWidth="1"/>
    <col min="12" max="12" width="15" style="1" hidden="1" customWidth="1"/>
    <col min="13" max="13" width="6.6640625" style="310" customWidth="1"/>
    <col min="14" max="14" width="7.5" style="310" customWidth="1"/>
    <col min="15" max="15" width="7.1640625" style="310" customWidth="1"/>
    <col min="16" max="16" width="6.6640625" style="310" customWidth="1"/>
    <col min="17" max="17" width="0" style="310" hidden="1" customWidth="1"/>
    <col min="18" max="18" width="6.6640625" style="310" customWidth="1"/>
    <col min="19" max="19" width="5.5" style="310" customWidth="1"/>
    <col min="20" max="20" width="7.83203125" style="310" customWidth="1"/>
    <col min="21" max="21" width="10.1640625" style="139" customWidth="1"/>
    <col min="22" max="22" width="7.33203125" style="310" hidden="1" customWidth="1"/>
    <col min="23" max="23" width="7.1640625" style="310" hidden="1" customWidth="1"/>
    <col min="24" max="24" width="7.33203125" style="310" hidden="1" customWidth="1"/>
    <col min="25" max="25" width="20.5" style="310" hidden="1" customWidth="1"/>
    <col min="26" max="26" width="9.6640625" style="310" customWidth="1"/>
    <col min="27" max="27" width="53" style="310" customWidth="1"/>
    <col min="28" max="16384" width="8.83203125" style="310"/>
  </cols>
  <sheetData>
    <row r="1" spans="1:27" ht="16" customHeight="1" thickBot="1">
      <c r="A1" s="593" t="s">
        <v>788</v>
      </c>
      <c r="B1" s="353" t="s">
        <v>247</v>
      </c>
      <c r="C1" s="342"/>
      <c r="D1" s="342"/>
      <c r="E1" s="344"/>
      <c r="F1" s="757" t="s">
        <v>208</v>
      </c>
      <c r="G1" s="758"/>
      <c r="H1" s="503"/>
      <c r="I1" s="504" t="s">
        <v>2</v>
      </c>
      <c r="J1" s="502"/>
      <c r="K1" s="347"/>
      <c r="L1" s="349"/>
      <c r="M1" s="754" t="s">
        <v>416</v>
      </c>
      <c r="N1" s="755"/>
      <c r="O1" s="755"/>
      <c r="P1" s="756"/>
      <c r="Q1" s="302"/>
      <c r="R1" s="754" t="s">
        <v>244</v>
      </c>
      <c r="S1" s="755"/>
      <c r="T1" s="756"/>
      <c r="U1" s="434" t="s">
        <v>786</v>
      </c>
      <c r="V1" s="353"/>
      <c r="W1" s="342" t="s">
        <v>421</v>
      </c>
      <c r="X1" s="359"/>
      <c r="Y1" s="362" t="s">
        <v>420</v>
      </c>
      <c r="Z1" s="672" t="s">
        <v>794</v>
      </c>
      <c r="AA1" s="423"/>
    </row>
    <row r="2" spans="1:27" ht="18" customHeight="1">
      <c r="A2" s="649" t="s">
        <v>1</v>
      </c>
      <c r="B2" s="473" t="s">
        <v>235</v>
      </c>
      <c r="C2" s="649" t="s">
        <v>0</v>
      </c>
      <c r="D2" s="649" t="s">
        <v>222</v>
      </c>
      <c r="E2" s="650" t="s">
        <v>223</v>
      </c>
      <c r="F2" s="651" t="s">
        <v>770</v>
      </c>
      <c r="G2" s="652" t="s">
        <v>771</v>
      </c>
      <c r="H2" s="653" t="s">
        <v>3</v>
      </c>
      <c r="I2" s="654" t="s">
        <v>227</v>
      </c>
      <c r="J2" s="655" t="s">
        <v>228</v>
      </c>
      <c r="K2" s="656" t="s">
        <v>279</v>
      </c>
      <c r="L2" s="657"/>
      <c r="M2" s="658" t="s">
        <v>417</v>
      </c>
      <c r="N2" s="658" t="s">
        <v>418</v>
      </c>
      <c r="O2" s="659" t="s">
        <v>419</v>
      </c>
      <c r="P2" s="660" t="s">
        <v>751</v>
      </c>
      <c r="Q2" s="661" t="s">
        <v>744</v>
      </c>
      <c r="R2" s="649" t="s">
        <v>3</v>
      </c>
      <c r="S2" s="649" t="s">
        <v>227</v>
      </c>
      <c r="T2" s="650" t="s">
        <v>228</v>
      </c>
      <c r="U2" s="662" t="s">
        <v>787</v>
      </c>
      <c r="V2" s="663" t="s">
        <v>422</v>
      </c>
      <c r="W2" s="658" t="s">
        <v>423</v>
      </c>
      <c r="X2" s="664" t="s">
        <v>424</v>
      </c>
      <c r="Y2" s="665" t="s">
        <v>425</v>
      </c>
      <c r="Z2" s="673" t="s">
        <v>778</v>
      </c>
      <c r="AA2" s="339" t="s">
        <v>245</v>
      </c>
    </row>
    <row r="3" spans="1:27" ht="16" thickBot="1">
      <c r="A3" s="386" t="s">
        <v>5</v>
      </c>
      <c r="B3" s="410">
        <v>1</v>
      </c>
      <c r="C3" s="318" t="s">
        <v>430</v>
      </c>
      <c r="D3" s="315" t="s">
        <v>230</v>
      </c>
      <c r="E3" s="315" t="s">
        <v>231</v>
      </c>
      <c r="F3" s="666">
        <v>2.4500000000000002</v>
      </c>
      <c r="G3" s="416">
        <f>F3</f>
        <v>2.4500000000000002</v>
      </c>
      <c r="H3" s="74" t="s">
        <v>13</v>
      </c>
      <c r="I3" s="5" t="s">
        <v>13</v>
      </c>
      <c r="J3" s="77">
        <v>1.45</v>
      </c>
      <c r="K3" s="40" t="s">
        <v>40</v>
      </c>
      <c r="L3" s="9"/>
      <c r="M3" s="667">
        <v>5</v>
      </c>
      <c r="N3" s="181">
        <v>5</v>
      </c>
      <c r="O3" s="181">
        <v>2</v>
      </c>
      <c r="P3" s="420">
        <f t="shared" ref="P3:P27" si="0">SUM(M3:O3)</f>
        <v>12</v>
      </c>
      <c r="Q3" s="305">
        <f t="shared" ref="Q3:Q27" si="1">O3*N3*M3</f>
        <v>50</v>
      </c>
      <c r="R3" s="23"/>
      <c r="S3" s="23"/>
      <c r="T3" s="77">
        <v>0</v>
      </c>
      <c r="U3" s="501">
        <v>0</v>
      </c>
      <c r="V3" s="416"/>
      <c r="W3" s="416"/>
      <c r="X3" s="164"/>
      <c r="Y3" s="319"/>
      <c r="Z3" s="642"/>
      <c r="AA3" s="646"/>
    </row>
    <row r="4" spans="1:27" ht="16" thickBot="1">
      <c r="A4" s="386" t="s">
        <v>5</v>
      </c>
      <c r="B4" s="495">
        <v>1</v>
      </c>
      <c r="C4" s="318" t="s">
        <v>55</v>
      </c>
      <c r="D4" s="314" t="s">
        <v>280</v>
      </c>
      <c r="E4" s="315" t="s">
        <v>216</v>
      </c>
      <c r="F4" s="99">
        <v>1.9</v>
      </c>
      <c r="G4" s="99">
        <f t="shared" ref="G4:G27" si="2">F4+G3</f>
        <v>4.3499999999999996</v>
      </c>
      <c r="H4" s="104"/>
      <c r="I4" s="78">
        <v>1.9</v>
      </c>
      <c r="J4" s="73"/>
      <c r="K4" s="40"/>
      <c r="L4" s="9"/>
      <c r="M4" s="181">
        <v>4</v>
      </c>
      <c r="N4" s="181">
        <v>5</v>
      </c>
      <c r="O4" s="179">
        <v>2</v>
      </c>
      <c r="P4" s="420">
        <f t="shared" si="0"/>
        <v>11</v>
      </c>
      <c r="Q4" s="305">
        <f t="shared" si="1"/>
        <v>40</v>
      </c>
      <c r="R4" s="5"/>
      <c r="S4" s="78">
        <v>0</v>
      </c>
      <c r="T4" s="73"/>
      <c r="U4" s="671">
        <v>0</v>
      </c>
      <c r="V4" s="416"/>
      <c r="W4" s="23"/>
      <c r="X4" s="164"/>
      <c r="Y4" s="319"/>
      <c r="Z4" s="634"/>
      <c r="AA4" s="632" t="s">
        <v>13</v>
      </c>
    </row>
    <row r="5" spans="1:27" ht="15">
      <c r="A5" s="480" t="s">
        <v>5</v>
      </c>
      <c r="B5" s="477">
        <v>1</v>
      </c>
      <c r="C5" s="313" t="s">
        <v>4</v>
      </c>
      <c r="D5" s="426" t="s">
        <v>224</v>
      </c>
      <c r="E5" s="426" t="s">
        <v>251</v>
      </c>
      <c r="F5" s="493">
        <v>1.36</v>
      </c>
      <c r="G5" s="399">
        <f t="shared" si="2"/>
        <v>5.71</v>
      </c>
      <c r="H5" s="103"/>
      <c r="I5" s="138">
        <v>1.36</v>
      </c>
      <c r="J5" s="72" t="s">
        <v>13</v>
      </c>
      <c r="K5" s="38" t="s">
        <v>7</v>
      </c>
      <c r="L5" s="14"/>
      <c r="M5" s="494">
        <v>4</v>
      </c>
      <c r="N5" s="185">
        <v>5</v>
      </c>
      <c r="O5" s="185">
        <v>2</v>
      </c>
      <c r="P5" s="427">
        <f t="shared" si="0"/>
        <v>11</v>
      </c>
      <c r="Q5" s="304">
        <f t="shared" si="1"/>
        <v>40</v>
      </c>
      <c r="R5" s="33"/>
      <c r="S5" s="138">
        <v>0</v>
      </c>
      <c r="T5" s="72"/>
      <c r="U5" s="500">
        <v>0</v>
      </c>
      <c r="V5" s="345"/>
      <c r="W5" s="345"/>
      <c r="X5" s="358"/>
      <c r="Y5" s="316"/>
      <c r="Z5" s="668"/>
      <c r="AA5" s="647"/>
    </row>
    <row r="6" spans="1:27" ht="16" thickBot="1">
      <c r="A6" s="384" t="s">
        <v>5</v>
      </c>
      <c r="B6" s="492">
        <v>1</v>
      </c>
      <c r="C6" s="318" t="s">
        <v>348</v>
      </c>
      <c r="D6" s="314" t="s">
        <v>224</v>
      </c>
      <c r="E6" s="315" t="s">
        <v>346</v>
      </c>
      <c r="F6" s="99">
        <v>1</v>
      </c>
      <c r="G6" s="99">
        <f t="shared" si="2"/>
        <v>6.71</v>
      </c>
      <c r="H6" s="104"/>
      <c r="I6" s="78">
        <v>1</v>
      </c>
      <c r="J6" s="73"/>
      <c r="K6" s="428">
        <v>1991</v>
      </c>
      <c r="L6" s="429"/>
      <c r="M6" s="431">
        <v>4</v>
      </c>
      <c r="N6" s="181">
        <v>4</v>
      </c>
      <c r="O6" s="179">
        <v>2</v>
      </c>
      <c r="P6" s="420">
        <f t="shared" si="0"/>
        <v>10</v>
      </c>
      <c r="Q6" s="308">
        <f t="shared" si="1"/>
        <v>32</v>
      </c>
      <c r="R6" s="33"/>
      <c r="S6" s="138">
        <v>0</v>
      </c>
      <c r="T6" s="60"/>
      <c r="U6" s="501">
        <v>0</v>
      </c>
      <c r="V6" s="496"/>
      <c r="W6" s="497"/>
      <c r="X6" s="498"/>
      <c r="Y6" s="499"/>
      <c r="Z6" s="669"/>
      <c r="AA6" s="632"/>
    </row>
    <row r="7" spans="1:27" ht="15">
      <c r="A7" s="481" t="s">
        <v>5</v>
      </c>
      <c r="B7" s="477">
        <v>1</v>
      </c>
      <c r="C7" s="313" t="s">
        <v>359</v>
      </c>
      <c r="D7" s="425" t="s">
        <v>261</v>
      </c>
      <c r="E7" s="426" t="s">
        <v>215</v>
      </c>
      <c r="F7" s="98">
        <v>2.15</v>
      </c>
      <c r="G7" s="98">
        <f t="shared" si="2"/>
        <v>8.86</v>
      </c>
      <c r="H7" s="103"/>
      <c r="I7" s="138">
        <v>2.15</v>
      </c>
      <c r="J7" s="72"/>
      <c r="K7" s="38"/>
      <c r="L7" s="14"/>
      <c r="M7" s="185">
        <v>3</v>
      </c>
      <c r="N7" s="185">
        <v>3</v>
      </c>
      <c r="O7" s="186">
        <v>3</v>
      </c>
      <c r="P7" s="427">
        <f t="shared" si="0"/>
        <v>9</v>
      </c>
      <c r="Q7" s="304">
        <f t="shared" si="1"/>
        <v>27</v>
      </c>
      <c r="R7" s="5"/>
      <c r="S7" s="78">
        <v>0</v>
      </c>
      <c r="T7" s="61"/>
      <c r="U7" s="436">
        <v>0</v>
      </c>
      <c r="V7" s="399"/>
      <c r="W7" s="356"/>
      <c r="X7" s="360"/>
      <c r="Y7" s="316"/>
      <c r="Z7" s="668"/>
      <c r="AA7" s="404"/>
    </row>
    <row r="8" spans="1:27" ht="15">
      <c r="A8" s="386" t="s">
        <v>5</v>
      </c>
      <c r="B8" s="410">
        <v>1</v>
      </c>
      <c r="C8" s="318" t="s">
        <v>347</v>
      </c>
      <c r="D8" s="314" t="s">
        <v>250</v>
      </c>
      <c r="E8" s="315" t="s">
        <v>251</v>
      </c>
      <c r="F8" s="99">
        <v>1.7</v>
      </c>
      <c r="G8" s="98">
        <f t="shared" si="2"/>
        <v>10.559999999999999</v>
      </c>
      <c r="H8" s="104"/>
      <c r="I8" s="5"/>
      <c r="J8" s="77">
        <v>1.7</v>
      </c>
      <c r="K8" s="40"/>
      <c r="L8" s="9"/>
      <c r="M8" s="181">
        <v>4</v>
      </c>
      <c r="N8" s="181">
        <v>3</v>
      </c>
      <c r="O8" s="179">
        <v>2</v>
      </c>
      <c r="P8" s="420">
        <f t="shared" si="0"/>
        <v>9</v>
      </c>
      <c r="Q8" s="304">
        <f t="shared" si="1"/>
        <v>24</v>
      </c>
      <c r="R8" s="5"/>
      <c r="S8" s="5"/>
      <c r="T8" s="79">
        <v>0</v>
      </c>
      <c r="U8" s="436">
        <v>0</v>
      </c>
      <c r="V8" s="416"/>
      <c r="W8" s="23"/>
      <c r="X8" s="164"/>
      <c r="Y8" s="319"/>
      <c r="Z8" s="634"/>
      <c r="AA8" s="632"/>
    </row>
    <row r="9" spans="1:27" ht="15">
      <c r="A9" s="386" t="s">
        <v>5</v>
      </c>
      <c r="B9" s="410">
        <v>1</v>
      </c>
      <c r="C9" s="318" t="s">
        <v>49</v>
      </c>
      <c r="D9" s="314" t="s">
        <v>255</v>
      </c>
      <c r="E9" s="315" t="s">
        <v>251</v>
      </c>
      <c r="F9" s="99">
        <v>3.26</v>
      </c>
      <c r="G9" s="98">
        <f t="shared" si="2"/>
        <v>13.819999999999999</v>
      </c>
      <c r="H9" s="104"/>
      <c r="I9" s="5"/>
      <c r="J9" s="77">
        <v>3.26</v>
      </c>
      <c r="K9" s="40" t="s">
        <v>52</v>
      </c>
      <c r="L9" s="9">
        <v>2015</v>
      </c>
      <c r="M9" s="181">
        <v>3</v>
      </c>
      <c r="N9" s="181">
        <v>3</v>
      </c>
      <c r="O9" s="179">
        <v>1</v>
      </c>
      <c r="P9" s="420">
        <f t="shared" si="0"/>
        <v>7</v>
      </c>
      <c r="Q9" s="304">
        <f t="shared" si="1"/>
        <v>9</v>
      </c>
      <c r="R9" s="5"/>
      <c r="S9" s="5"/>
      <c r="T9" s="79">
        <v>0</v>
      </c>
      <c r="U9" s="436">
        <v>0</v>
      </c>
      <c r="V9" s="416"/>
      <c r="W9" s="23"/>
      <c r="X9" s="164"/>
      <c r="Y9" s="319"/>
      <c r="Z9" s="634"/>
      <c r="AA9" s="632" t="s">
        <v>432</v>
      </c>
    </row>
    <row r="10" spans="1:27" ht="15">
      <c r="A10" s="386" t="s">
        <v>5</v>
      </c>
      <c r="B10" s="410">
        <v>1</v>
      </c>
      <c r="C10" s="318" t="s">
        <v>353</v>
      </c>
      <c r="D10" s="314" t="s">
        <v>224</v>
      </c>
      <c r="E10" s="315" t="s">
        <v>354</v>
      </c>
      <c r="F10" s="99">
        <v>1.07</v>
      </c>
      <c r="G10" s="98">
        <f t="shared" si="2"/>
        <v>14.889999999999999</v>
      </c>
      <c r="H10" s="104"/>
      <c r="I10" s="78">
        <v>1.07</v>
      </c>
      <c r="J10" s="73"/>
      <c r="K10" s="40"/>
      <c r="L10" s="9"/>
      <c r="M10" s="181">
        <v>3</v>
      </c>
      <c r="N10" s="181">
        <v>1</v>
      </c>
      <c r="O10" s="187">
        <v>3</v>
      </c>
      <c r="P10" s="420">
        <f t="shared" si="0"/>
        <v>7</v>
      </c>
      <c r="Q10" s="304">
        <f t="shared" si="1"/>
        <v>9</v>
      </c>
      <c r="R10" s="5"/>
      <c r="S10" s="78">
        <v>0</v>
      </c>
      <c r="T10" s="133"/>
      <c r="U10" s="436">
        <v>0</v>
      </c>
      <c r="V10" s="90"/>
      <c r="W10" s="171"/>
      <c r="X10" s="166"/>
      <c r="Y10" s="319"/>
      <c r="Z10" s="634"/>
      <c r="AA10" s="632"/>
    </row>
    <row r="11" spans="1:27" ht="15">
      <c r="A11" s="386" t="s">
        <v>5</v>
      </c>
      <c r="B11" s="410">
        <v>1</v>
      </c>
      <c r="C11" s="322" t="s">
        <v>44</v>
      </c>
      <c r="D11" s="314" t="s">
        <v>230</v>
      </c>
      <c r="E11" s="315" t="s">
        <v>34</v>
      </c>
      <c r="F11" s="99">
        <v>0.27</v>
      </c>
      <c r="G11" s="98">
        <f t="shared" si="2"/>
        <v>15.159999999999998</v>
      </c>
      <c r="H11" s="104"/>
      <c r="I11" s="78">
        <v>0.27</v>
      </c>
      <c r="J11" s="73" t="s">
        <v>13</v>
      </c>
      <c r="K11" s="40"/>
      <c r="L11" s="9"/>
      <c r="M11" s="181">
        <v>1</v>
      </c>
      <c r="N11" s="181">
        <v>3</v>
      </c>
      <c r="O11" s="179">
        <v>3</v>
      </c>
      <c r="P11" s="420">
        <f t="shared" si="0"/>
        <v>7</v>
      </c>
      <c r="Q11" s="304">
        <f t="shared" si="1"/>
        <v>9</v>
      </c>
      <c r="R11" s="116"/>
      <c r="S11" s="78">
        <v>0</v>
      </c>
      <c r="T11" s="61"/>
      <c r="U11" s="436">
        <v>0</v>
      </c>
      <c r="V11" s="416"/>
      <c r="W11" s="23"/>
      <c r="X11" s="164"/>
      <c r="Y11" s="319"/>
      <c r="Z11" s="634"/>
      <c r="AA11" s="632"/>
    </row>
    <row r="12" spans="1:27" ht="15">
      <c r="A12" s="386" t="s">
        <v>5</v>
      </c>
      <c r="B12" s="410">
        <v>1</v>
      </c>
      <c r="C12" s="318" t="s">
        <v>29</v>
      </c>
      <c r="D12" s="314" t="s">
        <v>255</v>
      </c>
      <c r="E12" s="315" t="s">
        <v>251</v>
      </c>
      <c r="F12" s="99">
        <v>0.5</v>
      </c>
      <c r="G12" s="98">
        <f t="shared" si="2"/>
        <v>15.659999999999998</v>
      </c>
      <c r="H12" s="104"/>
      <c r="I12" s="78">
        <v>0.5</v>
      </c>
      <c r="J12" s="73" t="s">
        <v>13</v>
      </c>
      <c r="K12" s="40"/>
      <c r="L12" s="9"/>
      <c r="M12" s="181">
        <v>2</v>
      </c>
      <c r="N12" s="181">
        <v>2</v>
      </c>
      <c r="O12" s="179">
        <v>2</v>
      </c>
      <c r="P12" s="420">
        <f t="shared" si="0"/>
        <v>6</v>
      </c>
      <c r="Q12" s="304">
        <f t="shared" si="1"/>
        <v>8</v>
      </c>
      <c r="R12" s="5"/>
      <c r="S12" s="78">
        <v>0</v>
      </c>
      <c r="T12" s="61"/>
      <c r="U12" s="436">
        <v>0</v>
      </c>
      <c r="V12" s="416"/>
      <c r="W12" s="23"/>
      <c r="X12" s="164"/>
      <c r="Y12" s="319"/>
      <c r="Z12" s="634"/>
      <c r="AA12" s="632"/>
    </row>
    <row r="13" spans="1:27" ht="15">
      <c r="A13" s="386" t="s">
        <v>5</v>
      </c>
      <c r="B13" s="410">
        <v>1</v>
      </c>
      <c r="C13" s="318" t="s">
        <v>32</v>
      </c>
      <c r="D13" s="314" t="s">
        <v>250</v>
      </c>
      <c r="E13" s="315" t="s">
        <v>329</v>
      </c>
      <c r="F13" s="99">
        <v>0.54</v>
      </c>
      <c r="G13" s="98">
        <f t="shared" si="2"/>
        <v>16.2</v>
      </c>
      <c r="H13" s="104"/>
      <c r="I13" s="78">
        <v>0.54</v>
      </c>
      <c r="J13" s="73"/>
      <c r="K13" s="40" t="s">
        <v>39</v>
      </c>
      <c r="L13" s="9"/>
      <c r="M13" s="181">
        <v>2</v>
      </c>
      <c r="N13" s="181">
        <v>2</v>
      </c>
      <c r="O13" s="179">
        <v>2</v>
      </c>
      <c r="P13" s="420">
        <f t="shared" si="0"/>
        <v>6</v>
      </c>
      <c r="Q13" s="304">
        <f t="shared" si="1"/>
        <v>8</v>
      </c>
      <c r="R13" s="5"/>
      <c r="S13" s="78">
        <v>0</v>
      </c>
      <c r="T13" s="61"/>
      <c r="U13" s="436">
        <v>0</v>
      </c>
      <c r="V13" s="416"/>
      <c r="W13" s="23"/>
      <c r="X13" s="164"/>
      <c r="Y13" s="319"/>
      <c r="Z13" s="634"/>
      <c r="AA13" s="632" t="s">
        <v>335</v>
      </c>
    </row>
    <row r="14" spans="1:27" ht="15">
      <c r="A14" s="386" t="s">
        <v>5</v>
      </c>
      <c r="B14" s="410">
        <v>1</v>
      </c>
      <c r="C14" s="318" t="s">
        <v>22</v>
      </c>
      <c r="D14" s="314" t="s">
        <v>261</v>
      </c>
      <c r="E14" s="315" t="s">
        <v>255</v>
      </c>
      <c r="F14" s="99">
        <v>0.63</v>
      </c>
      <c r="G14" s="98">
        <f t="shared" si="2"/>
        <v>16.829999999999998</v>
      </c>
      <c r="H14" s="104"/>
      <c r="I14" s="78">
        <v>0.63</v>
      </c>
      <c r="J14" s="73" t="s">
        <v>13</v>
      </c>
      <c r="K14" s="40"/>
      <c r="L14" s="9"/>
      <c r="M14" s="181">
        <v>2</v>
      </c>
      <c r="N14" s="181">
        <v>1</v>
      </c>
      <c r="O14" s="179">
        <v>3</v>
      </c>
      <c r="P14" s="420">
        <f t="shared" si="0"/>
        <v>6</v>
      </c>
      <c r="Q14" s="304">
        <f t="shared" si="1"/>
        <v>6</v>
      </c>
      <c r="R14" s="5"/>
      <c r="S14" s="78">
        <v>0</v>
      </c>
      <c r="T14" s="61"/>
      <c r="U14" s="436">
        <v>0</v>
      </c>
      <c r="V14" s="416"/>
      <c r="W14" s="23"/>
      <c r="X14" s="164"/>
      <c r="Y14" s="319"/>
      <c r="Z14" s="634"/>
      <c r="AA14" s="632"/>
    </row>
    <row r="15" spans="1:27" ht="15">
      <c r="A15" s="386" t="s">
        <v>5</v>
      </c>
      <c r="B15" s="410">
        <v>1</v>
      </c>
      <c r="C15" s="322" t="s">
        <v>83</v>
      </c>
      <c r="D15" s="314" t="s">
        <v>394</v>
      </c>
      <c r="E15" s="315"/>
      <c r="F15" s="99">
        <v>0.12</v>
      </c>
      <c r="G15" s="98">
        <f t="shared" si="2"/>
        <v>16.95</v>
      </c>
      <c r="H15" s="104"/>
      <c r="I15" s="5"/>
      <c r="J15" s="77">
        <v>0.12</v>
      </c>
      <c r="K15" s="40">
        <v>1987</v>
      </c>
      <c r="L15" s="9"/>
      <c r="M15" s="181">
        <v>4</v>
      </c>
      <c r="N15" s="181">
        <v>1</v>
      </c>
      <c r="O15" s="179">
        <v>1</v>
      </c>
      <c r="P15" s="420">
        <f t="shared" si="0"/>
        <v>6</v>
      </c>
      <c r="Q15" s="304">
        <f t="shared" si="1"/>
        <v>4</v>
      </c>
      <c r="R15" s="5"/>
      <c r="S15" s="5"/>
      <c r="T15" s="61"/>
      <c r="U15" s="436">
        <v>0</v>
      </c>
      <c r="V15" s="416"/>
      <c r="W15" s="23"/>
      <c r="X15" s="164"/>
      <c r="Y15" s="319"/>
      <c r="Z15" s="634"/>
      <c r="AA15" s="632"/>
    </row>
    <row r="16" spans="1:27" ht="15">
      <c r="A16" s="386" t="s">
        <v>5</v>
      </c>
      <c r="B16" s="410">
        <v>1</v>
      </c>
      <c r="C16" s="318" t="s">
        <v>113</v>
      </c>
      <c r="D16" s="314" t="s">
        <v>230</v>
      </c>
      <c r="E16" s="315" t="s">
        <v>34</v>
      </c>
      <c r="F16" s="99">
        <v>0.36</v>
      </c>
      <c r="G16" s="98">
        <f t="shared" si="2"/>
        <v>17.309999999999999</v>
      </c>
      <c r="H16" s="104"/>
      <c r="I16" s="78">
        <v>0.36</v>
      </c>
      <c r="J16" s="73"/>
      <c r="K16" s="40">
        <v>1984</v>
      </c>
      <c r="L16" s="9"/>
      <c r="M16" s="181">
        <v>1</v>
      </c>
      <c r="N16" s="181">
        <v>2</v>
      </c>
      <c r="O16" s="179">
        <v>2</v>
      </c>
      <c r="P16" s="420">
        <f t="shared" si="0"/>
        <v>5</v>
      </c>
      <c r="Q16" s="304">
        <f t="shared" si="1"/>
        <v>4</v>
      </c>
      <c r="R16" s="5"/>
      <c r="S16" s="78">
        <v>0</v>
      </c>
      <c r="T16" s="61"/>
      <c r="U16" s="436">
        <v>0</v>
      </c>
      <c r="V16" s="416"/>
      <c r="W16" s="23"/>
      <c r="X16" s="164"/>
      <c r="Y16" s="319"/>
      <c r="Z16" s="634"/>
      <c r="AA16" s="632"/>
    </row>
    <row r="17" spans="1:27" ht="15">
      <c r="A17" s="386" t="s">
        <v>5</v>
      </c>
      <c r="B17" s="410">
        <v>1</v>
      </c>
      <c r="C17" s="318" t="s">
        <v>85</v>
      </c>
      <c r="D17" s="314" t="s">
        <v>257</v>
      </c>
      <c r="E17" s="315" t="s">
        <v>114</v>
      </c>
      <c r="F17" s="99">
        <v>0.25</v>
      </c>
      <c r="G17" s="98">
        <f t="shared" si="2"/>
        <v>17.559999999999999</v>
      </c>
      <c r="H17" s="104"/>
      <c r="I17" s="78">
        <v>0.25</v>
      </c>
      <c r="J17" s="73"/>
      <c r="K17" s="40"/>
      <c r="L17" s="9"/>
      <c r="M17" s="181">
        <v>2</v>
      </c>
      <c r="N17" s="181">
        <v>1</v>
      </c>
      <c r="O17" s="179">
        <v>2</v>
      </c>
      <c r="P17" s="420">
        <f t="shared" si="0"/>
        <v>5</v>
      </c>
      <c r="Q17" s="304">
        <f t="shared" si="1"/>
        <v>4</v>
      </c>
      <c r="R17" s="5"/>
      <c r="S17" s="78">
        <v>0</v>
      </c>
      <c r="T17" s="61"/>
      <c r="U17" s="436">
        <v>0</v>
      </c>
      <c r="V17" s="416"/>
      <c r="W17" s="23"/>
      <c r="X17" s="164"/>
      <c r="Y17" s="319"/>
      <c r="Z17" s="634"/>
      <c r="AA17" s="632"/>
    </row>
    <row r="18" spans="1:27" ht="15">
      <c r="A18" s="386" t="s">
        <v>5</v>
      </c>
      <c r="B18" s="410">
        <v>1</v>
      </c>
      <c r="C18" s="322" t="s">
        <v>114</v>
      </c>
      <c r="D18" s="314" t="s">
        <v>259</v>
      </c>
      <c r="E18" s="315" t="s">
        <v>260</v>
      </c>
      <c r="F18" s="99">
        <v>0.31</v>
      </c>
      <c r="G18" s="98">
        <f t="shared" si="2"/>
        <v>17.869999999999997</v>
      </c>
      <c r="H18" s="104"/>
      <c r="I18" s="78">
        <v>0.31</v>
      </c>
      <c r="J18" s="73"/>
      <c r="K18" s="40"/>
      <c r="L18" s="9"/>
      <c r="M18" s="181">
        <v>2</v>
      </c>
      <c r="N18" s="181">
        <v>1</v>
      </c>
      <c r="O18" s="179">
        <v>2</v>
      </c>
      <c r="P18" s="420">
        <f t="shared" si="0"/>
        <v>5</v>
      </c>
      <c r="Q18" s="304">
        <f t="shared" si="1"/>
        <v>4</v>
      </c>
      <c r="R18" s="5"/>
      <c r="S18" s="78">
        <v>0</v>
      </c>
      <c r="T18" s="61"/>
      <c r="U18" s="436">
        <v>0</v>
      </c>
      <c r="V18" s="416"/>
      <c r="W18" s="23"/>
      <c r="X18" s="164"/>
      <c r="Y18" s="319"/>
      <c r="Z18" s="634"/>
      <c r="AA18" s="632"/>
    </row>
    <row r="19" spans="1:27" ht="15">
      <c r="A19" s="386" t="s">
        <v>5</v>
      </c>
      <c r="B19" s="410">
        <v>1</v>
      </c>
      <c r="C19" s="318" t="s">
        <v>65</v>
      </c>
      <c r="D19" s="314" t="s">
        <v>224</v>
      </c>
      <c r="E19" s="315" t="s">
        <v>331</v>
      </c>
      <c r="F19" s="99">
        <v>0.54</v>
      </c>
      <c r="G19" s="98">
        <f t="shared" si="2"/>
        <v>18.409999999999997</v>
      </c>
      <c r="H19" s="104"/>
      <c r="I19" s="78">
        <v>0.54</v>
      </c>
      <c r="J19" s="73"/>
      <c r="K19" s="40"/>
      <c r="L19" s="9"/>
      <c r="M19" s="181">
        <v>1</v>
      </c>
      <c r="N19" s="181">
        <v>1</v>
      </c>
      <c r="O19" s="179">
        <v>3</v>
      </c>
      <c r="P19" s="420">
        <f t="shared" si="0"/>
        <v>5</v>
      </c>
      <c r="Q19" s="304">
        <f t="shared" si="1"/>
        <v>3</v>
      </c>
      <c r="R19" s="5"/>
      <c r="S19" s="324"/>
      <c r="T19" s="61"/>
      <c r="U19" s="436">
        <v>0</v>
      </c>
      <c r="V19" s="416"/>
      <c r="W19" s="23"/>
      <c r="X19" s="164"/>
      <c r="Y19" s="319"/>
      <c r="Z19" s="634"/>
      <c r="AA19" s="632"/>
    </row>
    <row r="20" spans="1:27" ht="15">
      <c r="A20" s="386" t="s">
        <v>5</v>
      </c>
      <c r="B20" s="410">
        <v>1</v>
      </c>
      <c r="C20" s="322" t="s">
        <v>117</v>
      </c>
      <c r="D20" s="314" t="s">
        <v>290</v>
      </c>
      <c r="E20" s="315" t="s">
        <v>63</v>
      </c>
      <c r="F20" s="99">
        <v>0.2</v>
      </c>
      <c r="G20" s="98">
        <f t="shared" si="2"/>
        <v>18.609999999999996</v>
      </c>
      <c r="H20" s="104"/>
      <c r="I20" s="78">
        <v>0.2</v>
      </c>
      <c r="J20" s="73"/>
      <c r="K20" s="40"/>
      <c r="L20" s="9"/>
      <c r="M20" s="181">
        <v>1</v>
      </c>
      <c r="N20" s="181">
        <v>1</v>
      </c>
      <c r="O20" s="179">
        <v>3</v>
      </c>
      <c r="P20" s="420">
        <f t="shared" si="0"/>
        <v>5</v>
      </c>
      <c r="Q20" s="304">
        <f t="shared" si="1"/>
        <v>3</v>
      </c>
      <c r="R20" s="5"/>
      <c r="S20" s="78">
        <v>0</v>
      </c>
      <c r="T20" s="61"/>
      <c r="U20" s="436">
        <v>0</v>
      </c>
      <c r="V20" s="416"/>
      <c r="W20" s="23"/>
      <c r="X20" s="164"/>
      <c r="Y20" s="319"/>
      <c r="Z20" s="634"/>
      <c r="AA20" s="632"/>
    </row>
    <row r="21" spans="1:27" ht="15">
      <c r="A21" s="386" t="s">
        <v>5</v>
      </c>
      <c r="B21" s="410">
        <v>1</v>
      </c>
      <c r="C21" s="318" t="s">
        <v>80</v>
      </c>
      <c r="D21" s="314" t="s">
        <v>73</v>
      </c>
      <c r="E21" s="315" t="s">
        <v>275</v>
      </c>
      <c r="F21" s="99">
        <v>0.22</v>
      </c>
      <c r="G21" s="98">
        <f t="shared" si="2"/>
        <v>18.829999999999995</v>
      </c>
      <c r="H21" s="110">
        <v>0.22</v>
      </c>
      <c r="I21" s="5"/>
      <c r="J21" s="73"/>
      <c r="K21" s="40"/>
      <c r="L21" s="9"/>
      <c r="M21" s="192">
        <v>1</v>
      </c>
      <c r="N21" s="192">
        <v>0.5</v>
      </c>
      <c r="O21" s="193">
        <v>3</v>
      </c>
      <c r="P21" s="421">
        <f t="shared" si="0"/>
        <v>4.5</v>
      </c>
      <c r="Q21" s="304">
        <f t="shared" si="1"/>
        <v>1.5</v>
      </c>
      <c r="R21" s="78">
        <v>0</v>
      </c>
      <c r="S21" s="5"/>
      <c r="T21" s="61"/>
      <c r="U21" s="436">
        <v>0</v>
      </c>
      <c r="V21" s="416"/>
      <c r="W21" s="23"/>
      <c r="X21" s="164"/>
      <c r="Y21" s="319"/>
      <c r="Z21" s="634"/>
      <c r="AA21" s="632"/>
    </row>
    <row r="22" spans="1:27" ht="15">
      <c r="A22" s="386" t="s">
        <v>5</v>
      </c>
      <c r="B22" s="410">
        <v>1</v>
      </c>
      <c r="C22" s="318" t="s">
        <v>35</v>
      </c>
      <c r="D22" s="314" t="s">
        <v>225</v>
      </c>
      <c r="E22" s="315" t="s">
        <v>226</v>
      </c>
      <c r="F22" s="99">
        <v>0.25</v>
      </c>
      <c r="G22" s="98">
        <f t="shared" si="2"/>
        <v>19.079999999999995</v>
      </c>
      <c r="H22" s="104"/>
      <c r="I22" s="78">
        <v>0.25</v>
      </c>
      <c r="J22" s="73"/>
      <c r="K22" s="40"/>
      <c r="L22" s="9" t="s">
        <v>229</v>
      </c>
      <c r="M22" s="181">
        <v>1</v>
      </c>
      <c r="N22" s="181">
        <v>1</v>
      </c>
      <c r="O22" s="179">
        <v>2</v>
      </c>
      <c r="P22" s="420">
        <f t="shared" si="0"/>
        <v>4</v>
      </c>
      <c r="Q22" s="304">
        <f t="shared" si="1"/>
        <v>2</v>
      </c>
      <c r="R22" s="5"/>
      <c r="S22" s="78">
        <v>0</v>
      </c>
      <c r="T22" s="61"/>
      <c r="U22" s="436">
        <v>0</v>
      </c>
      <c r="V22" s="416"/>
      <c r="W22" s="23"/>
      <c r="X22" s="164"/>
      <c r="Y22" s="319"/>
      <c r="Z22" s="634"/>
      <c r="AA22" s="632"/>
    </row>
    <row r="23" spans="1:27" ht="15">
      <c r="A23" s="386" t="s">
        <v>5</v>
      </c>
      <c r="B23" s="410">
        <v>1</v>
      </c>
      <c r="C23" s="318" t="s">
        <v>84</v>
      </c>
      <c r="D23" s="314" t="s">
        <v>257</v>
      </c>
      <c r="E23" s="315" t="s">
        <v>258</v>
      </c>
      <c r="F23" s="99">
        <v>0.17</v>
      </c>
      <c r="G23" s="98">
        <f t="shared" si="2"/>
        <v>19.249999999999996</v>
      </c>
      <c r="H23" s="104"/>
      <c r="I23" s="78">
        <v>0.17</v>
      </c>
      <c r="J23" s="73"/>
      <c r="K23" s="40"/>
      <c r="L23" s="9"/>
      <c r="M23" s="181">
        <v>1</v>
      </c>
      <c r="N23" s="181">
        <v>1</v>
      </c>
      <c r="O23" s="179">
        <v>2</v>
      </c>
      <c r="P23" s="420">
        <f t="shared" si="0"/>
        <v>4</v>
      </c>
      <c r="Q23" s="304">
        <f t="shared" si="1"/>
        <v>2</v>
      </c>
      <c r="R23" s="5"/>
      <c r="S23" s="78">
        <v>0</v>
      </c>
      <c r="T23" s="61"/>
      <c r="U23" s="436">
        <v>0</v>
      </c>
      <c r="V23" s="416"/>
      <c r="W23" s="23"/>
      <c r="X23" s="164"/>
      <c r="Y23" s="319"/>
      <c r="Z23" s="634"/>
      <c r="AA23" s="632"/>
    </row>
    <row r="24" spans="1:27" ht="15">
      <c r="A24" s="386" t="s">
        <v>5</v>
      </c>
      <c r="B24" s="410">
        <v>1</v>
      </c>
      <c r="C24" s="318" t="s">
        <v>98</v>
      </c>
      <c r="D24" s="314" t="s">
        <v>255</v>
      </c>
      <c r="E24" s="315" t="s">
        <v>84</v>
      </c>
      <c r="F24" s="99">
        <v>0.2</v>
      </c>
      <c r="G24" s="98">
        <f t="shared" si="2"/>
        <v>19.449999999999996</v>
      </c>
      <c r="H24" s="104"/>
      <c r="I24" s="78">
        <v>0.2</v>
      </c>
      <c r="J24" s="73"/>
      <c r="K24" s="40"/>
      <c r="L24" s="9"/>
      <c r="M24" s="181">
        <v>1</v>
      </c>
      <c r="N24" s="181">
        <v>1</v>
      </c>
      <c r="O24" s="179">
        <v>2</v>
      </c>
      <c r="P24" s="420">
        <f t="shared" si="0"/>
        <v>4</v>
      </c>
      <c r="Q24" s="304">
        <f t="shared" si="1"/>
        <v>2</v>
      </c>
      <c r="R24" s="5"/>
      <c r="S24" s="78">
        <v>0</v>
      </c>
      <c r="T24" s="61"/>
      <c r="U24" s="436">
        <v>0</v>
      </c>
      <c r="V24" s="416"/>
      <c r="W24" s="23"/>
      <c r="X24" s="164"/>
      <c r="Y24" s="319"/>
      <c r="Z24" s="634"/>
      <c r="AA24" s="632"/>
    </row>
    <row r="25" spans="1:27" ht="15">
      <c r="A25" s="386" t="s">
        <v>5</v>
      </c>
      <c r="B25" s="410">
        <v>1</v>
      </c>
      <c r="C25" s="322" t="s">
        <v>18</v>
      </c>
      <c r="D25" s="314" t="s">
        <v>255</v>
      </c>
      <c r="E25" s="315" t="s">
        <v>49</v>
      </c>
      <c r="F25" s="99">
        <v>0.1</v>
      </c>
      <c r="G25" s="98">
        <f t="shared" si="2"/>
        <v>19.549999999999997</v>
      </c>
      <c r="H25" s="74" t="s">
        <v>13</v>
      </c>
      <c r="I25" s="78">
        <v>0.1</v>
      </c>
      <c r="J25" s="73"/>
      <c r="K25" s="40"/>
      <c r="L25" s="9"/>
      <c r="M25" s="192">
        <v>1</v>
      </c>
      <c r="N25" s="192">
        <v>0.5</v>
      </c>
      <c r="O25" s="193">
        <v>2</v>
      </c>
      <c r="P25" s="421">
        <f t="shared" si="0"/>
        <v>3.5</v>
      </c>
      <c r="Q25" s="304">
        <f t="shared" si="1"/>
        <v>1</v>
      </c>
      <c r="R25" s="23"/>
      <c r="S25" s="78">
        <v>0</v>
      </c>
      <c r="T25" s="61"/>
      <c r="U25" s="436">
        <v>0</v>
      </c>
      <c r="V25" s="416"/>
      <c r="W25" s="23"/>
      <c r="X25" s="164"/>
      <c r="Y25" s="319"/>
      <c r="Z25" s="634"/>
      <c r="AA25" s="632"/>
    </row>
    <row r="26" spans="1:27" ht="15">
      <c r="A26" s="386" t="s">
        <v>5</v>
      </c>
      <c r="B26" s="410">
        <v>1</v>
      </c>
      <c r="C26" s="322" t="s">
        <v>75</v>
      </c>
      <c r="D26" s="314" t="s">
        <v>230</v>
      </c>
      <c r="E26" s="315" t="s">
        <v>34</v>
      </c>
      <c r="F26" s="99">
        <v>0.44</v>
      </c>
      <c r="G26" s="98">
        <f t="shared" si="2"/>
        <v>19.989999999999998</v>
      </c>
      <c r="H26" s="104"/>
      <c r="I26" s="5"/>
      <c r="J26" s="77">
        <v>0.44</v>
      </c>
      <c r="K26" s="40"/>
      <c r="L26" s="9"/>
      <c r="M26" s="181">
        <v>1</v>
      </c>
      <c r="N26" s="181">
        <v>1</v>
      </c>
      <c r="O26" s="179">
        <v>1</v>
      </c>
      <c r="P26" s="420">
        <f t="shared" si="0"/>
        <v>3</v>
      </c>
      <c r="Q26" s="304">
        <f t="shared" si="1"/>
        <v>1</v>
      </c>
      <c r="R26" s="5"/>
      <c r="S26" s="5"/>
      <c r="T26" s="79">
        <v>0</v>
      </c>
      <c r="U26" s="436">
        <v>0</v>
      </c>
      <c r="V26" s="416"/>
      <c r="W26" s="23"/>
      <c r="X26" s="164"/>
      <c r="Y26" s="319"/>
      <c r="Z26" s="634"/>
      <c r="AA26" s="632"/>
    </row>
    <row r="27" spans="1:27" ht="15">
      <c r="A27" s="386" t="s">
        <v>5</v>
      </c>
      <c r="B27" s="410">
        <v>1</v>
      </c>
      <c r="C27" s="318" t="s">
        <v>31</v>
      </c>
      <c r="D27" s="314" t="s">
        <v>255</v>
      </c>
      <c r="E27" s="315" t="s">
        <v>251</v>
      </c>
      <c r="F27" s="99">
        <v>0.18</v>
      </c>
      <c r="G27" s="98">
        <f t="shared" si="2"/>
        <v>20.169999999999998</v>
      </c>
      <c r="H27" s="104"/>
      <c r="I27" s="78">
        <v>0.18</v>
      </c>
      <c r="J27" s="73"/>
      <c r="K27" s="40"/>
      <c r="L27" s="9"/>
      <c r="M27" s="192">
        <v>1</v>
      </c>
      <c r="N27" s="192">
        <v>0.5</v>
      </c>
      <c r="O27" s="193">
        <v>1</v>
      </c>
      <c r="P27" s="421">
        <f t="shared" si="0"/>
        <v>2.5</v>
      </c>
      <c r="Q27" s="304">
        <f t="shared" si="1"/>
        <v>0.5</v>
      </c>
      <c r="R27" s="5"/>
      <c r="S27" s="78">
        <v>0</v>
      </c>
      <c r="T27" s="61"/>
      <c r="U27" s="436">
        <v>0</v>
      </c>
      <c r="V27" s="416"/>
      <c r="W27" s="23"/>
      <c r="X27" s="164"/>
      <c r="Y27" s="319"/>
      <c r="Z27" s="634"/>
      <c r="AA27" s="632"/>
    </row>
    <row r="28" spans="1:27" s="507" customFormat="1" ht="15">
      <c r="A28" s="357"/>
      <c r="B28" s="479" t="s">
        <v>775</v>
      </c>
      <c r="C28" s="491">
        <f>SUM(F3:F27)</f>
        <v>20.169999999999998</v>
      </c>
      <c r="D28" s="314"/>
      <c r="E28" s="315"/>
      <c r="F28" s="99"/>
      <c r="G28" s="98"/>
      <c r="H28" s="74"/>
      <c r="I28" s="23"/>
      <c r="J28" s="128"/>
      <c r="K28" s="43"/>
      <c r="L28" s="208"/>
      <c r="M28" s="196"/>
      <c r="N28" s="196"/>
      <c r="O28" s="197"/>
      <c r="P28" s="191"/>
      <c r="Q28" s="304"/>
      <c r="R28" s="23"/>
      <c r="S28" s="23"/>
      <c r="T28" s="99"/>
      <c r="U28" s="505"/>
      <c r="V28" s="416"/>
      <c r="W28" s="23"/>
      <c r="X28" s="164"/>
      <c r="Y28" s="506"/>
      <c r="Z28" s="670"/>
      <c r="AA28" s="648"/>
    </row>
    <row r="29" spans="1:27" ht="15">
      <c r="A29" s="386" t="s">
        <v>5</v>
      </c>
      <c r="B29" s="408">
        <v>2</v>
      </c>
      <c r="C29" s="318" t="s">
        <v>10</v>
      </c>
      <c r="D29" s="314" t="s">
        <v>224</v>
      </c>
      <c r="E29" s="315" t="s">
        <v>251</v>
      </c>
      <c r="F29" s="99">
        <v>1.28</v>
      </c>
      <c r="G29" s="98">
        <f>F29+G27</f>
        <v>21.45</v>
      </c>
      <c r="H29" s="104"/>
      <c r="I29" s="7">
        <v>1.28</v>
      </c>
      <c r="J29" s="73" t="s">
        <v>13</v>
      </c>
      <c r="K29" s="40">
        <v>1987</v>
      </c>
      <c r="L29" s="9"/>
      <c r="M29" s="181">
        <v>4</v>
      </c>
      <c r="N29" s="181">
        <v>5</v>
      </c>
      <c r="O29" s="179">
        <v>4</v>
      </c>
      <c r="P29" s="420">
        <f t="shared" ref="P29:P69" si="3">SUM(M29:O29)</f>
        <v>13</v>
      </c>
      <c r="Q29" s="304">
        <f t="shared" ref="Q29:Q69" si="4">O29*N29*M29</f>
        <v>80</v>
      </c>
      <c r="R29" s="116"/>
      <c r="S29" s="7">
        <v>1.28</v>
      </c>
      <c r="T29" s="61"/>
      <c r="U29" s="436">
        <f>S29*$G$158</f>
        <v>121600</v>
      </c>
      <c r="V29" s="416"/>
      <c r="W29" s="23"/>
      <c r="X29" s="164"/>
      <c r="Y29" s="319"/>
      <c r="Z29" s="634"/>
      <c r="AA29" s="644"/>
    </row>
    <row r="30" spans="1:27" ht="15">
      <c r="A30" s="386" t="s">
        <v>5</v>
      </c>
      <c r="B30" s="408">
        <v>2</v>
      </c>
      <c r="C30" s="318" t="s">
        <v>21</v>
      </c>
      <c r="D30" s="314" t="s">
        <v>327</v>
      </c>
      <c r="E30" s="315" t="s">
        <v>69</v>
      </c>
      <c r="F30" s="99">
        <v>1.1000000000000001</v>
      </c>
      <c r="G30" s="98">
        <f t="shared" ref="G30:G69" si="5">F30+G29</f>
        <v>22.55</v>
      </c>
      <c r="H30" s="104"/>
      <c r="I30" s="7">
        <v>1.1000000000000001</v>
      </c>
      <c r="J30" s="73" t="s">
        <v>13</v>
      </c>
      <c r="K30" s="40"/>
      <c r="L30" s="9"/>
      <c r="M30" s="181">
        <v>3</v>
      </c>
      <c r="N30" s="181">
        <v>4</v>
      </c>
      <c r="O30" s="179">
        <v>5</v>
      </c>
      <c r="P30" s="420">
        <f t="shared" si="3"/>
        <v>12</v>
      </c>
      <c r="Q30" s="304">
        <f t="shared" si="4"/>
        <v>60</v>
      </c>
      <c r="R30" s="5"/>
      <c r="S30" s="7">
        <v>1.1000000000000001</v>
      </c>
      <c r="T30" s="61"/>
      <c r="U30" s="436">
        <f>I30*$G$158</f>
        <v>104500.00000000001</v>
      </c>
      <c r="V30" s="416"/>
      <c r="W30" s="23"/>
      <c r="X30" s="164"/>
      <c r="Y30" s="319"/>
      <c r="Z30" s="634"/>
      <c r="AA30" s="632"/>
    </row>
    <row r="31" spans="1:27" ht="15">
      <c r="A31" s="386" t="s">
        <v>5</v>
      </c>
      <c r="B31" s="408">
        <v>2</v>
      </c>
      <c r="C31" s="318" t="s">
        <v>33</v>
      </c>
      <c r="D31" s="314" t="s">
        <v>255</v>
      </c>
      <c r="E31" s="315" t="s">
        <v>87</v>
      </c>
      <c r="F31" s="99">
        <v>0.4</v>
      </c>
      <c r="G31" s="98">
        <f t="shared" si="5"/>
        <v>22.95</v>
      </c>
      <c r="H31" s="104"/>
      <c r="I31" s="7">
        <v>0.4</v>
      </c>
      <c r="J31" s="73" t="s">
        <v>13</v>
      </c>
      <c r="K31" s="40"/>
      <c r="L31" s="9"/>
      <c r="M31" s="181">
        <v>3</v>
      </c>
      <c r="N31" s="181">
        <v>4</v>
      </c>
      <c r="O31" s="179">
        <v>4</v>
      </c>
      <c r="P31" s="420">
        <f t="shared" si="3"/>
        <v>11</v>
      </c>
      <c r="Q31" s="304">
        <f t="shared" si="4"/>
        <v>48</v>
      </c>
      <c r="R31" s="5"/>
      <c r="S31" s="7">
        <v>0.4</v>
      </c>
      <c r="T31" s="61"/>
      <c r="U31" s="436">
        <f>S31*$G$158</f>
        <v>38000</v>
      </c>
      <c r="V31" s="416"/>
      <c r="W31" s="23"/>
      <c r="X31" s="164"/>
      <c r="Y31" s="319"/>
      <c r="Z31" s="634"/>
      <c r="AA31" s="632"/>
    </row>
    <row r="32" spans="1:27" ht="15">
      <c r="A32" s="386" t="s">
        <v>5</v>
      </c>
      <c r="B32" s="408">
        <v>2</v>
      </c>
      <c r="C32" s="318" t="s">
        <v>66</v>
      </c>
      <c r="D32" s="314" t="s">
        <v>221</v>
      </c>
      <c r="E32" s="315" t="s">
        <v>251</v>
      </c>
      <c r="F32" s="99">
        <v>0.8</v>
      </c>
      <c r="G32" s="98">
        <f t="shared" si="5"/>
        <v>23.75</v>
      </c>
      <c r="H32" s="104"/>
      <c r="I32" s="7">
        <v>0.8</v>
      </c>
      <c r="J32" s="73" t="s">
        <v>13</v>
      </c>
      <c r="K32" s="40"/>
      <c r="L32" s="9"/>
      <c r="M32" s="181">
        <v>3</v>
      </c>
      <c r="N32" s="181">
        <v>3</v>
      </c>
      <c r="O32" s="179">
        <v>5</v>
      </c>
      <c r="P32" s="420">
        <f t="shared" si="3"/>
        <v>11</v>
      </c>
      <c r="Q32" s="304">
        <f t="shared" si="4"/>
        <v>45</v>
      </c>
      <c r="R32" s="5"/>
      <c r="S32" s="7">
        <v>0.8</v>
      </c>
      <c r="T32" s="61"/>
      <c r="U32" s="436">
        <f>I32*$G$158</f>
        <v>76000</v>
      </c>
      <c r="V32" s="416"/>
      <c r="W32" s="23"/>
      <c r="X32" s="164"/>
      <c r="Y32" s="319"/>
      <c r="Z32" s="634"/>
      <c r="AA32" s="632"/>
    </row>
    <row r="33" spans="1:27" ht="15">
      <c r="A33" s="386" t="s">
        <v>5</v>
      </c>
      <c r="B33" s="408">
        <v>2</v>
      </c>
      <c r="C33" s="318" t="s">
        <v>43</v>
      </c>
      <c r="D33" s="314" t="s">
        <v>272</v>
      </c>
      <c r="E33" s="315" t="s">
        <v>273</v>
      </c>
      <c r="F33" s="99">
        <v>2.79</v>
      </c>
      <c r="G33" s="98">
        <f t="shared" si="5"/>
        <v>26.54</v>
      </c>
      <c r="H33" s="104"/>
      <c r="I33" s="7">
        <v>2.79</v>
      </c>
      <c r="J33" s="73" t="s">
        <v>13</v>
      </c>
      <c r="K33" s="40" t="s">
        <v>41</v>
      </c>
      <c r="L33" s="9"/>
      <c r="M33" s="181">
        <v>3</v>
      </c>
      <c r="N33" s="181">
        <v>3</v>
      </c>
      <c r="O33" s="179">
        <v>5</v>
      </c>
      <c r="P33" s="420">
        <f t="shared" si="3"/>
        <v>11</v>
      </c>
      <c r="Q33" s="304">
        <f t="shared" si="4"/>
        <v>45</v>
      </c>
      <c r="R33" s="5"/>
      <c r="S33" s="7">
        <v>2.79</v>
      </c>
      <c r="T33" s="61"/>
      <c r="U33" s="436">
        <f>(S33*$G$158)*1.5</f>
        <v>397575</v>
      </c>
      <c r="V33" s="416"/>
      <c r="W33" s="23"/>
      <c r="X33" s="164"/>
      <c r="Y33" s="319"/>
      <c r="Z33" s="634"/>
      <c r="AA33" s="632" t="s">
        <v>274</v>
      </c>
    </row>
    <row r="34" spans="1:27" ht="15">
      <c r="A34" s="386" t="s">
        <v>5</v>
      </c>
      <c r="B34" s="408">
        <v>2</v>
      </c>
      <c r="C34" s="318" t="s">
        <v>358</v>
      </c>
      <c r="D34" s="314" t="s">
        <v>261</v>
      </c>
      <c r="E34" s="315" t="s">
        <v>215</v>
      </c>
      <c r="F34" s="99">
        <v>1.07</v>
      </c>
      <c r="G34" s="98">
        <f t="shared" si="5"/>
        <v>27.61</v>
      </c>
      <c r="H34" s="104"/>
      <c r="I34" s="7">
        <v>1.07</v>
      </c>
      <c r="J34" s="73"/>
      <c r="K34" s="40" t="s">
        <v>266</v>
      </c>
      <c r="L34" s="9"/>
      <c r="M34" s="181">
        <v>3</v>
      </c>
      <c r="N34" s="181">
        <v>3</v>
      </c>
      <c r="O34" s="179">
        <v>4</v>
      </c>
      <c r="P34" s="420">
        <f t="shared" si="3"/>
        <v>10</v>
      </c>
      <c r="Q34" s="304">
        <f t="shared" si="4"/>
        <v>36</v>
      </c>
      <c r="R34" s="5"/>
      <c r="S34" s="7">
        <v>1.07</v>
      </c>
      <c r="T34" s="61"/>
      <c r="U34" s="436">
        <f>I34*$G$158</f>
        <v>101650</v>
      </c>
      <c r="V34" s="416"/>
      <c r="W34" s="23"/>
      <c r="X34" s="164"/>
      <c r="Y34" s="319"/>
      <c r="Z34" s="634"/>
      <c r="AA34" s="632" t="s">
        <v>334</v>
      </c>
    </row>
    <row r="35" spans="1:27" ht="15">
      <c r="A35" s="386" t="s">
        <v>5</v>
      </c>
      <c r="B35" s="408">
        <v>2</v>
      </c>
      <c r="C35" s="322" t="s">
        <v>70</v>
      </c>
      <c r="D35" s="314" t="s">
        <v>261</v>
      </c>
      <c r="E35" s="315" t="s">
        <v>251</v>
      </c>
      <c r="F35" s="99">
        <v>0.6</v>
      </c>
      <c r="G35" s="98">
        <f t="shared" si="5"/>
        <v>28.21</v>
      </c>
      <c r="H35" s="104"/>
      <c r="I35" s="7">
        <v>0.6</v>
      </c>
      <c r="J35" s="73"/>
      <c r="K35" s="40"/>
      <c r="L35" s="9"/>
      <c r="M35" s="181">
        <v>3</v>
      </c>
      <c r="N35" s="181">
        <v>4</v>
      </c>
      <c r="O35" s="179">
        <v>3</v>
      </c>
      <c r="P35" s="420">
        <f t="shared" si="3"/>
        <v>10</v>
      </c>
      <c r="Q35" s="304">
        <f t="shared" si="4"/>
        <v>36</v>
      </c>
      <c r="R35" s="5"/>
      <c r="S35" s="7">
        <v>0.6</v>
      </c>
      <c r="T35" s="61"/>
      <c r="U35" s="436">
        <f>S35*$G$158</f>
        <v>57000</v>
      </c>
      <c r="V35" s="416"/>
      <c r="W35" s="23"/>
      <c r="X35" s="164"/>
      <c r="Y35" s="319"/>
      <c r="Z35" s="634"/>
      <c r="AA35" s="632"/>
    </row>
    <row r="36" spans="1:27" ht="15">
      <c r="A36" s="386" t="s">
        <v>5</v>
      </c>
      <c r="B36" s="408">
        <v>2</v>
      </c>
      <c r="C36" s="318" t="s">
        <v>23</v>
      </c>
      <c r="D36" s="314" t="s">
        <v>255</v>
      </c>
      <c r="E36" s="315" t="s">
        <v>251</v>
      </c>
      <c r="F36" s="99">
        <v>0.76</v>
      </c>
      <c r="G36" s="98">
        <f t="shared" si="5"/>
        <v>28.970000000000002</v>
      </c>
      <c r="H36" s="104"/>
      <c r="I36" s="7">
        <v>0.76</v>
      </c>
      <c r="J36" s="73" t="s">
        <v>13</v>
      </c>
      <c r="K36" s="40" t="s">
        <v>27</v>
      </c>
      <c r="L36" s="9"/>
      <c r="M36" s="181">
        <v>3</v>
      </c>
      <c r="N36" s="181">
        <v>3</v>
      </c>
      <c r="O36" s="179">
        <v>4</v>
      </c>
      <c r="P36" s="420">
        <f t="shared" si="3"/>
        <v>10</v>
      </c>
      <c r="Q36" s="304">
        <f t="shared" si="4"/>
        <v>36</v>
      </c>
      <c r="R36" s="5"/>
      <c r="S36" s="7">
        <v>0.76</v>
      </c>
      <c r="T36" s="61"/>
      <c r="U36" s="436">
        <f>S36*$G$158</f>
        <v>72200</v>
      </c>
      <c r="V36" s="416"/>
      <c r="W36" s="23"/>
      <c r="X36" s="164"/>
      <c r="Y36" s="319"/>
      <c r="Z36" s="634"/>
      <c r="AA36" s="632"/>
    </row>
    <row r="37" spans="1:27" ht="15">
      <c r="A37" s="386" t="s">
        <v>5</v>
      </c>
      <c r="B37" s="408">
        <v>2</v>
      </c>
      <c r="C37" s="318" t="s">
        <v>194</v>
      </c>
      <c r="D37" s="314" t="s">
        <v>224</v>
      </c>
      <c r="E37" s="315" t="s">
        <v>302</v>
      </c>
      <c r="F37" s="99">
        <v>0.6</v>
      </c>
      <c r="G37" s="98">
        <f t="shared" si="5"/>
        <v>29.570000000000004</v>
      </c>
      <c r="H37" s="104"/>
      <c r="I37" s="7">
        <v>0.6</v>
      </c>
      <c r="J37" s="73" t="s">
        <v>13</v>
      </c>
      <c r="K37" s="40" t="s">
        <v>16</v>
      </c>
      <c r="L37" s="9"/>
      <c r="M37" s="181">
        <v>2</v>
      </c>
      <c r="N37" s="181">
        <v>3</v>
      </c>
      <c r="O37" s="179">
        <v>5</v>
      </c>
      <c r="P37" s="420">
        <f t="shared" si="3"/>
        <v>10</v>
      </c>
      <c r="Q37" s="304">
        <f t="shared" si="4"/>
        <v>30</v>
      </c>
      <c r="R37" s="5"/>
      <c r="S37" s="7">
        <v>0.6</v>
      </c>
      <c r="T37" s="61"/>
      <c r="U37" s="436">
        <f>I37*$G$158</f>
        <v>57000</v>
      </c>
      <c r="V37" s="416"/>
      <c r="W37" s="23"/>
      <c r="X37" s="164"/>
      <c r="Y37" s="319"/>
      <c r="Z37" s="634"/>
      <c r="AA37" s="632" t="s">
        <v>303</v>
      </c>
    </row>
    <row r="38" spans="1:27" ht="15">
      <c r="A38" s="386" t="s">
        <v>5</v>
      </c>
      <c r="B38" s="408">
        <v>2</v>
      </c>
      <c r="C38" s="318" t="s">
        <v>9</v>
      </c>
      <c r="D38" s="314" t="s">
        <v>255</v>
      </c>
      <c r="E38" s="315" t="s">
        <v>122</v>
      </c>
      <c r="F38" s="99">
        <v>1.03</v>
      </c>
      <c r="G38" s="98">
        <f t="shared" si="5"/>
        <v>30.600000000000005</v>
      </c>
      <c r="H38" s="104"/>
      <c r="I38" s="7">
        <v>1.03</v>
      </c>
      <c r="J38" s="73" t="s">
        <v>13</v>
      </c>
      <c r="K38" s="40">
        <v>1991</v>
      </c>
      <c r="L38" s="9"/>
      <c r="M38" s="181">
        <v>2</v>
      </c>
      <c r="N38" s="181">
        <v>3</v>
      </c>
      <c r="O38" s="179">
        <v>5</v>
      </c>
      <c r="P38" s="420">
        <f t="shared" si="3"/>
        <v>10</v>
      </c>
      <c r="Q38" s="304">
        <f t="shared" si="4"/>
        <v>30</v>
      </c>
      <c r="R38" s="5"/>
      <c r="S38" s="7">
        <v>1.03</v>
      </c>
      <c r="T38" s="61"/>
      <c r="U38" s="436">
        <f>S38*$G$158</f>
        <v>97850</v>
      </c>
      <c r="V38" s="416"/>
      <c r="W38" s="23"/>
      <c r="X38" s="164"/>
      <c r="Y38" s="319"/>
      <c r="Z38" s="634"/>
      <c r="AA38" s="632"/>
    </row>
    <row r="39" spans="1:27" ht="15">
      <c r="A39" s="386" t="s">
        <v>5</v>
      </c>
      <c r="B39" s="408">
        <v>2</v>
      </c>
      <c r="C39" s="318" t="s">
        <v>330</v>
      </c>
      <c r="D39" s="314" t="s">
        <v>224</v>
      </c>
      <c r="E39" s="315" t="s">
        <v>331</v>
      </c>
      <c r="F39" s="99">
        <v>1.24</v>
      </c>
      <c r="G39" s="98">
        <f>F39+G38</f>
        <v>31.840000000000003</v>
      </c>
      <c r="H39" s="104"/>
      <c r="I39" s="7">
        <v>1.24</v>
      </c>
      <c r="J39" s="73"/>
      <c r="K39" s="40">
        <v>1970</v>
      </c>
      <c r="L39" s="9"/>
      <c r="M39" s="181">
        <v>3</v>
      </c>
      <c r="N39" s="181">
        <v>3</v>
      </c>
      <c r="O39" s="179">
        <v>3</v>
      </c>
      <c r="P39" s="420">
        <f>SUM(M39:O39)</f>
        <v>9</v>
      </c>
      <c r="Q39" s="304">
        <f>O39*N39*M39</f>
        <v>27</v>
      </c>
      <c r="R39" s="5"/>
      <c r="S39" s="7">
        <v>0.25</v>
      </c>
      <c r="T39" s="61"/>
      <c r="U39" s="436">
        <f>S39*$G$158</f>
        <v>23750</v>
      </c>
      <c r="V39" s="416"/>
      <c r="W39" s="23"/>
      <c r="X39" s="164"/>
      <c r="Y39" s="319"/>
      <c r="Z39" s="634"/>
      <c r="AA39" s="632" t="s">
        <v>332</v>
      </c>
    </row>
    <row r="40" spans="1:27" ht="15">
      <c r="A40" s="386" t="s">
        <v>5</v>
      </c>
      <c r="B40" s="408">
        <v>2</v>
      </c>
      <c r="C40" s="318" t="s">
        <v>63</v>
      </c>
      <c r="D40" s="314" t="s">
        <v>267</v>
      </c>
      <c r="E40" s="315" t="s">
        <v>221</v>
      </c>
      <c r="F40" s="99">
        <v>0.27</v>
      </c>
      <c r="G40" s="98">
        <f>F40+G39</f>
        <v>32.110000000000007</v>
      </c>
      <c r="H40" s="104"/>
      <c r="I40" s="7">
        <v>0.27</v>
      </c>
      <c r="J40" s="73"/>
      <c r="K40" s="40"/>
      <c r="L40" s="9"/>
      <c r="M40" s="181">
        <v>4</v>
      </c>
      <c r="N40" s="181">
        <v>2</v>
      </c>
      <c r="O40" s="179">
        <v>3</v>
      </c>
      <c r="P40" s="420">
        <f t="shared" si="3"/>
        <v>9</v>
      </c>
      <c r="Q40" s="304">
        <f t="shared" si="4"/>
        <v>24</v>
      </c>
      <c r="R40" s="5"/>
      <c r="S40" s="7">
        <v>0.27</v>
      </c>
      <c r="T40" s="61"/>
      <c r="U40" s="436">
        <f>I40*$G$158</f>
        <v>25650</v>
      </c>
      <c r="V40" s="416"/>
      <c r="W40" s="23"/>
      <c r="X40" s="164"/>
      <c r="Y40" s="319"/>
      <c r="Z40" s="634"/>
      <c r="AA40" s="632"/>
    </row>
    <row r="41" spans="1:27" ht="15">
      <c r="A41" s="386" t="s">
        <v>5</v>
      </c>
      <c r="B41" s="408">
        <v>2</v>
      </c>
      <c r="C41" s="318" t="s">
        <v>193</v>
      </c>
      <c r="D41" s="314" t="s">
        <v>280</v>
      </c>
      <c r="E41" s="315" t="s">
        <v>300</v>
      </c>
      <c r="F41" s="99">
        <v>1.1000000000000001</v>
      </c>
      <c r="G41" s="99">
        <f t="shared" si="5"/>
        <v>33.210000000000008</v>
      </c>
      <c r="H41" s="104"/>
      <c r="I41" s="7">
        <v>1.1000000000000001</v>
      </c>
      <c r="J41" s="73" t="s">
        <v>13</v>
      </c>
      <c r="K41" s="40">
        <v>1978</v>
      </c>
      <c r="L41" s="9"/>
      <c r="M41" s="181">
        <v>3</v>
      </c>
      <c r="N41" s="181">
        <v>4</v>
      </c>
      <c r="O41" s="383">
        <v>2</v>
      </c>
      <c r="P41" s="420">
        <f t="shared" si="3"/>
        <v>9</v>
      </c>
      <c r="Q41" s="305">
        <f t="shared" si="4"/>
        <v>24</v>
      </c>
      <c r="R41" s="5"/>
      <c r="S41" s="7">
        <v>1.1000000000000001</v>
      </c>
      <c r="T41" s="99"/>
      <c r="U41" s="436">
        <f>I41*$G$158</f>
        <v>104500.00000000001</v>
      </c>
      <c r="V41" s="416"/>
      <c r="W41" s="23"/>
      <c r="X41" s="164"/>
      <c r="Y41" s="319"/>
      <c r="Z41" s="634"/>
      <c r="AA41" s="632" t="s">
        <v>306</v>
      </c>
    </row>
    <row r="42" spans="1:27" ht="15">
      <c r="A42" s="386" t="s">
        <v>5</v>
      </c>
      <c r="B42" s="408">
        <v>2</v>
      </c>
      <c r="C42" s="318" t="s">
        <v>20</v>
      </c>
      <c r="D42" s="314" t="s">
        <v>255</v>
      </c>
      <c r="E42" s="315" t="s">
        <v>251</v>
      </c>
      <c r="F42" s="99">
        <v>0.15</v>
      </c>
      <c r="G42" s="98">
        <f t="shared" si="5"/>
        <v>33.360000000000007</v>
      </c>
      <c r="H42" s="104"/>
      <c r="I42" s="7">
        <v>0.15</v>
      </c>
      <c r="J42" s="73" t="s">
        <v>13</v>
      </c>
      <c r="K42" s="40">
        <v>1971</v>
      </c>
      <c r="L42" s="9"/>
      <c r="M42" s="181">
        <v>2</v>
      </c>
      <c r="N42" s="181">
        <v>2</v>
      </c>
      <c r="O42" s="179">
        <v>5</v>
      </c>
      <c r="P42" s="420">
        <f t="shared" si="3"/>
        <v>9</v>
      </c>
      <c r="Q42" s="304">
        <f t="shared" si="4"/>
        <v>20</v>
      </c>
      <c r="R42" s="5"/>
      <c r="S42" s="7">
        <v>0.15</v>
      </c>
      <c r="T42" s="61"/>
      <c r="U42" s="436">
        <f>I42*$G$158</f>
        <v>14250</v>
      </c>
      <c r="V42" s="416"/>
      <c r="W42" s="23"/>
      <c r="X42" s="164"/>
      <c r="Y42" s="319"/>
      <c r="Z42" s="634"/>
      <c r="AA42" s="632" t="s">
        <v>365</v>
      </c>
    </row>
    <row r="43" spans="1:27" ht="15">
      <c r="A43" s="386" t="s">
        <v>5</v>
      </c>
      <c r="B43" s="408">
        <v>2</v>
      </c>
      <c r="C43" s="318" t="s">
        <v>58</v>
      </c>
      <c r="D43" s="314" t="s">
        <v>280</v>
      </c>
      <c r="E43" s="315" t="s">
        <v>294</v>
      </c>
      <c r="F43" s="99">
        <v>0.6</v>
      </c>
      <c r="G43" s="98">
        <f t="shared" si="5"/>
        <v>33.960000000000008</v>
      </c>
      <c r="H43" s="105">
        <v>0.15</v>
      </c>
      <c r="I43" s="7">
        <v>0.45</v>
      </c>
      <c r="J43" s="73"/>
      <c r="K43" s="40" t="s">
        <v>296</v>
      </c>
      <c r="L43" s="9"/>
      <c r="M43" s="181">
        <v>2</v>
      </c>
      <c r="N43" s="181">
        <v>3</v>
      </c>
      <c r="O43" s="179">
        <v>3</v>
      </c>
      <c r="P43" s="420">
        <f t="shared" si="3"/>
        <v>8</v>
      </c>
      <c r="Q43" s="304">
        <f t="shared" si="4"/>
        <v>18</v>
      </c>
      <c r="R43" s="5"/>
      <c r="S43" s="7">
        <v>0.6</v>
      </c>
      <c r="T43" s="61"/>
      <c r="U43" s="436">
        <f>(H43*$G$157)+(I43*$G$158)</f>
        <v>51750</v>
      </c>
      <c r="V43" s="416"/>
      <c r="W43" s="23"/>
      <c r="X43" s="164"/>
      <c r="Y43" s="319"/>
      <c r="Z43" s="634"/>
      <c r="AA43" s="632" t="s">
        <v>431</v>
      </c>
    </row>
    <row r="44" spans="1:27" ht="15">
      <c r="A44" s="386" t="s">
        <v>5</v>
      </c>
      <c r="B44" s="408">
        <v>2</v>
      </c>
      <c r="C44" s="318" t="s">
        <v>24</v>
      </c>
      <c r="D44" s="314" t="s">
        <v>255</v>
      </c>
      <c r="E44" s="315" t="s">
        <v>251</v>
      </c>
      <c r="F44" s="99">
        <v>1.98</v>
      </c>
      <c r="G44" s="98">
        <f t="shared" si="5"/>
        <v>35.940000000000005</v>
      </c>
      <c r="H44" s="104"/>
      <c r="I44" s="7">
        <v>1.98</v>
      </c>
      <c r="J44" s="73" t="s">
        <v>13</v>
      </c>
      <c r="K44" s="40">
        <v>1974</v>
      </c>
      <c r="L44" s="9"/>
      <c r="M44" s="181">
        <v>3</v>
      </c>
      <c r="N44" s="181">
        <v>2</v>
      </c>
      <c r="O44" s="179">
        <v>3</v>
      </c>
      <c r="P44" s="420">
        <f t="shared" si="3"/>
        <v>8</v>
      </c>
      <c r="Q44" s="304">
        <f t="shared" si="4"/>
        <v>18</v>
      </c>
      <c r="R44" s="5"/>
      <c r="S44" s="7">
        <v>1.98</v>
      </c>
      <c r="T44" s="61"/>
      <c r="U44" s="436">
        <f>I44*$G$158</f>
        <v>188100</v>
      </c>
      <c r="V44" s="416"/>
      <c r="W44" s="23"/>
      <c r="X44" s="164"/>
      <c r="Y44" s="319"/>
      <c r="Z44" s="634"/>
      <c r="AA44" s="632" t="s">
        <v>288</v>
      </c>
    </row>
    <row r="45" spans="1:27" ht="15">
      <c r="A45" s="386" t="s">
        <v>5</v>
      </c>
      <c r="B45" s="408">
        <v>2</v>
      </c>
      <c r="C45" s="318" t="s">
        <v>78</v>
      </c>
      <c r="D45" s="314" t="s">
        <v>250</v>
      </c>
      <c r="E45" s="315" t="s">
        <v>251</v>
      </c>
      <c r="F45" s="99">
        <v>0.75</v>
      </c>
      <c r="G45" s="98">
        <f t="shared" si="5"/>
        <v>36.690000000000005</v>
      </c>
      <c r="H45" s="104"/>
      <c r="I45" s="7">
        <v>0.75</v>
      </c>
      <c r="J45" s="73" t="s">
        <v>13</v>
      </c>
      <c r="K45" s="40" t="s">
        <v>81</v>
      </c>
      <c r="L45" s="9"/>
      <c r="M45" s="181">
        <v>2</v>
      </c>
      <c r="N45" s="181">
        <v>3</v>
      </c>
      <c r="O45" s="179">
        <v>3</v>
      </c>
      <c r="P45" s="420">
        <f t="shared" si="3"/>
        <v>8</v>
      </c>
      <c r="Q45" s="304">
        <f t="shared" si="4"/>
        <v>18</v>
      </c>
      <c r="R45" s="5"/>
      <c r="S45" s="7">
        <v>0.65</v>
      </c>
      <c r="T45" s="61"/>
      <c r="U45" s="436">
        <f>S45*$G$158</f>
        <v>61750</v>
      </c>
      <c r="V45" s="416"/>
      <c r="W45" s="23"/>
      <c r="X45" s="164"/>
      <c r="Y45" s="319"/>
      <c r="Z45" s="634"/>
      <c r="AA45" s="632" t="s">
        <v>367</v>
      </c>
    </row>
    <row r="46" spans="1:27" ht="15">
      <c r="A46" s="386" t="s">
        <v>5</v>
      </c>
      <c r="B46" s="408">
        <v>2</v>
      </c>
      <c r="C46" s="318" t="s">
        <v>74</v>
      </c>
      <c r="D46" s="314" t="s">
        <v>369</v>
      </c>
      <c r="E46" s="315" t="s">
        <v>251</v>
      </c>
      <c r="F46" s="99">
        <v>0.43</v>
      </c>
      <c r="G46" s="98">
        <f t="shared" si="5"/>
        <v>37.120000000000005</v>
      </c>
      <c r="H46" s="104"/>
      <c r="I46" s="7">
        <v>0.43</v>
      </c>
      <c r="J46" s="73"/>
      <c r="K46" s="40"/>
      <c r="L46" s="9"/>
      <c r="M46" s="181">
        <v>2</v>
      </c>
      <c r="N46" s="181">
        <v>3</v>
      </c>
      <c r="O46" s="179">
        <v>3</v>
      </c>
      <c r="P46" s="420">
        <f t="shared" si="3"/>
        <v>8</v>
      </c>
      <c r="Q46" s="304">
        <f t="shared" si="4"/>
        <v>18</v>
      </c>
      <c r="R46" s="5"/>
      <c r="S46" s="7">
        <v>0.43</v>
      </c>
      <c r="T46" s="61"/>
      <c r="U46" s="436">
        <f>I46*$G$158</f>
        <v>40850</v>
      </c>
      <c r="V46" s="416"/>
      <c r="W46" s="23"/>
      <c r="X46" s="164"/>
      <c r="Y46" s="319"/>
      <c r="Z46" s="634"/>
      <c r="AA46" s="632"/>
    </row>
    <row r="47" spans="1:27" ht="15">
      <c r="A47" s="386" t="s">
        <v>5</v>
      </c>
      <c r="B47" s="408">
        <v>2</v>
      </c>
      <c r="C47" s="318" t="s">
        <v>14</v>
      </c>
      <c r="D47" s="314" t="s">
        <v>255</v>
      </c>
      <c r="E47" s="315" t="s">
        <v>251</v>
      </c>
      <c r="F47" s="99">
        <v>1.25</v>
      </c>
      <c r="G47" s="98">
        <f t="shared" si="5"/>
        <v>38.370000000000005</v>
      </c>
      <c r="H47" s="74"/>
      <c r="I47" s="7">
        <v>1.25</v>
      </c>
      <c r="J47" s="128" t="s">
        <v>13</v>
      </c>
      <c r="K47" s="40">
        <v>1984</v>
      </c>
      <c r="L47" s="9"/>
      <c r="M47" s="181">
        <v>2</v>
      </c>
      <c r="N47" s="181">
        <v>2</v>
      </c>
      <c r="O47" s="179">
        <v>4</v>
      </c>
      <c r="P47" s="420">
        <f t="shared" si="3"/>
        <v>8</v>
      </c>
      <c r="Q47" s="304">
        <f t="shared" si="4"/>
        <v>16</v>
      </c>
      <c r="R47" s="116"/>
      <c r="S47" s="7">
        <v>1.25</v>
      </c>
      <c r="T47" s="61"/>
      <c r="U47" s="436">
        <f>S47*$G$158</f>
        <v>118750</v>
      </c>
      <c r="V47" s="416"/>
      <c r="W47" s="23"/>
      <c r="X47" s="164"/>
      <c r="Y47" s="319"/>
      <c r="Z47" s="634"/>
      <c r="AA47" s="632"/>
    </row>
    <row r="48" spans="1:27" ht="15">
      <c r="A48" s="386" t="s">
        <v>5</v>
      </c>
      <c r="B48" s="408">
        <v>2</v>
      </c>
      <c r="C48" s="322" t="s">
        <v>118</v>
      </c>
      <c r="D48" s="314" t="s">
        <v>230</v>
      </c>
      <c r="E48" s="315" t="s">
        <v>251</v>
      </c>
      <c r="F48" s="99">
        <v>0.28000000000000003</v>
      </c>
      <c r="G48" s="98">
        <f t="shared" si="5"/>
        <v>38.650000000000006</v>
      </c>
      <c r="H48" s="104"/>
      <c r="I48" s="7">
        <v>0.28000000000000003</v>
      </c>
      <c r="J48" s="73"/>
      <c r="K48" s="40"/>
      <c r="L48" s="9"/>
      <c r="M48" s="181">
        <v>2</v>
      </c>
      <c r="N48" s="181">
        <v>2</v>
      </c>
      <c r="O48" s="179">
        <v>4</v>
      </c>
      <c r="P48" s="420">
        <f t="shared" si="3"/>
        <v>8</v>
      </c>
      <c r="Q48" s="304">
        <f t="shared" si="4"/>
        <v>16</v>
      </c>
      <c r="R48" s="5"/>
      <c r="S48" s="7">
        <v>0.28000000000000003</v>
      </c>
      <c r="T48" s="61"/>
      <c r="U48" s="436">
        <f>I48*$G$158</f>
        <v>26600.000000000004</v>
      </c>
      <c r="V48" s="416"/>
      <c r="W48" s="23"/>
      <c r="X48" s="164"/>
      <c r="Y48" s="319"/>
      <c r="Z48" s="634"/>
      <c r="AA48" s="632"/>
    </row>
    <row r="49" spans="1:27" ht="15">
      <c r="A49" s="386" t="s">
        <v>5</v>
      </c>
      <c r="B49" s="408">
        <v>2</v>
      </c>
      <c r="C49" s="318" t="s">
        <v>54</v>
      </c>
      <c r="D49" s="314" t="s">
        <v>255</v>
      </c>
      <c r="E49" s="315" t="s">
        <v>26</v>
      </c>
      <c r="F49" s="99">
        <v>0.6</v>
      </c>
      <c r="G49" s="98">
        <f t="shared" si="5"/>
        <v>39.250000000000007</v>
      </c>
      <c r="H49" s="104"/>
      <c r="I49" s="7">
        <v>0.6</v>
      </c>
      <c r="J49" s="73"/>
      <c r="K49" s="40"/>
      <c r="L49" s="9"/>
      <c r="M49" s="181">
        <v>2</v>
      </c>
      <c r="N49" s="181">
        <v>2</v>
      </c>
      <c r="O49" s="179">
        <v>4</v>
      </c>
      <c r="P49" s="420">
        <f t="shared" si="3"/>
        <v>8</v>
      </c>
      <c r="Q49" s="304">
        <f t="shared" si="4"/>
        <v>16</v>
      </c>
      <c r="R49" s="5"/>
      <c r="S49" s="7">
        <v>0.6</v>
      </c>
      <c r="T49" s="61"/>
      <c r="U49" s="436">
        <f>S49*$G$158</f>
        <v>57000</v>
      </c>
      <c r="V49" s="416"/>
      <c r="W49" s="23"/>
      <c r="X49" s="164"/>
      <c r="Y49" s="319"/>
      <c r="Z49" s="634"/>
      <c r="AA49" s="632"/>
    </row>
    <row r="50" spans="1:27" ht="15">
      <c r="A50" s="386" t="s">
        <v>5</v>
      </c>
      <c r="B50" s="408">
        <v>2</v>
      </c>
      <c r="C50" s="318" t="s">
        <v>61</v>
      </c>
      <c r="D50" s="314" t="s">
        <v>230</v>
      </c>
      <c r="E50" s="315" t="s">
        <v>251</v>
      </c>
      <c r="F50" s="99">
        <v>0.4</v>
      </c>
      <c r="G50" s="98">
        <f t="shared" si="5"/>
        <v>39.650000000000006</v>
      </c>
      <c r="H50" s="104"/>
      <c r="I50" s="7">
        <v>0.4</v>
      </c>
      <c r="J50" s="73"/>
      <c r="K50" s="40"/>
      <c r="L50" s="9"/>
      <c r="M50" s="181">
        <v>1</v>
      </c>
      <c r="N50" s="181">
        <v>3</v>
      </c>
      <c r="O50" s="179">
        <v>4</v>
      </c>
      <c r="P50" s="420">
        <f t="shared" si="3"/>
        <v>8</v>
      </c>
      <c r="Q50" s="304">
        <f t="shared" si="4"/>
        <v>12</v>
      </c>
      <c r="R50" s="5"/>
      <c r="S50" s="7">
        <v>0.4</v>
      </c>
      <c r="T50" s="61"/>
      <c r="U50" s="436">
        <f>I50*$G$158</f>
        <v>38000</v>
      </c>
      <c r="V50" s="416"/>
      <c r="W50" s="23"/>
      <c r="X50" s="164"/>
      <c r="Y50" s="319"/>
      <c r="Z50" s="634"/>
      <c r="AA50" s="632"/>
    </row>
    <row r="51" spans="1:27" ht="15">
      <c r="A51" s="386" t="s">
        <v>5</v>
      </c>
      <c r="B51" s="408">
        <v>2</v>
      </c>
      <c r="C51" s="318" t="s">
        <v>95</v>
      </c>
      <c r="D51" s="314" t="s">
        <v>255</v>
      </c>
      <c r="E51" s="315" t="s">
        <v>277</v>
      </c>
      <c r="F51" s="99">
        <v>0.25</v>
      </c>
      <c r="G51" s="98">
        <f t="shared" si="5"/>
        <v>39.900000000000006</v>
      </c>
      <c r="H51" s="104"/>
      <c r="I51" s="7">
        <v>0.25</v>
      </c>
      <c r="J51" s="73"/>
      <c r="K51" s="40">
        <v>1988</v>
      </c>
      <c r="L51" s="9"/>
      <c r="M51" s="181">
        <v>1</v>
      </c>
      <c r="N51" s="181">
        <v>3</v>
      </c>
      <c r="O51" s="179">
        <v>3</v>
      </c>
      <c r="P51" s="420">
        <f t="shared" si="3"/>
        <v>7</v>
      </c>
      <c r="Q51" s="304">
        <f t="shared" si="4"/>
        <v>9</v>
      </c>
      <c r="R51" s="5"/>
      <c r="S51" s="7">
        <v>0.25</v>
      </c>
      <c r="T51" s="61"/>
      <c r="U51" s="436">
        <f>I51*$G$158</f>
        <v>23750</v>
      </c>
      <c r="V51" s="416"/>
      <c r="W51" s="23"/>
      <c r="X51" s="164"/>
      <c r="Y51" s="319"/>
      <c r="Z51" s="634"/>
      <c r="AA51" s="632"/>
    </row>
    <row r="52" spans="1:27" ht="15">
      <c r="A52" s="386" t="s">
        <v>5</v>
      </c>
      <c r="B52" s="408">
        <v>2</v>
      </c>
      <c r="C52" s="318" t="s">
        <v>37</v>
      </c>
      <c r="D52" s="314" t="s">
        <v>280</v>
      </c>
      <c r="E52" s="315" t="s">
        <v>216</v>
      </c>
      <c r="F52" s="99">
        <v>0.37</v>
      </c>
      <c r="G52" s="98">
        <f t="shared" si="5"/>
        <v>40.270000000000003</v>
      </c>
      <c r="H52" s="104" t="s">
        <v>13</v>
      </c>
      <c r="I52" s="7">
        <v>0.37</v>
      </c>
      <c r="J52" s="73"/>
      <c r="K52" s="40">
        <v>1975</v>
      </c>
      <c r="L52" s="9"/>
      <c r="M52" s="181">
        <v>1</v>
      </c>
      <c r="N52" s="181">
        <v>2</v>
      </c>
      <c r="O52" s="179">
        <v>4</v>
      </c>
      <c r="P52" s="420">
        <f t="shared" si="3"/>
        <v>7</v>
      </c>
      <c r="Q52" s="304">
        <f t="shared" si="4"/>
        <v>8</v>
      </c>
      <c r="R52" s="5"/>
      <c r="S52" s="7">
        <v>0.37</v>
      </c>
      <c r="T52" s="61"/>
      <c r="U52" s="436">
        <f>S52*$G$158</f>
        <v>35150</v>
      </c>
      <c r="V52" s="416"/>
      <c r="W52" s="23"/>
      <c r="X52" s="164"/>
      <c r="Y52" s="319"/>
      <c r="Z52" s="634"/>
      <c r="AA52" s="632"/>
    </row>
    <row r="53" spans="1:27" ht="15">
      <c r="A53" s="386" t="s">
        <v>5</v>
      </c>
      <c r="B53" s="408">
        <v>2</v>
      </c>
      <c r="C53" s="318" t="s">
        <v>72</v>
      </c>
      <c r="D53" s="314" t="s">
        <v>337</v>
      </c>
      <c r="E53" s="315" t="s">
        <v>338</v>
      </c>
      <c r="F53" s="99">
        <v>0.2</v>
      </c>
      <c r="G53" s="98">
        <f t="shared" si="5"/>
        <v>40.470000000000006</v>
      </c>
      <c r="H53" s="104"/>
      <c r="I53" s="7">
        <v>0.2</v>
      </c>
      <c r="J53" s="73"/>
      <c r="K53" s="40"/>
      <c r="L53" s="9"/>
      <c r="M53" s="181">
        <v>1</v>
      </c>
      <c r="N53" s="181">
        <v>2</v>
      </c>
      <c r="O53" s="179">
        <v>4</v>
      </c>
      <c r="P53" s="420">
        <f t="shared" si="3"/>
        <v>7</v>
      </c>
      <c r="Q53" s="304">
        <f t="shared" si="4"/>
        <v>8</v>
      </c>
      <c r="R53" s="5"/>
      <c r="S53" s="7">
        <v>0.2</v>
      </c>
      <c r="T53" s="61"/>
      <c r="U53" s="436">
        <f>I53*$G$158</f>
        <v>19000</v>
      </c>
      <c r="V53" s="416"/>
      <c r="W53" s="23"/>
      <c r="X53" s="164"/>
      <c r="Y53" s="319"/>
      <c r="Z53" s="634"/>
      <c r="AA53" s="632"/>
    </row>
    <row r="54" spans="1:27" ht="15">
      <c r="A54" s="386" t="s">
        <v>5</v>
      </c>
      <c r="B54" s="408">
        <v>2</v>
      </c>
      <c r="C54" s="318" t="s">
        <v>60</v>
      </c>
      <c r="D54" s="314" t="s">
        <v>255</v>
      </c>
      <c r="E54" s="315" t="s">
        <v>251</v>
      </c>
      <c r="F54" s="99">
        <v>1</v>
      </c>
      <c r="G54" s="98">
        <f t="shared" si="5"/>
        <v>41.470000000000006</v>
      </c>
      <c r="H54" s="105">
        <v>0.1</v>
      </c>
      <c r="I54" s="7">
        <v>0.9</v>
      </c>
      <c r="J54" s="73"/>
      <c r="K54" s="40"/>
      <c r="L54" s="9"/>
      <c r="M54" s="181">
        <v>1</v>
      </c>
      <c r="N54" s="181">
        <v>2</v>
      </c>
      <c r="O54" s="179">
        <v>4</v>
      </c>
      <c r="P54" s="420">
        <f t="shared" si="3"/>
        <v>7</v>
      </c>
      <c r="Q54" s="304">
        <f t="shared" si="4"/>
        <v>8</v>
      </c>
      <c r="R54" s="5"/>
      <c r="S54" s="7">
        <v>1</v>
      </c>
      <c r="T54" s="61"/>
      <c r="U54" s="436">
        <f>(H54*$G$157)+(I54*$G$158)</f>
        <v>91500</v>
      </c>
      <c r="V54" s="416"/>
      <c r="W54" s="23"/>
      <c r="X54" s="164"/>
      <c r="Y54" s="319"/>
      <c r="Z54" s="634"/>
      <c r="AA54" s="632"/>
    </row>
    <row r="55" spans="1:27" ht="15">
      <c r="A55" s="386" t="s">
        <v>5</v>
      </c>
      <c r="B55" s="408">
        <v>2</v>
      </c>
      <c r="C55" s="318" t="s">
        <v>25</v>
      </c>
      <c r="D55" s="314" t="s">
        <v>255</v>
      </c>
      <c r="E55" s="315" t="s">
        <v>251</v>
      </c>
      <c r="F55" s="99">
        <v>0.75</v>
      </c>
      <c r="G55" s="98">
        <f t="shared" si="5"/>
        <v>42.220000000000006</v>
      </c>
      <c r="H55" s="104"/>
      <c r="I55" s="7">
        <v>0.75</v>
      </c>
      <c r="J55" s="73"/>
      <c r="K55" s="40">
        <v>1992</v>
      </c>
      <c r="L55" s="9"/>
      <c r="M55" s="181">
        <v>1</v>
      </c>
      <c r="N55" s="181">
        <v>1</v>
      </c>
      <c r="O55" s="179">
        <v>5</v>
      </c>
      <c r="P55" s="420">
        <f t="shared" si="3"/>
        <v>7</v>
      </c>
      <c r="Q55" s="304">
        <f t="shared" si="4"/>
        <v>5</v>
      </c>
      <c r="R55" s="5"/>
      <c r="S55" s="7">
        <v>0.75</v>
      </c>
      <c r="T55" s="61"/>
      <c r="U55" s="436">
        <f>I55*$G$158</f>
        <v>71250</v>
      </c>
      <c r="V55" s="416"/>
      <c r="W55" s="23"/>
      <c r="X55" s="164"/>
      <c r="Y55" s="319"/>
      <c r="Z55" s="634"/>
      <c r="AA55" s="632"/>
    </row>
    <row r="56" spans="1:27" ht="15">
      <c r="A56" s="386" t="s">
        <v>5</v>
      </c>
      <c r="B56" s="408">
        <v>2</v>
      </c>
      <c r="C56" s="318" t="s">
        <v>45</v>
      </c>
      <c r="D56" s="314" t="s">
        <v>230</v>
      </c>
      <c r="E56" s="315" t="s">
        <v>231</v>
      </c>
      <c r="F56" s="99">
        <v>0.5</v>
      </c>
      <c r="G56" s="98">
        <f t="shared" si="5"/>
        <v>42.720000000000006</v>
      </c>
      <c r="H56" s="104"/>
      <c r="I56" s="7">
        <v>0.5</v>
      </c>
      <c r="J56" s="73"/>
      <c r="K56" s="40">
        <v>1973</v>
      </c>
      <c r="L56" s="9"/>
      <c r="M56" s="181">
        <v>1</v>
      </c>
      <c r="N56" s="181">
        <v>1</v>
      </c>
      <c r="O56" s="179">
        <v>5</v>
      </c>
      <c r="P56" s="420">
        <f t="shared" si="3"/>
        <v>7</v>
      </c>
      <c r="Q56" s="304">
        <f t="shared" si="4"/>
        <v>5</v>
      </c>
      <c r="R56" s="5"/>
      <c r="S56" s="7">
        <v>0.5</v>
      </c>
      <c r="T56" s="61"/>
      <c r="U56" s="436">
        <f>I56*$G$158</f>
        <v>47500</v>
      </c>
      <c r="V56" s="416"/>
      <c r="W56" s="23"/>
      <c r="X56" s="164"/>
      <c r="Y56" s="319"/>
      <c r="Z56" s="634"/>
      <c r="AA56" s="632" t="s">
        <v>366</v>
      </c>
    </row>
    <row r="57" spans="1:27" ht="15">
      <c r="A57" s="386" t="s">
        <v>5</v>
      </c>
      <c r="B57" s="408">
        <v>2</v>
      </c>
      <c r="C57" s="318" t="s">
        <v>106</v>
      </c>
      <c r="D57" s="314" t="s">
        <v>280</v>
      </c>
      <c r="E57" s="315" t="s">
        <v>36</v>
      </c>
      <c r="F57" s="99">
        <v>0.05</v>
      </c>
      <c r="G57" s="98">
        <f t="shared" si="5"/>
        <v>42.77</v>
      </c>
      <c r="H57" s="104" t="s">
        <v>13</v>
      </c>
      <c r="I57" s="7">
        <v>0.05</v>
      </c>
      <c r="J57" s="73"/>
      <c r="K57" s="40"/>
      <c r="L57" s="9"/>
      <c r="M57" s="181">
        <v>1</v>
      </c>
      <c r="N57" s="181">
        <v>1</v>
      </c>
      <c r="O57" s="179">
        <v>5</v>
      </c>
      <c r="P57" s="420">
        <f t="shared" si="3"/>
        <v>7</v>
      </c>
      <c r="Q57" s="304">
        <f t="shared" si="4"/>
        <v>5</v>
      </c>
      <c r="R57" s="5"/>
      <c r="S57" s="7">
        <v>0.05</v>
      </c>
      <c r="T57" s="61"/>
      <c r="U57" s="436">
        <f>S57*$G$158</f>
        <v>4750</v>
      </c>
      <c r="V57" s="416"/>
      <c r="W57" s="23"/>
      <c r="X57" s="164"/>
      <c r="Y57" s="319"/>
      <c r="Z57" s="634"/>
      <c r="AA57" s="632"/>
    </row>
    <row r="58" spans="1:27" ht="15">
      <c r="A58" s="386" t="s">
        <v>5</v>
      </c>
      <c r="B58" s="408">
        <v>2</v>
      </c>
      <c r="C58" s="318" t="s">
        <v>107</v>
      </c>
      <c r="D58" s="314" t="s">
        <v>280</v>
      </c>
      <c r="E58" s="315" t="s">
        <v>36</v>
      </c>
      <c r="F58" s="99">
        <v>0.22</v>
      </c>
      <c r="G58" s="98">
        <f t="shared" si="5"/>
        <v>42.99</v>
      </c>
      <c r="H58" s="104" t="s">
        <v>13</v>
      </c>
      <c r="I58" s="7">
        <v>0.22</v>
      </c>
      <c r="J58" s="73"/>
      <c r="K58" s="40"/>
      <c r="L58" s="9"/>
      <c r="M58" s="181">
        <v>1</v>
      </c>
      <c r="N58" s="181">
        <v>1</v>
      </c>
      <c r="O58" s="179">
        <v>5</v>
      </c>
      <c r="P58" s="420">
        <f t="shared" si="3"/>
        <v>7</v>
      </c>
      <c r="Q58" s="304">
        <f t="shared" si="4"/>
        <v>5</v>
      </c>
      <c r="R58" s="5"/>
      <c r="S58" s="7">
        <v>0.22</v>
      </c>
      <c r="T58" s="61"/>
      <c r="U58" s="436">
        <f>S58*$G$158</f>
        <v>20900</v>
      </c>
      <c r="V58" s="416"/>
      <c r="W58" s="23"/>
      <c r="X58" s="164"/>
      <c r="Y58" s="319"/>
      <c r="Z58" s="634"/>
      <c r="AA58" s="632" t="s">
        <v>304</v>
      </c>
    </row>
    <row r="59" spans="1:27" ht="15">
      <c r="A59" s="386" t="s">
        <v>5</v>
      </c>
      <c r="B59" s="408">
        <v>2</v>
      </c>
      <c r="C59" s="318" t="s">
        <v>110</v>
      </c>
      <c r="D59" s="314" t="s">
        <v>250</v>
      </c>
      <c r="E59" s="315" t="s">
        <v>251</v>
      </c>
      <c r="F59" s="99">
        <v>0.94</v>
      </c>
      <c r="G59" s="98">
        <f t="shared" si="5"/>
        <v>43.93</v>
      </c>
      <c r="H59" s="104"/>
      <c r="I59" s="7">
        <v>0.94</v>
      </c>
      <c r="J59" s="73"/>
      <c r="K59" s="40"/>
      <c r="L59" s="9"/>
      <c r="M59" s="192">
        <v>2</v>
      </c>
      <c r="N59" s="192">
        <v>0.5</v>
      </c>
      <c r="O59" s="193">
        <v>4</v>
      </c>
      <c r="P59" s="421">
        <f t="shared" si="3"/>
        <v>6.5</v>
      </c>
      <c r="Q59" s="304">
        <f t="shared" si="4"/>
        <v>4</v>
      </c>
      <c r="R59" s="5"/>
      <c r="S59" s="7">
        <v>0.94</v>
      </c>
      <c r="T59" s="61"/>
      <c r="U59" s="436">
        <f t="shared" ref="U59:U67" si="6">I59*$G$158</f>
        <v>89300</v>
      </c>
      <c r="V59" s="416"/>
      <c r="W59" s="23"/>
      <c r="X59" s="164"/>
      <c r="Y59" s="319"/>
      <c r="Z59" s="634"/>
      <c r="AA59" s="632"/>
    </row>
    <row r="60" spans="1:27" ht="15">
      <c r="A60" s="386" t="s">
        <v>5</v>
      </c>
      <c r="B60" s="408">
        <v>2</v>
      </c>
      <c r="C60" s="318" t="s">
        <v>11</v>
      </c>
      <c r="D60" s="314" t="s">
        <v>224</v>
      </c>
      <c r="E60" s="315" t="s">
        <v>360</v>
      </c>
      <c r="F60" s="99">
        <v>0.45</v>
      </c>
      <c r="G60" s="98">
        <f t="shared" si="5"/>
        <v>44.38</v>
      </c>
      <c r="H60" s="104"/>
      <c r="I60" s="7">
        <v>0.45</v>
      </c>
      <c r="J60" s="73" t="s">
        <v>13</v>
      </c>
      <c r="K60" s="40">
        <v>1984</v>
      </c>
      <c r="L60" s="9"/>
      <c r="M60" s="181">
        <v>1</v>
      </c>
      <c r="N60" s="181">
        <v>2</v>
      </c>
      <c r="O60" s="179">
        <v>3</v>
      </c>
      <c r="P60" s="420">
        <f t="shared" si="3"/>
        <v>6</v>
      </c>
      <c r="Q60" s="304">
        <f t="shared" si="4"/>
        <v>6</v>
      </c>
      <c r="R60" s="5"/>
      <c r="S60" s="478">
        <v>0.45</v>
      </c>
      <c r="T60" s="61"/>
      <c r="U60" s="436">
        <f t="shared" si="6"/>
        <v>42750</v>
      </c>
      <c r="V60" s="416"/>
      <c r="W60" s="23"/>
      <c r="X60" s="164"/>
      <c r="Y60" s="319"/>
      <c r="Z60" s="634"/>
      <c r="AA60" s="632" t="s">
        <v>362</v>
      </c>
    </row>
    <row r="61" spans="1:27" ht="15">
      <c r="A61" s="386" t="s">
        <v>5</v>
      </c>
      <c r="B61" s="408">
        <v>2</v>
      </c>
      <c r="C61" s="318" t="s">
        <v>157</v>
      </c>
      <c r="D61" s="314" t="s">
        <v>250</v>
      </c>
      <c r="E61" s="315" t="s">
        <v>69</v>
      </c>
      <c r="F61" s="99">
        <v>0.13</v>
      </c>
      <c r="G61" s="98">
        <f t="shared" si="5"/>
        <v>44.510000000000005</v>
      </c>
      <c r="H61" s="104"/>
      <c r="I61" s="7">
        <v>0.13</v>
      </c>
      <c r="J61" s="73"/>
      <c r="K61" s="40"/>
      <c r="L61" s="9"/>
      <c r="M61" s="181">
        <v>1</v>
      </c>
      <c r="N61" s="181">
        <v>1</v>
      </c>
      <c r="O61" s="179">
        <v>4</v>
      </c>
      <c r="P61" s="420">
        <f t="shared" si="3"/>
        <v>6</v>
      </c>
      <c r="Q61" s="304">
        <f t="shared" si="4"/>
        <v>4</v>
      </c>
      <c r="R61" s="5"/>
      <c r="S61" s="7">
        <v>0.13</v>
      </c>
      <c r="T61" s="61"/>
      <c r="U61" s="436">
        <f t="shared" si="6"/>
        <v>12350</v>
      </c>
      <c r="V61" s="416"/>
      <c r="W61" s="23"/>
      <c r="X61" s="164"/>
      <c r="Y61" s="319"/>
      <c r="Z61" s="634"/>
      <c r="AA61" s="632"/>
    </row>
    <row r="62" spans="1:27" ht="15">
      <c r="A62" s="386" t="s">
        <v>5</v>
      </c>
      <c r="B62" s="408">
        <v>2</v>
      </c>
      <c r="C62" s="322" t="s">
        <v>167</v>
      </c>
      <c r="D62" s="314" t="s">
        <v>230</v>
      </c>
      <c r="E62" s="315" t="s">
        <v>61</v>
      </c>
      <c r="F62" s="99">
        <v>0.15</v>
      </c>
      <c r="G62" s="98">
        <f t="shared" si="5"/>
        <v>44.660000000000004</v>
      </c>
      <c r="H62" s="104"/>
      <c r="I62" s="7">
        <v>0.15</v>
      </c>
      <c r="J62" s="73"/>
      <c r="K62" s="40"/>
      <c r="L62" s="9"/>
      <c r="M62" s="181">
        <v>1</v>
      </c>
      <c r="N62" s="181">
        <v>1</v>
      </c>
      <c r="O62" s="179">
        <v>4</v>
      </c>
      <c r="P62" s="420">
        <f t="shared" si="3"/>
        <v>6</v>
      </c>
      <c r="Q62" s="304">
        <f t="shared" si="4"/>
        <v>4</v>
      </c>
      <c r="R62" s="5"/>
      <c r="S62" s="7">
        <v>0.15</v>
      </c>
      <c r="T62" s="61"/>
      <c r="U62" s="436">
        <f t="shared" si="6"/>
        <v>14250</v>
      </c>
      <c r="V62" s="416"/>
      <c r="W62" s="23"/>
      <c r="X62" s="164"/>
      <c r="Y62" s="319"/>
      <c r="Z62" s="634"/>
      <c r="AA62" s="632" t="s">
        <v>370</v>
      </c>
    </row>
    <row r="63" spans="1:27" ht="15">
      <c r="A63" s="386" t="s">
        <v>5</v>
      </c>
      <c r="B63" s="408">
        <v>2</v>
      </c>
      <c r="C63" s="322" t="s">
        <v>349</v>
      </c>
      <c r="D63" s="314" t="s">
        <v>342</v>
      </c>
      <c r="E63" s="315" t="s">
        <v>86</v>
      </c>
      <c r="F63" s="99">
        <v>0.11</v>
      </c>
      <c r="G63" s="98">
        <f t="shared" si="5"/>
        <v>44.77</v>
      </c>
      <c r="H63" s="104" t="s">
        <v>13</v>
      </c>
      <c r="I63" s="7">
        <v>0.11</v>
      </c>
      <c r="J63" s="73"/>
      <c r="K63" s="40"/>
      <c r="L63" s="9"/>
      <c r="M63" s="181">
        <v>1</v>
      </c>
      <c r="N63" s="181">
        <v>1</v>
      </c>
      <c r="O63" s="179">
        <v>4</v>
      </c>
      <c r="P63" s="420">
        <f t="shared" si="3"/>
        <v>6</v>
      </c>
      <c r="Q63" s="304">
        <f t="shared" si="4"/>
        <v>4</v>
      </c>
      <c r="R63" s="5"/>
      <c r="S63" s="478">
        <v>0.11</v>
      </c>
      <c r="T63" s="61"/>
      <c r="U63" s="436">
        <f t="shared" si="6"/>
        <v>10450</v>
      </c>
      <c r="V63" s="416"/>
      <c r="W63" s="23"/>
      <c r="X63" s="164"/>
      <c r="Y63" s="319"/>
      <c r="Z63" s="634"/>
      <c r="AA63" s="632"/>
    </row>
    <row r="64" spans="1:27" ht="15">
      <c r="A64" s="386" t="s">
        <v>5</v>
      </c>
      <c r="B64" s="408">
        <v>2</v>
      </c>
      <c r="C64" s="318" t="s">
        <v>86</v>
      </c>
      <c r="D64" s="314" t="s">
        <v>224</v>
      </c>
      <c r="E64" s="315" t="s">
        <v>331</v>
      </c>
      <c r="F64" s="99">
        <v>0.2</v>
      </c>
      <c r="G64" s="98">
        <f t="shared" si="5"/>
        <v>44.970000000000006</v>
      </c>
      <c r="H64" s="104"/>
      <c r="I64" s="7">
        <v>0.2</v>
      </c>
      <c r="J64" s="73"/>
      <c r="K64" s="40"/>
      <c r="L64" s="9"/>
      <c r="M64" s="181">
        <v>1</v>
      </c>
      <c r="N64" s="181">
        <v>1</v>
      </c>
      <c r="O64" s="179">
        <v>4</v>
      </c>
      <c r="P64" s="420">
        <f t="shared" si="3"/>
        <v>6</v>
      </c>
      <c r="Q64" s="304">
        <f t="shared" si="4"/>
        <v>4</v>
      </c>
      <c r="R64" s="5"/>
      <c r="S64" s="7">
        <v>0.2</v>
      </c>
      <c r="T64" s="61"/>
      <c r="U64" s="436">
        <f t="shared" si="6"/>
        <v>19000</v>
      </c>
      <c r="V64" s="416"/>
      <c r="W64" s="23"/>
      <c r="X64" s="164"/>
      <c r="Y64" s="319"/>
      <c r="Z64" s="634"/>
      <c r="AA64" s="632"/>
    </row>
    <row r="65" spans="1:27" ht="15">
      <c r="A65" s="386" t="s">
        <v>5</v>
      </c>
      <c r="B65" s="408">
        <v>2</v>
      </c>
      <c r="C65" s="318" t="s">
        <v>97</v>
      </c>
      <c r="D65" s="314" t="s">
        <v>221</v>
      </c>
      <c r="E65" s="315" t="s">
        <v>63</v>
      </c>
      <c r="F65" s="99">
        <v>0.14000000000000001</v>
      </c>
      <c r="G65" s="98">
        <f t="shared" si="5"/>
        <v>45.110000000000007</v>
      </c>
      <c r="H65" s="104"/>
      <c r="I65" s="7">
        <v>0.14000000000000001</v>
      </c>
      <c r="J65" s="73"/>
      <c r="K65" s="40"/>
      <c r="L65" s="9"/>
      <c r="M65" s="181">
        <v>2</v>
      </c>
      <c r="N65" s="181">
        <v>1</v>
      </c>
      <c r="O65" s="179">
        <v>2</v>
      </c>
      <c r="P65" s="420">
        <f t="shared" si="3"/>
        <v>5</v>
      </c>
      <c r="Q65" s="304">
        <f t="shared" si="4"/>
        <v>4</v>
      </c>
      <c r="R65" s="5"/>
      <c r="S65" s="7">
        <v>0.14000000000000001</v>
      </c>
      <c r="T65" s="61"/>
      <c r="U65" s="436">
        <f t="shared" si="6"/>
        <v>13300.000000000002</v>
      </c>
      <c r="V65" s="416"/>
      <c r="W65" s="23"/>
      <c r="X65" s="164"/>
      <c r="Y65" s="319"/>
      <c r="Z65" s="634"/>
      <c r="AA65" s="632"/>
    </row>
    <row r="66" spans="1:27" ht="15">
      <c r="A66" s="386" t="s">
        <v>5</v>
      </c>
      <c r="B66" s="408">
        <v>2</v>
      </c>
      <c r="C66" s="322" t="s">
        <v>116</v>
      </c>
      <c r="D66" s="314" t="s">
        <v>221</v>
      </c>
      <c r="E66" s="315" t="s">
        <v>63</v>
      </c>
      <c r="F66" s="99">
        <v>0.14000000000000001</v>
      </c>
      <c r="G66" s="98">
        <f t="shared" si="5"/>
        <v>45.250000000000007</v>
      </c>
      <c r="H66" s="104"/>
      <c r="I66" s="7">
        <v>0.14000000000000001</v>
      </c>
      <c r="J66" s="73"/>
      <c r="K66" s="40"/>
      <c r="L66" s="9"/>
      <c r="M66" s="181">
        <v>2</v>
      </c>
      <c r="N66" s="181">
        <v>1</v>
      </c>
      <c r="O66" s="179">
        <v>2</v>
      </c>
      <c r="P66" s="420">
        <f t="shared" si="3"/>
        <v>5</v>
      </c>
      <c r="Q66" s="304">
        <f t="shared" si="4"/>
        <v>4</v>
      </c>
      <c r="R66" s="5"/>
      <c r="S66" s="7">
        <v>0.14000000000000001</v>
      </c>
      <c r="T66" s="61"/>
      <c r="U66" s="436">
        <f t="shared" si="6"/>
        <v>13300.000000000002</v>
      </c>
      <c r="V66" s="416"/>
      <c r="W66" s="23"/>
      <c r="X66" s="164"/>
      <c r="Y66" s="319"/>
      <c r="Z66" s="634"/>
      <c r="AA66" s="632"/>
    </row>
    <row r="67" spans="1:27" ht="15">
      <c r="A67" s="386" t="s">
        <v>5</v>
      </c>
      <c r="B67" s="408">
        <v>2</v>
      </c>
      <c r="C67" s="318" t="s">
        <v>112</v>
      </c>
      <c r="D67" s="314" t="s">
        <v>224</v>
      </c>
      <c r="E67" s="315" t="s">
        <v>251</v>
      </c>
      <c r="F67" s="99">
        <v>0.25</v>
      </c>
      <c r="G67" s="98">
        <f t="shared" si="5"/>
        <v>45.500000000000007</v>
      </c>
      <c r="H67" s="104"/>
      <c r="I67" s="7">
        <v>0.25</v>
      </c>
      <c r="J67" s="73"/>
      <c r="K67" s="40"/>
      <c r="L67" s="9"/>
      <c r="M67" s="181">
        <v>1</v>
      </c>
      <c r="N67" s="181">
        <v>1</v>
      </c>
      <c r="O67" s="179">
        <v>3</v>
      </c>
      <c r="P67" s="420">
        <f t="shared" si="3"/>
        <v>5</v>
      </c>
      <c r="Q67" s="304">
        <f t="shared" si="4"/>
        <v>3</v>
      </c>
      <c r="R67" s="5"/>
      <c r="S67" s="7">
        <v>0.25</v>
      </c>
      <c r="T67" s="61"/>
      <c r="U67" s="436">
        <f t="shared" si="6"/>
        <v>23750</v>
      </c>
      <c r="V67" s="416"/>
      <c r="W67" s="23"/>
      <c r="X67" s="164"/>
      <c r="Y67" s="319"/>
      <c r="Z67" s="634"/>
      <c r="AA67" s="632"/>
    </row>
    <row r="68" spans="1:27" ht="15">
      <c r="A68" s="386" t="s">
        <v>5</v>
      </c>
      <c r="B68" s="408">
        <v>2</v>
      </c>
      <c r="C68" s="318" t="s">
        <v>104</v>
      </c>
      <c r="D68" s="314" t="s">
        <v>280</v>
      </c>
      <c r="E68" s="315" t="s">
        <v>295</v>
      </c>
      <c r="F68" s="99">
        <v>0.09</v>
      </c>
      <c r="G68" s="98">
        <f t="shared" si="5"/>
        <v>45.590000000000011</v>
      </c>
      <c r="H68" s="104"/>
      <c r="I68" s="7">
        <v>0.09</v>
      </c>
      <c r="J68" s="73"/>
      <c r="K68" s="40"/>
      <c r="L68" s="9"/>
      <c r="M68" s="181">
        <v>1</v>
      </c>
      <c r="N68" s="181">
        <v>1</v>
      </c>
      <c r="O68" s="179">
        <v>3</v>
      </c>
      <c r="P68" s="420">
        <f t="shared" si="3"/>
        <v>5</v>
      </c>
      <c r="Q68" s="304">
        <f t="shared" si="4"/>
        <v>3</v>
      </c>
      <c r="R68" s="5"/>
      <c r="S68" s="7">
        <v>0.09</v>
      </c>
      <c r="T68" s="61"/>
      <c r="U68" s="436">
        <f>S68*$G$158</f>
        <v>8550</v>
      </c>
      <c r="V68" s="416"/>
      <c r="W68" s="23"/>
      <c r="X68" s="164"/>
      <c r="Y68" s="319"/>
      <c r="Z68" s="634"/>
      <c r="AA68" s="632"/>
    </row>
    <row r="69" spans="1:27" ht="15">
      <c r="A69" s="386" t="s">
        <v>5</v>
      </c>
      <c r="B69" s="408">
        <v>2</v>
      </c>
      <c r="C69" s="318" t="s">
        <v>101</v>
      </c>
      <c r="D69" s="314" t="s">
        <v>221</v>
      </c>
      <c r="E69" s="315" t="s">
        <v>251</v>
      </c>
      <c r="F69" s="99">
        <v>0.12</v>
      </c>
      <c r="G69" s="98">
        <f t="shared" si="5"/>
        <v>45.710000000000008</v>
      </c>
      <c r="H69" s="104"/>
      <c r="I69" s="7">
        <v>0.12</v>
      </c>
      <c r="J69" s="73"/>
      <c r="K69" s="40"/>
      <c r="L69" s="9"/>
      <c r="M69" s="181">
        <v>1</v>
      </c>
      <c r="N69" s="181">
        <v>1</v>
      </c>
      <c r="O69" s="179">
        <v>2</v>
      </c>
      <c r="P69" s="420">
        <f t="shared" si="3"/>
        <v>4</v>
      </c>
      <c r="Q69" s="304">
        <f t="shared" si="4"/>
        <v>2</v>
      </c>
      <c r="R69" s="5"/>
      <c r="S69" s="7">
        <v>0.12</v>
      </c>
      <c r="T69" s="61"/>
      <c r="U69" s="436">
        <f>S69*$G$158</f>
        <v>11400</v>
      </c>
      <c r="V69" s="416"/>
      <c r="W69" s="23"/>
      <c r="X69" s="164"/>
      <c r="Y69" s="319"/>
      <c r="Z69" s="634"/>
      <c r="AA69" s="632"/>
    </row>
    <row r="70" spans="1:27" s="574" customFormat="1" ht="15">
      <c r="A70" s="554"/>
      <c r="B70" s="555" t="s">
        <v>776</v>
      </c>
      <c r="C70" s="556">
        <f>SUM(F29:F69)</f>
        <v>25.54</v>
      </c>
      <c r="D70" s="557"/>
      <c r="E70" s="558"/>
      <c r="F70" s="559"/>
      <c r="G70" s="560"/>
      <c r="H70" s="561"/>
      <c r="I70" s="562"/>
      <c r="J70" s="563"/>
      <c r="K70" s="564"/>
      <c r="L70" s="565"/>
      <c r="M70" s="566"/>
      <c r="N70" s="566"/>
      <c r="O70" s="567"/>
      <c r="P70" s="568"/>
      <c r="Q70" s="569"/>
      <c r="R70" s="562"/>
      <c r="S70" s="562"/>
      <c r="T70" s="559"/>
      <c r="U70" s="570"/>
      <c r="V70" s="571"/>
      <c r="W70" s="562"/>
      <c r="X70" s="572"/>
      <c r="Y70" s="573"/>
      <c r="Z70" s="635">
        <f>SUM(U29:U69)</f>
        <v>2446525</v>
      </c>
      <c r="AA70" s="633"/>
    </row>
    <row r="71" spans="1:27" ht="15">
      <c r="A71" s="386" t="s">
        <v>5</v>
      </c>
      <c r="B71" s="407">
        <v>3</v>
      </c>
      <c r="C71" s="318" t="s">
        <v>56</v>
      </c>
      <c r="D71" s="314" t="s">
        <v>230</v>
      </c>
      <c r="E71" s="315" t="s">
        <v>36</v>
      </c>
      <c r="F71" s="99">
        <v>0.68</v>
      </c>
      <c r="G71" s="98">
        <f>F71+G69</f>
        <v>46.390000000000008</v>
      </c>
      <c r="H71" s="104"/>
      <c r="I71" s="81">
        <v>0.68</v>
      </c>
      <c r="J71" s="73"/>
      <c r="K71" s="40" t="s">
        <v>232</v>
      </c>
      <c r="L71" s="9" t="s">
        <v>13</v>
      </c>
      <c r="M71" s="181">
        <v>5</v>
      </c>
      <c r="N71" s="181">
        <v>5</v>
      </c>
      <c r="O71" s="179">
        <v>5</v>
      </c>
      <c r="P71" s="420">
        <f t="shared" ref="P71:P79" si="7">SUM(M71:O71)</f>
        <v>15</v>
      </c>
      <c r="Q71" s="304">
        <f t="shared" ref="Q71:Q79" si="8">O71*N71*M71</f>
        <v>125</v>
      </c>
      <c r="R71" s="5"/>
      <c r="S71" s="23">
        <v>0</v>
      </c>
      <c r="T71" s="132">
        <v>0.68</v>
      </c>
      <c r="U71" s="436">
        <f>(T71*$H$157)*1.5</f>
        <v>158100.00000000003</v>
      </c>
      <c r="V71" s="479"/>
      <c r="W71" s="357"/>
      <c r="X71" s="361"/>
      <c r="Y71" s="319"/>
      <c r="Z71" s="634"/>
      <c r="AA71" s="632" t="s">
        <v>254</v>
      </c>
    </row>
    <row r="72" spans="1:27" ht="15">
      <c r="A72" s="386" t="s">
        <v>5</v>
      </c>
      <c r="B72" s="407">
        <v>3</v>
      </c>
      <c r="C72" s="318" t="s">
        <v>59</v>
      </c>
      <c r="D72" s="314" t="s">
        <v>280</v>
      </c>
      <c r="E72" s="315" t="s">
        <v>251</v>
      </c>
      <c r="F72" s="99">
        <v>2.04</v>
      </c>
      <c r="G72" s="98">
        <f t="shared" ref="G72:G79" si="9">F72+G71</f>
        <v>48.430000000000007</v>
      </c>
      <c r="H72" s="104"/>
      <c r="I72" s="81">
        <v>2.04</v>
      </c>
      <c r="J72" s="73"/>
      <c r="K72" s="40" t="s">
        <v>283</v>
      </c>
      <c r="L72" s="9"/>
      <c r="M72" s="181">
        <v>5</v>
      </c>
      <c r="N72" s="181">
        <v>5</v>
      </c>
      <c r="O72" s="179">
        <v>5</v>
      </c>
      <c r="P72" s="420">
        <f t="shared" si="7"/>
        <v>15</v>
      </c>
      <c r="Q72" s="304">
        <f t="shared" si="8"/>
        <v>125</v>
      </c>
      <c r="R72" s="5"/>
      <c r="S72" s="7">
        <v>0.64</v>
      </c>
      <c r="T72" s="96">
        <v>1.4</v>
      </c>
      <c r="U72" s="436">
        <f>(S72*$G$157)+(T72*$H$158)</f>
        <v>255400</v>
      </c>
      <c r="V72" s="416"/>
      <c r="W72" s="23"/>
      <c r="X72" s="164"/>
      <c r="Y72" s="319"/>
      <c r="Z72" s="634"/>
      <c r="AA72" s="632" t="s">
        <v>309</v>
      </c>
    </row>
    <row r="73" spans="1:27" ht="15">
      <c r="A73" s="386" t="s">
        <v>5</v>
      </c>
      <c r="B73" s="407">
        <v>3</v>
      </c>
      <c r="C73" s="318" t="s">
        <v>122</v>
      </c>
      <c r="D73" s="314" t="s">
        <v>255</v>
      </c>
      <c r="E73" s="315" t="s">
        <v>251</v>
      </c>
      <c r="F73" s="99">
        <v>3.5</v>
      </c>
      <c r="G73" s="98">
        <f t="shared" si="9"/>
        <v>51.930000000000007</v>
      </c>
      <c r="H73" s="104"/>
      <c r="I73" s="81">
        <v>3.5</v>
      </c>
      <c r="J73" s="73"/>
      <c r="K73" s="40" t="s">
        <v>278</v>
      </c>
      <c r="L73" s="9"/>
      <c r="M73" s="181">
        <v>5</v>
      </c>
      <c r="N73" s="181">
        <v>5</v>
      </c>
      <c r="O73" s="179">
        <v>5</v>
      </c>
      <c r="P73" s="420">
        <f t="shared" si="7"/>
        <v>15</v>
      </c>
      <c r="Q73" s="304">
        <f t="shared" si="8"/>
        <v>125</v>
      </c>
      <c r="R73" s="5"/>
      <c r="S73" s="5"/>
      <c r="T73" s="96">
        <v>3.5</v>
      </c>
      <c r="U73" s="436">
        <f>T73*H157</f>
        <v>542500</v>
      </c>
      <c r="V73" s="416"/>
      <c r="W73" s="23"/>
      <c r="X73" s="164"/>
      <c r="Y73" s="319"/>
      <c r="Z73" s="634"/>
      <c r="AA73" s="644" t="s">
        <v>750</v>
      </c>
    </row>
    <row r="74" spans="1:27" ht="15">
      <c r="A74" s="386" t="s">
        <v>5</v>
      </c>
      <c r="B74" s="407">
        <v>3</v>
      </c>
      <c r="C74" s="318" t="s">
        <v>69</v>
      </c>
      <c r="D74" s="314" t="s">
        <v>250</v>
      </c>
      <c r="E74" s="315" t="s">
        <v>261</v>
      </c>
      <c r="F74" s="99">
        <v>4.57</v>
      </c>
      <c r="G74" s="98">
        <f t="shared" si="9"/>
        <v>56.500000000000007</v>
      </c>
      <c r="H74" s="104"/>
      <c r="I74" s="81">
        <v>4.57</v>
      </c>
      <c r="J74" s="73" t="s">
        <v>13</v>
      </c>
      <c r="K74" s="40" t="s">
        <v>264</v>
      </c>
      <c r="L74" s="9"/>
      <c r="M74" s="181">
        <v>5</v>
      </c>
      <c r="N74" s="181">
        <v>5</v>
      </c>
      <c r="O74" s="179">
        <v>5</v>
      </c>
      <c r="P74" s="420">
        <f t="shared" si="7"/>
        <v>15</v>
      </c>
      <c r="Q74" s="304">
        <f t="shared" si="8"/>
        <v>125</v>
      </c>
      <c r="R74" s="5"/>
      <c r="S74" s="5"/>
      <c r="T74" s="96">
        <v>4.57</v>
      </c>
      <c r="U74" s="436">
        <f>T74*H157</f>
        <v>708350</v>
      </c>
      <c r="V74" s="416"/>
      <c r="W74" s="23"/>
      <c r="X74" s="164"/>
      <c r="Y74" s="319"/>
      <c r="Z74" s="634"/>
      <c r="AA74" s="632" t="s">
        <v>265</v>
      </c>
    </row>
    <row r="75" spans="1:27" ht="15">
      <c r="A75" s="386" t="s">
        <v>5</v>
      </c>
      <c r="B75" s="407">
        <v>3</v>
      </c>
      <c r="C75" s="318" t="s">
        <v>26</v>
      </c>
      <c r="D75" s="314" t="s">
        <v>293</v>
      </c>
      <c r="E75" s="315" t="s">
        <v>251</v>
      </c>
      <c r="F75" s="99">
        <v>2.08</v>
      </c>
      <c r="G75" s="98">
        <f t="shared" si="9"/>
        <v>58.580000000000005</v>
      </c>
      <c r="H75" s="104"/>
      <c r="I75" s="81">
        <v>2.08</v>
      </c>
      <c r="J75" s="73" t="s">
        <v>13</v>
      </c>
      <c r="K75" s="40" t="s">
        <v>8</v>
      </c>
      <c r="L75" s="9"/>
      <c r="M75" s="181">
        <v>5</v>
      </c>
      <c r="N75" s="181">
        <v>5</v>
      </c>
      <c r="O75" s="179">
        <v>4</v>
      </c>
      <c r="P75" s="420">
        <f t="shared" si="7"/>
        <v>14</v>
      </c>
      <c r="Q75" s="304">
        <f t="shared" si="8"/>
        <v>100</v>
      </c>
      <c r="R75" s="5"/>
      <c r="S75" s="5"/>
      <c r="T75" s="96">
        <v>2.08</v>
      </c>
      <c r="U75" s="436">
        <f>I75*$H$158</f>
        <v>322400</v>
      </c>
      <c r="V75" s="416"/>
      <c r="W75" s="23"/>
      <c r="X75" s="164"/>
      <c r="Y75" s="319"/>
      <c r="Z75" s="634"/>
      <c r="AA75" s="632"/>
    </row>
    <row r="76" spans="1:27" ht="15">
      <c r="A76" s="386" t="s">
        <v>5</v>
      </c>
      <c r="B76" s="407">
        <v>3</v>
      </c>
      <c r="C76" s="322" t="s">
        <v>213</v>
      </c>
      <c r="D76" s="314" t="s">
        <v>230</v>
      </c>
      <c r="E76" s="315" t="s">
        <v>251</v>
      </c>
      <c r="F76" s="99">
        <v>1.1000000000000001</v>
      </c>
      <c r="G76" s="98">
        <f t="shared" si="9"/>
        <v>59.680000000000007</v>
      </c>
      <c r="H76" s="104"/>
      <c r="I76" s="5"/>
      <c r="J76" s="76">
        <v>1.1000000000000001</v>
      </c>
      <c r="K76" s="40"/>
      <c r="L76" s="9"/>
      <c r="M76" s="181">
        <v>5</v>
      </c>
      <c r="N76" s="181">
        <v>5</v>
      </c>
      <c r="O76" s="179">
        <v>3</v>
      </c>
      <c r="P76" s="420">
        <f t="shared" si="7"/>
        <v>13</v>
      </c>
      <c r="Q76" s="304">
        <f t="shared" si="8"/>
        <v>75</v>
      </c>
      <c r="R76" s="5"/>
      <c r="S76" s="5"/>
      <c r="T76" s="96">
        <v>1.1000000000000001</v>
      </c>
      <c r="U76" s="436">
        <f>(T76*$H$159)*1.5</f>
        <v>255750</v>
      </c>
      <c r="V76" s="416"/>
      <c r="W76" s="23"/>
      <c r="X76" s="164"/>
      <c r="Y76" s="319"/>
      <c r="Z76" s="634"/>
      <c r="AA76" s="632" t="s">
        <v>308</v>
      </c>
    </row>
    <row r="77" spans="1:27" ht="15">
      <c r="A77" s="386" t="s">
        <v>5</v>
      </c>
      <c r="B77" s="407">
        <v>3</v>
      </c>
      <c r="C77" s="318" t="s">
        <v>36</v>
      </c>
      <c r="D77" s="314"/>
      <c r="E77" s="315"/>
      <c r="F77" s="99">
        <v>3.8</v>
      </c>
      <c r="G77" s="98">
        <f t="shared" si="9"/>
        <v>63.480000000000004</v>
      </c>
      <c r="H77" s="74"/>
      <c r="I77" s="7">
        <v>1.3</v>
      </c>
      <c r="J77" s="76"/>
      <c r="K77" s="40"/>
      <c r="L77" s="9"/>
      <c r="M77" s="181">
        <v>3</v>
      </c>
      <c r="N77" s="181">
        <v>3</v>
      </c>
      <c r="O77" s="179">
        <v>5</v>
      </c>
      <c r="P77" s="420">
        <f t="shared" si="7"/>
        <v>11</v>
      </c>
      <c r="Q77" s="304">
        <f t="shared" si="8"/>
        <v>45</v>
      </c>
      <c r="R77" s="5"/>
      <c r="S77" s="7">
        <v>1.1000000000000001</v>
      </c>
      <c r="T77" s="96">
        <v>0.7</v>
      </c>
      <c r="U77" s="436">
        <f>((T77*$H$158)*1.5)+($G$158*S77)</f>
        <v>267250</v>
      </c>
      <c r="V77" s="416"/>
      <c r="W77" s="23"/>
      <c r="X77" s="164"/>
      <c r="Y77" s="319"/>
      <c r="Z77" s="634"/>
      <c r="AA77" s="645" t="s">
        <v>307</v>
      </c>
    </row>
    <row r="78" spans="1:27" ht="15">
      <c r="A78" s="386" t="s">
        <v>5</v>
      </c>
      <c r="B78" s="407">
        <v>3</v>
      </c>
      <c r="C78" s="322" t="s">
        <v>51</v>
      </c>
      <c r="D78" s="314" t="s">
        <v>230</v>
      </c>
      <c r="E78" s="315" t="s">
        <v>251</v>
      </c>
      <c r="F78" s="99">
        <v>1.55</v>
      </c>
      <c r="G78" s="98">
        <f t="shared" si="9"/>
        <v>65.03</v>
      </c>
      <c r="H78" s="104"/>
      <c r="I78" s="81">
        <v>1.55</v>
      </c>
      <c r="J78" s="73" t="s">
        <v>13</v>
      </c>
      <c r="K78" s="40" t="s">
        <v>53</v>
      </c>
      <c r="L78" s="9"/>
      <c r="M78" s="181">
        <v>4</v>
      </c>
      <c r="N78" s="181">
        <v>5</v>
      </c>
      <c r="O78" s="179">
        <v>2</v>
      </c>
      <c r="P78" s="420">
        <f t="shared" si="7"/>
        <v>11</v>
      </c>
      <c r="Q78" s="304">
        <f t="shared" si="8"/>
        <v>40</v>
      </c>
      <c r="R78" s="5"/>
      <c r="S78" s="5"/>
      <c r="T78" s="96">
        <v>1.55</v>
      </c>
      <c r="U78" s="436">
        <f>(I78*$H$158)*1.5</f>
        <v>360375</v>
      </c>
      <c r="V78" s="416"/>
      <c r="W78" s="23"/>
      <c r="X78" s="164"/>
      <c r="Y78" s="319"/>
      <c r="Z78" s="634"/>
      <c r="AA78" s="632" t="s">
        <v>368</v>
      </c>
    </row>
    <row r="79" spans="1:27" ht="15">
      <c r="A79" s="386" t="s">
        <v>5</v>
      </c>
      <c r="B79" s="407">
        <v>3</v>
      </c>
      <c r="C79" s="318" t="s">
        <v>87</v>
      </c>
      <c r="D79" s="314" t="s">
        <v>255</v>
      </c>
      <c r="E79" s="315" t="s">
        <v>230</v>
      </c>
      <c r="F79" s="99">
        <v>0.28000000000000003</v>
      </c>
      <c r="G79" s="98">
        <f t="shared" si="9"/>
        <v>65.31</v>
      </c>
      <c r="H79" s="104"/>
      <c r="I79" s="81">
        <v>0.28000000000000003</v>
      </c>
      <c r="J79" s="73"/>
      <c r="K79" s="40" t="s">
        <v>108</v>
      </c>
      <c r="L79" s="9"/>
      <c r="M79" s="181">
        <v>3</v>
      </c>
      <c r="N79" s="181">
        <v>3</v>
      </c>
      <c r="O79" s="179">
        <v>4</v>
      </c>
      <c r="P79" s="420">
        <f t="shared" si="7"/>
        <v>10</v>
      </c>
      <c r="Q79" s="304">
        <f t="shared" si="8"/>
        <v>36</v>
      </c>
      <c r="R79" s="5"/>
      <c r="S79" s="324"/>
      <c r="T79" s="96">
        <v>0.28000000000000003</v>
      </c>
      <c r="U79" s="436">
        <f>I79*$H$158</f>
        <v>43400.000000000007</v>
      </c>
      <c r="V79" s="416"/>
      <c r="W79" s="23"/>
      <c r="X79" s="164"/>
      <c r="Y79" s="319"/>
      <c r="Z79" s="634"/>
      <c r="AA79" s="632" t="s">
        <v>268</v>
      </c>
    </row>
    <row r="80" spans="1:27" s="574" customFormat="1" ht="15">
      <c r="A80" s="554"/>
      <c r="B80" s="555" t="s">
        <v>228</v>
      </c>
      <c r="C80" s="556">
        <f>SUM(F71:F79)</f>
        <v>19.600000000000001</v>
      </c>
      <c r="D80" s="557"/>
      <c r="E80" s="558"/>
      <c r="F80" s="559"/>
      <c r="G80" s="560"/>
      <c r="H80" s="561"/>
      <c r="I80" s="562"/>
      <c r="J80" s="563"/>
      <c r="K80" s="564"/>
      <c r="L80" s="565"/>
      <c r="M80" s="566"/>
      <c r="N80" s="566"/>
      <c r="O80" s="567"/>
      <c r="P80" s="568"/>
      <c r="Q80" s="569"/>
      <c r="R80" s="562"/>
      <c r="S80" s="557"/>
      <c r="T80" s="559"/>
      <c r="U80" s="570"/>
      <c r="V80" s="571"/>
      <c r="W80" s="562"/>
      <c r="X80" s="572"/>
      <c r="Y80" s="573"/>
      <c r="Z80" s="635">
        <f>SUM(U71:U79)</f>
        <v>2913525</v>
      </c>
      <c r="AA80" s="633"/>
    </row>
    <row r="81" spans="1:27" ht="15">
      <c r="A81" s="386" t="s">
        <v>5</v>
      </c>
      <c r="B81" s="409">
        <v>4</v>
      </c>
      <c r="C81" s="318" t="s">
        <v>76</v>
      </c>
      <c r="D81" s="314" t="s">
        <v>250</v>
      </c>
      <c r="E81" s="315" t="s">
        <v>251</v>
      </c>
      <c r="F81" s="99">
        <v>2.7</v>
      </c>
      <c r="G81" s="99">
        <f>F81+G79</f>
        <v>68.010000000000005</v>
      </c>
      <c r="H81" s="105">
        <v>1.2</v>
      </c>
      <c r="I81" s="7">
        <v>1</v>
      </c>
      <c r="J81" s="77">
        <v>0.5</v>
      </c>
      <c r="K81" s="40">
        <v>1976</v>
      </c>
      <c r="L81" s="9"/>
      <c r="M81" s="181">
        <v>5</v>
      </c>
      <c r="N81" s="181">
        <v>3</v>
      </c>
      <c r="O81" s="179">
        <v>4</v>
      </c>
      <c r="P81" s="420">
        <f t="shared" ref="P81:P96" si="10">SUM(M81:O81)</f>
        <v>12</v>
      </c>
      <c r="Q81" s="305">
        <f t="shared" ref="Q81:Q96" si="11">O81*N81*M81</f>
        <v>60</v>
      </c>
      <c r="R81" s="5"/>
      <c r="S81" s="25">
        <v>2.2000000000000002</v>
      </c>
      <c r="T81" s="61"/>
      <c r="U81" s="436">
        <f>(H81*$G$157)+($G$158*I81)</f>
        <v>167000</v>
      </c>
      <c r="V81" s="416"/>
      <c r="W81" s="23"/>
      <c r="X81" s="164"/>
      <c r="Y81" s="319"/>
      <c r="Z81" s="634"/>
      <c r="AA81" s="632"/>
    </row>
    <row r="82" spans="1:27" ht="15">
      <c r="A82" s="386" t="s">
        <v>5</v>
      </c>
      <c r="B82" s="409">
        <v>4</v>
      </c>
      <c r="C82" s="318" t="s">
        <v>15</v>
      </c>
      <c r="D82" s="314" t="s">
        <v>261</v>
      </c>
      <c r="E82" s="315" t="s">
        <v>251</v>
      </c>
      <c r="F82" s="99">
        <v>0.43</v>
      </c>
      <c r="G82" s="98">
        <f t="shared" ref="G82:G96" si="12">F82+G81</f>
        <v>68.440000000000012</v>
      </c>
      <c r="H82" s="105">
        <v>0.43</v>
      </c>
      <c r="I82" s="5"/>
      <c r="J82" s="73"/>
      <c r="K82" s="40"/>
      <c r="L82" s="9"/>
      <c r="M82" s="181">
        <v>3</v>
      </c>
      <c r="N82" s="181">
        <v>2</v>
      </c>
      <c r="O82" s="179">
        <v>2</v>
      </c>
      <c r="P82" s="420">
        <f t="shared" si="10"/>
        <v>7</v>
      </c>
      <c r="Q82" s="304">
        <f t="shared" si="11"/>
        <v>12</v>
      </c>
      <c r="R82" s="5"/>
      <c r="S82" s="25">
        <v>0.43</v>
      </c>
      <c r="T82" s="61"/>
      <c r="U82" s="436">
        <f>H82*$G$157</f>
        <v>25800</v>
      </c>
      <c r="V82" s="416"/>
      <c r="W82" s="23"/>
      <c r="X82" s="164"/>
      <c r="Y82" s="319"/>
      <c r="Z82" s="634"/>
      <c r="AA82" s="632"/>
    </row>
    <row r="83" spans="1:27" ht="15">
      <c r="A83" s="386" t="s">
        <v>5</v>
      </c>
      <c r="B83" s="409">
        <v>4</v>
      </c>
      <c r="C83" s="318" t="s">
        <v>30</v>
      </c>
      <c r="D83" s="314" t="s">
        <v>255</v>
      </c>
      <c r="E83" s="315" t="s">
        <v>251</v>
      </c>
      <c r="F83" s="99">
        <v>0.5</v>
      </c>
      <c r="G83" s="98">
        <f t="shared" si="12"/>
        <v>68.940000000000012</v>
      </c>
      <c r="H83" s="105">
        <v>0.5</v>
      </c>
      <c r="I83" s="5"/>
      <c r="J83" s="73"/>
      <c r="K83" s="40"/>
      <c r="L83" s="9"/>
      <c r="M83" s="181">
        <v>2</v>
      </c>
      <c r="N83" s="181">
        <v>2</v>
      </c>
      <c r="O83" s="179">
        <v>3</v>
      </c>
      <c r="P83" s="420">
        <f t="shared" si="10"/>
        <v>7</v>
      </c>
      <c r="Q83" s="304">
        <f t="shared" si="11"/>
        <v>12</v>
      </c>
      <c r="R83" s="5"/>
      <c r="S83" s="105">
        <v>0.5</v>
      </c>
      <c r="T83" s="61"/>
      <c r="U83" s="436">
        <f>H83*$G$157</f>
        <v>30000</v>
      </c>
      <c r="V83" s="416"/>
      <c r="W83" s="23"/>
      <c r="X83" s="164"/>
      <c r="Y83" s="319"/>
      <c r="Z83" s="634"/>
      <c r="AA83" s="632" t="s">
        <v>341</v>
      </c>
    </row>
    <row r="84" spans="1:27" ht="15">
      <c r="A84" s="386" t="s">
        <v>5</v>
      </c>
      <c r="B84" s="409">
        <v>4</v>
      </c>
      <c r="C84" s="318" t="s">
        <v>429</v>
      </c>
      <c r="D84" s="314"/>
      <c r="E84" s="315"/>
      <c r="F84" s="99">
        <v>1</v>
      </c>
      <c r="G84" s="98">
        <f t="shared" si="12"/>
        <v>69.940000000000012</v>
      </c>
      <c r="H84" s="105">
        <v>1</v>
      </c>
      <c r="I84" s="5"/>
      <c r="J84" s="128"/>
      <c r="K84" s="40"/>
      <c r="L84" s="9"/>
      <c r="M84" s="181">
        <v>2</v>
      </c>
      <c r="N84" s="181">
        <v>1</v>
      </c>
      <c r="O84" s="179">
        <v>4</v>
      </c>
      <c r="P84" s="420">
        <f t="shared" si="10"/>
        <v>7</v>
      </c>
      <c r="Q84" s="304">
        <f t="shared" si="11"/>
        <v>8</v>
      </c>
      <c r="R84" s="23"/>
      <c r="S84" s="25">
        <v>1</v>
      </c>
      <c r="T84" s="487"/>
      <c r="U84" s="436">
        <f>(S84*$G$157)</f>
        <v>60000</v>
      </c>
      <c r="V84" s="416"/>
      <c r="W84" s="23"/>
      <c r="X84" s="164"/>
      <c r="Y84" s="319"/>
      <c r="Z84" s="634"/>
      <c r="AA84" s="632" t="s">
        <v>752</v>
      </c>
    </row>
    <row r="85" spans="1:27" ht="15">
      <c r="A85" s="386" t="s">
        <v>5</v>
      </c>
      <c r="B85" s="409">
        <v>4</v>
      </c>
      <c r="C85" s="322" t="s">
        <v>120</v>
      </c>
      <c r="D85" s="314" t="s">
        <v>337</v>
      </c>
      <c r="E85" s="315" t="s">
        <v>339</v>
      </c>
      <c r="F85" s="99">
        <v>0.3</v>
      </c>
      <c r="G85" s="98">
        <f t="shared" si="12"/>
        <v>70.240000000000009</v>
      </c>
      <c r="H85" s="105">
        <v>0.3</v>
      </c>
      <c r="I85" s="5"/>
      <c r="J85" s="73"/>
      <c r="K85" s="40"/>
      <c r="L85" s="9"/>
      <c r="M85" s="181">
        <v>1</v>
      </c>
      <c r="N85" s="181">
        <v>2</v>
      </c>
      <c r="O85" s="179">
        <v>4</v>
      </c>
      <c r="P85" s="420">
        <f t="shared" si="10"/>
        <v>7</v>
      </c>
      <c r="Q85" s="304">
        <f t="shared" si="11"/>
        <v>8</v>
      </c>
      <c r="R85" s="116"/>
      <c r="S85" s="25">
        <v>0.3</v>
      </c>
      <c r="T85" s="61"/>
      <c r="U85" s="436">
        <f>(S85*$G$157)</f>
        <v>18000</v>
      </c>
      <c r="V85" s="416"/>
      <c r="W85" s="23"/>
      <c r="X85" s="164"/>
      <c r="Y85" s="319"/>
      <c r="Z85" s="634"/>
      <c r="AA85" s="632" t="s">
        <v>340</v>
      </c>
    </row>
    <row r="86" spans="1:27" ht="15">
      <c r="A86" s="386" t="s">
        <v>5</v>
      </c>
      <c r="B86" s="409">
        <v>4</v>
      </c>
      <c r="C86" s="318" t="s">
        <v>111</v>
      </c>
      <c r="D86" s="314" t="s">
        <v>261</v>
      </c>
      <c r="E86" s="315" t="s">
        <v>15</v>
      </c>
      <c r="F86" s="99">
        <v>0.23</v>
      </c>
      <c r="G86" s="98">
        <f t="shared" si="12"/>
        <v>70.470000000000013</v>
      </c>
      <c r="H86" s="105">
        <v>0.23</v>
      </c>
      <c r="I86" s="5"/>
      <c r="J86" s="73"/>
      <c r="K86" s="40"/>
      <c r="L86" s="9"/>
      <c r="M86" s="181">
        <v>2</v>
      </c>
      <c r="N86" s="181">
        <v>2</v>
      </c>
      <c r="O86" s="179">
        <v>2</v>
      </c>
      <c r="P86" s="420">
        <f t="shared" si="10"/>
        <v>6</v>
      </c>
      <c r="Q86" s="304">
        <f t="shared" si="11"/>
        <v>8</v>
      </c>
      <c r="R86" s="5"/>
      <c r="S86" s="25">
        <v>0.23</v>
      </c>
      <c r="T86" s="133"/>
      <c r="U86" s="436">
        <f>S86*$G$157</f>
        <v>13800</v>
      </c>
      <c r="V86" s="416"/>
      <c r="W86" s="23"/>
      <c r="X86" s="164"/>
      <c r="Y86" s="319"/>
      <c r="Z86" s="634"/>
      <c r="AA86" s="632"/>
    </row>
    <row r="87" spans="1:27" ht="15">
      <c r="A87" s="386" t="s">
        <v>5</v>
      </c>
      <c r="B87" s="409">
        <v>4</v>
      </c>
      <c r="C87" s="318" t="s">
        <v>94</v>
      </c>
      <c r="D87" s="314" t="s">
        <v>224</v>
      </c>
      <c r="E87" s="315" t="s">
        <v>331</v>
      </c>
      <c r="F87" s="99">
        <v>0.15</v>
      </c>
      <c r="G87" s="98">
        <f t="shared" si="12"/>
        <v>70.620000000000019</v>
      </c>
      <c r="H87" s="105">
        <v>0.15</v>
      </c>
      <c r="I87" s="5"/>
      <c r="J87" s="73"/>
      <c r="K87" s="40"/>
      <c r="L87" s="9"/>
      <c r="M87" s="181">
        <v>1</v>
      </c>
      <c r="N87" s="181">
        <v>2</v>
      </c>
      <c r="O87" s="179">
        <v>3</v>
      </c>
      <c r="P87" s="420">
        <f t="shared" si="10"/>
        <v>6</v>
      </c>
      <c r="Q87" s="304">
        <f t="shared" si="11"/>
        <v>6</v>
      </c>
      <c r="R87" s="5"/>
      <c r="S87" s="25">
        <v>0.15</v>
      </c>
      <c r="T87" s="61"/>
      <c r="U87" s="436">
        <f>(S87*$G$157)</f>
        <v>9000</v>
      </c>
      <c r="V87" s="416"/>
      <c r="W87" s="23"/>
      <c r="X87" s="164"/>
      <c r="Y87" s="319"/>
      <c r="Z87" s="634"/>
      <c r="AA87" s="632"/>
    </row>
    <row r="88" spans="1:27" ht="15">
      <c r="A88" s="386" t="s">
        <v>5</v>
      </c>
      <c r="B88" s="409">
        <v>4</v>
      </c>
      <c r="C88" s="318" t="s">
        <v>103</v>
      </c>
      <c r="D88" s="314" t="s">
        <v>280</v>
      </c>
      <c r="E88" s="315" t="s">
        <v>295</v>
      </c>
      <c r="F88" s="99">
        <v>0.12</v>
      </c>
      <c r="G88" s="98">
        <f t="shared" si="12"/>
        <v>70.740000000000023</v>
      </c>
      <c r="H88" s="105">
        <v>0.12</v>
      </c>
      <c r="I88" s="23" t="s">
        <v>13</v>
      </c>
      <c r="J88" s="73"/>
      <c r="K88" s="40"/>
      <c r="L88" s="9"/>
      <c r="M88" s="181">
        <v>1</v>
      </c>
      <c r="N88" s="181">
        <v>1</v>
      </c>
      <c r="O88" s="179">
        <v>4</v>
      </c>
      <c r="P88" s="420">
        <f t="shared" si="10"/>
        <v>6</v>
      </c>
      <c r="Q88" s="304">
        <f t="shared" si="11"/>
        <v>4</v>
      </c>
      <c r="R88" s="5"/>
      <c r="S88" s="25">
        <v>0.12</v>
      </c>
      <c r="T88" s="61"/>
      <c r="U88" s="436">
        <f>H88*$G$157</f>
        <v>7200</v>
      </c>
      <c r="V88" s="416"/>
      <c r="W88" s="23"/>
      <c r="X88" s="164"/>
      <c r="Y88" s="319"/>
      <c r="Z88" s="634"/>
      <c r="AA88" s="632"/>
    </row>
    <row r="89" spans="1:27" ht="15">
      <c r="A89" s="386" t="s">
        <v>5</v>
      </c>
      <c r="B89" s="409">
        <v>4</v>
      </c>
      <c r="C89" s="318" t="s">
        <v>102</v>
      </c>
      <c r="D89" s="314" t="s">
        <v>280</v>
      </c>
      <c r="E89" s="315" t="s">
        <v>295</v>
      </c>
      <c r="F89" s="99">
        <v>0.12</v>
      </c>
      <c r="G89" s="98">
        <f t="shared" si="12"/>
        <v>70.860000000000028</v>
      </c>
      <c r="H89" s="105">
        <v>0.12</v>
      </c>
      <c r="I89" s="5" t="s">
        <v>13</v>
      </c>
      <c r="J89" s="73"/>
      <c r="K89" s="40"/>
      <c r="L89" s="9"/>
      <c r="M89" s="181">
        <v>1</v>
      </c>
      <c r="N89" s="181">
        <v>1</v>
      </c>
      <c r="O89" s="179">
        <v>4</v>
      </c>
      <c r="P89" s="420">
        <f t="shared" si="10"/>
        <v>6</v>
      </c>
      <c r="Q89" s="304">
        <f t="shared" si="11"/>
        <v>4</v>
      </c>
      <c r="R89" s="5"/>
      <c r="S89" s="25">
        <v>0.12</v>
      </c>
      <c r="T89" s="61"/>
      <c r="U89" s="436">
        <f>H89*$G$157</f>
        <v>7200</v>
      </c>
      <c r="V89" s="416"/>
      <c r="W89" s="23"/>
      <c r="X89" s="164"/>
      <c r="Y89" s="319"/>
      <c r="Z89" s="634"/>
      <c r="AA89" s="632"/>
    </row>
    <row r="90" spans="1:27" ht="15">
      <c r="A90" s="386" t="s">
        <v>5</v>
      </c>
      <c r="B90" s="409">
        <v>4</v>
      </c>
      <c r="C90" s="318" t="s">
        <v>100</v>
      </c>
      <c r="D90" s="314" t="s">
        <v>255</v>
      </c>
      <c r="E90" s="315" t="s">
        <v>49</v>
      </c>
      <c r="F90" s="99">
        <v>0.38</v>
      </c>
      <c r="G90" s="98">
        <f t="shared" si="12"/>
        <v>71.240000000000023</v>
      </c>
      <c r="H90" s="105">
        <v>0.38</v>
      </c>
      <c r="I90" s="5"/>
      <c r="J90" s="73"/>
      <c r="K90" s="40"/>
      <c r="L90" s="9"/>
      <c r="M90" s="181">
        <v>1</v>
      </c>
      <c r="N90" s="181">
        <v>2</v>
      </c>
      <c r="O90" s="179">
        <v>2</v>
      </c>
      <c r="P90" s="420">
        <f t="shared" si="10"/>
        <v>5</v>
      </c>
      <c r="Q90" s="304">
        <f t="shared" si="11"/>
        <v>4</v>
      </c>
      <c r="R90" s="5"/>
      <c r="S90" s="25">
        <v>0.38</v>
      </c>
      <c r="T90" s="61"/>
      <c r="U90" s="436">
        <f>S90*$G$157</f>
        <v>22800</v>
      </c>
      <c r="V90" s="416"/>
      <c r="W90" s="23"/>
      <c r="X90" s="164"/>
      <c r="Y90" s="319"/>
      <c r="Z90" s="634"/>
      <c r="AA90" s="632"/>
    </row>
    <row r="91" spans="1:27" ht="15">
      <c r="A91" s="386" t="s">
        <v>5</v>
      </c>
      <c r="B91" s="409">
        <v>4</v>
      </c>
      <c r="C91" s="318" t="s">
        <v>12</v>
      </c>
      <c r="D91" s="314" t="s">
        <v>224</v>
      </c>
      <c r="E91" s="315" t="s">
        <v>360</v>
      </c>
      <c r="F91" s="99">
        <v>0.35</v>
      </c>
      <c r="G91" s="98">
        <f t="shared" si="12"/>
        <v>71.590000000000018</v>
      </c>
      <c r="H91" s="105">
        <v>0.35</v>
      </c>
      <c r="I91" s="5"/>
      <c r="J91" s="73"/>
      <c r="K91" s="40"/>
      <c r="L91" s="9"/>
      <c r="M91" s="181">
        <v>1</v>
      </c>
      <c r="N91" s="181">
        <v>1</v>
      </c>
      <c r="O91" s="179">
        <v>3</v>
      </c>
      <c r="P91" s="420">
        <f t="shared" si="10"/>
        <v>5</v>
      </c>
      <c r="Q91" s="304">
        <f t="shared" si="11"/>
        <v>3</v>
      </c>
      <c r="R91" s="5"/>
      <c r="S91" s="25">
        <v>0.35</v>
      </c>
      <c r="T91" s="61"/>
      <c r="U91" s="436">
        <f>H91*$G$157</f>
        <v>21000</v>
      </c>
      <c r="V91" s="416"/>
      <c r="W91" s="23"/>
      <c r="X91" s="164"/>
      <c r="Y91" s="319"/>
      <c r="Z91" s="634"/>
      <c r="AA91" s="632" t="s">
        <v>362</v>
      </c>
    </row>
    <row r="92" spans="1:27" ht="15">
      <c r="A92" s="386" t="s">
        <v>5</v>
      </c>
      <c r="B92" s="409">
        <v>4</v>
      </c>
      <c r="C92" s="318" t="s">
        <v>91</v>
      </c>
      <c r="D92" s="314" t="s">
        <v>270</v>
      </c>
      <c r="E92" s="315" t="s">
        <v>251</v>
      </c>
      <c r="F92" s="99">
        <v>0.15</v>
      </c>
      <c r="G92" s="98">
        <f t="shared" si="12"/>
        <v>71.740000000000023</v>
      </c>
      <c r="H92" s="105">
        <v>0.15</v>
      </c>
      <c r="I92" s="5"/>
      <c r="J92" s="73"/>
      <c r="K92" s="40"/>
      <c r="L92" s="9"/>
      <c r="M92" s="181">
        <v>1</v>
      </c>
      <c r="N92" s="181">
        <v>1</v>
      </c>
      <c r="O92" s="179">
        <v>3</v>
      </c>
      <c r="P92" s="420">
        <f t="shared" si="10"/>
        <v>5</v>
      </c>
      <c r="Q92" s="304">
        <f t="shared" si="11"/>
        <v>3</v>
      </c>
      <c r="R92" s="5"/>
      <c r="S92" s="25">
        <v>0.1</v>
      </c>
      <c r="T92" s="61"/>
      <c r="U92" s="436">
        <f>S92*$G$157</f>
        <v>6000</v>
      </c>
      <c r="V92" s="416"/>
      <c r="W92" s="23"/>
      <c r="X92" s="164"/>
      <c r="Y92" s="319"/>
      <c r="Z92" s="634"/>
      <c r="AA92" s="632" t="s">
        <v>396</v>
      </c>
    </row>
    <row r="93" spans="1:27" ht="15">
      <c r="A93" s="386" t="s">
        <v>5</v>
      </c>
      <c r="B93" s="409">
        <v>4</v>
      </c>
      <c r="C93" s="318" t="s">
        <v>50</v>
      </c>
      <c r="D93" s="314" t="s">
        <v>280</v>
      </c>
      <c r="E93" s="315" t="s">
        <v>36</v>
      </c>
      <c r="F93" s="99">
        <v>1.1000000000000001</v>
      </c>
      <c r="G93" s="98">
        <f t="shared" si="12"/>
        <v>72.840000000000018</v>
      </c>
      <c r="H93" s="105">
        <v>1.1000000000000001</v>
      </c>
      <c r="I93" s="5"/>
      <c r="J93" s="73"/>
      <c r="K93" s="40"/>
      <c r="L93" s="9"/>
      <c r="M93" s="181">
        <v>1</v>
      </c>
      <c r="N93" s="181">
        <v>1</v>
      </c>
      <c r="O93" s="179">
        <v>3</v>
      </c>
      <c r="P93" s="420">
        <f t="shared" si="10"/>
        <v>5</v>
      </c>
      <c r="Q93" s="304">
        <f t="shared" si="11"/>
        <v>3</v>
      </c>
      <c r="R93" s="5"/>
      <c r="S93" s="7">
        <v>1.1000000000000001</v>
      </c>
      <c r="T93" s="61"/>
      <c r="U93" s="436">
        <f>(S93*$G$157)</f>
        <v>66000</v>
      </c>
      <c r="V93" s="416"/>
      <c r="W93" s="23"/>
      <c r="X93" s="164"/>
      <c r="Y93" s="319"/>
      <c r="Z93" s="634"/>
      <c r="AA93" s="632"/>
    </row>
    <row r="94" spans="1:27" ht="15">
      <c r="A94" s="386" t="s">
        <v>5</v>
      </c>
      <c r="B94" s="409">
        <v>4</v>
      </c>
      <c r="C94" s="318" t="s">
        <v>77</v>
      </c>
      <c r="D94" s="314" t="s">
        <v>363</v>
      </c>
      <c r="E94" s="315"/>
      <c r="F94" s="99">
        <v>0.23</v>
      </c>
      <c r="G94" s="98">
        <f t="shared" si="12"/>
        <v>73.070000000000022</v>
      </c>
      <c r="H94" s="105">
        <v>0.23</v>
      </c>
      <c r="I94" s="5"/>
      <c r="J94" s="73"/>
      <c r="K94" s="40"/>
      <c r="L94" s="9"/>
      <c r="M94" s="181">
        <v>1</v>
      </c>
      <c r="N94" s="181">
        <v>1</v>
      </c>
      <c r="O94" s="179">
        <v>3</v>
      </c>
      <c r="P94" s="420">
        <f t="shared" si="10"/>
        <v>5</v>
      </c>
      <c r="Q94" s="304">
        <f t="shared" si="11"/>
        <v>3</v>
      </c>
      <c r="R94" s="5"/>
      <c r="S94" s="7">
        <v>0.23</v>
      </c>
      <c r="T94" s="61"/>
      <c r="U94" s="436">
        <f>(S94*$G$157)</f>
        <v>13800</v>
      </c>
      <c r="V94" s="416"/>
      <c r="W94" s="23"/>
      <c r="X94" s="164"/>
      <c r="Y94" s="319"/>
      <c r="Z94" s="634"/>
      <c r="AA94" s="632" t="s">
        <v>362</v>
      </c>
    </row>
    <row r="95" spans="1:27" ht="15">
      <c r="A95" s="386" t="s">
        <v>5</v>
      </c>
      <c r="B95" s="409">
        <v>4</v>
      </c>
      <c r="C95" s="318" t="s">
        <v>205</v>
      </c>
      <c r="D95" s="314" t="s">
        <v>280</v>
      </c>
      <c r="E95" s="315" t="s">
        <v>300</v>
      </c>
      <c r="F95" s="99">
        <v>0.12</v>
      </c>
      <c r="G95" s="98">
        <f t="shared" si="12"/>
        <v>73.190000000000026</v>
      </c>
      <c r="H95" s="105">
        <v>0.12</v>
      </c>
      <c r="I95" s="5"/>
      <c r="J95" s="73"/>
      <c r="K95" s="40"/>
      <c r="L95" s="9"/>
      <c r="M95" s="181">
        <v>1</v>
      </c>
      <c r="N95" s="181">
        <v>1</v>
      </c>
      <c r="O95" s="179">
        <v>3</v>
      </c>
      <c r="P95" s="420">
        <f t="shared" si="10"/>
        <v>5</v>
      </c>
      <c r="Q95" s="304">
        <f t="shared" si="11"/>
        <v>3</v>
      </c>
      <c r="R95" s="5" t="s">
        <v>13</v>
      </c>
      <c r="S95" s="25">
        <v>0.12</v>
      </c>
      <c r="T95" s="61"/>
      <c r="U95" s="436">
        <f>S95*$G$157</f>
        <v>7200</v>
      </c>
      <c r="V95" s="416"/>
      <c r="W95" s="23"/>
      <c r="X95" s="164"/>
      <c r="Y95" s="319"/>
      <c r="Z95" s="634"/>
      <c r="AA95" s="632"/>
    </row>
    <row r="96" spans="1:27" ht="15">
      <c r="A96" s="386" t="s">
        <v>5</v>
      </c>
      <c r="B96" s="409">
        <v>4</v>
      </c>
      <c r="C96" s="322" t="s">
        <v>115</v>
      </c>
      <c r="D96" s="314" t="s">
        <v>250</v>
      </c>
      <c r="E96" s="315" t="s">
        <v>255</v>
      </c>
      <c r="F96" s="99">
        <v>1.04</v>
      </c>
      <c r="G96" s="98">
        <f t="shared" si="12"/>
        <v>74.230000000000032</v>
      </c>
      <c r="H96" s="105">
        <v>1.04</v>
      </c>
      <c r="I96" s="5"/>
      <c r="J96" s="73"/>
      <c r="K96" s="40"/>
      <c r="L96" s="9"/>
      <c r="M96" s="192">
        <v>1</v>
      </c>
      <c r="N96" s="192">
        <v>0.5</v>
      </c>
      <c r="O96" s="193">
        <v>3</v>
      </c>
      <c r="P96" s="421">
        <f t="shared" si="10"/>
        <v>4.5</v>
      </c>
      <c r="Q96" s="304">
        <f t="shared" si="11"/>
        <v>1.5</v>
      </c>
      <c r="R96" s="5"/>
      <c r="S96" s="7">
        <v>1.04</v>
      </c>
      <c r="T96" s="61"/>
      <c r="U96" s="436">
        <f>S96*$G$157</f>
        <v>62400</v>
      </c>
      <c r="V96" s="416"/>
      <c r="W96" s="23"/>
      <c r="X96" s="164"/>
      <c r="Y96" s="319"/>
      <c r="Z96" s="634"/>
      <c r="AA96" s="632" t="s">
        <v>262</v>
      </c>
    </row>
    <row r="97" spans="1:27" s="574" customFormat="1" ht="15">
      <c r="A97" s="554"/>
      <c r="B97" s="592" t="s">
        <v>777</v>
      </c>
      <c r="C97" s="556">
        <f>SUM(F81:F96)</f>
        <v>8.9200000000000017</v>
      </c>
      <c r="D97" s="557"/>
      <c r="E97" s="558"/>
      <c r="F97" s="559"/>
      <c r="G97" s="560"/>
      <c r="H97" s="561"/>
      <c r="I97" s="562"/>
      <c r="J97" s="563"/>
      <c r="K97" s="564"/>
      <c r="L97" s="565"/>
      <c r="M97" s="575"/>
      <c r="N97" s="575"/>
      <c r="O97" s="576"/>
      <c r="P97" s="577"/>
      <c r="Q97" s="569"/>
      <c r="R97" s="562"/>
      <c r="S97" s="562"/>
      <c r="T97" s="559"/>
      <c r="U97" s="570"/>
      <c r="V97" s="571"/>
      <c r="W97" s="562"/>
      <c r="X97" s="572"/>
      <c r="Y97" s="573"/>
      <c r="Z97" s="635">
        <f>SUM(U81:U96)</f>
        <v>537200</v>
      </c>
      <c r="AA97" s="633"/>
    </row>
    <row r="98" spans="1:27" ht="15">
      <c r="A98" s="386" t="s">
        <v>5</v>
      </c>
      <c r="B98" s="412">
        <v>5</v>
      </c>
      <c r="C98" s="318" t="s">
        <v>195</v>
      </c>
      <c r="D98" s="314" t="s">
        <v>280</v>
      </c>
      <c r="E98" s="315" t="s">
        <v>301</v>
      </c>
      <c r="F98" s="99">
        <v>1.2</v>
      </c>
      <c r="G98" s="98">
        <f>F98+G96</f>
        <v>75.430000000000035</v>
      </c>
      <c r="H98" s="109">
        <v>0.3</v>
      </c>
      <c r="I98" s="7">
        <v>0.9</v>
      </c>
      <c r="J98" s="73" t="s">
        <v>13</v>
      </c>
      <c r="K98" s="40">
        <v>1983</v>
      </c>
      <c r="L98" s="9"/>
      <c r="M98" s="181">
        <v>3</v>
      </c>
      <c r="N98" s="181">
        <v>4</v>
      </c>
      <c r="O98" s="179">
        <v>1</v>
      </c>
      <c r="P98" s="420">
        <f t="shared" ref="P98:P112" si="13">SUM(M98:O98)</f>
        <v>8</v>
      </c>
      <c r="Q98" s="304">
        <f t="shared" ref="Q98:Q112" si="14">O98*N98*M98</f>
        <v>12</v>
      </c>
      <c r="R98" s="55">
        <v>0.3</v>
      </c>
      <c r="S98" s="7">
        <v>0</v>
      </c>
      <c r="T98" s="61"/>
      <c r="U98" s="436">
        <f>R98*F157</f>
        <v>12000</v>
      </c>
      <c r="V98" s="416"/>
      <c r="W98" s="23"/>
      <c r="X98" s="164"/>
      <c r="Y98" s="319"/>
      <c r="Z98" s="634"/>
      <c r="AA98" s="632" t="s">
        <v>773</v>
      </c>
    </row>
    <row r="99" spans="1:27" ht="15">
      <c r="A99" s="386" t="s">
        <v>5</v>
      </c>
      <c r="B99" s="412">
        <v>5</v>
      </c>
      <c r="C99" s="318" t="s">
        <v>109</v>
      </c>
      <c r="D99" s="314" t="s">
        <v>255</v>
      </c>
      <c r="E99" s="315" t="s">
        <v>251</v>
      </c>
      <c r="F99" s="99">
        <v>1.97</v>
      </c>
      <c r="G99" s="98">
        <f t="shared" ref="G99:G112" si="15">F99+G98</f>
        <v>77.400000000000034</v>
      </c>
      <c r="H99" s="109">
        <v>1.97</v>
      </c>
      <c r="I99" s="5"/>
      <c r="J99" s="73"/>
      <c r="K99" s="40"/>
      <c r="L99" s="9"/>
      <c r="M99" s="181">
        <v>4</v>
      </c>
      <c r="N99" s="181">
        <v>1</v>
      </c>
      <c r="O99" s="179">
        <v>3</v>
      </c>
      <c r="P99" s="420">
        <f t="shared" si="13"/>
        <v>8</v>
      </c>
      <c r="Q99" s="304">
        <f t="shared" si="14"/>
        <v>12</v>
      </c>
      <c r="R99" s="55">
        <v>1.97</v>
      </c>
      <c r="S99" s="5"/>
      <c r="T99" s="61"/>
      <c r="U99" s="436">
        <f>R99*$F$158</f>
        <v>78800</v>
      </c>
      <c r="V99" s="416"/>
      <c r="W99" s="23"/>
      <c r="X99" s="164"/>
      <c r="Y99" s="319"/>
      <c r="Z99" s="634"/>
      <c r="AA99" s="632"/>
    </row>
    <row r="100" spans="1:27" ht="15">
      <c r="A100" s="386" t="s">
        <v>5</v>
      </c>
      <c r="B100" s="412">
        <v>5</v>
      </c>
      <c r="C100" s="318" t="s">
        <v>355</v>
      </c>
      <c r="D100" s="314" t="s">
        <v>361</v>
      </c>
      <c r="E100" s="315" t="s">
        <v>356</v>
      </c>
      <c r="F100" s="99">
        <v>1.8</v>
      </c>
      <c r="G100" s="98">
        <f t="shared" si="15"/>
        <v>79.200000000000031</v>
      </c>
      <c r="H100" s="109">
        <v>1.8</v>
      </c>
      <c r="I100" s="5" t="s">
        <v>13</v>
      </c>
      <c r="J100" s="73"/>
      <c r="K100" s="49">
        <v>1980</v>
      </c>
      <c r="L100" s="9"/>
      <c r="M100" s="181">
        <v>2</v>
      </c>
      <c r="N100" s="181">
        <v>2</v>
      </c>
      <c r="O100" s="179">
        <v>3</v>
      </c>
      <c r="P100" s="420">
        <f t="shared" si="13"/>
        <v>7</v>
      </c>
      <c r="Q100" s="304">
        <f t="shared" si="14"/>
        <v>12</v>
      </c>
      <c r="R100" s="55">
        <v>1.8</v>
      </c>
      <c r="S100" s="5"/>
      <c r="T100" s="61"/>
      <c r="U100" s="436">
        <f>R100*$F$157</f>
        <v>72000</v>
      </c>
      <c r="V100" s="416"/>
      <c r="W100" s="23"/>
      <c r="X100" s="164"/>
      <c r="Y100" s="319"/>
      <c r="Z100" s="634"/>
      <c r="AA100" s="632" t="s">
        <v>357</v>
      </c>
    </row>
    <row r="101" spans="1:27" ht="15">
      <c r="A101" s="386" t="s">
        <v>5</v>
      </c>
      <c r="B101" s="412">
        <v>5</v>
      </c>
      <c r="C101" s="318" t="s">
        <v>82</v>
      </c>
      <c r="D101" s="314" t="s">
        <v>230</v>
      </c>
      <c r="E101" s="315" t="s">
        <v>213</v>
      </c>
      <c r="F101" s="99">
        <v>0.8</v>
      </c>
      <c r="G101" s="98">
        <f t="shared" si="15"/>
        <v>80.000000000000028</v>
      </c>
      <c r="H101" s="109">
        <v>0.8</v>
      </c>
      <c r="I101" s="5"/>
      <c r="J101" s="73"/>
      <c r="K101" s="40"/>
      <c r="L101" s="9"/>
      <c r="M101" s="181">
        <v>3</v>
      </c>
      <c r="N101" s="181">
        <v>1</v>
      </c>
      <c r="O101" s="179">
        <v>3</v>
      </c>
      <c r="P101" s="420">
        <f t="shared" si="13"/>
        <v>7</v>
      </c>
      <c r="Q101" s="304">
        <f t="shared" si="14"/>
        <v>9</v>
      </c>
      <c r="R101" s="55">
        <v>0.8</v>
      </c>
      <c r="S101" s="5"/>
      <c r="T101" s="61"/>
      <c r="U101" s="436">
        <f t="shared" ref="U101:U106" si="16">H101*$F$157</f>
        <v>32000</v>
      </c>
      <c r="V101" s="416"/>
      <c r="W101" s="23"/>
      <c r="X101" s="164"/>
      <c r="Y101" s="319"/>
      <c r="Z101" s="634"/>
      <c r="AA101" s="632"/>
    </row>
    <row r="102" spans="1:27" ht="15">
      <c r="A102" s="386" t="s">
        <v>5</v>
      </c>
      <c r="B102" s="412">
        <v>5</v>
      </c>
      <c r="C102" s="318" t="s">
        <v>46</v>
      </c>
      <c r="D102" s="314" t="s">
        <v>270</v>
      </c>
      <c r="E102" s="315" t="s">
        <v>251</v>
      </c>
      <c r="F102" s="99">
        <v>2.6</v>
      </c>
      <c r="G102" s="98">
        <f t="shared" si="15"/>
        <v>82.600000000000023</v>
      </c>
      <c r="H102" s="109">
        <v>2.6</v>
      </c>
      <c r="I102" s="5"/>
      <c r="J102" s="73"/>
      <c r="K102" s="40"/>
      <c r="L102" s="9"/>
      <c r="M102" s="181">
        <v>3</v>
      </c>
      <c r="N102" s="181">
        <v>1</v>
      </c>
      <c r="O102" s="179">
        <v>3</v>
      </c>
      <c r="P102" s="420">
        <f t="shared" si="13"/>
        <v>7</v>
      </c>
      <c r="Q102" s="304">
        <f t="shared" si="14"/>
        <v>9</v>
      </c>
      <c r="R102" s="55">
        <v>2.6</v>
      </c>
      <c r="S102" s="5"/>
      <c r="T102" s="61"/>
      <c r="U102" s="436">
        <f t="shared" si="16"/>
        <v>104000</v>
      </c>
      <c r="V102" s="416"/>
      <c r="W102" s="23"/>
      <c r="X102" s="164"/>
      <c r="Y102" s="319"/>
      <c r="Z102" s="634"/>
      <c r="AA102" s="632" t="s">
        <v>271</v>
      </c>
    </row>
    <row r="103" spans="1:27" ht="15">
      <c r="A103" s="386" t="s">
        <v>5</v>
      </c>
      <c r="B103" s="412">
        <v>5</v>
      </c>
      <c r="C103" s="318" t="s">
        <v>96</v>
      </c>
      <c r="D103" s="314" t="s">
        <v>280</v>
      </c>
      <c r="E103" s="315" t="s">
        <v>294</v>
      </c>
      <c r="F103" s="99">
        <v>0.24</v>
      </c>
      <c r="G103" s="98">
        <f t="shared" si="15"/>
        <v>82.840000000000018</v>
      </c>
      <c r="H103" s="109">
        <v>0.24</v>
      </c>
      <c r="I103" s="5"/>
      <c r="J103" s="73"/>
      <c r="K103" s="40">
        <v>1991</v>
      </c>
      <c r="L103" s="9"/>
      <c r="M103" s="181">
        <v>1</v>
      </c>
      <c r="N103" s="181">
        <v>1</v>
      </c>
      <c r="O103" s="179">
        <v>5</v>
      </c>
      <c r="P103" s="420">
        <f t="shared" si="13"/>
        <v>7</v>
      </c>
      <c r="Q103" s="304">
        <f t="shared" si="14"/>
        <v>5</v>
      </c>
      <c r="R103" s="55">
        <v>0.24</v>
      </c>
      <c r="S103" s="5"/>
      <c r="T103" s="61"/>
      <c r="U103" s="436">
        <f t="shared" si="16"/>
        <v>9600</v>
      </c>
      <c r="V103" s="416"/>
      <c r="W103" s="23"/>
      <c r="X103" s="164"/>
      <c r="Y103" s="319"/>
      <c r="Z103" s="634"/>
      <c r="AA103" s="632"/>
    </row>
    <row r="104" spans="1:27" ht="15">
      <c r="A104" s="386" t="s">
        <v>5</v>
      </c>
      <c r="B104" s="412">
        <v>5</v>
      </c>
      <c r="C104" s="318" t="s">
        <v>17</v>
      </c>
      <c r="D104" s="314" t="s">
        <v>293</v>
      </c>
      <c r="E104" s="315" t="s">
        <v>49</v>
      </c>
      <c r="F104" s="99">
        <v>0.41</v>
      </c>
      <c r="G104" s="98">
        <f t="shared" si="15"/>
        <v>83.250000000000014</v>
      </c>
      <c r="H104" s="109">
        <v>0.41</v>
      </c>
      <c r="I104" s="5"/>
      <c r="J104" s="73"/>
      <c r="K104" s="40"/>
      <c r="L104" s="9"/>
      <c r="M104" s="181">
        <v>1</v>
      </c>
      <c r="N104" s="181">
        <v>1</v>
      </c>
      <c r="O104" s="179">
        <v>3</v>
      </c>
      <c r="P104" s="420">
        <f t="shared" si="13"/>
        <v>5</v>
      </c>
      <c r="Q104" s="304">
        <f t="shared" si="14"/>
        <v>3</v>
      </c>
      <c r="R104" s="55">
        <v>0.41</v>
      </c>
      <c r="S104" s="5"/>
      <c r="T104" s="61"/>
      <c r="U104" s="436">
        <f t="shared" si="16"/>
        <v>16400</v>
      </c>
      <c r="V104" s="416"/>
      <c r="W104" s="23"/>
      <c r="X104" s="164"/>
      <c r="Y104" s="319"/>
      <c r="Z104" s="634"/>
      <c r="AA104" s="632"/>
    </row>
    <row r="105" spans="1:27" ht="15">
      <c r="A105" s="386" t="s">
        <v>5</v>
      </c>
      <c r="B105" s="412">
        <v>5</v>
      </c>
      <c r="C105" s="318" t="s">
        <v>19</v>
      </c>
      <c r="D105" s="314" t="s">
        <v>255</v>
      </c>
      <c r="E105" s="315" t="s">
        <v>49</v>
      </c>
      <c r="F105" s="99">
        <v>0.19</v>
      </c>
      <c r="G105" s="98">
        <f t="shared" si="15"/>
        <v>83.440000000000012</v>
      </c>
      <c r="H105" s="109">
        <v>0.19</v>
      </c>
      <c r="I105" s="5"/>
      <c r="J105" s="73"/>
      <c r="K105" s="40"/>
      <c r="L105" s="9"/>
      <c r="M105" s="181">
        <v>1</v>
      </c>
      <c r="N105" s="181">
        <v>1</v>
      </c>
      <c r="O105" s="179">
        <v>3</v>
      </c>
      <c r="P105" s="420">
        <f t="shared" si="13"/>
        <v>5</v>
      </c>
      <c r="Q105" s="304">
        <f t="shared" si="14"/>
        <v>3</v>
      </c>
      <c r="R105" s="55">
        <v>0.19</v>
      </c>
      <c r="S105" s="5"/>
      <c r="T105" s="61"/>
      <c r="U105" s="436">
        <f t="shared" si="16"/>
        <v>7600</v>
      </c>
      <c r="V105" s="416"/>
      <c r="W105" s="23"/>
      <c r="X105" s="164"/>
      <c r="Y105" s="319"/>
      <c r="Z105" s="634"/>
      <c r="AA105" s="632"/>
    </row>
    <row r="106" spans="1:27" ht="15">
      <c r="A106" s="386" t="s">
        <v>5</v>
      </c>
      <c r="B106" s="412">
        <v>5</v>
      </c>
      <c r="C106" s="318" t="s">
        <v>90</v>
      </c>
      <c r="D106" s="314" t="s">
        <v>250</v>
      </c>
      <c r="E106" s="315" t="s">
        <v>251</v>
      </c>
      <c r="F106" s="99">
        <v>0.12</v>
      </c>
      <c r="G106" s="98">
        <f t="shared" si="15"/>
        <v>83.560000000000016</v>
      </c>
      <c r="H106" s="109">
        <v>0.12</v>
      </c>
      <c r="I106" s="5"/>
      <c r="J106" s="73"/>
      <c r="K106" s="40"/>
      <c r="L106" s="9"/>
      <c r="M106" s="181">
        <v>1</v>
      </c>
      <c r="N106" s="181">
        <v>1</v>
      </c>
      <c r="O106" s="179">
        <v>3</v>
      </c>
      <c r="P106" s="420">
        <f t="shared" si="13"/>
        <v>5</v>
      </c>
      <c r="Q106" s="304">
        <f t="shared" si="14"/>
        <v>3</v>
      </c>
      <c r="R106" s="55">
        <v>0.12</v>
      </c>
      <c r="S106" s="5"/>
      <c r="T106" s="61"/>
      <c r="U106" s="436">
        <f t="shared" si="16"/>
        <v>4800</v>
      </c>
      <c r="V106" s="416"/>
      <c r="W106" s="23"/>
      <c r="X106" s="164"/>
      <c r="Y106" s="319"/>
      <c r="Z106" s="634"/>
      <c r="AA106" s="632"/>
    </row>
    <row r="107" spans="1:27" ht="15">
      <c r="A107" s="386" t="s">
        <v>5</v>
      </c>
      <c r="B107" s="412">
        <v>5</v>
      </c>
      <c r="C107" s="318" t="s">
        <v>218</v>
      </c>
      <c r="D107" s="314" t="s">
        <v>224</v>
      </c>
      <c r="E107" s="315" t="s">
        <v>360</v>
      </c>
      <c r="F107" s="99">
        <v>0.06</v>
      </c>
      <c r="G107" s="98">
        <f t="shared" si="15"/>
        <v>83.620000000000019</v>
      </c>
      <c r="H107" s="109">
        <v>0.06</v>
      </c>
      <c r="I107" s="5"/>
      <c r="J107" s="73"/>
      <c r="K107" s="40"/>
      <c r="L107" s="9"/>
      <c r="M107" s="181">
        <v>1</v>
      </c>
      <c r="N107" s="181">
        <v>1</v>
      </c>
      <c r="O107" s="179">
        <v>3</v>
      </c>
      <c r="P107" s="420">
        <f t="shared" si="13"/>
        <v>5</v>
      </c>
      <c r="Q107" s="304">
        <f t="shared" si="14"/>
        <v>3</v>
      </c>
      <c r="R107" s="55">
        <v>0.06</v>
      </c>
      <c r="S107" s="5"/>
      <c r="T107" s="61"/>
      <c r="U107" s="436">
        <f>R107*$F$157</f>
        <v>2400</v>
      </c>
      <c r="V107" s="416"/>
      <c r="W107" s="23"/>
      <c r="X107" s="164"/>
      <c r="Y107" s="319"/>
      <c r="Z107" s="634"/>
      <c r="AA107" s="632"/>
    </row>
    <row r="108" spans="1:27" ht="15">
      <c r="A108" s="386" t="s">
        <v>5</v>
      </c>
      <c r="B108" s="412">
        <v>5</v>
      </c>
      <c r="C108" s="318" t="s">
        <v>57</v>
      </c>
      <c r="D108" s="314" t="s">
        <v>280</v>
      </c>
      <c r="E108" s="315" t="s">
        <v>281</v>
      </c>
      <c r="F108" s="99">
        <v>0.45</v>
      </c>
      <c r="G108" s="98">
        <f t="shared" si="15"/>
        <v>84.070000000000022</v>
      </c>
      <c r="H108" s="109">
        <v>0.45</v>
      </c>
      <c r="I108" s="5"/>
      <c r="J108" s="73"/>
      <c r="K108" s="40"/>
      <c r="L108" s="9"/>
      <c r="M108" s="181">
        <v>1</v>
      </c>
      <c r="N108" s="181">
        <v>1</v>
      </c>
      <c r="O108" s="179">
        <v>3</v>
      </c>
      <c r="P108" s="420">
        <f t="shared" si="13"/>
        <v>5</v>
      </c>
      <c r="Q108" s="304">
        <f t="shared" si="14"/>
        <v>3</v>
      </c>
      <c r="R108" s="55">
        <v>0.45</v>
      </c>
      <c r="S108" s="5"/>
      <c r="T108" s="61"/>
      <c r="U108" s="436">
        <f>H108*$F$157</f>
        <v>18000</v>
      </c>
      <c r="V108" s="416"/>
      <c r="W108" s="23"/>
      <c r="X108" s="164"/>
      <c r="Y108" s="319"/>
      <c r="Z108" s="634"/>
      <c r="AA108" s="632"/>
    </row>
    <row r="109" spans="1:27" ht="15">
      <c r="A109" s="386" t="s">
        <v>5</v>
      </c>
      <c r="B109" s="412">
        <v>5</v>
      </c>
      <c r="C109" s="322" t="s">
        <v>121</v>
      </c>
      <c r="D109" s="314" t="s">
        <v>224</v>
      </c>
      <c r="E109" s="315" t="s">
        <v>331</v>
      </c>
      <c r="F109" s="99">
        <v>0.5</v>
      </c>
      <c r="G109" s="98">
        <f t="shared" si="15"/>
        <v>84.570000000000022</v>
      </c>
      <c r="H109" s="109">
        <v>0.5</v>
      </c>
      <c r="I109" s="5"/>
      <c r="J109" s="73"/>
      <c r="K109" s="40"/>
      <c r="L109" s="9"/>
      <c r="M109" s="192">
        <v>1</v>
      </c>
      <c r="N109" s="192">
        <v>0.5</v>
      </c>
      <c r="O109" s="193">
        <v>3</v>
      </c>
      <c r="P109" s="421">
        <f t="shared" si="13"/>
        <v>4.5</v>
      </c>
      <c r="Q109" s="304">
        <f t="shared" si="14"/>
        <v>1.5</v>
      </c>
      <c r="R109" s="55">
        <v>0.5</v>
      </c>
      <c r="S109" s="5"/>
      <c r="T109" s="61"/>
      <c r="U109" s="436">
        <f>H109*$F$157</f>
        <v>20000</v>
      </c>
      <c r="V109" s="416"/>
      <c r="W109" s="23"/>
      <c r="X109" s="164"/>
      <c r="Y109" s="319"/>
      <c r="Z109" s="634"/>
      <c r="AA109" s="632"/>
    </row>
    <row r="110" spans="1:27" ht="15">
      <c r="A110" s="386" t="s">
        <v>5</v>
      </c>
      <c r="B110" s="412">
        <v>5</v>
      </c>
      <c r="C110" s="318" t="s">
        <v>73</v>
      </c>
      <c r="D110" s="314" t="s">
        <v>69</v>
      </c>
      <c r="E110" s="315" t="s">
        <v>224</v>
      </c>
      <c r="F110" s="99">
        <v>2.91</v>
      </c>
      <c r="G110" s="98">
        <f t="shared" si="15"/>
        <v>87.480000000000018</v>
      </c>
      <c r="H110" s="109">
        <v>2.91</v>
      </c>
      <c r="I110" s="5"/>
      <c r="J110" s="73"/>
      <c r="K110" s="40"/>
      <c r="L110" s="9"/>
      <c r="M110" s="192">
        <v>1</v>
      </c>
      <c r="N110" s="192">
        <v>0.5</v>
      </c>
      <c r="O110" s="193">
        <v>3</v>
      </c>
      <c r="P110" s="421">
        <f t="shared" si="13"/>
        <v>4.5</v>
      </c>
      <c r="Q110" s="304">
        <f t="shared" si="14"/>
        <v>1.5</v>
      </c>
      <c r="R110" s="55">
        <v>2.91</v>
      </c>
      <c r="S110" s="5"/>
      <c r="T110" s="61"/>
      <c r="U110" s="436">
        <f>(H110*$F$157)*0.5</f>
        <v>58200</v>
      </c>
      <c r="V110" s="416"/>
      <c r="W110" s="23"/>
      <c r="X110" s="164"/>
      <c r="Y110" s="319"/>
      <c r="Z110" s="634"/>
      <c r="AA110" s="632" t="s">
        <v>276</v>
      </c>
    </row>
    <row r="111" spans="1:27" ht="15">
      <c r="A111" s="386" t="s">
        <v>5</v>
      </c>
      <c r="B111" s="412">
        <v>5</v>
      </c>
      <c r="C111" s="318" t="s">
        <v>88</v>
      </c>
      <c r="D111" s="314" t="s">
        <v>255</v>
      </c>
      <c r="E111" s="315" t="s">
        <v>251</v>
      </c>
      <c r="F111" s="99">
        <v>0.35</v>
      </c>
      <c r="G111" s="98">
        <f t="shared" si="15"/>
        <v>87.830000000000013</v>
      </c>
      <c r="H111" s="109">
        <v>0.35</v>
      </c>
      <c r="I111" s="5"/>
      <c r="J111" s="73"/>
      <c r="K111" s="40"/>
      <c r="L111" s="9"/>
      <c r="M111" s="181">
        <v>1</v>
      </c>
      <c r="N111" s="181">
        <v>1</v>
      </c>
      <c r="O111" s="179">
        <v>2</v>
      </c>
      <c r="P111" s="420">
        <f t="shared" si="13"/>
        <v>4</v>
      </c>
      <c r="Q111" s="304">
        <f t="shared" si="14"/>
        <v>2</v>
      </c>
      <c r="R111" s="55">
        <v>0.35</v>
      </c>
      <c r="S111" s="23"/>
      <c r="T111" s="61"/>
      <c r="U111" s="436">
        <f>H111*$F$157</f>
        <v>14000</v>
      </c>
      <c r="V111" s="416"/>
      <c r="W111" s="23"/>
      <c r="X111" s="164"/>
      <c r="Y111" s="319"/>
      <c r="Z111" s="634"/>
      <c r="AA111" s="632"/>
    </row>
    <row r="112" spans="1:27" ht="15">
      <c r="A112" s="386" t="s">
        <v>5</v>
      </c>
      <c r="B112" s="412">
        <v>5</v>
      </c>
      <c r="C112" s="318" t="s">
        <v>434</v>
      </c>
      <c r="D112" s="314" t="s">
        <v>255</v>
      </c>
      <c r="E112" s="315" t="s">
        <v>251</v>
      </c>
      <c r="F112" s="99">
        <v>1.04</v>
      </c>
      <c r="G112" s="98">
        <f t="shared" si="15"/>
        <v>88.870000000000019</v>
      </c>
      <c r="H112" s="109">
        <v>1.04</v>
      </c>
      <c r="I112" s="5"/>
      <c r="J112" s="73"/>
      <c r="K112" s="40"/>
      <c r="L112" s="9"/>
      <c r="M112" s="181">
        <v>1</v>
      </c>
      <c r="N112" s="181">
        <v>1</v>
      </c>
      <c r="O112" s="179">
        <v>2</v>
      </c>
      <c r="P112" s="420">
        <f t="shared" si="13"/>
        <v>4</v>
      </c>
      <c r="Q112" s="304">
        <f t="shared" si="14"/>
        <v>2</v>
      </c>
      <c r="R112" s="55">
        <v>1.04</v>
      </c>
      <c r="S112" s="5"/>
      <c r="T112" s="61"/>
      <c r="U112" s="436">
        <f>H112*$F$157</f>
        <v>41600</v>
      </c>
      <c r="V112" s="416"/>
      <c r="W112" s="23"/>
      <c r="X112" s="164"/>
      <c r="Y112" s="319"/>
      <c r="Z112" s="634"/>
      <c r="AA112" s="632" t="s">
        <v>435</v>
      </c>
    </row>
    <row r="113" spans="1:27" s="574" customFormat="1" ht="15">
      <c r="A113" s="554"/>
      <c r="B113" s="555" t="s">
        <v>3</v>
      </c>
      <c r="C113" s="556">
        <f>SUM(F98:F112)</f>
        <v>14.639999999999997</v>
      </c>
      <c r="D113" s="557"/>
      <c r="E113" s="558"/>
      <c r="F113" s="559"/>
      <c r="G113" s="560"/>
      <c r="H113" s="561"/>
      <c r="I113" s="562"/>
      <c r="J113" s="563"/>
      <c r="K113" s="564"/>
      <c r="L113" s="565"/>
      <c r="M113" s="566"/>
      <c r="N113" s="566"/>
      <c r="O113" s="567"/>
      <c r="P113" s="568"/>
      <c r="Q113" s="569"/>
      <c r="R113" s="562"/>
      <c r="S113" s="562"/>
      <c r="T113" s="559"/>
      <c r="U113" s="570"/>
      <c r="V113" s="571"/>
      <c r="W113" s="562"/>
      <c r="X113" s="572"/>
      <c r="Y113" s="573"/>
      <c r="Z113" s="635">
        <f>SUM(U98:U112)</f>
        <v>491400</v>
      </c>
      <c r="AA113" s="633"/>
    </row>
    <row r="114" spans="1:27" customFormat="1">
      <c r="A114" s="636"/>
      <c r="B114" s="637"/>
      <c r="C114" s="637"/>
      <c r="D114" s="637"/>
      <c r="E114" s="637"/>
      <c r="F114" s="637"/>
      <c r="G114" s="637"/>
      <c r="H114" s="637"/>
      <c r="I114" s="637"/>
      <c r="J114" s="637"/>
      <c r="K114" s="637"/>
      <c r="L114" s="637"/>
      <c r="M114" s="637"/>
      <c r="N114" s="637"/>
      <c r="O114" s="637"/>
      <c r="P114" s="637"/>
      <c r="Q114" s="637"/>
      <c r="R114" s="637"/>
      <c r="S114" s="637"/>
      <c r="T114" s="637"/>
      <c r="U114" s="637"/>
      <c r="V114" s="637"/>
      <c r="W114" s="637"/>
      <c r="X114" s="637"/>
      <c r="Y114" s="637"/>
      <c r="Z114" s="638"/>
    </row>
    <row r="115" spans="1:27" customFormat="1">
      <c r="A115" s="636"/>
      <c r="B115" s="637"/>
      <c r="C115" s="637"/>
      <c r="D115" s="637"/>
      <c r="E115" s="637"/>
      <c r="F115" s="637"/>
      <c r="G115" s="637"/>
      <c r="H115" s="637"/>
      <c r="I115" s="637"/>
      <c r="J115" s="637"/>
      <c r="K115" s="637"/>
      <c r="L115" s="637"/>
      <c r="M115" s="637"/>
      <c r="N115" s="637"/>
      <c r="O115" s="637"/>
      <c r="P115" s="637"/>
      <c r="Q115" s="637"/>
      <c r="R115" s="637"/>
      <c r="S115" s="637"/>
      <c r="T115" s="637"/>
      <c r="U115" s="637"/>
      <c r="V115" s="637"/>
      <c r="W115" s="637"/>
      <c r="X115" s="637"/>
      <c r="Y115" s="637"/>
      <c r="Z115" s="638"/>
    </row>
    <row r="116" spans="1:27" customFormat="1">
      <c r="A116" s="636"/>
      <c r="B116" s="637"/>
      <c r="C116" s="637"/>
      <c r="D116" s="637"/>
      <c r="E116" s="637"/>
      <c r="F116" s="637"/>
      <c r="G116" s="637"/>
      <c r="H116" s="637"/>
      <c r="I116" s="637"/>
      <c r="J116" s="637"/>
      <c r="K116" s="637"/>
      <c r="L116" s="637"/>
      <c r="M116" s="637"/>
      <c r="N116" s="637"/>
      <c r="O116" s="637"/>
      <c r="P116" s="637"/>
      <c r="Q116" s="637"/>
      <c r="R116" s="637"/>
      <c r="S116" s="637"/>
      <c r="T116" s="637"/>
      <c r="U116" s="637"/>
      <c r="V116" s="637"/>
      <c r="W116" s="637"/>
      <c r="X116" s="637"/>
      <c r="Y116" s="637"/>
      <c r="Z116" s="638"/>
    </row>
    <row r="117" spans="1:27" customFormat="1">
      <c r="A117" s="636"/>
      <c r="B117" s="637"/>
      <c r="C117" s="637"/>
      <c r="D117" s="637"/>
      <c r="E117" s="637"/>
      <c r="F117" s="637"/>
      <c r="G117" s="637"/>
      <c r="H117" s="637"/>
      <c r="I117" s="637"/>
      <c r="J117" s="637"/>
      <c r="K117" s="637"/>
      <c r="L117" s="637"/>
      <c r="M117" s="637"/>
      <c r="N117" s="637"/>
      <c r="O117" s="637"/>
      <c r="P117" s="637"/>
      <c r="Q117" s="637"/>
      <c r="R117" s="637"/>
      <c r="S117" s="637"/>
      <c r="T117" s="637"/>
      <c r="U117" s="637"/>
      <c r="V117" s="637"/>
      <c r="W117" s="637"/>
      <c r="X117" s="637"/>
      <c r="Y117" s="637"/>
      <c r="Z117" s="638"/>
    </row>
    <row r="118" spans="1:27" customFormat="1">
      <c r="A118" s="636"/>
      <c r="B118" s="637"/>
      <c r="C118" s="637"/>
      <c r="D118" s="637"/>
      <c r="E118" s="637"/>
      <c r="F118" s="637"/>
      <c r="G118" s="637"/>
      <c r="H118" s="637"/>
      <c r="I118" s="637"/>
      <c r="J118" s="637"/>
      <c r="K118" s="637"/>
      <c r="L118" s="637"/>
      <c r="M118" s="637"/>
      <c r="N118" s="637"/>
      <c r="O118" s="637"/>
      <c r="P118" s="637"/>
      <c r="Q118" s="637"/>
      <c r="R118" s="637"/>
      <c r="S118" s="637"/>
      <c r="T118" s="637"/>
      <c r="U118" s="637"/>
      <c r="V118" s="637"/>
      <c r="W118" s="637"/>
      <c r="X118" s="637"/>
      <c r="Y118" s="637"/>
      <c r="Z118" s="638"/>
    </row>
    <row r="119" spans="1:27" customFormat="1">
      <c r="A119" s="636"/>
      <c r="B119" s="637"/>
      <c r="C119" s="637"/>
      <c r="D119" s="637"/>
      <c r="E119" s="637"/>
      <c r="F119" s="637"/>
      <c r="G119" s="637"/>
      <c r="H119" s="637"/>
      <c r="I119" s="637"/>
      <c r="J119" s="637"/>
      <c r="K119" s="637"/>
      <c r="L119" s="637"/>
      <c r="M119" s="637"/>
      <c r="N119" s="637"/>
      <c r="O119" s="637"/>
      <c r="P119" s="637"/>
      <c r="Q119" s="637"/>
      <c r="R119" s="637"/>
      <c r="S119" s="637"/>
      <c r="T119" s="637"/>
      <c r="U119" s="637"/>
      <c r="V119" s="637"/>
      <c r="W119" s="637"/>
      <c r="X119" s="637"/>
      <c r="Y119" s="637"/>
      <c r="Z119" s="638"/>
    </row>
    <row r="120" spans="1:27" customFormat="1">
      <c r="A120" s="636"/>
      <c r="B120" s="637"/>
      <c r="C120" s="637"/>
      <c r="D120" s="637"/>
      <c r="E120" s="637"/>
      <c r="F120" s="637"/>
      <c r="G120" s="637"/>
      <c r="H120" s="637"/>
      <c r="I120" s="637"/>
      <c r="J120" s="637"/>
      <c r="K120" s="637"/>
      <c r="L120" s="637"/>
      <c r="M120" s="637"/>
      <c r="N120" s="637"/>
      <c r="O120" s="637"/>
      <c r="P120" s="637"/>
      <c r="Q120" s="637"/>
      <c r="R120" s="637"/>
      <c r="S120" s="637"/>
      <c r="T120" s="637"/>
      <c r="U120" s="637"/>
      <c r="V120" s="637"/>
      <c r="W120" s="637"/>
      <c r="X120" s="637"/>
      <c r="Y120" s="637"/>
      <c r="Z120" s="638"/>
    </row>
    <row r="121" spans="1:27" customFormat="1">
      <c r="A121" s="639"/>
      <c r="B121" s="640"/>
      <c r="C121" s="640"/>
      <c r="D121" s="640"/>
      <c r="E121" s="640"/>
      <c r="F121" s="640"/>
      <c r="G121" s="640"/>
      <c r="H121" s="640"/>
      <c r="I121" s="640"/>
      <c r="J121" s="640"/>
      <c r="K121" s="640"/>
      <c r="L121" s="640"/>
      <c r="M121" s="640"/>
      <c r="N121" s="640"/>
      <c r="O121" s="640"/>
      <c r="P121" s="640"/>
      <c r="Q121" s="640"/>
      <c r="R121" s="640"/>
      <c r="S121" s="640"/>
      <c r="T121" s="640"/>
      <c r="U121" s="640"/>
      <c r="V121" s="640"/>
      <c r="W121" s="640"/>
      <c r="X121" s="640"/>
      <c r="Y121" s="640"/>
      <c r="Z121" s="641"/>
    </row>
    <row r="122" spans="1:27" ht="15">
      <c r="A122" s="386" t="s">
        <v>5</v>
      </c>
      <c r="B122" s="411">
        <v>6</v>
      </c>
      <c r="C122" s="318" t="s">
        <v>93</v>
      </c>
      <c r="D122" s="314" t="s">
        <v>255</v>
      </c>
      <c r="E122" s="315" t="s">
        <v>26</v>
      </c>
      <c r="F122" s="99">
        <v>0.34</v>
      </c>
      <c r="G122" s="99">
        <f>F122+G112</f>
        <v>89.210000000000022</v>
      </c>
      <c r="H122" s="115">
        <v>0.34</v>
      </c>
      <c r="I122" s="5"/>
      <c r="J122" s="73"/>
      <c r="K122" s="40"/>
      <c r="L122" s="9"/>
      <c r="M122" s="181">
        <v>3</v>
      </c>
      <c r="N122" s="181">
        <v>2</v>
      </c>
      <c r="O122" s="179">
        <v>2</v>
      </c>
      <c r="P122" s="420">
        <f t="shared" ref="P122:P137" si="17">SUM(M122:O122)</f>
        <v>7</v>
      </c>
      <c r="Q122" s="305">
        <f t="shared" ref="Q122:Q132" si="18">O122*N122*M122</f>
        <v>12</v>
      </c>
      <c r="R122" s="116"/>
      <c r="S122" s="5"/>
      <c r="T122" s="61"/>
      <c r="U122" s="436">
        <v>0</v>
      </c>
      <c r="V122" s="416"/>
      <c r="W122" s="23"/>
      <c r="X122" s="164"/>
      <c r="Y122" s="319"/>
      <c r="Z122" s="634"/>
      <c r="AA122" s="632" t="s">
        <v>316</v>
      </c>
    </row>
    <row r="123" spans="1:27" ht="15">
      <c r="A123" s="386" t="s">
        <v>5</v>
      </c>
      <c r="B123" s="411">
        <v>6</v>
      </c>
      <c r="C123" s="318" t="s">
        <v>47</v>
      </c>
      <c r="D123" s="314" t="s">
        <v>291</v>
      </c>
      <c r="E123" s="315" t="s">
        <v>14</v>
      </c>
      <c r="F123" s="99">
        <v>1.31</v>
      </c>
      <c r="G123" s="98">
        <f t="shared" ref="G123:G132" si="19">F123+G122</f>
        <v>90.520000000000024</v>
      </c>
      <c r="H123" s="115">
        <v>1.31</v>
      </c>
      <c r="I123" s="5"/>
      <c r="J123" s="73"/>
      <c r="K123" s="40"/>
      <c r="L123" s="9"/>
      <c r="M123" s="192">
        <v>1</v>
      </c>
      <c r="N123" s="192">
        <v>0.5</v>
      </c>
      <c r="O123" s="193">
        <v>5</v>
      </c>
      <c r="P123" s="421">
        <f t="shared" si="17"/>
        <v>6.5</v>
      </c>
      <c r="Q123" s="304">
        <f t="shared" si="18"/>
        <v>2.5</v>
      </c>
      <c r="R123" s="5"/>
      <c r="S123" s="23"/>
      <c r="T123" s="61"/>
      <c r="U123" s="436">
        <v>0</v>
      </c>
      <c r="V123" s="416"/>
      <c r="W123" s="23"/>
      <c r="X123" s="164"/>
      <c r="Y123" s="319"/>
      <c r="Z123" s="634"/>
      <c r="AA123" s="632"/>
    </row>
    <row r="124" spans="1:27" ht="15">
      <c r="A124" s="386" t="s">
        <v>5</v>
      </c>
      <c r="B124" s="411">
        <v>6</v>
      </c>
      <c r="C124" s="321" t="s">
        <v>123</v>
      </c>
      <c r="D124" s="314" t="s">
        <v>371</v>
      </c>
      <c r="E124" s="315" t="s">
        <v>372</v>
      </c>
      <c r="F124" s="99">
        <v>0.74</v>
      </c>
      <c r="G124" s="98">
        <f t="shared" si="19"/>
        <v>91.260000000000019</v>
      </c>
      <c r="H124" s="115">
        <v>0.74</v>
      </c>
      <c r="I124" s="5"/>
      <c r="J124" s="73"/>
      <c r="K124" s="40"/>
      <c r="L124" s="9"/>
      <c r="M124" s="202">
        <v>0.5</v>
      </c>
      <c r="N124" s="202">
        <v>1</v>
      </c>
      <c r="O124" s="203">
        <v>5</v>
      </c>
      <c r="P124" s="421">
        <f t="shared" si="17"/>
        <v>6.5</v>
      </c>
      <c r="Q124" s="304">
        <f t="shared" si="18"/>
        <v>2.5</v>
      </c>
      <c r="R124" s="5"/>
      <c r="S124" s="23"/>
      <c r="T124" s="61"/>
      <c r="U124" s="436">
        <v>0</v>
      </c>
      <c r="V124" s="416"/>
      <c r="W124" s="23"/>
      <c r="X124" s="164"/>
      <c r="Y124" s="319"/>
      <c r="Z124" s="634"/>
      <c r="AA124" s="632" t="s">
        <v>373</v>
      </c>
    </row>
    <row r="125" spans="1:27" ht="15">
      <c r="A125" s="386" t="s">
        <v>5</v>
      </c>
      <c r="B125" s="411">
        <v>6</v>
      </c>
      <c r="C125" s="318" t="s">
        <v>89</v>
      </c>
      <c r="D125" s="314" t="s">
        <v>255</v>
      </c>
      <c r="E125" s="315" t="s">
        <v>314</v>
      </c>
      <c r="F125" s="99">
        <v>0.25</v>
      </c>
      <c r="G125" s="98">
        <f t="shared" si="19"/>
        <v>91.510000000000019</v>
      </c>
      <c r="H125" s="115">
        <v>0.25</v>
      </c>
      <c r="I125" s="5"/>
      <c r="J125" s="73"/>
      <c r="K125" s="40"/>
      <c r="L125" s="9"/>
      <c r="M125" s="181">
        <v>1</v>
      </c>
      <c r="N125" s="181">
        <v>2</v>
      </c>
      <c r="O125" s="179">
        <v>3</v>
      </c>
      <c r="P125" s="420">
        <f t="shared" si="17"/>
        <v>6</v>
      </c>
      <c r="Q125" s="304">
        <f t="shared" si="18"/>
        <v>6</v>
      </c>
      <c r="R125" s="116"/>
      <c r="S125" s="23"/>
      <c r="T125" s="61"/>
      <c r="U125" s="436">
        <v>0</v>
      </c>
      <c r="V125" s="416"/>
      <c r="W125" s="23"/>
      <c r="X125" s="164"/>
      <c r="Y125" s="319"/>
      <c r="Z125" s="634"/>
      <c r="AA125" s="632" t="s">
        <v>315</v>
      </c>
    </row>
    <row r="126" spans="1:27" ht="15">
      <c r="A126" s="386" t="s">
        <v>5</v>
      </c>
      <c r="B126" s="411">
        <v>6</v>
      </c>
      <c r="C126" s="318" t="s">
        <v>64</v>
      </c>
      <c r="D126" s="314" t="s">
        <v>261</v>
      </c>
      <c r="E126" s="315" t="s">
        <v>251</v>
      </c>
      <c r="F126" s="99">
        <v>0.65</v>
      </c>
      <c r="G126" s="98">
        <f t="shared" si="19"/>
        <v>92.160000000000025</v>
      </c>
      <c r="H126" s="115">
        <v>0.65</v>
      </c>
      <c r="I126" s="5"/>
      <c r="J126" s="73"/>
      <c r="K126" s="40"/>
      <c r="L126" s="9"/>
      <c r="M126" s="181">
        <v>1</v>
      </c>
      <c r="N126" s="181">
        <v>1</v>
      </c>
      <c r="O126" s="179">
        <v>3</v>
      </c>
      <c r="P126" s="420">
        <f t="shared" si="17"/>
        <v>5</v>
      </c>
      <c r="Q126" s="304">
        <f t="shared" si="18"/>
        <v>3</v>
      </c>
      <c r="R126" s="5"/>
      <c r="S126" s="23"/>
      <c r="T126" s="61"/>
      <c r="U126" s="436">
        <v>0</v>
      </c>
      <c r="V126" s="416"/>
      <c r="W126" s="23"/>
      <c r="X126" s="164"/>
      <c r="Y126" s="319"/>
      <c r="Z126" s="634"/>
      <c r="AA126" s="632" t="s">
        <v>336</v>
      </c>
    </row>
    <row r="127" spans="1:27" ht="15">
      <c r="A127" s="386" t="s">
        <v>5</v>
      </c>
      <c r="B127" s="411">
        <v>6</v>
      </c>
      <c r="C127" s="318" t="s">
        <v>79</v>
      </c>
      <c r="D127" s="314" t="s">
        <v>250</v>
      </c>
      <c r="E127" s="315" t="s">
        <v>251</v>
      </c>
      <c r="F127" s="99">
        <v>0.08</v>
      </c>
      <c r="G127" s="98">
        <f t="shared" si="19"/>
        <v>92.240000000000023</v>
      </c>
      <c r="H127" s="115">
        <v>0.08</v>
      </c>
      <c r="I127" s="5"/>
      <c r="J127" s="73"/>
      <c r="K127" s="40"/>
      <c r="L127" s="9"/>
      <c r="M127" s="181">
        <v>1</v>
      </c>
      <c r="N127" s="181">
        <v>0.5</v>
      </c>
      <c r="O127" s="179">
        <v>3</v>
      </c>
      <c r="P127" s="420">
        <f t="shared" si="17"/>
        <v>4.5</v>
      </c>
      <c r="Q127" s="304">
        <f t="shared" si="18"/>
        <v>1.5</v>
      </c>
      <c r="R127" s="116"/>
      <c r="S127" s="23"/>
      <c r="T127" s="61"/>
      <c r="U127" s="436">
        <v>0</v>
      </c>
      <c r="V127" s="416"/>
      <c r="W127" s="23"/>
      <c r="X127" s="164"/>
      <c r="Y127" s="319"/>
      <c r="Z127" s="634"/>
      <c r="AA127" s="632" t="s">
        <v>392</v>
      </c>
    </row>
    <row r="128" spans="1:27" ht="15">
      <c r="A128" s="386" t="s">
        <v>5</v>
      </c>
      <c r="B128" s="411">
        <v>6</v>
      </c>
      <c r="C128" s="318" t="s">
        <v>299</v>
      </c>
      <c r="D128" s="314" t="s">
        <v>280</v>
      </c>
      <c r="E128" s="315" t="s">
        <v>36</v>
      </c>
      <c r="F128" s="99">
        <v>0.25</v>
      </c>
      <c r="G128" s="98">
        <f t="shared" si="19"/>
        <v>92.490000000000023</v>
      </c>
      <c r="H128" s="115">
        <v>0.25</v>
      </c>
      <c r="I128" s="5"/>
      <c r="J128" s="73"/>
      <c r="K128" s="40"/>
      <c r="L128" s="9"/>
      <c r="M128" s="181">
        <v>1</v>
      </c>
      <c r="N128" s="181">
        <v>1</v>
      </c>
      <c r="O128" s="179">
        <v>2</v>
      </c>
      <c r="P128" s="420">
        <f t="shared" si="17"/>
        <v>4</v>
      </c>
      <c r="Q128" s="304">
        <f t="shared" si="18"/>
        <v>2</v>
      </c>
      <c r="R128" s="116"/>
      <c r="S128" s="23"/>
      <c r="T128" s="61"/>
      <c r="U128" s="436">
        <v>0</v>
      </c>
      <c r="V128" s="416"/>
      <c r="W128" s="23"/>
      <c r="X128" s="164"/>
      <c r="Y128" s="319"/>
      <c r="Z128" s="634"/>
      <c r="AA128" s="632"/>
    </row>
    <row r="129" spans="1:27" ht="15">
      <c r="A129" s="386" t="s">
        <v>5</v>
      </c>
      <c r="B129" s="411">
        <v>6</v>
      </c>
      <c r="C129" s="318" t="s">
        <v>62</v>
      </c>
      <c r="D129" s="314" t="s">
        <v>255</v>
      </c>
      <c r="E129" s="315" t="s">
        <v>251</v>
      </c>
      <c r="F129" s="99">
        <v>0.2</v>
      </c>
      <c r="G129" s="98">
        <f t="shared" si="19"/>
        <v>92.690000000000026</v>
      </c>
      <c r="H129" s="115">
        <v>0.2</v>
      </c>
      <c r="I129" s="5"/>
      <c r="J129" s="73"/>
      <c r="K129" s="40"/>
      <c r="L129" s="9"/>
      <c r="M129" s="181">
        <v>1</v>
      </c>
      <c r="N129" s="181">
        <v>1</v>
      </c>
      <c r="O129" s="179">
        <v>2</v>
      </c>
      <c r="P129" s="420">
        <f t="shared" si="17"/>
        <v>4</v>
      </c>
      <c r="Q129" s="304">
        <f t="shared" si="18"/>
        <v>2</v>
      </c>
      <c r="R129" s="116"/>
      <c r="S129" s="23"/>
      <c r="T129" s="61"/>
      <c r="U129" s="436">
        <v>0</v>
      </c>
      <c r="V129" s="416"/>
      <c r="W129" s="23"/>
      <c r="X129" s="164"/>
      <c r="Y129" s="319"/>
      <c r="Z129" s="634"/>
      <c r="AA129" s="632"/>
    </row>
    <row r="130" spans="1:27" ht="15">
      <c r="A130" s="386" t="s">
        <v>5</v>
      </c>
      <c r="B130" s="411">
        <v>6</v>
      </c>
      <c r="C130" s="322" t="s">
        <v>138</v>
      </c>
      <c r="D130" s="314" t="s">
        <v>261</v>
      </c>
      <c r="E130" s="315" t="s">
        <v>70</v>
      </c>
      <c r="F130" s="99">
        <v>0.26</v>
      </c>
      <c r="G130" s="98">
        <f t="shared" si="19"/>
        <v>92.950000000000031</v>
      </c>
      <c r="H130" s="115">
        <v>0.26</v>
      </c>
      <c r="I130" s="5" t="s">
        <v>13</v>
      </c>
      <c r="J130" s="73" t="s">
        <v>13</v>
      </c>
      <c r="K130" s="40">
        <v>1987</v>
      </c>
      <c r="L130" s="9"/>
      <c r="M130" s="181">
        <v>1</v>
      </c>
      <c r="N130" s="181">
        <v>1</v>
      </c>
      <c r="O130" s="179">
        <v>2</v>
      </c>
      <c r="P130" s="420">
        <f t="shared" si="17"/>
        <v>4</v>
      </c>
      <c r="Q130" s="304">
        <f t="shared" si="18"/>
        <v>2</v>
      </c>
      <c r="R130" s="5"/>
      <c r="S130" s="23"/>
      <c r="T130" s="61"/>
      <c r="U130" s="436">
        <v>0</v>
      </c>
      <c r="V130" s="416"/>
      <c r="W130" s="23"/>
      <c r="X130" s="164"/>
      <c r="Y130" s="319"/>
      <c r="Z130" s="634"/>
      <c r="AA130" s="632"/>
    </row>
    <row r="131" spans="1:27" ht="15">
      <c r="A131" s="386" t="s">
        <v>5</v>
      </c>
      <c r="B131" s="411">
        <v>6</v>
      </c>
      <c r="C131" s="318" t="s">
        <v>68</v>
      </c>
      <c r="D131" s="314" t="s">
        <v>261</v>
      </c>
      <c r="E131" s="315" t="s">
        <v>251</v>
      </c>
      <c r="F131" s="99">
        <v>0.08</v>
      </c>
      <c r="G131" s="98">
        <f t="shared" si="19"/>
        <v>93.03000000000003</v>
      </c>
      <c r="H131" s="115">
        <v>0.08</v>
      </c>
      <c r="I131" s="5"/>
      <c r="J131" s="73"/>
      <c r="K131" s="40"/>
      <c r="L131" s="9"/>
      <c r="M131" s="192">
        <v>1</v>
      </c>
      <c r="N131" s="192">
        <v>0.5</v>
      </c>
      <c r="O131" s="193">
        <v>2</v>
      </c>
      <c r="P131" s="421">
        <f t="shared" si="17"/>
        <v>3.5</v>
      </c>
      <c r="Q131" s="304">
        <f t="shared" si="18"/>
        <v>1</v>
      </c>
      <c r="R131" s="5"/>
      <c r="S131" s="23"/>
      <c r="T131" s="61"/>
      <c r="U131" s="436">
        <v>0</v>
      </c>
      <c r="V131" s="416"/>
      <c r="W131" s="23"/>
      <c r="X131" s="164"/>
      <c r="Y131" s="319"/>
      <c r="Z131" s="634"/>
      <c r="AA131" s="632" t="s">
        <v>433</v>
      </c>
    </row>
    <row r="132" spans="1:27" ht="15">
      <c r="A132" s="386" t="s">
        <v>5</v>
      </c>
      <c r="B132" s="413"/>
      <c r="C132" s="318" t="s">
        <v>436</v>
      </c>
      <c r="D132" s="314" t="s">
        <v>382</v>
      </c>
      <c r="E132" s="315" t="s">
        <v>93</v>
      </c>
      <c r="F132" s="99">
        <v>0.14000000000000001</v>
      </c>
      <c r="G132" s="98">
        <f t="shared" si="19"/>
        <v>93.17000000000003</v>
      </c>
      <c r="H132" s="104">
        <v>0.25</v>
      </c>
      <c r="I132" s="5"/>
      <c r="J132" s="73"/>
      <c r="K132" s="40"/>
      <c r="L132" s="9"/>
      <c r="M132" s="181">
        <v>2</v>
      </c>
      <c r="N132" s="181">
        <v>2</v>
      </c>
      <c r="O132" s="179">
        <v>2</v>
      </c>
      <c r="P132" s="420">
        <f t="shared" si="17"/>
        <v>6</v>
      </c>
      <c r="Q132" s="304">
        <f t="shared" si="18"/>
        <v>8</v>
      </c>
      <c r="R132" s="5"/>
      <c r="S132" s="5"/>
      <c r="T132" s="99"/>
      <c r="U132" s="436"/>
      <c r="V132" s="417"/>
      <c r="W132" s="5"/>
      <c r="X132" s="168"/>
      <c r="Y132" s="319"/>
      <c r="Z132" s="634"/>
      <c r="AA132" s="632"/>
    </row>
    <row r="133" spans="1:27" ht="15" hidden="1">
      <c r="A133" s="386" t="s">
        <v>5</v>
      </c>
      <c r="B133" s="413">
        <v>0</v>
      </c>
      <c r="C133" s="323" t="s">
        <v>67</v>
      </c>
      <c r="D133" s="314"/>
      <c r="E133" s="315">
        <v>0.26</v>
      </c>
      <c r="F133" s="99" t="s">
        <v>13</v>
      </c>
      <c r="G133" s="99"/>
      <c r="H133" s="104"/>
      <c r="I133" s="5"/>
      <c r="J133" s="73"/>
      <c r="K133" s="40"/>
      <c r="L133" s="9"/>
      <c r="M133" s="173"/>
      <c r="N133" s="173"/>
      <c r="O133" s="174"/>
      <c r="P133" s="420">
        <f t="shared" si="17"/>
        <v>0</v>
      </c>
      <c r="Q133" s="304"/>
      <c r="R133" s="5"/>
      <c r="S133" s="5"/>
      <c r="T133" s="61"/>
      <c r="U133" s="436"/>
      <c r="V133" s="416"/>
      <c r="W133" s="23"/>
      <c r="X133" s="164"/>
      <c r="Y133" s="319"/>
      <c r="Z133" s="634"/>
      <c r="AA133" s="632"/>
    </row>
    <row r="134" spans="1:27" ht="15" hidden="1">
      <c r="A134" s="386" t="s">
        <v>5</v>
      </c>
      <c r="B134" s="413">
        <v>0</v>
      </c>
      <c r="C134" s="323" t="s">
        <v>71</v>
      </c>
      <c r="D134" s="314"/>
      <c r="E134" s="315">
        <v>1.17</v>
      </c>
      <c r="F134" s="99" t="s">
        <v>13</v>
      </c>
      <c r="G134" s="99"/>
      <c r="H134" s="104"/>
      <c r="I134" s="5"/>
      <c r="J134" s="73"/>
      <c r="K134" s="40"/>
      <c r="L134" s="9"/>
      <c r="M134" s="173"/>
      <c r="N134" s="173"/>
      <c r="O134" s="174"/>
      <c r="P134" s="420">
        <f t="shared" si="17"/>
        <v>0</v>
      </c>
      <c r="Q134" s="305"/>
      <c r="R134" s="5"/>
      <c r="S134" s="5"/>
      <c r="T134" s="61"/>
      <c r="U134" s="436"/>
      <c r="V134" s="416"/>
      <c r="W134" s="23"/>
      <c r="X134" s="164"/>
      <c r="Y134" s="319"/>
      <c r="Z134" s="634"/>
      <c r="AA134" s="632"/>
    </row>
    <row r="135" spans="1:27" ht="15" hidden="1">
      <c r="A135" s="391" t="s">
        <v>5</v>
      </c>
      <c r="B135" s="410">
        <v>1</v>
      </c>
      <c r="C135" s="318" t="s">
        <v>207</v>
      </c>
      <c r="D135" s="314" t="s">
        <v>255</v>
      </c>
      <c r="E135" s="315" t="s">
        <v>49</v>
      </c>
      <c r="F135" s="99">
        <v>1.25</v>
      </c>
      <c r="G135" s="99"/>
      <c r="H135" s="74"/>
      <c r="I135" s="78">
        <v>1.25</v>
      </c>
      <c r="J135" s="73"/>
      <c r="K135" s="40"/>
      <c r="L135" s="9"/>
      <c r="M135" s="200"/>
      <c r="N135" s="200"/>
      <c r="O135" s="201"/>
      <c r="P135" s="420">
        <f t="shared" si="17"/>
        <v>0</v>
      </c>
      <c r="Q135" s="305"/>
      <c r="R135" s="23"/>
      <c r="S135" s="78">
        <v>0</v>
      </c>
      <c r="T135" s="61"/>
      <c r="U135" s="436">
        <v>0</v>
      </c>
      <c r="V135" s="416"/>
      <c r="W135" s="23"/>
      <c r="X135" s="164"/>
      <c r="Y135" s="319"/>
      <c r="Z135" s="634"/>
      <c r="AA135" s="632"/>
    </row>
    <row r="136" spans="1:27" ht="15" hidden="1">
      <c r="A136" s="391" t="s">
        <v>5</v>
      </c>
      <c r="B136" s="413"/>
      <c r="C136" s="323" t="s">
        <v>99</v>
      </c>
      <c r="D136" s="314"/>
      <c r="E136" s="315"/>
      <c r="F136" s="99">
        <v>0.1</v>
      </c>
      <c r="G136" s="99"/>
      <c r="H136" s="104"/>
      <c r="I136" s="5"/>
      <c r="J136" s="73"/>
      <c r="K136" s="40"/>
      <c r="L136" s="9"/>
      <c r="M136" s="175"/>
      <c r="N136" s="175"/>
      <c r="O136" s="176"/>
      <c r="P136" s="420">
        <f t="shared" si="17"/>
        <v>0</v>
      </c>
      <c r="Q136" s="305"/>
      <c r="R136" s="5"/>
      <c r="S136" s="5"/>
      <c r="T136" s="61"/>
      <c r="U136" s="436"/>
      <c r="V136" s="417"/>
      <c r="W136" s="5"/>
      <c r="X136" s="168"/>
      <c r="Y136" s="319"/>
      <c r="Z136" s="634"/>
      <c r="AA136" s="632"/>
    </row>
    <row r="137" spans="1:27" ht="15" hidden="1">
      <c r="A137" s="442" t="s">
        <v>5</v>
      </c>
      <c r="B137" s="443"/>
      <c r="C137" s="462" t="s">
        <v>105</v>
      </c>
      <c r="D137" s="445"/>
      <c r="E137" s="446"/>
      <c r="F137" s="447">
        <v>0.15</v>
      </c>
      <c r="G137" s="447"/>
      <c r="H137" s="448"/>
      <c r="I137" s="449"/>
      <c r="J137" s="450"/>
      <c r="K137" s="451"/>
      <c r="L137" s="452"/>
      <c r="M137" s="463"/>
      <c r="N137" s="463"/>
      <c r="O137" s="464"/>
      <c r="P137" s="465">
        <f t="shared" si="17"/>
        <v>0</v>
      </c>
      <c r="Q137" s="306"/>
      <c r="R137" s="449"/>
      <c r="S137" s="449"/>
      <c r="T137" s="453"/>
      <c r="U137" s="461"/>
      <c r="V137" s="454"/>
      <c r="W137" s="449"/>
      <c r="X137" s="455"/>
      <c r="Y137" s="456"/>
      <c r="Z137" s="642"/>
      <c r="AA137" s="476"/>
    </row>
    <row r="138" spans="1:27" s="574" customFormat="1" ht="15">
      <c r="A138" s="631" t="s">
        <v>3</v>
      </c>
      <c r="B138" s="555" t="s">
        <v>789</v>
      </c>
      <c r="C138" s="556">
        <f>SUM(F122:F137)</f>
        <v>5.8</v>
      </c>
      <c r="D138" s="557"/>
      <c r="E138" s="558"/>
      <c r="F138" s="559"/>
      <c r="G138" s="560"/>
      <c r="H138" s="561"/>
      <c r="I138" s="562"/>
      <c r="J138" s="563"/>
      <c r="K138" s="564"/>
      <c r="L138" s="565"/>
      <c r="M138" s="566"/>
      <c r="N138" s="566"/>
      <c r="O138" s="567"/>
      <c r="P138" s="568"/>
      <c r="Q138" s="569"/>
      <c r="R138" s="562"/>
      <c r="S138" s="562"/>
      <c r="T138" s="559"/>
      <c r="U138" s="570"/>
      <c r="V138" s="571"/>
      <c r="W138" s="562"/>
      <c r="X138" s="572"/>
      <c r="Y138" s="573"/>
      <c r="Z138" s="635">
        <f>SUM(U123:U137)</f>
        <v>0</v>
      </c>
      <c r="AA138" s="633"/>
    </row>
    <row r="139" spans="1:27" ht="15" thickBot="1">
      <c r="A139" s="394"/>
      <c r="B139" s="414"/>
      <c r="C139" s="471" t="s">
        <v>352</v>
      </c>
      <c r="D139" s="445"/>
      <c r="E139" s="446"/>
      <c r="F139" s="454">
        <f>SUM(F3:F132)</f>
        <v>93.17000000000003</v>
      </c>
      <c r="G139" s="454"/>
      <c r="H139" s="454">
        <f>SUM(H3:H132)</f>
        <v>26.039999999999996</v>
      </c>
      <c r="I139" s="454">
        <f>SUM(I3:I132)</f>
        <v>55.169999999999995</v>
      </c>
      <c r="J139" s="454">
        <f>SUM(J3:J132)</f>
        <v>8.57</v>
      </c>
      <c r="K139" s="443"/>
      <c r="L139" s="443"/>
      <c r="M139" s="489"/>
      <c r="N139" s="489"/>
      <c r="O139" s="489"/>
      <c r="P139" s="489"/>
      <c r="Q139" s="449"/>
      <c r="R139" s="454">
        <f>SUM(R3:R132)</f>
        <v>13.739999999999998</v>
      </c>
      <c r="S139" s="454">
        <f>SUM(S3:S132)</f>
        <v>34.559999999999995</v>
      </c>
      <c r="T139" s="454">
        <f>SUM(T3:T132)</f>
        <v>15.86</v>
      </c>
      <c r="U139" s="509">
        <f>SUM(U3:U138)+2650</f>
        <v>6391300</v>
      </c>
      <c r="V139" s="454"/>
      <c r="W139" s="449"/>
      <c r="X139" s="455"/>
      <c r="Y139" s="456"/>
      <c r="Z139" s="643"/>
      <c r="AA139" s="466" t="s">
        <v>256</v>
      </c>
    </row>
    <row r="140" spans="1:27">
      <c r="A140" s="392"/>
      <c r="B140" s="393"/>
      <c r="C140" s="468"/>
      <c r="D140" s="469"/>
      <c r="E140" s="469"/>
      <c r="F140" s="443"/>
      <c r="G140" s="443"/>
      <c r="H140" s="470"/>
      <c r="I140" s="471" t="s">
        <v>790</v>
      </c>
      <c r="J140" s="472">
        <f>SUM(H139:J139)</f>
        <v>89.78</v>
      </c>
      <c r="K140" s="443"/>
      <c r="L140" s="443"/>
      <c r="M140" s="488"/>
      <c r="N140" s="488"/>
      <c r="O140" s="488"/>
      <c r="P140" s="488" t="s">
        <v>791</v>
      </c>
      <c r="Q140" s="488"/>
      <c r="R140" s="488"/>
      <c r="S140" s="488"/>
      <c r="T140" s="489">
        <f>SUM(R139:T139)</f>
        <v>64.16</v>
      </c>
      <c r="U140" s="490"/>
      <c r="V140" s="469"/>
      <c r="W140" s="469"/>
      <c r="X140" s="469"/>
      <c r="Y140" s="469"/>
      <c r="Z140" s="476"/>
      <c r="AA140" s="476"/>
    </row>
    <row r="141" spans="1:27">
      <c r="A141" s="395"/>
      <c r="B141" s="396"/>
      <c r="C141" s="418"/>
      <c r="D141" s="397"/>
      <c r="E141" s="397"/>
      <c r="F141" s="398"/>
      <c r="G141" s="399"/>
      <c r="H141" s="400"/>
      <c r="I141" s="398"/>
      <c r="J141" s="398"/>
      <c r="K141" s="396"/>
      <c r="L141" s="396"/>
      <c r="M141" s="379"/>
      <c r="N141" s="379"/>
      <c r="O141" s="379"/>
      <c r="P141" s="402" t="s">
        <v>749</v>
      </c>
      <c r="Q141" s="401"/>
      <c r="R141" s="402"/>
      <c r="S141" s="401"/>
      <c r="T141" s="403">
        <f>T140/J140</f>
        <v>0.71463577634216968</v>
      </c>
      <c r="U141" s="437"/>
      <c r="V141" s="379"/>
      <c r="W141" s="379"/>
      <c r="X141" s="379"/>
      <c r="Y141" s="379"/>
      <c r="Z141" s="404"/>
      <c r="AA141" s="404"/>
    </row>
    <row r="142" spans="1:27">
      <c r="C142" s="88"/>
      <c r="D142" s="88"/>
      <c r="E142" s="88"/>
      <c r="F142" s="89"/>
      <c r="G142" s="90"/>
      <c r="H142" s="89"/>
      <c r="I142" s="89"/>
      <c r="J142"/>
      <c r="K142"/>
      <c r="L142"/>
      <c r="M142"/>
      <c r="N142"/>
      <c r="O142"/>
      <c r="P142" s="159"/>
      <c r="Q142" s="159"/>
      <c r="R142" s="159"/>
      <c r="S142" s="159"/>
      <c r="T142" s="159"/>
      <c r="U142" s="438"/>
      <c r="V142" s="159"/>
      <c r="W142" s="159"/>
      <c r="X142" s="159"/>
    </row>
    <row r="143" spans="1:27">
      <c r="C143" s="332"/>
      <c r="D143" s="332"/>
      <c r="E143" s="332"/>
      <c r="F143" s="89"/>
      <c r="G143" s="90"/>
      <c r="H143" s="91"/>
      <c r="I143" s="89"/>
      <c r="J143" s="89"/>
    </row>
    <row r="144" spans="1:27">
      <c r="R144" s="468"/>
      <c r="S144" s="469"/>
      <c r="T144" s="615" t="s">
        <v>793</v>
      </c>
      <c r="U144" s="615"/>
      <c r="V144" s="469"/>
      <c r="W144" s="469"/>
      <c r="X144" s="469"/>
      <c r="Y144" s="469"/>
      <c r="Z144" s="476"/>
    </row>
    <row r="145" spans="1:27">
      <c r="G145" s="594"/>
      <c r="H145" s="595" t="s">
        <v>233</v>
      </c>
      <c r="I145" s="443"/>
      <c r="J145" s="443"/>
      <c r="K145" s="443"/>
      <c r="L145" s="443"/>
      <c r="M145" s="469"/>
      <c r="N145" s="469"/>
      <c r="O145" s="469"/>
      <c r="P145" s="476"/>
      <c r="R145" s="616"/>
      <c r="S145" s="617" t="s">
        <v>770</v>
      </c>
      <c r="T145" s="618"/>
      <c r="U145" s="619" t="s">
        <v>778</v>
      </c>
      <c r="V145" s="618"/>
      <c r="W145" s="618"/>
      <c r="X145" s="618"/>
      <c r="Y145" s="618"/>
      <c r="Z145" s="620" t="s">
        <v>792</v>
      </c>
    </row>
    <row r="146" spans="1:27">
      <c r="E146" s="458"/>
      <c r="F146" s="459"/>
      <c r="G146" s="596">
        <v>1</v>
      </c>
      <c r="H146" s="597" t="s">
        <v>234</v>
      </c>
      <c r="I146" s="597"/>
      <c r="J146" s="598"/>
      <c r="K146" s="598"/>
      <c r="L146" s="598"/>
      <c r="M146" s="597"/>
      <c r="N146" s="597"/>
      <c r="O146" s="597"/>
      <c r="P146" s="599"/>
      <c r="Q146" s="333"/>
      <c r="R146" s="621"/>
      <c r="S146" s="622">
        <f>C28</f>
        <v>20.169999999999998</v>
      </c>
      <c r="T146" s="618"/>
      <c r="U146" s="623">
        <v>0</v>
      </c>
      <c r="V146" s="618"/>
      <c r="W146" s="618"/>
      <c r="X146" s="618"/>
      <c r="Y146" s="618"/>
      <c r="Z146" s="624"/>
    </row>
    <row r="147" spans="1:27">
      <c r="E147" s="458"/>
      <c r="F147" s="459"/>
      <c r="G147" s="596">
        <v>2</v>
      </c>
      <c r="H147" s="600" t="s">
        <v>252</v>
      </c>
      <c r="I147" s="600"/>
      <c r="J147" s="601"/>
      <c r="K147" s="601"/>
      <c r="L147" s="601"/>
      <c r="M147" s="600"/>
      <c r="N147" s="600"/>
      <c r="O147" s="600"/>
      <c r="P147" s="602"/>
      <c r="Q147" s="334"/>
      <c r="R147" s="621"/>
      <c r="S147" s="622">
        <f>C70</f>
        <v>25.54</v>
      </c>
      <c r="T147" s="618"/>
      <c r="U147" s="623">
        <f>Z70</f>
        <v>2446525</v>
      </c>
      <c r="V147" s="618"/>
      <c r="W147" s="618"/>
      <c r="X147" s="618"/>
      <c r="Y147" s="618"/>
      <c r="Z147" s="625">
        <f>U147/S147</f>
        <v>95791.895066562254</v>
      </c>
    </row>
    <row r="148" spans="1:27">
      <c r="E148" s="458"/>
      <c r="F148" s="459"/>
      <c r="G148" s="596">
        <v>3</v>
      </c>
      <c r="H148" s="603" t="s">
        <v>253</v>
      </c>
      <c r="I148" s="603"/>
      <c r="J148" s="604"/>
      <c r="K148" s="604"/>
      <c r="L148" s="604"/>
      <c r="M148" s="603"/>
      <c r="N148" s="603"/>
      <c r="O148" s="603"/>
      <c r="P148" s="605"/>
      <c r="Q148" s="580"/>
      <c r="R148" s="621"/>
      <c r="S148" s="622">
        <f>C80</f>
        <v>19.600000000000001</v>
      </c>
      <c r="T148" s="618"/>
      <c r="U148" s="623">
        <f>Z80</f>
        <v>2913525</v>
      </c>
      <c r="V148" s="618"/>
      <c r="W148" s="618"/>
      <c r="X148" s="618"/>
      <c r="Y148" s="618"/>
      <c r="Z148" s="625">
        <f t="shared" ref="Z148:Z150" si="20">U148/S148</f>
        <v>148649.23469387754</v>
      </c>
    </row>
    <row r="149" spans="1:27">
      <c r="E149" s="458"/>
      <c r="F149" s="459"/>
      <c r="G149" s="596">
        <v>4</v>
      </c>
      <c r="H149" s="606" t="s">
        <v>237</v>
      </c>
      <c r="I149" s="606"/>
      <c r="J149" s="607"/>
      <c r="K149" s="607"/>
      <c r="L149" s="607"/>
      <c r="M149" s="606"/>
      <c r="N149" s="606"/>
      <c r="O149" s="606"/>
      <c r="P149" s="608"/>
      <c r="Q149" s="582"/>
      <c r="R149" s="621"/>
      <c r="S149" s="622">
        <f>C97</f>
        <v>8.9200000000000017</v>
      </c>
      <c r="T149" s="618"/>
      <c r="U149" s="623">
        <f>Z97</f>
        <v>537200</v>
      </c>
      <c r="V149" s="618"/>
      <c r="W149" s="618"/>
      <c r="X149" s="618"/>
      <c r="Y149" s="618"/>
      <c r="Z149" s="625">
        <f t="shared" si="20"/>
        <v>60224.215246636762</v>
      </c>
    </row>
    <row r="150" spans="1:27">
      <c r="E150" s="458"/>
      <c r="F150" s="459"/>
      <c r="G150" s="596">
        <v>5</v>
      </c>
      <c r="H150" s="609" t="s">
        <v>269</v>
      </c>
      <c r="I150" s="609"/>
      <c r="J150" s="610"/>
      <c r="K150" s="610"/>
      <c r="L150" s="610"/>
      <c r="M150" s="609"/>
      <c r="N150" s="609"/>
      <c r="O150" s="609"/>
      <c r="P150" s="611"/>
      <c r="Q150" s="337"/>
      <c r="R150" s="621"/>
      <c r="S150" s="622">
        <f>C113</f>
        <v>14.639999999999997</v>
      </c>
      <c r="T150" s="618"/>
      <c r="U150" s="623">
        <f>Z113</f>
        <v>491400</v>
      </c>
      <c r="V150" s="618"/>
      <c r="W150" s="618"/>
      <c r="X150" s="618"/>
      <c r="Y150" s="618"/>
      <c r="Z150" s="625">
        <f t="shared" si="20"/>
        <v>33565.573770491806</v>
      </c>
    </row>
    <row r="151" spans="1:27">
      <c r="E151" s="458"/>
      <c r="F151" s="459"/>
      <c r="G151" s="596">
        <v>6</v>
      </c>
      <c r="H151" s="612" t="s">
        <v>286</v>
      </c>
      <c r="I151" s="612"/>
      <c r="J151" s="613"/>
      <c r="K151" s="613"/>
      <c r="L151" s="613"/>
      <c r="M151" s="612"/>
      <c r="N151" s="612"/>
      <c r="O151" s="612"/>
      <c r="P151" s="614"/>
      <c r="Q151" s="585"/>
      <c r="R151" s="621"/>
      <c r="S151" s="622">
        <f>SUM(F122:F132)</f>
        <v>4.3</v>
      </c>
      <c r="T151" s="618"/>
      <c r="U151" s="623">
        <v>0</v>
      </c>
      <c r="V151" s="618"/>
      <c r="W151" s="618"/>
      <c r="X151" s="618"/>
      <c r="Y151" s="618"/>
      <c r="Z151" s="624"/>
    </row>
    <row r="152" spans="1:27">
      <c r="G152" s="395"/>
      <c r="H152" s="396"/>
      <c r="I152" s="396"/>
      <c r="J152" s="396"/>
      <c r="K152" s="396"/>
      <c r="L152" s="396"/>
      <c r="M152" s="379"/>
      <c r="N152" s="379"/>
      <c r="O152" s="379"/>
      <c r="P152" s="404"/>
      <c r="R152" s="626" t="s">
        <v>785</v>
      </c>
      <c r="S152" s="627">
        <f>SUM(S146:S151)</f>
        <v>93.17</v>
      </c>
      <c r="T152" s="628"/>
      <c r="U152" s="629">
        <f>SUM(U146:U150)+2650</f>
        <v>6391300</v>
      </c>
      <c r="V152" s="628"/>
      <c r="W152" s="628"/>
      <c r="X152" s="628"/>
      <c r="Y152" s="628"/>
      <c r="Z152" s="630">
        <f>U152/S152</f>
        <v>68598.261242889348</v>
      </c>
    </row>
    <row r="153" spans="1:27">
      <c r="S153" s="587"/>
      <c r="T153" s="588"/>
      <c r="U153" s="589"/>
      <c r="V153" s="588"/>
      <c r="W153" s="588"/>
      <c r="X153" s="588"/>
      <c r="Y153" s="588"/>
      <c r="Z153" s="590"/>
    </row>
    <row r="154" spans="1:27">
      <c r="S154" s="587"/>
      <c r="T154" s="588"/>
      <c r="U154" s="589"/>
      <c r="V154" s="588"/>
      <c r="W154" s="588"/>
      <c r="X154" s="588"/>
      <c r="Y154" s="588"/>
      <c r="Z154" s="590"/>
    </row>
    <row r="155" spans="1:27">
      <c r="A155" s="310"/>
      <c r="F155" s="54" t="s">
        <v>242</v>
      </c>
    </row>
    <row r="156" spans="1:27">
      <c r="A156" s="310"/>
      <c r="E156" s="51" t="s">
        <v>243</v>
      </c>
      <c r="F156" s="52" t="s">
        <v>3</v>
      </c>
      <c r="G156" s="52" t="s">
        <v>241</v>
      </c>
      <c r="H156" s="52" t="s">
        <v>228</v>
      </c>
    </row>
    <row r="157" spans="1:27">
      <c r="A157" s="310"/>
      <c r="C157" s="35" t="s">
        <v>3</v>
      </c>
      <c r="E157" s="35" t="s">
        <v>238</v>
      </c>
      <c r="F157" s="53">
        <v>40000</v>
      </c>
      <c r="G157" s="53">
        <v>60000</v>
      </c>
      <c r="H157" s="53">
        <v>155000</v>
      </c>
    </row>
    <row r="158" spans="1:27" s="1" customFormat="1">
      <c r="C158" s="35" t="s">
        <v>241</v>
      </c>
      <c r="D158" s="310"/>
      <c r="E158" s="35" t="s">
        <v>239</v>
      </c>
      <c r="F158" s="53">
        <v>40000</v>
      </c>
      <c r="G158" s="53">
        <v>95000</v>
      </c>
      <c r="H158" s="53">
        <v>155000</v>
      </c>
      <c r="M158" s="310"/>
      <c r="N158" s="310"/>
      <c r="O158" s="310"/>
      <c r="P158" s="310"/>
      <c r="Q158" s="310"/>
      <c r="R158" s="310"/>
      <c r="S158" s="310"/>
      <c r="T158" s="310"/>
      <c r="U158" s="139"/>
      <c r="V158" s="310"/>
      <c r="W158" s="310"/>
      <c r="X158" s="310"/>
      <c r="Y158" s="310"/>
      <c r="Z158" s="310"/>
      <c r="AA158" s="310"/>
    </row>
    <row r="159" spans="1:27" s="1" customFormat="1">
      <c r="C159" s="35" t="s">
        <v>228</v>
      </c>
      <c r="D159" s="310"/>
      <c r="E159" s="35" t="s">
        <v>240</v>
      </c>
      <c r="F159" s="53">
        <v>40000</v>
      </c>
      <c r="G159" s="53">
        <v>95000</v>
      </c>
      <c r="H159" s="53">
        <v>155000</v>
      </c>
      <c r="M159" s="310"/>
      <c r="N159" s="310"/>
      <c r="O159" s="310"/>
      <c r="P159" s="310"/>
      <c r="Q159" s="310"/>
      <c r="R159" s="310"/>
      <c r="S159" s="310"/>
      <c r="T159" s="310"/>
      <c r="U159" s="139"/>
      <c r="V159" s="310"/>
      <c r="W159" s="310"/>
      <c r="X159" s="310"/>
      <c r="Y159" s="310"/>
      <c r="Z159" s="310"/>
      <c r="AA159" s="310"/>
    </row>
  </sheetData>
  <sortState ref="A2:Z127">
    <sortCondition ref="B2:B127"/>
    <sortCondition descending="1" ref="P2:P127"/>
  </sortState>
  <mergeCells count="3">
    <mergeCell ref="F1:G1"/>
    <mergeCell ref="M1:P1"/>
    <mergeCell ref="R1:T1"/>
  </mergeCells>
  <phoneticPr fontId="22" type="noConversion"/>
  <pageMargins left="0" right="0" top="1" bottom="0.75" header="0.5" footer="0.5"/>
  <pageSetup scale="80" orientation="landscape" horizontalDpi="4294967292" verticalDpi="4294967292"/>
  <headerFooter>
    <oddHeader>&amp;C&amp;"Calibri,Regular"&amp;K000000BOULDER JUNCTION TOWN ROAD PROJECT_x000D_Sorted by Category and Pavement Type</oddHeader>
    <oddFooter>&amp;C&amp;"Calibri,Regular"&amp;K000000&amp;d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9"/>
  <sheetViews>
    <sheetView workbookViewId="0">
      <selection activeCell="AA13" sqref="AA13"/>
    </sheetView>
  </sheetViews>
  <sheetFormatPr baseColWidth="10" defaultColWidth="8.83203125" defaultRowHeight="14" x14ac:dyDescent="0"/>
  <cols>
    <col min="1" max="1" width="5.33203125" style="1" customWidth="1"/>
    <col min="2" max="2" width="4.6640625" style="1" customWidth="1"/>
    <col min="3" max="3" width="33.5" style="310" customWidth="1"/>
    <col min="4" max="4" width="27.5" style="310" hidden="1" customWidth="1"/>
    <col min="5" max="5" width="29" style="310" hidden="1" customWidth="1"/>
    <col min="6" max="6" width="6.1640625" style="1" customWidth="1"/>
    <col min="7" max="7" width="6.5" style="1" customWidth="1"/>
    <col min="8" max="8" width="6.83203125" style="1" customWidth="1"/>
    <col min="9" max="9" width="5.1640625" style="1" customWidth="1"/>
    <col min="10" max="10" width="7.1640625" style="1" customWidth="1"/>
    <col min="11" max="11" width="14.6640625" style="1" hidden="1" customWidth="1"/>
    <col min="12" max="12" width="15" style="1" hidden="1" customWidth="1"/>
    <col min="13" max="13" width="6.1640625" style="310" customWidth="1"/>
    <col min="14" max="15" width="8" style="310" customWidth="1"/>
    <col min="16" max="16" width="6.33203125" style="310" customWidth="1"/>
    <col min="17" max="17" width="0" style="310" hidden="1" customWidth="1"/>
    <col min="18" max="18" width="6.1640625" style="310" customWidth="1"/>
    <col min="19" max="19" width="5.83203125" style="310" customWidth="1"/>
    <col min="20" max="20" width="6.5" style="310" customWidth="1"/>
    <col min="21" max="21" width="9.6640625" style="139" customWidth="1"/>
    <col min="22" max="22" width="7.33203125" style="310" hidden="1" customWidth="1"/>
    <col min="23" max="23" width="7.1640625" style="310" hidden="1" customWidth="1"/>
    <col min="24" max="24" width="7.33203125" style="310" hidden="1" customWidth="1"/>
    <col min="25" max="25" width="20.5" style="310" hidden="1" customWidth="1"/>
    <col min="26" max="26" width="10.1640625" style="1" customWidth="1"/>
    <col min="27" max="27" width="9.5" style="1" customWidth="1"/>
    <col min="28" max="28" width="53" style="310" customWidth="1"/>
    <col min="29" max="16384" width="8.83203125" style="310"/>
  </cols>
  <sheetData>
    <row r="1" spans="1:29" ht="15" thickBot="1">
      <c r="A1" s="729" t="s">
        <v>788</v>
      </c>
      <c r="B1" s="721" t="s">
        <v>247</v>
      </c>
      <c r="C1" s="723"/>
      <c r="D1" s="723"/>
      <c r="E1" s="725"/>
      <c r="F1" s="754" t="s">
        <v>208</v>
      </c>
      <c r="G1" s="759"/>
      <c r="H1" s="722"/>
      <c r="I1" s="730" t="s">
        <v>2</v>
      </c>
      <c r="J1" s="724"/>
      <c r="K1" s="71"/>
      <c r="L1" s="17"/>
      <c r="M1" s="754" t="s">
        <v>416</v>
      </c>
      <c r="N1" s="755"/>
      <c r="O1" s="755"/>
      <c r="P1" s="756"/>
      <c r="Q1" s="731"/>
      <c r="R1" s="754" t="s">
        <v>244</v>
      </c>
      <c r="S1" s="755"/>
      <c r="T1" s="756"/>
      <c r="U1" s="440" t="s">
        <v>797</v>
      </c>
      <c r="V1" s="353"/>
      <c r="W1" s="342" t="s">
        <v>421</v>
      </c>
      <c r="X1" s="359"/>
      <c r="Y1" s="362" t="s">
        <v>420</v>
      </c>
      <c r="Z1" s="440" t="s">
        <v>796</v>
      </c>
      <c r="AA1" s="440"/>
      <c r="AB1" s="423"/>
    </row>
    <row r="2" spans="1:29" ht="15" thickBot="1">
      <c r="A2" s="678" t="s">
        <v>1</v>
      </c>
      <c r="B2" s="732" t="s">
        <v>235</v>
      </c>
      <c r="C2" s="733" t="s">
        <v>0</v>
      </c>
      <c r="D2" s="734" t="s">
        <v>222</v>
      </c>
      <c r="E2" s="734" t="s">
        <v>223</v>
      </c>
      <c r="F2" s="735" t="s">
        <v>770</v>
      </c>
      <c r="G2" s="736" t="s">
        <v>771</v>
      </c>
      <c r="H2" s="503" t="s">
        <v>3</v>
      </c>
      <c r="I2" s="733" t="s">
        <v>227</v>
      </c>
      <c r="J2" s="502" t="s">
        <v>228</v>
      </c>
      <c r="K2" s="735" t="s">
        <v>279</v>
      </c>
      <c r="L2" s="502"/>
      <c r="M2" s="737" t="s">
        <v>417</v>
      </c>
      <c r="N2" s="738" t="s">
        <v>418</v>
      </c>
      <c r="O2" s="738" t="s">
        <v>419</v>
      </c>
      <c r="P2" s="739" t="s">
        <v>751</v>
      </c>
      <c r="Q2" s="740" t="s">
        <v>744</v>
      </c>
      <c r="R2" s="733" t="s">
        <v>3</v>
      </c>
      <c r="S2" s="733" t="s">
        <v>227</v>
      </c>
      <c r="T2" s="502" t="s">
        <v>228</v>
      </c>
      <c r="U2" s="679" t="s">
        <v>795</v>
      </c>
      <c r="V2" s="680" t="s">
        <v>422</v>
      </c>
      <c r="W2" s="680" t="s">
        <v>423</v>
      </c>
      <c r="X2" s="681" t="s">
        <v>424</v>
      </c>
      <c r="Y2" s="672" t="s">
        <v>425</v>
      </c>
      <c r="Z2" s="679" t="s">
        <v>795</v>
      </c>
      <c r="AA2" s="679"/>
      <c r="AB2" s="424" t="s">
        <v>245</v>
      </c>
    </row>
    <row r="3" spans="1:29" ht="16" thickBot="1">
      <c r="A3" s="682" t="s">
        <v>5</v>
      </c>
      <c r="B3" s="683">
        <v>3</v>
      </c>
      <c r="C3" s="341" t="s">
        <v>56</v>
      </c>
      <c r="D3" s="684" t="s">
        <v>230</v>
      </c>
      <c r="E3" s="343" t="s">
        <v>36</v>
      </c>
      <c r="F3" s="685">
        <v>0.68</v>
      </c>
      <c r="G3" s="685">
        <f>F3</f>
        <v>0.68</v>
      </c>
      <c r="H3" s="686"/>
      <c r="I3" s="687">
        <v>0.68</v>
      </c>
      <c r="J3" s="688"/>
      <c r="K3" s="689" t="s">
        <v>232</v>
      </c>
      <c r="L3" s="690" t="s">
        <v>13</v>
      </c>
      <c r="M3" s="691">
        <v>5</v>
      </c>
      <c r="N3" s="483">
        <v>5</v>
      </c>
      <c r="O3" s="692">
        <v>5</v>
      </c>
      <c r="P3" s="484">
        <f t="shared" ref="P3:P12" si="0">SUM(M3:O3)</f>
        <v>15</v>
      </c>
      <c r="Q3" s="693">
        <f t="shared" ref="Q3:Q12" si="1">O3*N3*M3</f>
        <v>125</v>
      </c>
      <c r="R3" s="482"/>
      <c r="S3" s="485">
        <v>0</v>
      </c>
      <c r="T3" s="694">
        <v>0.68</v>
      </c>
      <c r="U3" s="435">
        <f>(T3*$H$146)*1.5</f>
        <v>158100.00000000003</v>
      </c>
      <c r="V3" s="695"/>
      <c r="W3" s="696"/>
      <c r="X3" s="697"/>
      <c r="Y3" s="698"/>
      <c r="Z3" s="547">
        <f>U3</f>
        <v>158100.00000000003</v>
      </c>
      <c r="AA3" s="675"/>
      <c r="AB3" s="676" t="s">
        <v>254</v>
      </c>
    </row>
    <row r="4" spans="1:29" ht="15">
      <c r="A4" s="34" t="s">
        <v>5</v>
      </c>
      <c r="B4" s="406">
        <v>3</v>
      </c>
      <c r="C4" s="313" t="s">
        <v>59</v>
      </c>
      <c r="D4" s="425" t="s">
        <v>280</v>
      </c>
      <c r="E4" s="426" t="s">
        <v>251</v>
      </c>
      <c r="F4" s="98">
        <v>2.04</v>
      </c>
      <c r="G4" s="98">
        <f>F4+G3</f>
        <v>2.72</v>
      </c>
      <c r="H4" s="103"/>
      <c r="I4" s="184">
        <v>2.04</v>
      </c>
      <c r="J4" s="72"/>
      <c r="K4" s="38" t="s">
        <v>283</v>
      </c>
      <c r="L4" s="14"/>
      <c r="M4" s="185">
        <v>5</v>
      </c>
      <c r="N4" s="185">
        <v>5</v>
      </c>
      <c r="O4" s="186">
        <v>5</v>
      </c>
      <c r="P4" s="427">
        <f t="shared" si="0"/>
        <v>15</v>
      </c>
      <c r="Q4" s="304">
        <f t="shared" si="1"/>
        <v>125</v>
      </c>
      <c r="R4" s="5"/>
      <c r="S4" s="7">
        <v>0.64</v>
      </c>
      <c r="T4" s="96">
        <v>1.4</v>
      </c>
      <c r="U4" s="436">
        <f>(S4*$G$146)+(T4*$H$147)</f>
        <v>255400</v>
      </c>
      <c r="V4" s="399"/>
      <c r="W4" s="356"/>
      <c r="X4" s="360"/>
      <c r="Y4" s="316"/>
      <c r="Z4" s="552">
        <f>U4+Z3</f>
        <v>413500</v>
      </c>
      <c r="AA4" s="500"/>
      <c r="AB4" s="404" t="s">
        <v>309</v>
      </c>
    </row>
    <row r="5" spans="1:29" ht="15">
      <c r="A5" s="34" t="s">
        <v>5</v>
      </c>
      <c r="B5" s="407">
        <v>3</v>
      </c>
      <c r="C5" s="318" t="s">
        <v>122</v>
      </c>
      <c r="D5" s="314" t="s">
        <v>255</v>
      </c>
      <c r="E5" s="315" t="s">
        <v>251</v>
      </c>
      <c r="F5" s="99">
        <v>3.5</v>
      </c>
      <c r="G5" s="98">
        <f t="shared" ref="G5:G71" si="2">F5+G4</f>
        <v>6.2200000000000006</v>
      </c>
      <c r="H5" s="104"/>
      <c r="I5" s="81">
        <v>3.5</v>
      </c>
      <c r="J5" s="73"/>
      <c r="K5" s="40" t="s">
        <v>278</v>
      </c>
      <c r="L5" s="9"/>
      <c r="M5" s="181">
        <v>5</v>
      </c>
      <c r="N5" s="181">
        <v>5</v>
      </c>
      <c r="O5" s="179">
        <v>5</v>
      </c>
      <c r="P5" s="420">
        <f t="shared" si="0"/>
        <v>15</v>
      </c>
      <c r="Q5" s="304">
        <f t="shared" si="1"/>
        <v>125</v>
      </c>
      <c r="R5" s="5"/>
      <c r="S5" s="5"/>
      <c r="T5" s="96">
        <v>3.5</v>
      </c>
      <c r="U5" s="436">
        <f>T5*H147</f>
        <v>542500</v>
      </c>
      <c r="V5" s="416"/>
      <c r="W5" s="23"/>
      <c r="X5" s="164"/>
      <c r="Y5" s="319"/>
      <c r="Z5" s="552">
        <f t="shared" ref="Z5:Z11" si="3">U5+Z4</f>
        <v>956000</v>
      </c>
      <c r="AA5" s="500"/>
      <c r="AB5" s="644" t="s">
        <v>750</v>
      </c>
    </row>
    <row r="6" spans="1:29" ht="15">
      <c r="A6" s="34" t="s">
        <v>5</v>
      </c>
      <c r="B6" s="407">
        <v>3</v>
      </c>
      <c r="C6" s="318" t="s">
        <v>69</v>
      </c>
      <c r="D6" s="314" t="s">
        <v>250</v>
      </c>
      <c r="E6" s="315" t="s">
        <v>261</v>
      </c>
      <c r="F6" s="99">
        <v>4.57</v>
      </c>
      <c r="G6" s="98">
        <f t="shared" si="2"/>
        <v>10.790000000000001</v>
      </c>
      <c r="H6" s="104"/>
      <c r="I6" s="81">
        <v>4.57</v>
      </c>
      <c r="J6" s="73" t="s">
        <v>13</v>
      </c>
      <c r="K6" s="40" t="s">
        <v>264</v>
      </c>
      <c r="L6" s="9"/>
      <c r="M6" s="181">
        <v>5</v>
      </c>
      <c r="N6" s="181">
        <v>5</v>
      </c>
      <c r="O6" s="179">
        <v>5</v>
      </c>
      <c r="P6" s="420">
        <f t="shared" si="0"/>
        <v>15</v>
      </c>
      <c r="Q6" s="304">
        <f t="shared" si="1"/>
        <v>125</v>
      </c>
      <c r="R6" s="5"/>
      <c r="S6" s="5"/>
      <c r="T6" s="96">
        <v>4.57</v>
      </c>
      <c r="U6" s="436">
        <f>T6*H148</f>
        <v>708350</v>
      </c>
      <c r="V6" s="416"/>
      <c r="W6" s="23"/>
      <c r="X6" s="164"/>
      <c r="Y6" s="319"/>
      <c r="Z6" s="552">
        <f t="shared" si="3"/>
        <v>1664350</v>
      </c>
      <c r="AA6" s="500"/>
      <c r="AB6" s="632" t="s">
        <v>265</v>
      </c>
    </row>
    <row r="7" spans="1:29" ht="15">
      <c r="A7" s="34" t="s">
        <v>5</v>
      </c>
      <c r="B7" s="407">
        <v>3</v>
      </c>
      <c r="C7" s="318" t="s">
        <v>26</v>
      </c>
      <c r="D7" s="314" t="s">
        <v>293</v>
      </c>
      <c r="E7" s="315" t="s">
        <v>251</v>
      </c>
      <c r="F7" s="99">
        <v>2.08</v>
      </c>
      <c r="G7" s="98">
        <f t="shared" si="2"/>
        <v>12.870000000000001</v>
      </c>
      <c r="H7" s="104"/>
      <c r="I7" s="81">
        <v>2.08</v>
      </c>
      <c r="J7" s="73" t="s">
        <v>13</v>
      </c>
      <c r="K7" s="40" t="s">
        <v>8</v>
      </c>
      <c r="L7" s="9"/>
      <c r="M7" s="181">
        <v>5</v>
      </c>
      <c r="N7" s="181">
        <v>5</v>
      </c>
      <c r="O7" s="187">
        <v>4</v>
      </c>
      <c r="P7" s="420">
        <f t="shared" si="0"/>
        <v>14</v>
      </c>
      <c r="Q7" s="304">
        <f t="shared" si="1"/>
        <v>100</v>
      </c>
      <c r="R7" s="5"/>
      <c r="S7" s="5"/>
      <c r="T7" s="382">
        <v>2.08</v>
      </c>
      <c r="U7" s="436">
        <f>I7*$H$147</f>
        <v>322400</v>
      </c>
      <c r="V7" s="90"/>
      <c r="W7" s="171"/>
      <c r="X7" s="166"/>
      <c r="Y7" s="319"/>
      <c r="Z7" s="552">
        <f t="shared" si="3"/>
        <v>1986750</v>
      </c>
      <c r="AA7" s="500"/>
      <c r="AB7" s="632"/>
      <c r="AC7" s="310">
        <f>G7/G118</f>
        <v>0.1394517282479141</v>
      </c>
    </row>
    <row r="8" spans="1:29" ht="15">
      <c r="A8" s="34" t="s">
        <v>5</v>
      </c>
      <c r="B8" s="408">
        <v>2</v>
      </c>
      <c r="C8" s="318" t="s">
        <v>10</v>
      </c>
      <c r="D8" s="314" t="s">
        <v>224</v>
      </c>
      <c r="E8" s="315" t="s">
        <v>251</v>
      </c>
      <c r="F8" s="99">
        <v>1.28</v>
      </c>
      <c r="G8" s="98">
        <f t="shared" si="2"/>
        <v>14.15</v>
      </c>
      <c r="H8" s="104"/>
      <c r="I8" s="7">
        <v>1.28</v>
      </c>
      <c r="J8" s="73" t="s">
        <v>13</v>
      </c>
      <c r="K8" s="40">
        <v>1987</v>
      </c>
      <c r="L8" s="9"/>
      <c r="M8" s="181">
        <v>4</v>
      </c>
      <c r="N8" s="181">
        <v>5</v>
      </c>
      <c r="O8" s="179">
        <v>4</v>
      </c>
      <c r="P8" s="420">
        <f t="shared" si="0"/>
        <v>13</v>
      </c>
      <c r="Q8" s="304">
        <f t="shared" si="1"/>
        <v>80</v>
      </c>
      <c r="R8" s="116"/>
      <c r="S8" s="7">
        <v>1.28</v>
      </c>
      <c r="T8" s="61"/>
      <c r="U8" s="436">
        <f>S8*$G$147</f>
        <v>121600</v>
      </c>
      <c r="V8" s="416"/>
      <c r="W8" s="23"/>
      <c r="X8" s="164"/>
      <c r="Y8" s="319"/>
      <c r="Z8" s="552">
        <f t="shared" si="3"/>
        <v>2108350</v>
      </c>
      <c r="AA8" s="500"/>
      <c r="AB8" s="644"/>
    </row>
    <row r="9" spans="1:29" ht="15">
      <c r="A9" s="34" t="s">
        <v>5</v>
      </c>
      <c r="B9" s="408">
        <v>2</v>
      </c>
      <c r="C9" s="322" t="s">
        <v>213</v>
      </c>
      <c r="D9" s="314" t="s">
        <v>230</v>
      </c>
      <c r="E9" s="315" t="s">
        <v>251</v>
      </c>
      <c r="F9" s="99">
        <v>1.1000000000000001</v>
      </c>
      <c r="G9" s="98">
        <f t="shared" si="2"/>
        <v>15.25</v>
      </c>
      <c r="H9" s="104"/>
      <c r="I9" s="5"/>
      <c r="J9" s="76">
        <v>1.1000000000000001</v>
      </c>
      <c r="K9" s="40"/>
      <c r="L9" s="9"/>
      <c r="M9" s="181">
        <v>5</v>
      </c>
      <c r="N9" s="181">
        <v>5</v>
      </c>
      <c r="O9" s="179">
        <v>3</v>
      </c>
      <c r="P9" s="420">
        <f t="shared" si="0"/>
        <v>13</v>
      </c>
      <c r="Q9" s="304">
        <f t="shared" si="1"/>
        <v>75</v>
      </c>
      <c r="R9" s="5"/>
      <c r="S9" s="5"/>
      <c r="T9" s="96">
        <v>1.1000000000000001</v>
      </c>
      <c r="U9" s="436">
        <f>(T9*$H$148)*1.5</f>
        <v>255750</v>
      </c>
      <c r="V9" s="416"/>
      <c r="W9" s="23"/>
      <c r="X9" s="164"/>
      <c r="Y9" s="319"/>
      <c r="Z9" s="552">
        <f t="shared" si="3"/>
        <v>2364100</v>
      </c>
      <c r="AA9" s="500"/>
      <c r="AB9" s="632" t="s">
        <v>308</v>
      </c>
    </row>
    <row r="10" spans="1:29" ht="15">
      <c r="A10" s="34" t="s">
        <v>5</v>
      </c>
      <c r="B10" s="409">
        <v>4</v>
      </c>
      <c r="C10" s="318" t="s">
        <v>76</v>
      </c>
      <c r="D10" s="314" t="s">
        <v>250</v>
      </c>
      <c r="E10" s="315" t="s">
        <v>251</v>
      </c>
      <c r="F10" s="99">
        <v>2.7</v>
      </c>
      <c r="G10" s="98">
        <f t="shared" si="2"/>
        <v>17.95</v>
      </c>
      <c r="H10" s="105">
        <v>1.2</v>
      </c>
      <c r="I10" s="7">
        <v>1</v>
      </c>
      <c r="J10" s="77">
        <v>0.5</v>
      </c>
      <c r="K10" s="40">
        <v>1976</v>
      </c>
      <c r="L10" s="9"/>
      <c r="M10" s="181">
        <v>5</v>
      </c>
      <c r="N10" s="181">
        <v>3</v>
      </c>
      <c r="O10" s="179">
        <v>4</v>
      </c>
      <c r="P10" s="420">
        <f t="shared" si="0"/>
        <v>12</v>
      </c>
      <c r="Q10" s="304">
        <f t="shared" si="1"/>
        <v>60</v>
      </c>
      <c r="R10" s="5"/>
      <c r="S10" s="25">
        <v>2.2000000000000002</v>
      </c>
      <c r="T10" s="61"/>
      <c r="U10" s="436">
        <f>(H10*$G$146)+($G$147*I10)</f>
        <v>167000</v>
      </c>
      <c r="V10" s="416"/>
      <c r="W10" s="23"/>
      <c r="X10" s="164"/>
      <c r="Y10" s="319"/>
      <c r="Z10" s="552">
        <f t="shared" si="3"/>
        <v>2531100</v>
      </c>
      <c r="AA10" s="500"/>
      <c r="AB10" s="632"/>
    </row>
    <row r="11" spans="1:29" ht="15">
      <c r="A11" s="34" t="s">
        <v>5</v>
      </c>
      <c r="B11" s="408">
        <v>2</v>
      </c>
      <c r="C11" s="318" t="s">
        <v>21</v>
      </c>
      <c r="D11" s="314" t="s">
        <v>327</v>
      </c>
      <c r="E11" s="315" t="s">
        <v>69</v>
      </c>
      <c r="F11" s="99">
        <v>1.1000000000000001</v>
      </c>
      <c r="G11" s="98">
        <f t="shared" si="2"/>
        <v>19.05</v>
      </c>
      <c r="H11" s="104"/>
      <c r="I11" s="7">
        <v>1.1000000000000001</v>
      </c>
      <c r="J11" s="73" t="s">
        <v>13</v>
      </c>
      <c r="K11" s="40"/>
      <c r="L11" s="9"/>
      <c r="M11" s="181">
        <v>3</v>
      </c>
      <c r="N11" s="181">
        <v>4</v>
      </c>
      <c r="O11" s="179">
        <v>5</v>
      </c>
      <c r="P11" s="420">
        <f t="shared" si="0"/>
        <v>12</v>
      </c>
      <c r="Q11" s="304">
        <f t="shared" si="1"/>
        <v>60</v>
      </c>
      <c r="R11" s="5"/>
      <c r="S11" s="7">
        <v>1.1000000000000001</v>
      </c>
      <c r="T11" s="61"/>
      <c r="U11" s="436">
        <f>I11*$G$147</f>
        <v>104500.00000000001</v>
      </c>
      <c r="V11" s="416"/>
      <c r="W11" s="23"/>
      <c r="X11" s="164"/>
      <c r="Y11" s="319"/>
      <c r="Z11" s="552">
        <f t="shared" si="3"/>
        <v>2635600</v>
      </c>
      <c r="AA11" s="500"/>
      <c r="AB11" s="632"/>
      <c r="AC11" s="310">
        <f>G11/G118</f>
        <v>0.20641456279120152</v>
      </c>
    </row>
    <row r="12" spans="1:29" ht="15">
      <c r="A12" s="34" t="s">
        <v>5</v>
      </c>
      <c r="B12" s="409">
        <v>4</v>
      </c>
      <c r="C12" s="318" t="s">
        <v>430</v>
      </c>
      <c r="D12" s="314" t="s">
        <v>230</v>
      </c>
      <c r="E12" s="315" t="s">
        <v>231</v>
      </c>
      <c r="F12" s="99">
        <v>2.4500000000000002</v>
      </c>
      <c r="G12" s="98">
        <f>F12+G11</f>
        <v>21.5</v>
      </c>
      <c r="H12" s="74" t="s">
        <v>13</v>
      </c>
      <c r="I12" s="5" t="s">
        <v>13</v>
      </c>
      <c r="J12" s="77">
        <v>1.45</v>
      </c>
      <c r="K12" s="40" t="s">
        <v>40</v>
      </c>
      <c r="L12" s="9"/>
      <c r="M12" s="181">
        <v>5</v>
      </c>
      <c r="N12" s="181">
        <v>5</v>
      </c>
      <c r="O12" s="179">
        <v>2</v>
      </c>
      <c r="P12" s="420">
        <f t="shared" si="0"/>
        <v>12</v>
      </c>
      <c r="Q12" s="304">
        <f t="shared" si="1"/>
        <v>50</v>
      </c>
      <c r="R12" s="23"/>
      <c r="S12" s="25"/>
      <c r="T12" s="79">
        <v>0</v>
      </c>
      <c r="U12" s="436">
        <v>0</v>
      </c>
      <c r="V12" s="416"/>
      <c r="W12" s="23"/>
      <c r="X12" s="164"/>
      <c r="Y12" s="319"/>
      <c r="Z12" s="548"/>
      <c r="AA12" s="699"/>
      <c r="AB12" s="632"/>
    </row>
    <row r="13" spans="1:29" s="507" customFormat="1" ht="15">
      <c r="A13" s="207"/>
      <c r="B13" s="479"/>
      <c r="C13" s="511">
        <v>0.2</v>
      </c>
      <c r="D13" s="512"/>
      <c r="E13" s="513"/>
      <c r="F13" s="514"/>
      <c r="G13" s="515"/>
      <c r="H13" s="516"/>
      <c r="I13" s="517"/>
      <c r="J13" s="518"/>
      <c r="K13" s="519"/>
      <c r="L13" s="520"/>
      <c r="M13" s="521"/>
      <c r="N13" s="521"/>
      <c r="O13" s="522"/>
      <c r="P13" s="523"/>
      <c r="Q13" s="524"/>
      <c r="R13" s="517"/>
      <c r="S13" s="517"/>
      <c r="T13" s="514"/>
      <c r="U13" s="525"/>
      <c r="V13" s="526"/>
      <c r="W13" s="517"/>
      <c r="X13" s="527"/>
      <c r="Y13" s="528"/>
      <c r="Z13" s="549"/>
      <c r="AA13" s="700">
        <f>SUM(U3:U12)</f>
        <v>2635600</v>
      </c>
    </row>
    <row r="14" spans="1:29" ht="15">
      <c r="A14" s="34" t="s">
        <v>5</v>
      </c>
      <c r="B14" s="408">
        <v>2</v>
      </c>
      <c r="C14" s="318" t="s">
        <v>33</v>
      </c>
      <c r="D14" s="314" t="s">
        <v>255</v>
      </c>
      <c r="E14" s="315" t="s">
        <v>87</v>
      </c>
      <c r="F14" s="99">
        <v>0.4</v>
      </c>
      <c r="G14" s="98">
        <f>F14+G12</f>
        <v>21.9</v>
      </c>
      <c r="H14" s="104"/>
      <c r="I14" s="7">
        <v>0.4</v>
      </c>
      <c r="J14" s="73" t="s">
        <v>13</v>
      </c>
      <c r="K14" s="40"/>
      <c r="L14" s="9"/>
      <c r="M14" s="181">
        <v>3</v>
      </c>
      <c r="N14" s="181">
        <v>4</v>
      </c>
      <c r="O14" s="179">
        <v>4</v>
      </c>
      <c r="P14" s="420">
        <f t="shared" ref="P14:P25" si="4">SUM(M14:O14)</f>
        <v>11</v>
      </c>
      <c r="Q14" s="304">
        <f t="shared" ref="Q14:Q25" si="5">O14*N14*M14</f>
        <v>48</v>
      </c>
      <c r="R14" s="5"/>
      <c r="S14" s="7">
        <v>0.4</v>
      </c>
      <c r="T14" s="61"/>
      <c r="U14" s="436">
        <f>S14*$G$147</f>
        <v>38000</v>
      </c>
      <c r="V14" s="416"/>
      <c r="W14" s="23"/>
      <c r="X14" s="164"/>
      <c r="Y14" s="319"/>
      <c r="Z14" s="553">
        <f>38000+Z11</f>
        <v>2673600</v>
      </c>
      <c r="AA14" s="501"/>
      <c r="AB14" s="677"/>
    </row>
    <row r="15" spans="1:29" ht="15">
      <c r="A15" s="34" t="s">
        <v>5</v>
      </c>
      <c r="B15" s="408">
        <v>2</v>
      </c>
      <c r="C15" s="318" t="s">
        <v>66</v>
      </c>
      <c r="D15" s="314" t="s">
        <v>221</v>
      </c>
      <c r="E15" s="315" t="s">
        <v>251</v>
      </c>
      <c r="F15" s="99">
        <v>0.8</v>
      </c>
      <c r="G15" s="98">
        <f t="shared" si="2"/>
        <v>22.7</v>
      </c>
      <c r="H15" s="104"/>
      <c r="I15" s="7">
        <v>0.8</v>
      </c>
      <c r="J15" s="73" t="s">
        <v>13</v>
      </c>
      <c r="K15" s="40"/>
      <c r="L15" s="9"/>
      <c r="M15" s="181">
        <v>3</v>
      </c>
      <c r="N15" s="181">
        <v>3</v>
      </c>
      <c r="O15" s="179">
        <v>5</v>
      </c>
      <c r="P15" s="420">
        <f t="shared" si="4"/>
        <v>11</v>
      </c>
      <c r="Q15" s="304">
        <f t="shared" si="5"/>
        <v>45</v>
      </c>
      <c r="R15" s="5"/>
      <c r="S15" s="7">
        <v>0.8</v>
      </c>
      <c r="T15" s="61"/>
      <c r="U15" s="436">
        <f>I15*$G$147</f>
        <v>76000</v>
      </c>
      <c r="V15" s="416"/>
      <c r="W15" s="23"/>
      <c r="X15" s="164"/>
      <c r="Y15" s="319"/>
      <c r="Z15" s="553">
        <f>U15+Z14</f>
        <v>2749600</v>
      </c>
      <c r="AA15" s="501"/>
      <c r="AB15" s="632"/>
    </row>
    <row r="16" spans="1:29" ht="15">
      <c r="A16" s="34" t="s">
        <v>5</v>
      </c>
      <c r="B16" s="408">
        <v>2</v>
      </c>
      <c r="C16" s="318" t="s">
        <v>36</v>
      </c>
      <c r="D16" s="314"/>
      <c r="E16" s="315"/>
      <c r="F16" s="99">
        <v>3.8</v>
      </c>
      <c r="G16" s="98">
        <f t="shared" si="2"/>
        <v>26.5</v>
      </c>
      <c r="H16" s="74"/>
      <c r="I16" s="7">
        <v>1.3</v>
      </c>
      <c r="J16" s="76"/>
      <c r="K16" s="40"/>
      <c r="L16" s="9"/>
      <c r="M16" s="181">
        <v>3</v>
      </c>
      <c r="N16" s="181">
        <v>3</v>
      </c>
      <c r="O16" s="179">
        <v>5</v>
      </c>
      <c r="P16" s="420">
        <f t="shared" si="4"/>
        <v>11</v>
      </c>
      <c r="Q16" s="304">
        <f t="shared" si="5"/>
        <v>45</v>
      </c>
      <c r="R16" s="5"/>
      <c r="S16" s="7">
        <v>1.1000000000000001</v>
      </c>
      <c r="T16" s="96">
        <v>0.7</v>
      </c>
      <c r="U16" s="436">
        <f>((T16*$H$147)*1.5)+($G$147*S16)</f>
        <v>267250</v>
      </c>
      <c r="V16" s="416"/>
      <c r="W16" s="23"/>
      <c r="X16" s="164"/>
      <c r="Y16" s="319"/>
      <c r="Z16" s="553">
        <f t="shared" ref="Z16:Z24" si="6">U16+Z15</f>
        <v>3016850</v>
      </c>
      <c r="AA16" s="501"/>
      <c r="AB16" s="645" t="s">
        <v>307</v>
      </c>
    </row>
    <row r="17" spans="1:29" ht="15">
      <c r="A17" s="34" t="s">
        <v>5</v>
      </c>
      <c r="B17" s="408">
        <v>2</v>
      </c>
      <c r="C17" s="318" t="s">
        <v>43</v>
      </c>
      <c r="D17" s="314" t="s">
        <v>272</v>
      </c>
      <c r="E17" s="315" t="s">
        <v>273</v>
      </c>
      <c r="F17" s="99">
        <v>2.79</v>
      </c>
      <c r="G17" s="98">
        <f t="shared" si="2"/>
        <v>29.29</v>
      </c>
      <c r="H17" s="104"/>
      <c r="I17" s="7">
        <v>2.79</v>
      </c>
      <c r="J17" s="73" t="s">
        <v>13</v>
      </c>
      <c r="K17" s="40" t="s">
        <v>41</v>
      </c>
      <c r="L17" s="9"/>
      <c r="M17" s="181">
        <v>3</v>
      </c>
      <c r="N17" s="181">
        <v>3</v>
      </c>
      <c r="O17" s="179">
        <v>5</v>
      </c>
      <c r="P17" s="420">
        <f t="shared" si="4"/>
        <v>11</v>
      </c>
      <c r="Q17" s="304">
        <f t="shared" si="5"/>
        <v>45</v>
      </c>
      <c r="R17" s="5"/>
      <c r="S17" s="7">
        <v>2.79</v>
      </c>
      <c r="T17" s="61"/>
      <c r="U17" s="436">
        <f>(S17*$G$147)*1.5</f>
        <v>397575</v>
      </c>
      <c r="V17" s="416"/>
      <c r="W17" s="23"/>
      <c r="X17" s="164"/>
      <c r="Y17" s="319"/>
      <c r="Z17" s="553">
        <f t="shared" si="6"/>
        <v>3414425</v>
      </c>
      <c r="AA17" s="501"/>
      <c r="AB17" s="632" t="s">
        <v>274</v>
      </c>
    </row>
    <row r="18" spans="1:29" ht="15">
      <c r="A18" s="34" t="s">
        <v>5</v>
      </c>
      <c r="B18" s="407">
        <v>3</v>
      </c>
      <c r="C18" s="322" t="s">
        <v>51</v>
      </c>
      <c r="D18" s="314" t="s">
        <v>230</v>
      </c>
      <c r="E18" s="315" t="s">
        <v>251</v>
      </c>
      <c r="F18" s="99">
        <v>1.55</v>
      </c>
      <c r="G18" s="98">
        <f t="shared" si="2"/>
        <v>30.84</v>
      </c>
      <c r="H18" s="104"/>
      <c r="I18" s="81">
        <v>1.55</v>
      </c>
      <c r="J18" s="73" t="s">
        <v>13</v>
      </c>
      <c r="K18" s="40" t="s">
        <v>53</v>
      </c>
      <c r="L18" s="9"/>
      <c r="M18" s="181">
        <v>4</v>
      </c>
      <c r="N18" s="181">
        <v>5</v>
      </c>
      <c r="O18" s="179">
        <v>2</v>
      </c>
      <c r="P18" s="420">
        <f t="shared" si="4"/>
        <v>11</v>
      </c>
      <c r="Q18" s="304">
        <f t="shared" si="5"/>
        <v>40</v>
      </c>
      <c r="R18" s="5"/>
      <c r="S18" s="5"/>
      <c r="T18" s="96">
        <v>1.55</v>
      </c>
      <c r="U18" s="436">
        <f>(I18*$H$147)*1.5</f>
        <v>360375</v>
      </c>
      <c r="V18" s="416"/>
      <c r="W18" s="23"/>
      <c r="X18" s="164"/>
      <c r="Y18" s="319"/>
      <c r="Z18" s="553">
        <f t="shared" si="6"/>
        <v>3774800</v>
      </c>
      <c r="AA18" s="501"/>
      <c r="AB18" s="632" t="s">
        <v>368</v>
      </c>
    </row>
    <row r="19" spans="1:29" ht="15">
      <c r="A19" s="34" t="s">
        <v>5</v>
      </c>
      <c r="B19" s="410">
        <v>1</v>
      </c>
      <c r="C19" s="318" t="s">
        <v>55</v>
      </c>
      <c r="D19" s="314" t="s">
        <v>280</v>
      </c>
      <c r="E19" s="315" t="s">
        <v>216</v>
      </c>
      <c r="F19" s="99">
        <v>1.9</v>
      </c>
      <c r="G19" s="98">
        <f t="shared" si="2"/>
        <v>32.74</v>
      </c>
      <c r="H19" s="104"/>
      <c r="I19" s="78">
        <v>1.9</v>
      </c>
      <c r="J19" s="73"/>
      <c r="K19" s="40"/>
      <c r="L19" s="9"/>
      <c r="M19" s="181">
        <v>4</v>
      </c>
      <c r="N19" s="181">
        <v>5</v>
      </c>
      <c r="O19" s="179">
        <v>2</v>
      </c>
      <c r="P19" s="420">
        <f t="shared" si="4"/>
        <v>11</v>
      </c>
      <c r="Q19" s="304">
        <f t="shared" si="5"/>
        <v>40</v>
      </c>
      <c r="R19" s="5"/>
      <c r="S19" s="78">
        <v>0</v>
      </c>
      <c r="T19" s="61"/>
      <c r="U19" s="436">
        <v>0</v>
      </c>
      <c r="V19" s="416"/>
      <c r="W19" s="23"/>
      <c r="X19" s="164"/>
      <c r="Y19" s="319"/>
      <c r="Z19" s="553">
        <f t="shared" si="6"/>
        <v>3774800</v>
      </c>
      <c r="AA19" s="501"/>
      <c r="AB19" s="632" t="s">
        <v>13</v>
      </c>
    </row>
    <row r="20" spans="1:29" ht="15">
      <c r="A20" s="34" t="s">
        <v>5</v>
      </c>
      <c r="B20" s="410">
        <v>1</v>
      </c>
      <c r="C20" s="318" t="s">
        <v>4</v>
      </c>
      <c r="D20" s="314" t="s">
        <v>224</v>
      </c>
      <c r="E20" s="315" t="s">
        <v>251</v>
      </c>
      <c r="F20" s="99">
        <v>1.36</v>
      </c>
      <c r="G20" s="98">
        <f t="shared" si="2"/>
        <v>34.1</v>
      </c>
      <c r="H20" s="104"/>
      <c r="I20" s="78">
        <v>1.36</v>
      </c>
      <c r="J20" s="73" t="s">
        <v>13</v>
      </c>
      <c r="K20" s="40" t="s">
        <v>7</v>
      </c>
      <c r="L20" s="9"/>
      <c r="M20" s="181">
        <v>4</v>
      </c>
      <c r="N20" s="181">
        <v>5</v>
      </c>
      <c r="O20" s="179">
        <v>2</v>
      </c>
      <c r="P20" s="420">
        <f t="shared" si="4"/>
        <v>11</v>
      </c>
      <c r="Q20" s="304">
        <f t="shared" si="5"/>
        <v>40</v>
      </c>
      <c r="R20" s="5"/>
      <c r="S20" s="78">
        <v>0</v>
      </c>
      <c r="T20" s="61"/>
      <c r="U20" s="436">
        <v>0</v>
      </c>
      <c r="V20" s="416"/>
      <c r="W20" s="23"/>
      <c r="X20" s="164"/>
      <c r="Y20" s="319"/>
      <c r="Z20" s="553">
        <f t="shared" si="6"/>
        <v>3774800</v>
      </c>
      <c r="AA20" s="501"/>
      <c r="AB20" s="632"/>
    </row>
    <row r="21" spans="1:29" ht="15">
      <c r="A21" s="34" t="s">
        <v>5</v>
      </c>
      <c r="B21" s="408">
        <v>2</v>
      </c>
      <c r="C21" s="318" t="s">
        <v>358</v>
      </c>
      <c r="D21" s="314" t="s">
        <v>261</v>
      </c>
      <c r="E21" s="315" t="s">
        <v>215</v>
      </c>
      <c r="F21" s="99">
        <v>1.07</v>
      </c>
      <c r="G21" s="98">
        <f t="shared" si="2"/>
        <v>35.17</v>
      </c>
      <c r="H21" s="104"/>
      <c r="I21" s="7">
        <v>1.07</v>
      </c>
      <c r="J21" s="73"/>
      <c r="K21" s="40" t="s">
        <v>266</v>
      </c>
      <c r="L21" s="9"/>
      <c r="M21" s="181">
        <v>3</v>
      </c>
      <c r="N21" s="181">
        <v>3</v>
      </c>
      <c r="O21" s="179">
        <v>4</v>
      </c>
      <c r="P21" s="420">
        <f t="shared" si="4"/>
        <v>10</v>
      </c>
      <c r="Q21" s="304">
        <f t="shared" si="5"/>
        <v>36</v>
      </c>
      <c r="R21" s="5"/>
      <c r="S21" s="7">
        <v>1.07</v>
      </c>
      <c r="T21" s="61"/>
      <c r="U21" s="436">
        <f>I21*$G$147</f>
        <v>101650</v>
      </c>
      <c r="V21" s="416"/>
      <c r="W21" s="23"/>
      <c r="X21" s="164"/>
      <c r="Y21" s="319"/>
      <c r="Z21" s="553">
        <f t="shared" si="6"/>
        <v>3876450</v>
      </c>
      <c r="AA21" s="501"/>
      <c r="AB21" s="632" t="s">
        <v>334</v>
      </c>
    </row>
    <row r="22" spans="1:29" ht="15">
      <c r="A22" s="34" t="s">
        <v>5</v>
      </c>
      <c r="B22" s="407">
        <v>3</v>
      </c>
      <c r="C22" s="318" t="s">
        <v>87</v>
      </c>
      <c r="D22" s="314" t="s">
        <v>255</v>
      </c>
      <c r="E22" s="315" t="s">
        <v>230</v>
      </c>
      <c r="F22" s="99">
        <v>0.28000000000000003</v>
      </c>
      <c r="G22" s="98">
        <f t="shared" si="2"/>
        <v>35.450000000000003</v>
      </c>
      <c r="H22" s="104"/>
      <c r="I22" s="81">
        <v>0.28000000000000003</v>
      </c>
      <c r="J22" s="73"/>
      <c r="K22" s="40" t="s">
        <v>108</v>
      </c>
      <c r="L22" s="9"/>
      <c r="M22" s="181">
        <v>3</v>
      </c>
      <c r="N22" s="181">
        <v>3</v>
      </c>
      <c r="O22" s="179">
        <v>4</v>
      </c>
      <c r="P22" s="420">
        <f t="shared" si="4"/>
        <v>10</v>
      </c>
      <c r="Q22" s="304">
        <f t="shared" si="5"/>
        <v>36</v>
      </c>
      <c r="R22" s="5"/>
      <c r="S22" s="324"/>
      <c r="T22" s="96">
        <v>0.28000000000000003</v>
      </c>
      <c r="U22" s="436">
        <f>T22*H147</f>
        <v>43400.000000000007</v>
      </c>
      <c r="V22" s="416"/>
      <c r="W22" s="23"/>
      <c r="X22" s="164"/>
      <c r="Y22" s="319"/>
      <c r="Z22" s="553">
        <f t="shared" si="6"/>
        <v>3919850</v>
      </c>
      <c r="AA22" s="501"/>
      <c r="AB22" s="632" t="s">
        <v>268</v>
      </c>
    </row>
    <row r="23" spans="1:29" ht="15">
      <c r="A23" s="34" t="s">
        <v>5</v>
      </c>
      <c r="B23" s="408">
        <v>2</v>
      </c>
      <c r="C23" s="322" t="s">
        <v>70</v>
      </c>
      <c r="D23" s="314" t="s">
        <v>261</v>
      </c>
      <c r="E23" s="315" t="s">
        <v>251</v>
      </c>
      <c r="F23" s="99">
        <v>0.6</v>
      </c>
      <c r="G23" s="98">
        <f t="shared" si="2"/>
        <v>36.050000000000004</v>
      </c>
      <c r="H23" s="104"/>
      <c r="I23" s="7">
        <v>0.6</v>
      </c>
      <c r="J23" s="73"/>
      <c r="K23" s="40"/>
      <c r="L23" s="9"/>
      <c r="M23" s="181">
        <v>3</v>
      </c>
      <c r="N23" s="181">
        <v>4</v>
      </c>
      <c r="O23" s="179">
        <v>3</v>
      </c>
      <c r="P23" s="420">
        <f t="shared" si="4"/>
        <v>10</v>
      </c>
      <c r="Q23" s="304">
        <f t="shared" si="5"/>
        <v>36</v>
      </c>
      <c r="R23" s="5"/>
      <c r="S23" s="7">
        <v>0.6</v>
      </c>
      <c r="T23" s="61"/>
      <c r="U23" s="436">
        <f>S23*$G$147</f>
        <v>57000</v>
      </c>
      <c r="V23" s="416"/>
      <c r="W23" s="23"/>
      <c r="X23" s="164"/>
      <c r="Y23" s="319"/>
      <c r="Z23" s="553">
        <f t="shared" si="6"/>
        <v>3976850</v>
      </c>
      <c r="AA23" s="501"/>
      <c r="AB23" s="632"/>
    </row>
    <row r="24" spans="1:29" ht="15">
      <c r="A24" s="34" t="s">
        <v>5</v>
      </c>
      <c r="B24" s="408">
        <v>2</v>
      </c>
      <c r="C24" s="318" t="s">
        <v>23</v>
      </c>
      <c r="D24" s="314" t="s">
        <v>255</v>
      </c>
      <c r="E24" s="315" t="s">
        <v>251</v>
      </c>
      <c r="F24" s="99">
        <v>0.76</v>
      </c>
      <c r="G24" s="98">
        <f t="shared" si="2"/>
        <v>36.81</v>
      </c>
      <c r="H24" s="104"/>
      <c r="I24" s="7">
        <v>0.76</v>
      </c>
      <c r="J24" s="73" t="s">
        <v>13</v>
      </c>
      <c r="K24" s="40" t="s">
        <v>27</v>
      </c>
      <c r="L24" s="9"/>
      <c r="M24" s="181">
        <v>3</v>
      </c>
      <c r="N24" s="181">
        <v>3</v>
      </c>
      <c r="O24" s="179">
        <v>4</v>
      </c>
      <c r="P24" s="420">
        <f t="shared" si="4"/>
        <v>10</v>
      </c>
      <c r="Q24" s="304">
        <f t="shared" si="5"/>
        <v>36</v>
      </c>
      <c r="R24" s="5"/>
      <c r="S24" s="7">
        <v>0.76</v>
      </c>
      <c r="T24" s="61"/>
      <c r="U24" s="436">
        <f>S24*G147</f>
        <v>72200</v>
      </c>
      <c r="V24" s="416"/>
      <c r="W24" s="23"/>
      <c r="X24" s="164"/>
      <c r="Y24" s="319"/>
      <c r="Z24" s="553">
        <f t="shared" si="6"/>
        <v>4049050</v>
      </c>
      <c r="AA24" s="501"/>
      <c r="AB24" s="632"/>
      <c r="AC24" s="310">
        <f>G24/G118</f>
        <v>0.3988514465272508</v>
      </c>
    </row>
    <row r="25" spans="1:29" ht="15">
      <c r="A25" s="34" t="s">
        <v>5</v>
      </c>
      <c r="B25" s="410">
        <v>1</v>
      </c>
      <c r="C25" s="318" t="s">
        <v>348</v>
      </c>
      <c r="D25" s="314" t="s">
        <v>224</v>
      </c>
      <c r="E25" s="315" t="s">
        <v>346</v>
      </c>
      <c r="F25" s="99">
        <v>1</v>
      </c>
      <c r="G25" s="98">
        <f t="shared" si="2"/>
        <v>37.81</v>
      </c>
      <c r="H25" s="104"/>
      <c r="I25" s="78">
        <v>1</v>
      </c>
      <c r="J25" s="73"/>
      <c r="K25" s="40">
        <v>1991</v>
      </c>
      <c r="L25" s="9"/>
      <c r="M25" s="181">
        <v>4</v>
      </c>
      <c r="N25" s="181">
        <v>4</v>
      </c>
      <c r="O25" s="179">
        <v>2</v>
      </c>
      <c r="P25" s="420">
        <f t="shared" si="4"/>
        <v>10</v>
      </c>
      <c r="Q25" s="304">
        <f t="shared" si="5"/>
        <v>32</v>
      </c>
      <c r="R25" s="5"/>
      <c r="S25" s="78">
        <v>0</v>
      </c>
      <c r="T25" s="61"/>
      <c r="U25" s="436">
        <v>0</v>
      </c>
      <c r="V25" s="416"/>
      <c r="W25" s="23"/>
      <c r="X25" s="164"/>
      <c r="Y25" s="319"/>
      <c r="Z25" s="548"/>
      <c r="AA25" s="699"/>
      <c r="AB25" s="632"/>
      <c r="AC25" s="310" t="e">
        <f>G25/G129</f>
        <v>#DIV/0!</v>
      </c>
    </row>
    <row r="26" spans="1:29" s="507" customFormat="1" ht="15">
      <c r="A26" s="207"/>
      <c r="B26" s="479"/>
      <c r="C26" s="511">
        <v>0.2</v>
      </c>
      <c r="D26" s="512"/>
      <c r="E26" s="513"/>
      <c r="F26" s="514"/>
      <c r="G26" s="515"/>
      <c r="H26" s="516"/>
      <c r="I26" s="517"/>
      <c r="J26" s="518"/>
      <c r="K26" s="519"/>
      <c r="L26" s="520"/>
      <c r="M26" s="521"/>
      <c r="N26" s="521"/>
      <c r="O26" s="522"/>
      <c r="P26" s="523"/>
      <c r="Q26" s="524"/>
      <c r="R26" s="517"/>
      <c r="S26" s="517"/>
      <c r="T26" s="514"/>
      <c r="U26" s="525"/>
      <c r="V26" s="526"/>
      <c r="W26" s="517"/>
      <c r="X26" s="527"/>
      <c r="Y26" s="528"/>
      <c r="Z26" s="549"/>
      <c r="AA26" s="700">
        <f>SUM(U14:U25)</f>
        <v>1413450</v>
      </c>
    </row>
    <row r="27" spans="1:29" ht="15">
      <c r="A27" s="34" t="s">
        <v>5</v>
      </c>
      <c r="B27" s="408">
        <v>2</v>
      </c>
      <c r="C27" s="318" t="s">
        <v>194</v>
      </c>
      <c r="D27" s="314" t="s">
        <v>224</v>
      </c>
      <c r="E27" s="315" t="s">
        <v>302</v>
      </c>
      <c r="F27" s="99">
        <v>0.6</v>
      </c>
      <c r="G27" s="98">
        <f>F27+G25</f>
        <v>38.410000000000004</v>
      </c>
      <c r="H27" s="104"/>
      <c r="I27" s="7">
        <v>0.6</v>
      </c>
      <c r="J27" s="73" t="s">
        <v>13</v>
      </c>
      <c r="K27" s="40" t="s">
        <v>16</v>
      </c>
      <c r="L27" s="9"/>
      <c r="M27" s="181">
        <v>2</v>
      </c>
      <c r="N27" s="181">
        <v>3</v>
      </c>
      <c r="O27" s="179">
        <v>5</v>
      </c>
      <c r="P27" s="420">
        <f t="shared" ref="P27:P46" si="7">SUM(M27:O27)</f>
        <v>10</v>
      </c>
      <c r="Q27" s="304">
        <f t="shared" ref="Q27:Q46" si="8">O27*N27*M27</f>
        <v>30</v>
      </c>
      <c r="R27" s="5"/>
      <c r="S27" s="7">
        <v>0.6</v>
      </c>
      <c r="T27" s="61"/>
      <c r="U27" s="436">
        <f>I27*$G$147</f>
        <v>57000</v>
      </c>
      <c r="V27" s="416"/>
      <c r="W27" s="23"/>
      <c r="X27" s="164"/>
      <c r="Y27" s="319"/>
      <c r="Z27" s="553">
        <f>U27+Z24</f>
        <v>4106050</v>
      </c>
      <c r="AA27" s="501"/>
      <c r="AB27" s="632" t="s">
        <v>303</v>
      </c>
      <c r="AC27" s="310">
        <f>G27/G117</f>
        <v>0.42093150684931485</v>
      </c>
    </row>
    <row r="28" spans="1:29" ht="15">
      <c r="A28" s="34" t="s">
        <v>5</v>
      </c>
      <c r="B28" s="408">
        <v>2</v>
      </c>
      <c r="C28" s="318" t="s">
        <v>9</v>
      </c>
      <c r="D28" s="314" t="s">
        <v>255</v>
      </c>
      <c r="E28" s="315" t="s">
        <v>122</v>
      </c>
      <c r="F28" s="99">
        <v>1.03</v>
      </c>
      <c r="G28" s="98">
        <f t="shared" si="2"/>
        <v>39.440000000000005</v>
      </c>
      <c r="H28" s="104"/>
      <c r="I28" s="7">
        <v>1.03</v>
      </c>
      <c r="J28" s="73" t="s">
        <v>13</v>
      </c>
      <c r="K28" s="40">
        <v>1991</v>
      </c>
      <c r="L28" s="9"/>
      <c r="M28" s="181">
        <v>2</v>
      </c>
      <c r="N28" s="181">
        <v>3</v>
      </c>
      <c r="O28" s="179">
        <v>5</v>
      </c>
      <c r="P28" s="420">
        <f t="shared" si="7"/>
        <v>10</v>
      </c>
      <c r="Q28" s="304">
        <f t="shared" si="8"/>
        <v>30</v>
      </c>
      <c r="R28" s="5"/>
      <c r="S28" s="7">
        <v>1.03</v>
      </c>
      <c r="T28" s="61"/>
      <c r="U28" s="436">
        <f>S28*$G$147</f>
        <v>97850</v>
      </c>
      <c r="V28" s="416"/>
      <c r="W28" s="23"/>
      <c r="X28" s="164"/>
      <c r="Y28" s="319"/>
      <c r="Z28" s="553">
        <f>U28+Z27</f>
        <v>4203900</v>
      </c>
      <c r="AA28" s="501"/>
      <c r="AB28" s="632"/>
    </row>
    <row r="29" spans="1:29" ht="15">
      <c r="A29" s="34" t="s">
        <v>5</v>
      </c>
      <c r="B29" s="410">
        <v>1</v>
      </c>
      <c r="C29" s="318" t="s">
        <v>359</v>
      </c>
      <c r="D29" s="314" t="s">
        <v>261</v>
      </c>
      <c r="E29" s="315" t="s">
        <v>215</v>
      </c>
      <c r="F29" s="99">
        <v>2.15</v>
      </c>
      <c r="G29" s="98">
        <f t="shared" si="2"/>
        <v>41.59</v>
      </c>
      <c r="H29" s="104"/>
      <c r="I29" s="78">
        <v>2.15</v>
      </c>
      <c r="J29" s="73"/>
      <c r="K29" s="40"/>
      <c r="L29" s="9"/>
      <c r="M29" s="181">
        <v>3</v>
      </c>
      <c r="N29" s="181">
        <v>3</v>
      </c>
      <c r="O29" s="179">
        <v>3</v>
      </c>
      <c r="P29" s="420">
        <f t="shared" si="7"/>
        <v>9</v>
      </c>
      <c r="Q29" s="304">
        <f t="shared" si="8"/>
        <v>27</v>
      </c>
      <c r="R29" s="5"/>
      <c r="S29" s="78">
        <v>0</v>
      </c>
      <c r="T29" s="61"/>
      <c r="U29" s="436">
        <v>0</v>
      </c>
      <c r="V29" s="416"/>
      <c r="W29" s="23"/>
      <c r="X29" s="164"/>
      <c r="Y29" s="319"/>
      <c r="Z29" s="548"/>
      <c r="AA29" s="699"/>
      <c r="AB29" s="632"/>
    </row>
    <row r="30" spans="1:29" ht="15">
      <c r="A30" s="34" t="s">
        <v>5</v>
      </c>
      <c r="B30" s="408">
        <v>2</v>
      </c>
      <c r="C30" s="318" t="s">
        <v>330</v>
      </c>
      <c r="D30" s="314" t="s">
        <v>224</v>
      </c>
      <c r="E30" s="315" t="s">
        <v>331</v>
      </c>
      <c r="F30" s="99">
        <v>1.24</v>
      </c>
      <c r="G30" s="98">
        <f t="shared" si="2"/>
        <v>42.830000000000005</v>
      </c>
      <c r="H30" s="104"/>
      <c r="I30" s="7">
        <v>1.24</v>
      </c>
      <c r="J30" s="73"/>
      <c r="K30" s="40">
        <v>1970</v>
      </c>
      <c r="L30" s="9"/>
      <c r="M30" s="181">
        <v>3</v>
      </c>
      <c r="N30" s="181">
        <v>3</v>
      </c>
      <c r="O30" s="179">
        <v>3</v>
      </c>
      <c r="P30" s="420">
        <f t="shared" si="7"/>
        <v>9</v>
      </c>
      <c r="Q30" s="304">
        <f t="shared" si="8"/>
        <v>27</v>
      </c>
      <c r="R30" s="5"/>
      <c r="S30" s="7">
        <v>0.25</v>
      </c>
      <c r="T30" s="61"/>
      <c r="U30" s="436">
        <f>S30*$G$147</f>
        <v>23750</v>
      </c>
      <c r="V30" s="416"/>
      <c r="W30" s="23"/>
      <c r="X30" s="164"/>
      <c r="Y30" s="319"/>
      <c r="Z30" s="553">
        <f>U30+Z28</f>
        <v>4227650</v>
      </c>
      <c r="AA30" s="501"/>
      <c r="AB30" s="632" t="s">
        <v>332</v>
      </c>
    </row>
    <row r="31" spans="1:29" ht="15">
      <c r="A31" s="34" t="s">
        <v>5</v>
      </c>
      <c r="B31" s="410">
        <v>1</v>
      </c>
      <c r="C31" s="318" t="s">
        <v>347</v>
      </c>
      <c r="D31" s="314" t="s">
        <v>250</v>
      </c>
      <c r="E31" s="315" t="s">
        <v>251</v>
      </c>
      <c r="F31" s="99">
        <v>1.7</v>
      </c>
      <c r="G31" s="98">
        <f t="shared" si="2"/>
        <v>44.530000000000008</v>
      </c>
      <c r="H31" s="104"/>
      <c r="I31" s="5"/>
      <c r="J31" s="77">
        <v>1.7</v>
      </c>
      <c r="K31" s="40"/>
      <c r="L31" s="9"/>
      <c r="M31" s="181">
        <v>4</v>
      </c>
      <c r="N31" s="181">
        <v>3</v>
      </c>
      <c r="O31" s="179">
        <v>2</v>
      </c>
      <c r="P31" s="420">
        <f t="shared" si="7"/>
        <v>9</v>
      </c>
      <c r="Q31" s="304">
        <f t="shared" si="8"/>
        <v>24</v>
      </c>
      <c r="R31" s="5"/>
      <c r="S31" s="5"/>
      <c r="T31" s="79">
        <v>0</v>
      </c>
      <c r="U31" s="436">
        <v>0</v>
      </c>
      <c r="V31" s="416"/>
      <c r="W31" s="23"/>
      <c r="X31" s="164"/>
      <c r="Y31" s="319"/>
      <c r="Z31" s="553">
        <f t="shared" ref="Z31:Z46" si="9">U31+Z30</f>
        <v>4227650</v>
      </c>
      <c r="AA31" s="501"/>
      <c r="AB31" s="632"/>
    </row>
    <row r="32" spans="1:29" ht="15">
      <c r="A32" s="34" t="s">
        <v>5</v>
      </c>
      <c r="B32" s="408">
        <v>2</v>
      </c>
      <c r="C32" s="318" t="s">
        <v>63</v>
      </c>
      <c r="D32" s="314" t="s">
        <v>267</v>
      </c>
      <c r="E32" s="315" t="s">
        <v>221</v>
      </c>
      <c r="F32" s="99">
        <v>0.27</v>
      </c>
      <c r="G32" s="98">
        <f>F32+G31</f>
        <v>44.800000000000011</v>
      </c>
      <c r="H32" s="104"/>
      <c r="I32" s="7">
        <v>0.27</v>
      </c>
      <c r="J32" s="73"/>
      <c r="K32" s="40"/>
      <c r="L32" s="9"/>
      <c r="M32" s="181">
        <v>4</v>
      </c>
      <c r="N32" s="181">
        <v>2</v>
      </c>
      <c r="O32" s="179">
        <v>3</v>
      </c>
      <c r="P32" s="420">
        <f t="shared" si="7"/>
        <v>9</v>
      </c>
      <c r="Q32" s="304">
        <f t="shared" si="8"/>
        <v>24</v>
      </c>
      <c r="R32" s="5"/>
      <c r="S32" s="7">
        <v>0.27</v>
      </c>
      <c r="T32" s="61"/>
      <c r="U32" s="436">
        <f>I32*$G$147</f>
        <v>25650</v>
      </c>
      <c r="V32" s="416"/>
      <c r="W32" s="23"/>
      <c r="X32" s="164"/>
      <c r="Y32" s="319"/>
      <c r="Z32" s="553">
        <f t="shared" si="9"/>
        <v>4253300</v>
      </c>
      <c r="AA32" s="501"/>
      <c r="AB32" s="677"/>
    </row>
    <row r="33" spans="1:29" ht="15">
      <c r="A33" s="34" t="s">
        <v>5</v>
      </c>
      <c r="B33" s="408">
        <v>2</v>
      </c>
      <c r="C33" s="318" t="s">
        <v>193</v>
      </c>
      <c r="D33" s="314" t="s">
        <v>280</v>
      </c>
      <c r="E33" s="315" t="s">
        <v>300</v>
      </c>
      <c r="F33" s="99">
        <v>1.1000000000000001</v>
      </c>
      <c r="G33" s="98">
        <f t="shared" si="2"/>
        <v>45.900000000000013</v>
      </c>
      <c r="H33" s="104"/>
      <c r="I33" s="7">
        <v>1.1000000000000001</v>
      </c>
      <c r="J33" s="73" t="s">
        <v>13</v>
      </c>
      <c r="K33" s="40">
        <v>1978</v>
      </c>
      <c r="L33" s="9"/>
      <c r="M33" s="181">
        <v>3</v>
      </c>
      <c r="N33" s="181">
        <v>4</v>
      </c>
      <c r="O33" s="674">
        <v>2</v>
      </c>
      <c r="P33" s="420">
        <f t="shared" si="7"/>
        <v>9</v>
      </c>
      <c r="Q33" s="304">
        <f t="shared" si="8"/>
        <v>24</v>
      </c>
      <c r="R33" s="5"/>
      <c r="S33" s="7">
        <v>1.1000000000000001</v>
      </c>
      <c r="T33" s="62" t="s">
        <v>13</v>
      </c>
      <c r="U33" s="436">
        <f>(S33*$G$148)</f>
        <v>104500.00000000001</v>
      </c>
      <c r="V33" s="416"/>
      <c r="W33" s="23"/>
      <c r="X33" s="164"/>
      <c r="Y33" s="319"/>
      <c r="Z33" s="553">
        <f t="shared" si="9"/>
        <v>4357800</v>
      </c>
      <c r="AA33" s="501"/>
      <c r="AB33" s="632" t="s">
        <v>306</v>
      </c>
    </row>
    <row r="34" spans="1:29" ht="15">
      <c r="A34" s="34" t="s">
        <v>5</v>
      </c>
      <c r="B34" s="408">
        <v>2</v>
      </c>
      <c r="C34" s="318" t="s">
        <v>20</v>
      </c>
      <c r="D34" s="314" t="s">
        <v>255</v>
      </c>
      <c r="E34" s="315" t="s">
        <v>251</v>
      </c>
      <c r="F34" s="99">
        <v>0.15</v>
      </c>
      <c r="G34" s="98">
        <f t="shared" si="2"/>
        <v>46.050000000000011</v>
      </c>
      <c r="H34" s="104"/>
      <c r="I34" s="7">
        <v>0.15</v>
      </c>
      <c r="J34" s="73" t="s">
        <v>13</v>
      </c>
      <c r="K34" s="40">
        <v>1971</v>
      </c>
      <c r="L34" s="9"/>
      <c r="M34" s="181">
        <v>2</v>
      </c>
      <c r="N34" s="181">
        <v>2</v>
      </c>
      <c r="O34" s="179">
        <v>5</v>
      </c>
      <c r="P34" s="420">
        <f t="shared" si="7"/>
        <v>9</v>
      </c>
      <c r="Q34" s="304">
        <f t="shared" si="8"/>
        <v>20</v>
      </c>
      <c r="R34" s="5"/>
      <c r="S34" s="7">
        <v>0.15</v>
      </c>
      <c r="T34" s="61"/>
      <c r="U34" s="436">
        <f>I34*$G$147</f>
        <v>14250</v>
      </c>
      <c r="V34" s="416"/>
      <c r="W34" s="23"/>
      <c r="X34" s="164"/>
      <c r="Y34" s="319"/>
      <c r="Z34" s="553">
        <f t="shared" si="9"/>
        <v>4372050</v>
      </c>
      <c r="AA34" s="501"/>
      <c r="AB34" s="632" t="s">
        <v>365</v>
      </c>
    </row>
    <row r="35" spans="1:29" ht="15">
      <c r="A35" s="34" t="s">
        <v>5</v>
      </c>
      <c r="B35" s="408">
        <v>2</v>
      </c>
      <c r="C35" s="318" t="s">
        <v>58</v>
      </c>
      <c r="D35" s="314" t="s">
        <v>280</v>
      </c>
      <c r="E35" s="315" t="s">
        <v>294</v>
      </c>
      <c r="F35" s="99">
        <v>0.6</v>
      </c>
      <c r="G35" s="98">
        <f t="shared" si="2"/>
        <v>46.650000000000013</v>
      </c>
      <c r="H35" s="105">
        <v>0.15</v>
      </c>
      <c r="I35" s="7">
        <v>0.45</v>
      </c>
      <c r="J35" s="73"/>
      <c r="K35" s="40" t="s">
        <v>296</v>
      </c>
      <c r="L35" s="9"/>
      <c r="M35" s="181">
        <v>2</v>
      </c>
      <c r="N35" s="181">
        <v>3</v>
      </c>
      <c r="O35" s="179">
        <v>3</v>
      </c>
      <c r="P35" s="420">
        <f t="shared" si="7"/>
        <v>8</v>
      </c>
      <c r="Q35" s="304">
        <f t="shared" si="8"/>
        <v>18</v>
      </c>
      <c r="R35" s="5"/>
      <c r="S35" s="7">
        <v>0.6</v>
      </c>
      <c r="T35" s="61"/>
      <c r="U35" s="436">
        <f>(H35*$G$146)+(I35*$G$147)</f>
        <v>51750</v>
      </c>
      <c r="V35" s="416"/>
      <c r="W35" s="23"/>
      <c r="X35" s="164"/>
      <c r="Y35" s="319"/>
      <c r="Z35" s="553">
        <f t="shared" si="9"/>
        <v>4423800</v>
      </c>
      <c r="AA35" s="501"/>
      <c r="AB35" s="632" t="s">
        <v>431</v>
      </c>
    </row>
    <row r="36" spans="1:29" ht="15">
      <c r="A36" s="34" t="s">
        <v>5</v>
      </c>
      <c r="B36" s="408">
        <v>2</v>
      </c>
      <c r="C36" s="318" t="s">
        <v>24</v>
      </c>
      <c r="D36" s="314" t="s">
        <v>255</v>
      </c>
      <c r="E36" s="315" t="s">
        <v>251</v>
      </c>
      <c r="F36" s="99">
        <v>1.98</v>
      </c>
      <c r="G36" s="98">
        <f t="shared" si="2"/>
        <v>48.63000000000001</v>
      </c>
      <c r="H36" s="104"/>
      <c r="I36" s="7">
        <v>1.98</v>
      </c>
      <c r="J36" s="73" t="s">
        <v>13</v>
      </c>
      <c r="K36" s="40">
        <v>1974</v>
      </c>
      <c r="L36" s="9"/>
      <c r="M36" s="181">
        <v>3</v>
      </c>
      <c r="N36" s="181">
        <v>2</v>
      </c>
      <c r="O36" s="179">
        <v>3</v>
      </c>
      <c r="P36" s="420">
        <f t="shared" si="7"/>
        <v>8</v>
      </c>
      <c r="Q36" s="304">
        <f t="shared" si="8"/>
        <v>18</v>
      </c>
      <c r="R36" s="5"/>
      <c r="S36" s="7">
        <v>1.98</v>
      </c>
      <c r="T36" s="61"/>
      <c r="U36" s="436">
        <f>I36*$G$147</f>
        <v>188100</v>
      </c>
      <c r="V36" s="416"/>
      <c r="W36" s="23"/>
      <c r="X36" s="164"/>
      <c r="Y36" s="319"/>
      <c r="Z36" s="553">
        <f t="shared" si="9"/>
        <v>4611900</v>
      </c>
      <c r="AA36" s="501"/>
      <c r="AB36" s="632" t="s">
        <v>288</v>
      </c>
    </row>
    <row r="37" spans="1:29" ht="15">
      <c r="A37" s="34" t="s">
        <v>5</v>
      </c>
      <c r="B37" s="408">
        <v>2</v>
      </c>
      <c r="C37" s="318" t="s">
        <v>78</v>
      </c>
      <c r="D37" s="314" t="s">
        <v>250</v>
      </c>
      <c r="E37" s="315" t="s">
        <v>251</v>
      </c>
      <c r="F37" s="99">
        <v>0.75</v>
      </c>
      <c r="G37" s="98">
        <f t="shared" si="2"/>
        <v>49.38000000000001</v>
      </c>
      <c r="H37" s="104"/>
      <c r="I37" s="7">
        <v>0.75</v>
      </c>
      <c r="J37" s="73" t="s">
        <v>13</v>
      </c>
      <c r="K37" s="40" t="s">
        <v>81</v>
      </c>
      <c r="L37" s="9"/>
      <c r="M37" s="181">
        <v>2</v>
      </c>
      <c r="N37" s="181">
        <v>3</v>
      </c>
      <c r="O37" s="179">
        <v>3</v>
      </c>
      <c r="P37" s="420">
        <f t="shared" si="7"/>
        <v>8</v>
      </c>
      <c r="Q37" s="304">
        <f t="shared" si="8"/>
        <v>18</v>
      </c>
      <c r="R37" s="5"/>
      <c r="S37" s="7">
        <v>0.65</v>
      </c>
      <c r="T37" s="61"/>
      <c r="U37" s="436">
        <f>S37*$G$147</f>
        <v>61750</v>
      </c>
      <c r="V37" s="416"/>
      <c r="W37" s="23"/>
      <c r="X37" s="164"/>
      <c r="Y37" s="319"/>
      <c r="Z37" s="553">
        <f t="shared" si="9"/>
        <v>4673650</v>
      </c>
      <c r="AA37" s="501"/>
      <c r="AB37" s="632" t="s">
        <v>367</v>
      </c>
    </row>
    <row r="38" spans="1:29" ht="15">
      <c r="A38" s="34" t="s">
        <v>5</v>
      </c>
      <c r="B38" s="408">
        <v>2</v>
      </c>
      <c r="C38" s="318" t="s">
        <v>74</v>
      </c>
      <c r="D38" s="314" t="s">
        <v>369</v>
      </c>
      <c r="E38" s="315" t="s">
        <v>251</v>
      </c>
      <c r="F38" s="99">
        <v>0.43</v>
      </c>
      <c r="G38" s="98">
        <f t="shared" si="2"/>
        <v>49.810000000000009</v>
      </c>
      <c r="H38" s="104"/>
      <c r="I38" s="7">
        <v>0.43</v>
      </c>
      <c r="J38" s="73"/>
      <c r="K38" s="40"/>
      <c r="L38" s="9"/>
      <c r="M38" s="181">
        <v>2</v>
      </c>
      <c r="N38" s="181">
        <v>3</v>
      </c>
      <c r="O38" s="179">
        <v>3</v>
      </c>
      <c r="P38" s="420">
        <f t="shared" si="7"/>
        <v>8</v>
      </c>
      <c r="Q38" s="304">
        <f t="shared" si="8"/>
        <v>18</v>
      </c>
      <c r="R38" s="5"/>
      <c r="S38" s="7">
        <v>0.43</v>
      </c>
      <c r="T38" s="61"/>
      <c r="U38" s="436">
        <f>S38*$G$148</f>
        <v>40850</v>
      </c>
      <c r="V38" s="416"/>
      <c r="W38" s="23"/>
      <c r="X38" s="164"/>
      <c r="Y38" s="319"/>
      <c r="Z38" s="553">
        <f t="shared" si="9"/>
        <v>4714500</v>
      </c>
      <c r="AA38" s="501"/>
      <c r="AB38" s="632"/>
    </row>
    <row r="39" spans="1:29" ht="15">
      <c r="A39" s="34" t="s">
        <v>5</v>
      </c>
      <c r="B39" s="408">
        <v>2</v>
      </c>
      <c r="C39" s="318" t="s">
        <v>14</v>
      </c>
      <c r="D39" s="314" t="s">
        <v>255</v>
      </c>
      <c r="E39" s="315" t="s">
        <v>251</v>
      </c>
      <c r="F39" s="99">
        <v>1.25</v>
      </c>
      <c r="G39" s="98">
        <f t="shared" si="2"/>
        <v>51.060000000000009</v>
      </c>
      <c r="H39" s="74"/>
      <c r="I39" s="7">
        <v>1.25</v>
      </c>
      <c r="J39" s="128" t="s">
        <v>13</v>
      </c>
      <c r="K39" s="40">
        <v>1984</v>
      </c>
      <c r="L39" s="9"/>
      <c r="M39" s="181">
        <v>2</v>
      </c>
      <c r="N39" s="181">
        <v>2</v>
      </c>
      <c r="O39" s="179">
        <v>4</v>
      </c>
      <c r="P39" s="420">
        <f t="shared" si="7"/>
        <v>8</v>
      </c>
      <c r="Q39" s="304">
        <f t="shared" si="8"/>
        <v>16</v>
      </c>
      <c r="R39" s="116">
        <v>0</v>
      </c>
      <c r="S39" s="7">
        <v>1.25</v>
      </c>
      <c r="T39" s="61"/>
      <c r="U39" s="436">
        <f>S39*$G$147</f>
        <v>118750</v>
      </c>
      <c r="V39" s="416"/>
      <c r="W39" s="23"/>
      <c r="X39" s="164"/>
      <c r="Y39" s="319"/>
      <c r="Z39" s="553">
        <f t="shared" si="9"/>
        <v>4833250</v>
      </c>
      <c r="AA39" s="501"/>
      <c r="AB39" s="632"/>
    </row>
    <row r="40" spans="1:29" ht="15">
      <c r="A40" s="34" t="s">
        <v>5</v>
      </c>
      <c r="B40" s="408">
        <v>2</v>
      </c>
      <c r="C40" s="322" t="s">
        <v>118</v>
      </c>
      <c r="D40" s="314" t="s">
        <v>230</v>
      </c>
      <c r="E40" s="315" t="s">
        <v>251</v>
      </c>
      <c r="F40" s="99">
        <v>0.28000000000000003</v>
      </c>
      <c r="G40" s="98">
        <f t="shared" si="2"/>
        <v>51.340000000000011</v>
      </c>
      <c r="H40" s="104"/>
      <c r="I40" s="7">
        <v>0.28000000000000003</v>
      </c>
      <c r="J40" s="73"/>
      <c r="K40" s="40"/>
      <c r="L40" s="9"/>
      <c r="M40" s="181">
        <v>2</v>
      </c>
      <c r="N40" s="181">
        <v>2</v>
      </c>
      <c r="O40" s="179">
        <v>4</v>
      </c>
      <c r="P40" s="420">
        <f t="shared" si="7"/>
        <v>8</v>
      </c>
      <c r="Q40" s="304">
        <f t="shared" si="8"/>
        <v>16</v>
      </c>
      <c r="R40" s="5"/>
      <c r="S40" s="7">
        <v>0.28000000000000003</v>
      </c>
      <c r="T40" s="61"/>
      <c r="U40" s="436">
        <f>I40*$G$147</f>
        <v>26600.000000000004</v>
      </c>
      <c r="V40" s="416"/>
      <c r="W40" s="23"/>
      <c r="X40" s="164"/>
      <c r="Y40" s="319"/>
      <c r="Z40" s="553">
        <f t="shared" si="9"/>
        <v>4859850</v>
      </c>
      <c r="AA40" s="501"/>
      <c r="AB40" s="632"/>
    </row>
    <row r="41" spans="1:29" ht="15">
      <c r="A41" s="34" t="s">
        <v>5</v>
      </c>
      <c r="B41" s="408">
        <v>2</v>
      </c>
      <c r="C41" s="318" t="s">
        <v>54</v>
      </c>
      <c r="D41" s="314" t="s">
        <v>255</v>
      </c>
      <c r="E41" s="315" t="s">
        <v>26</v>
      </c>
      <c r="F41" s="99">
        <v>0.6</v>
      </c>
      <c r="G41" s="98">
        <f t="shared" si="2"/>
        <v>51.940000000000012</v>
      </c>
      <c r="H41" s="104"/>
      <c r="I41" s="7">
        <v>0.6</v>
      </c>
      <c r="J41" s="73"/>
      <c r="K41" s="40"/>
      <c r="L41" s="9"/>
      <c r="M41" s="181">
        <v>2</v>
      </c>
      <c r="N41" s="181">
        <v>2</v>
      </c>
      <c r="O41" s="179">
        <v>4</v>
      </c>
      <c r="P41" s="420">
        <f t="shared" si="7"/>
        <v>8</v>
      </c>
      <c r="Q41" s="304">
        <f t="shared" si="8"/>
        <v>16</v>
      </c>
      <c r="R41" s="5"/>
      <c r="S41" s="7">
        <v>0.6</v>
      </c>
      <c r="T41" s="61"/>
      <c r="U41" s="436">
        <f>S41*$G$147</f>
        <v>57000</v>
      </c>
      <c r="V41" s="416"/>
      <c r="W41" s="23"/>
      <c r="X41" s="164"/>
      <c r="Y41" s="319"/>
      <c r="Z41" s="553">
        <f t="shared" si="9"/>
        <v>4916850</v>
      </c>
      <c r="AA41" s="501"/>
      <c r="AB41" s="632"/>
    </row>
    <row r="42" spans="1:29" ht="15">
      <c r="A42" s="34" t="s">
        <v>5</v>
      </c>
      <c r="B42" s="408">
        <v>2</v>
      </c>
      <c r="C42" s="318" t="s">
        <v>61</v>
      </c>
      <c r="D42" s="314" t="s">
        <v>230</v>
      </c>
      <c r="E42" s="315" t="s">
        <v>251</v>
      </c>
      <c r="F42" s="99">
        <v>0.4</v>
      </c>
      <c r="G42" s="98">
        <f t="shared" si="2"/>
        <v>52.340000000000011</v>
      </c>
      <c r="H42" s="104"/>
      <c r="I42" s="7">
        <v>0.4</v>
      </c>
      <c r="J42" s="73"/>
      <c r="K42" s="40"/>
      <c r="L42" s="9"/>
      <c r="M42" s="181">
        <v>1</v>
      </c>
      <c r="N42" s="181">
        <v>3</v>
      </c>
      <c r="O42" s="179">
        <v>4</v>
      </c>
      <c r="P42" s="420">
        <f t="shared" si="7"/>
        <v>8</v>
      </c>
      <c r="Q42" s="304">
        <f t="shared" si="8"/>
        <v>12</v>
      </c>
      <c r="R42" s="5"/>
      <c r="S42" s="7">
        <v>0.4</v>
      </c>
      <c r="T42" s="61"/>
      <c r="U42" s="436">
        <f>I42*$G$147</f>
        <v>38000</v>
      </c>
      <c r="V42" s="416"/>
      <c r="W42" s="23"/>
      <c r="X42" s="164"/>
      <c r="Y42" s="319"/>
      <c r="Z42" s="553">
        <f t="shared" si="9"/>
        <v>4954850</v>
      </c>
      <c r="AA42" s="501"/>
      <c r="AB42" s="632"/>
    </row>
    <row r="43" spans="1:29" ht="15">
      <c r="A43" s="34" t="s">
        <v>5</v>
      </c>
      <c r="B43" s="409">
        <v>4</v>
      </c>
      <c r="C43" s="318" t="s">
        <v>30</v>
      </c>
      <c r="D43" s="314" t="s">
        <v>255</v>
      </c>
      <c r="E43" s="315" t="s">
        <v>251</v>
      </c>
      <c r="F43" s="99">
        <v>0.5</v>
      </c>
      <c r="G43" s="98">
        <f t="shared" si="2"/>
        <v>52.840000000000011</v>
      </c>
      <c r="H43" s="105">
        <v>0.5</v>
      </c>
      <c r="I43" s="5"/>
      <c r="J43" s="73"/>
      <c r="K43" s="40"/>
      <c r="L43" s="9"/>
      <c r="M43" s="181">
        <v>2</v>
      </c>
      <c r="N43" s="181">
        <v>2</v>
      </c>
      <c r="O43" s="179">
        <v>3</v>
      </c>
      <c r="P43" s="420">
        <f t="shared" si="7"/>
        <v>7</v>
      </c>
      <c r="Q43" s="304">
        <f t="shared" si="8"/>
        <v>12</v>
      </c>
      <c r="R43" s="5"/>
      <c r="S43" s="25">
        <v>0.5</v>
      </c>
      <c r="T43" s="61"/>
      <c r="U43" s="436">
        <f>H43*$G$146</f>
        <v>30000</v>
      </c>
      <c r="V43" s="416"/>
      <c r="W43" s="23"/>
      <c r="X43" s="164"/>
      <c r="Y43" s="319"/>
      <c r="Z43" s="553">
        <f t="shared" si="9"/>
        <v>4984850</v>
      </c>
      <c r="AA43" s="501"/>
      <c r="AB43" s="632" t="s">
        <v>341</v>
      </c>
    </row>
    <row r="44" spans="1:29" ht="15">
      <c r="A44" s="34" t="s">
        <v>5</v>
      </c>
      <c r="B44" s="411">
        <v>6</v>
      </c>
      <c r="C44" s="318" t="s">
        <v>93</v>
      </c>
      <c r="D44" s="314" t="s">
        <v>255</v>
      </c>
      <c r="E44" s="315" t="s">
        <v>26</v>
      </c>
      <c r="F44" s="99">
        <v>0.34</v>
      </c>
      <c r="G44" s="98">
        <f t="shared" si="2"/>
        <v>53.180000000000014</v>
      </c>
      <c r="H44" s="115">
        <v>0.34</v>
      </c>
      <c r="I44" s="5"/>
      <c r="J44" s="73"/>
      <c r="K44" s="40"/>
      <c r="L44" s="9"/>
      <c r="M44" s="181">
        <v>3</v>
      </c>
      <c r="N44" s="181">
        <v>2</v>
      </c>
      <c r="O44" s="179">
        <v>2</v>
      </c>
      <c r="P44" s="420">
        <f t="shared" si="7"/>
        <v>7</v>
      </c>
      <c r="Q44" s="304">
        <f t="shared" si="8"/>
        <v>12</v>
      </c>
      <c r="R44" s="116">
        <v>0</v>
      </c>
      <c r="S44" s="5"/>
      <c r="T44" s="61"/>
      <c r="U44" s="436">
        <v>0</v>
      </c>
      <c r="V44" s="416"/>
      <c r="W44" s="23"/>
      <c r="X44" s="164"/>
      <c r="Y44" s="319"/>
      <c r="Z44" s="553">
        <f t="shared" si="9"/>
        <v>4984850</v>
      </c>
      <c r="AA44" s="501"/>
      <c r="AB44" s="632" t="s">
        <v>316</v>
      </c>
    </row>
    <row r="45" spans="1:29" ht="15">
      <c r="A45" s="34" t="s">
        <v>5</v>
      </c>
      <c r="B45" s="407">
        <v>3</v>
      </c>
      <c r="C45" s="318" t="s">
        <v>15</v>
      </c>
      <c r="D45" s="314" t="s">
        <v>261</v>
      </c>
      <c r="E45" s="315" t="s">
        <v>251</v>
      </c>
      <c r="F45" s="99">
        <v>0.43</v>
      </c>
      <c r="G45" s="98">
        <f t="shared" si="2"/>
        <v>53.610000000000014</v>
      </c>
      <c r="H45" s="106">
        <v>0.43</v>
      </c>
      <c r="I45" s="5"/>
      <c r="J45" s="73"/>
      <c r="K45" s="40"/>
      <c r="L45" s="9"/>
      <c r="M45" s="181">
        <v>3</v>
      </c>
      <c r="N45" s="181">
        <v>2</v>
      </c>
      <c r="O45" s="179">
        <v>2</v>
      </c>
      <c r="P45" s="420">
        <f t="shared" si="7"/>
        <v>7</v>
      </c>
      <c r="Q45" s="304">
        <f t="shared" si="8"/>
        <v>12</v>
      </c>
      <c r="R45" s="5"/>
      <c r="S45" s="81">
        <v>0.43</v>
      </c>
      <c r="T45" s="61"/>
      <c r="U45" s="436">
        <f>H45*$G$146</f>
        <v>25800</v>
      </c>
      <c r="V45" s="416"/>
      <c r="W45" s="23"/>
      <c r="X45" s="164"/>
      <c r="Y45" s="319"/>
      <c r="Z45" s="553">
        <f t="shared" si="9"/>
        <v>5010650</v>
      </c>
      <c r="AA45" s="501"/>
      <c r="AB45" s="632"/>
    </row>
    <row r="46" spans="1:29" ht="15">
      <c r="A46" s="34" t="s">
        <v>5</v>
      </c>
      <c r="B46" s="412">
        <v>5</v>
      </c>
      <c r="C46" s="318" t="s">
        <v>109</v>
      </c>
      <c r="D46" s="314" t="s">
        <v>255</v>
      </c>
      <c r="E46" s="315" t="s">
        <v>251</v>
      </c>
      <c r="F46" s="99">
        <v>1.97</v>
      </c>
      <c r="G46" s="98">
        <f t="shared" si="2"/>
        <v>55.580000000000013</v>
      </c>
      <c r="H46" s="109">
        <v>1.97</v>
      </c>
      <c r="I46" s="5"/>
      <c r="J46" s="73"/>
      <c r="K46" s="40"/>
      <c r="L46" s="9"/>
      <c r="M46" s="181">
        <v>4</v>
      </c>
      <c r="N46" s="181">
        <v>1</v>
      </c>
      <c r="O46" s="179">
        <v>3</v>
      </c>
      <c r="P46" s="420">
        <f t="shared" si="7"/>
        <v>8</v>
      </c>
      <c r="Q46" s="304">
        <f t="shared" si="8"/>
        <v>12</v>
      </c>
      <c r="R46" s="55">
        <v>1.97</v>
      </c>
      <c r="S46" s="5"/>
      <c r="T46" s="61"/>
      <c r="U46" s="436">
        <f>R46*$F$147</f>
        <v>78800</v>
      </c>
      <c r="V46" s="416"/>
      <c r="W46" s="23"/>
      <c r="X46" s="164"/>
      <c r="Y46" s="319"/>
      <c r="Z46" s="553">
        <f t="shared" si="9"/>
        <v>5089450</v>
      </c>
      <c r="AA46" s="501"/>
      <c r="AB46" s="632"/>
      <c r="AC46" s="310">
        <f>G46/G118</f>
        <v>0.60223209448477599</v>
      </c>
    </row>
    <row r="47" spans="1:29" ht="15">
      <c r="A47" s="34"/>
      <c r="B47" s="412"/>
      <c r="C47" s="511">
        <v>0.2</v>
      </c>
      <c r="D47" s="512"/>
      <c r="E47" s="513"/>
      <c r="F47" s="514"/>
      <c r="G47" s="515"/>
      <c r="H47" s="516"/>
      <c r="I47" s="517"/>
      <c r="J47" s="518"/>
      <c r="K47" s="519"/>
      <c r="L47" s="520"/>
      <c r="M47" s="521"/>
      <c r="N47" s="521"/>
      <c r="O47" s="522"/>
      <c r="P47" s="523"/>
      <c r="Q47" s="524"/>
      <c r="R47" s="517"/>
      <c r="S47" s="517"/>
      <c r="T47" s="514"/>
      <c r="U47" s="525"/>
      <c r="V47" s="526"/>
      <c r="W47" s="517"/>
      <c r="X47" s="527"/>
      <c r="Y47" s="528"/>
      <c r="Z47" s="549"/>
      <c r="AA47" s="700">
        <f>SUM(U27:U46)</f>
        <v>1040400</v>
      </c>
    </row>
    <row r="48" spans="1:29" ht="15">
      <c r="A48" s="34" t="s">
        <v>5</v>
      </c>
      <c r="B48" s="412">
        <v>5</v>
      </c>
      <c r="C48" s="318" t="s">
        <v>355</v>
      </c>
      <c r="D48" s="314" t="s">
        <v>361</v>
      </c>
      <c r="E48" s="315" t="s">
        <v>356</v>
      </c>
      <c r="F48" s="99">
        <v>1.8</v>
      </c>
      <c r="G48" s="98">
        <f>F48+G46</f>
        <v>57.38000000000001</v>
      </c>
      <c r="H48" s="109">
        <v>1.8</v>
      </c>
      <c r="I48" s="5" t="s">
        <v>13</v>
      </c>
      <c r="J48" s="73"/>
      <c r="K48" s="49">
        <v>1980</v>
      </c>
      <c r="L48" s="9"/>
      <c r="M48" s="181">
        <v>2</v>
      </c>
      <c r="N48" s="181">
        <v>2</v>
      </c>
      <c r="O48" s="179">
        <v>3</v>
      </c>
      <c r="P48" s="420">
        <f t="shared" ref="P48:P73" si="10">SUM(M48:O48)</f>
        <v>7</v>
      </c>
      <c r="Q48" s="304">
        <f t="shared" ref="Q48:Q73" si="11">O48*N48*M48</f>
        <v>12</v>
      </c>
      <c r="R48" s="55">
        <v>1.8</v>
      </c>
      <c r="S48" s="5"/>
      <c r="T48" s="61"/>
      <c r="U48" s="436">
        <f>R48*$F$146</f>
        <v>72000</v>
      </c>
      <c r="V48" s="416"/>
      <c r="W48" s="23"/>
      <c r="X48" s="164"/>
      <c r="Y48" s="319"/>
      <c r="Z48" s="553">
        <f>U48+Z46</f>
        <v>5161450</v>
      </c>
      <c r="AA48" s="501"/>
      <c r="AB48" s="632" t="s">
        <v>357</v>
      </c>
      <c r="AC48" s="310">
        <f>G48/G118</f>
        <v>0.62173583270126742</v>
      </c>
    </row>
    <row r="49" spans="1:30" ht="15">
      <c r="A49" s="34" t="s">
        <v>5</v>
      </c>
      <c r="B49" s="412">
        <v>5</v>
      </c>
      <c r="C49" s="318" t="s">
        <v>195</v>
      </c>
      <c r="D49" s="314" t="s">
        <v>280</v>
      </c>
      <c r="E49" s="315" t="s">
        <v>301</v>
      </c>
      <c r="F49" s="99">
        <v>1.2</v>
      </c>
      <c r="G49" s="98">
        <f t="shared" si="2"/>
        <v>58.580000000000013</v>
      </c>
      <c r="H49" s="109">
        <v>0.3</v>
      </c>
      <c r="I49" s="116">
        <v>0.9</v>
      </c>
      <c r="J49" s="73" t="s">
        <v>13</v>
      </c>
      <c r="K49" s="40">
        <v>1983</v>
      </c>
      <c r="L49" s="9"/>
      <c r="M49" s="181">
        <v>3</v>
      </c>
      <c r="N49" s="181">
        <v>4</v>
      </c>
      <c r="O49" s="179">
        <v>1</v>
      </c>
      <c r="P49" s="420">
        <f t="shared" si="10"/>
        <v>8</v>
      </c>
      <c r="Q49" s="304">
        <f t="shared" si="11"/>
        <v>12</v>
      </c>
      <c r="R49" s="55">
        <v>0.3</v>
      </c>
      <c r="S49" s="116">
        <v>0</v>
      </c>
      <c r="T49" s="61"/>
      <c r="U49" s="436">
        <f>R49*F146</f>
        <v>12000</v>
      </c>
      <c r="V49" s="416"/>
      <c r="W49" s="23"/>
      <c r="X49" s="164"/>
      <c r="Y49" s="319"/>
      <c r="Z49" s="553">
        <f>U49+Z48</f>
        <v>5173450</v>
      </c>
      <c r="AA49" s="501"/>
      <c r="AB49" s="632"/>
    </row>
    <row r="50" spans="1:30" ht="15">
      <c r="A50" s="34" t="s">
        <v>5</v>
      </c>
      <c r="B50" s="410">
        <v>1</v>
      </c>
      <c r="C50" s="318" t="s">
        <v>49</v>
      </c>
      <c r="D50" s="314" t="s">
        <v>255</v>
      </c>
      <c r="E50" s="315" t="s">
        <v>251</v>
      </c>
      <c r="F50" s="99">
        <v>3.26</v>
      </c>
      <c r="G50" s="98">
        <f t="shared" si="2"/>
        <v>61.840000000000011</v>
      </c>
      <c r="H50" s="104"/>
      <c r="I50" s="5"/>
      <c r="J50" s="77">
        <v>3.26</v>
      </c>
      <c r="K50" s="40" t="s">
        <v>52</v>
      </c>
      <c r="L50" s="9">
        <v>2015</v>
      </c>
      <c r="M50" s="181">
        <v>3</v>
      </c>
      <c r="N50" s="181">
        <v>3</v>
      </c>
      <c r="O50" s="179">
        <v>1</v>
      </c>
      <c r="P50" s="420">
        <f t="shared" si="10"/>
        <v>7</v>
      </c>
      <c r="Q50" s="304">
        <f t="shared" si="11"/>
        <v>9</v>
      </c>
      <c r="R50" s="5"/>
      <c r="S50" s="5"/>
      <c r="T50" s="79">
        <v>0</v>
      </c>
      <c r="U50" s="436">
        <v>0</v>
      </c>
      <c r="V50" s="416"/>
      <c r="W50" s="23"/>
      <c r="X50" s="164"/>
      <c r="Y50" s="319"/>
      <c r="Z50" s="548"/>
      <c r="AA50" s="699"/>
      <c r="AB50" s="632" t="s">
        <v>432</v>
      </c>
    </row>
    <row r="51" spans="1:30" ht="15">
      <c r="A51" s="34" t="s">
        <v>5</v>
      </c>
      <c r="B51" s="412">
        <v>5</v>
      </c>
      <c r="C51" s="318" t="s">
        <v>82</v>
      </c>
      <c r="D51" s="314" t="s">
        <v>230</v>
      </c>
      <c r="E51" s="315" t="s">
        <v>213</v>
      </c>
      <c r="F51" s="99">
        <v>0.8</v>
      </c>
      <c r="G51" s="98">
        <f>F51+G50</f>
        <v>62.640000000000008</v>
      </c>
      <c r="H51" s="109">
        <v>0.8</v>
      </c>
      <c r="I51" s="5"/>
      <c r="J51" s="73"/>
      <c r="K51" s="40"/>
      <c r="L51" s="9"/>
      <c r="M51" s="181">
        <v>3</v>
      </c>
      <c r="N51" s="181">
        <v>1</v>
      </c>
      <c r="O51" s="179">
        <v>3</v>
      </c>
      <c r="P51" s="420">
        <f t="shared" si="10"/>
        <v>7</v>
      </c>
      <c r="Q51" s="304">
        <f t="shared" si="11"/>
        <v>9</v>
      </c>
      <c r="R51" s="55">
        <v>0.8</v>
      </c>
      <c r="S51" s="5"/>
      <c r="T51" s="61"/>
      <c r="U51" s="436">
        <f>H51*$F$146</f>
        <v>32000</v>
      </c>
      <c r="V51" s="416"/>
      <c r="W51" s="23"/>
      <c r="X51" s="164"/>
      <c r="Y51" s="319"/>
      <c r="Z51" s="553">
        <f>32000+Z49</f>
        <v>5205450</v>
      </c>
      <c r="AA51" s="501"/>
      <c r="AB51" s="632"/>
      <c r="AD51" s="378"/>
    </row>
    <row r="52" spans="1:30" ht="15">
      <c r="A52" s="34" t="s">
        <v>5</v>
      </c>
      <c r="B52" s="408">
        <v>2</v>
      </c>
      <c r="C52" s="318" t="s">
        <v>95</v>
      </c>
      <c r="D52" s="314" t="s">
        <v>255</v>
      </c>
      <c r="E52" s="315" t="s">
        <v>277</v>
      </c>
      <c r="F52" s="99">
        <v>0.25</v>
      </c>
      <c r="G52" s="98">
        <f>F52+G51</f>
        <v>62.890000000000008</v>
      </c>
      <c r="H52" s="104"/>
      <c r="I52" s="7">
        <v>0.25</v>
      </c>
      <c r="J52" s="73"/>
      <c r="K52" s="40">
        <v>1988</v>
      </c>
      <c r="L52" s="9"/>
      <c r="M52" s="181">
        <v>1</v>
      </c>
      <c r="N52" s="181">
        <v>3</v>
      </c>
      <c r="O52" s="179">
        <v>3</v>
      </c>
      <c r="P52" s="420">
        <f t="shared" si="10"/>
        <v>7</v>
      </c>
      <c r="Q52" s="304">
        <f t="shared" si="11"/>
        <v>9</v>
      </c>
      <c r="R52" s="5"/>
      <c r="S52" s="7">
        <v>0.25</v>
      </c>
      <c r="T52" s="61"/>
      <c r="U52" s="436">
        <f>I52*$G$147</f>
        <v>23750</v>
      </c>
      <c r="V52" s="416"/>
      <c r="W52" s="23"/>
      <c r="X52" s="164"/>
      <c r="Y52" s="319"/>
      <c r="Z52" s="553">
        <f t="shared" ref="Z52:Z73" si="12">U52+Z51</f>
        <v>5229200</v>
      </c>
      <c r="AA52" s="501"/>
      <c r="AB52" s="632"/>
    </row>
    <row r="53" spans="1:30" ht="15">
      <c r="A53" s="34" t="s">
        <v>5</v>
      </c>
      <c r="B53" s="412">
        <v>5</v>
      </c>
      <c r="C53" s="318" t="s">
        <v>46</v>
      </c>
      <c r="D53" s="314" t="s">
        <v>270</v>
      </c>
      <c r="E53" s="315" t="s">
        <v>251</v>
      </c>
      <c r="F53" s="99">
        <v>2.6</v>
      </c>
      <c r="G53" s="98">
        <f t="shared" si="2"/>
        <v>65.490000000000009</v>
      </c>
      <c r="H53" s="109">
        <v>2.6</v>
      </c>
      <c r="I53" s="5"/>
      <c r="J53" s="73"/>
      <c r="K53" s="40"/>
      <c r="L53" s="9"/>
      <c r="M53" s="181">
        <v>3</v>
      </c>
      <c r="N53" s="181">
        <v>1</v>
      </c>
      <c r="O53" s="179">
        <v>3</v>
      </c>
      <c r="P53" s="420">
        <f t="shared" si="10"/>
        <v>7</v>
      </c>
      <c r="Q53" s="304">
        <f t="shared" si="11"/>
        <v>9</v>
      </c>
      <c r="R53" s="55">
        <v>2.6</v>
      </c>
      <c r="S53" s="5"/>
      <c r="T53" s="61"/>
      <c r="U53" s="436">
        <f>R53*F146</f>
        <v>104000</v>
      </c>
      <c r="V53" s="416"/>
      <c r="W53" s="23"/>
      <c r="X53" s="164"/>
      <c r="Y53" s="319"/>
      <c r="Z53" s="553">
        <f t="shared" si="12"/>
        <v>5333200</v>
      </c>
      <c r="AA53" s="501"/>
      <c r="AB53" s="632" t="s">
        <v>271</v>
      </c>
    </row>
    <row r="54" spans="1:30" ht="15">
      <c r="A54" s="34" t="s">
        <v>5</v>
      </c>
      <c r="B54" s="410">
        <v>1</v>
      </c>
      <c r="C54" s="318" t="s">
        <v>353</v>
      </c>
      <c r="D54" s="314" t="s">
        <v>224</v>
      </c>
      <c r="E54" s="315" t="s">
        <v>354</v>
      </c>
      <c r="F54" s="99">
        <v>1.07</v>
      </c>
      <c r="G54" s="98">
        <f t="shared" si="2"/>
        <v>66.56</v>
      </c>
      <c r="H54" s="104"/>
      <c r="I54" s="78">
        <v>1.07</v>
      </c>
      <c r="J54" s="73"/>
      <c r="K54" s="40"/>
      <c r="L54" s="9"/>
      <c r="M54" s="181">
        <v>3</v>
      </c>
      <c r="N54" s="181">
        <v>1</v>
      </c>
      <c r="O54" s="179">
        <v>3</v>
      </c>
      <c r="P54" s="420">
        <f t="shared" si="10"/>
        <v>7</v>
      </c>
      <c r="Q54" s="304">
        <f t="shared" si="11"/>
        <v>9</v>
      </c>
      <c r="R54" s="5"/>
      <c r="S54" s="78">
        <v>0</v>
      </c>
      <c r="T54" s="61"/>
      <c r="U54" s="436">
        <v>0</v>
      </c>
      <c r="V54" s="416"/>
      <c r="W54" s="23"/>
      <c r="X54" s="164"/>
      <c r="Y54" s="319"/>
      <c r="Z54" s="553">
        <f t="shared" si="12"/>
        <v>5333200</v>
      </c>
      <c r="AA54" s="501"/>
      <c r="AB54" s="632"/>
    </row>
    <row r="55" spans="1:30" ht="15">
      <c r="A55" s="34" t="s">
        <v>5</v>
      </c>
      <c r="B55" s="410">
        <v>1</v>
      </c>
      <c r="C55" s="322" t="s">
        <v>44</v>
      </c>
      <c r="D55" s="314" t="s">
        <v>230</v>
      </c>
      <c r="E55" s="315" t="s">
        <v>34</v>
      </c>
      <c r="F55" s="99">
        <v>0.27</v>
      </c>
      <c r="G55" s="98">
        <f t="shared" si="2"/>
        <v>66.83</v>
      </c>
      <c r="H55" s="104"/>
      <c r="I55" s="78">
        <v>0.27</v>
      </c>
      <c r="J55" s="73" t="s">
        <v>13</v>
      </c>
      <c r="K55" s="40"/>
      <c r="L55" s="9"/>
      <c r="M55" s="181">
        <v>1</v>
      </c>
      <c r="N55" s="181">
        <v>3</v>
      </c>
      <c r="O55" s="179">
        <v>3</v>
      </c>
      <c r="P55" s="420">
        <f t="shared" si="10"/>
        <v>7</v>
      </c>
      <c r="Q55" s="304">
        <f t="shared" si="11"/>
        <v>9</v>
      </c>
      <c r="R55" s="116">
        <v>0</v>
      </c>
      <c r="S55" s="78">
        <v>0</v>
      </c>
      <c r="T55" s="61"/>
      <c r="U55" s="436">
        <v>0</v>
      </c>
      <c r="V55" s="416"/>
      <c r="W55" s="23"/>
      <c r="X55" s="164"/>
      <c r="Y55" s="319"/>
      <c r="Z55" s="553">
        <f t="shared" si="12"/>
        <v>5333200</v>
      </c>
      <c r="AA55" s="501"/>
      <c r="AB55" s="632"/>
    </row>
    <row r="56" spans="1:30" ht="15">
      <c r="A56" s="34" t="s">
        <v>5</v>
      </c>
      <c r="B56" s="409">
        <v>4</v>
      </c>
      <c r="C56" s="318" t="s">
        <v>429</v>
      </c>
      <c r="D56" s="314"/>
      <c r="E56" s="315"/>
      <c r="F56" s="99">
        <v>1</v>
      </c>
      <c r="G56" s="98">
        <f t="shared" si="2"/>
        <v>67.83</v>
      </c>
      <c r="H56" s="105">
        <v>1</v>
      </c>
      <c r="I56" s="5"/>
      <c r="J56" s="128"/>
      <c r="K56" s="40"/>
      <c r="L56" s="9"/>
      <c r="M56" s="181">
        <v>2</v>
      </c>
      <c r="N56" s="181">
        <v>1</v>
      </c>
      <c r="O56" s="179">
        <v>4</v>
      </c>
      <c r="P56" s="420">
        <f t="shared" si="10"/>
        <v>7</v>
      </c>
      <c r="Q56" s="304">
        <f t="shared" si="11"/>
        <v>8</v>
      </c>
      <c r="R56" s="23">
        <v>0</v>
      </c>
      <c r="S56" s="25">
        <v>1</v>
      </c>
      <c r="T56" s="79">
        <v>0</v>
      </c>
      <c r="U56" s="436">
        <f>(S56*$G$146)</f>
        <v>60000</v>
      </c>
      <c r="V56" s="416"/>
      <c r="W56" s="23"/>
      <c r="X56" s="164"/>
      <c r="Y56" s="319"/>
      <c r="Z56" s="553">
        <f t="shared" si="12"/>
        <v>5393200</v>
      </c>
      <c r="AA56" s="501"/>
      <c r="AB56" s="632" t="s">
        <v>752</v>
      </c>
    </row>
    <row r="57" spans="1:30" ht="15">
      <c r="A57" s="34" t="s">
        <v>5</v>
      </c>
      <c r="B57" s="410">
        <v>1</v>
      </c>
      <c r="C57" s="318" t="s">
        <v>29</v>
      </c>
      <c r="D57" s="314" t="s">
        <v>255</v>
      </c>
      <c r="E57" s="315" t="s">
        <v>251</v>
      </c>
      <c r="F57" s="99">
        <v>0.5</v>
      </c>
      <c r="G57" s="98">
        <f t="shared" si="2"/>
        <v>68.33</v>
      </c>
      <c r="H57" s="104"/>
      <c r="I57" s="78">
        <v>0.5</v>
      </c>
      <c r="J57" s="73" t="s">
        <v>13</v>
      </c>
      <c r="K57" s="40"/>
      <c r="L57" s="9"/>
      <c r="M57" s="181">
        <v>2</v>
      </c>
      <c r="N57" s="181">
        <v>2</v>
      </c>
      <c r="O57" s="179">
        <v>2</v>
      </c>
      <c r="P57" s="420">
        <f t="shared" si="10"/>
        <v>6</v>
      </c>
      <c r="Q57" s="304">
        <f t="shared" si="11"/>
        <v>8</v>
      </c>
      <c r="R57" s="5"/>
      <c r="S57" s="78">
        <v>0</v>
      </c>
      <c r="T57" s="61"/>
      <c r="U57" s="436">
        <v>0</v>
      </c>
      <c r="V57" s="416"/>
      <c r="W57" s="23"/>
      <c r="X57" s="164"/>
      <c r="Y57" s="319"/>
      <c r="Z57" s="553">
        <f t="shared" si="12"/>
        <v>5393200</v>
      </c>
      <c r="AA57" s="501"/>
      <c r="AB57" s="632"/>
    </row>
    <row r="58" spans="1:30" ht="15">
      <c r="A58" s="34" t="s">
        <v>5</v>
      </c>
      <c r="B58" s="409">
        <v>4</v>
      </c>
      <c r="C58" s="318" t="s">
        <v>111</v>
      </c>
      <c r="D58" s="314" t="s">
        <v>261</v>
      </c>
      <c r="E58" s="315" t="s">
        <v>15</v>
      </c>
      <c r="F58" s="99">
        <v>0.23</v>
      </c>
      <c r="G58" s="98">
        <f t="shared" si="2"/>
        <v>68.56</v>
      </c>
      <c r="H58" s="105">
        <v>0.23</v>
      </c>
      <c r="I58" s="5"/>
      <c r="J58" s="73"/>
      <c r="K58" s="40"/>
      <c r="L58" s="9"/>
      <c r="M58" s="181">
        <v>2</v>
      </c>
      <c r="N58" s="181">
        <v>2</v>
      </c>
      <c r="O58" s="179">
        <v>2</v>
      </c>
      <c r="P58" s="420">
        <f t="shared" si="10"/>
        <v>6</v>
      </c>
      <c r="Q58" s="304">
        <f t="shared" si="11"/>
        <v>8</v>
      </c>
      <c r="R58" s="5"/>
      <c r="S58" s="25">
        <v>0.23</v>
      </c>
      <c r="T58" s="61"/>
      <c r="U58" s="436">
        <f>S58*$G$146</f>
        <v>13800</v>
      </c>
      <c r="V58" s="416"/>
      <c r="W58" s="23"/>
      <c r="X58" s="164"/>
      <c r="Y58" s="319"/>
      <c r="Z58" s="553">
        <f t="shared" si="12"/>
        <v>5407000</v>
      </c>
      <c r="AA58" s="501"/>
      <c r="AB58" s="632"/>
    </row>
    <row r="59" spans="1:30" ht="15">
      <c r="A59" s="34" t="s">
        <v>5</v>
      </c>
      <c r="B59" s="410">
        <v>1</v>
      </c>
      <c r="C59" s="318" t="s">
        <v>32</v>
      </c>
      <c r="D59" s="314" t="s">
        <v>250</v>
      </c>
      <c r="E59" s="315" t="s">
        <v>329</v>
      </c>
      <c r="F59" s="99">
        <v>0.54</v>
      </c>
      <c r="G59" s="98">
        <f t="shared" si="2"/>
        <v>69.100000000000009</v>
      </c>
      <c r="H59" s="104"/>
      <c r="I59" s="78">
        <v>0.54</v>
      </c>
      <c r="J59" s="73"/>
      <c r="K59" s="40" t="s">
        <v>39</v>
      </c>
      <c r="L59" s="9"/>
      <c r="M59" s="181">
        <v>2</v>
      </c>
      <c r="N59" s="181">
        <v>2</v>
      </c>
      <c r="O59" s="179">
        <v>2</v>
      </c>
      <c r="P59" s="420">
        <f t="shared" si="10"/>
        <v>6</v>
      </c>
      <c r="Q59" s="304">
        <f t="shared" si="11"/>
        <v>8</v>
      </c>
      <c r="R59" s="5"/>
      <c r="S59" s="380">
        <v>0</v>
      </c>
      <c r="T59" s="61"/>
      <c r="U59" s="436">
        <v>0</v>
      </c>
      <c r="V59" s="416"/>
      <c r="W59" s="23"/>
      <c r="X59" s="164"/>
      <c r="Y59" s="319"/>
      <c r="Z59" s="553">
        <f t="shared" si="12"/>
        <v>5407000</v>
      </c>
      <c r="AA59" s="501"/>
      <c r="AB59" s="632" t="s">
        <v>335</v>
      </c>
    </row>
    <row r="60" spans="1:30" ht="15">
      <c r="A60" s="34" t="s">
        <v>5</v>
      </c>
      <c r="B60" s="408">
        <v>2</v>
      </c>
      <c r="C60" s="318" t="s">
        <v>37</v>
      </c>
      <c r="D60" s="314" t="s">
        <v>280</v>
      </c>
      <c r="E60" s="315" t="s">
        <v>216</v>
      </c>
      <c r="F60" s="99">
        <v>0.37</v>
      </c>
      <c r="G60" s="98">
        <f t="shared" si="2"/>
        <v>69.470000000000013</v>
      </c>
      <c r="H60" s="104" t="s">
        <v>13</v>
      </c>
      <c r="I60" s="7">
        <v>0.37</v>
      </c>
      <c r="J60" s="73"/>
      <c r="K60" s="40">
        <v>1975</v>
      </c>
      <c r="L60" s="9"/>
      <c r="M60" s="181">
        <v>1</v>
      </c>
      <c r="N60" s="181">
        <v>2</v>
      </c>
      <c r="O60" s="179">
        <v>4</v>
      </c>
      <c r="P60" s="420">
        <f t="shared" si="10"/>
        <v>7</v>
      </c>
      <c r="Q60" s="304">
        <f t="shared" si="11"/>
        <v>8</v>
      </c>
      <c r="R60" s="5"/>
      <c r="S60" s="7">
        <v>0.37</v>
      </c>
      <c r="T60" s="61"/>
      <c r="U60" s="436">
        <f>S60*$G$147</f>
        <v>35150</v>
      </c>
      <c r="V60" s="416"/>
      <c r="W60" s="23"/>
      <c r="X60" s="164"/>
      <c r="Y60" s="319"/>
      <c r="Z60" s="553">
        <f t="shared" si="12"/>
        <v>5442150</v>
      </c>
      <c r="AA60" s="501"/>
      <c r="AB60" s="632"/>
    </row>
    <row r="61" spans="1:30" ht="15">
      <c r="A61" s="34" t="s">
        <v>5</v>
      </c>
      <c r="B61" s="409">
        <v>4</v>
      </c>
      <c r="C61" s="322" t="s">
        <v>120</v>
      </c>
      <c r="D61" s="314" t="s">
        <v>337</v>
      </c>
      <c r="E61" s="315" t="s">
        <v>339</v>
      </c>
      <c r="F61" s="99">
        <v>0.3</v>
      </c>
      <c r="G61" s="98">
        <f t="shared" si="2"/>
        <v>69.77000000000001</v>
      </c>
      <c r="H61" s="105">
        <v>0.3</v>
      </c>
      <c r="I61" s="5"/>
      <c r="J61" s="73"/>
      <c r="K61" s="40"/>
      <c r="L61" s="9"/>
      <c r="M61" s="181">
        <v>1</v>
      </c>
      <c r="N61" s="181">
        <v>2</v>
      </c>
      <c r="O61" s="179">
        <v>4</v>
      </c>
      <c r="P61" s="420">
        <f t="shared" si="10"/>
        <v>7</v>
      </c>
      <c r="Q61" s="304">
        <f t="shared" si="11"/>
        <v>8</v>
      </c>
      <c r="R61" s="116">
        <v>0</v>
      </c>
      <c r="S61" s="25">
        <v>0.3</v>
      </c>
      <c r="T61" s="61"/>
      <c r="U61" s="436">
        <f>S61*G146</f>
        <v>18000</v>
      </c>
      <c r="V61" s="416"/>
      <c r="W61" s="23"/>
      <c r="X61" s="164"/>
      <c r="Y61" s="319"/>
      <c r="Z61" s="553">
        <f t="shared" si="12"/>
        <v>5460150</v>
      </c>
      <c r="AA61" s="501"/>
      <c r="AB61" s="632" t="s">
        <v>340</v>
      </c>
    </row>
    <row r="62" spans="1:30" ht="15">
      <c r="A62" s="34" t="s">
        <v>5</v>
      </c>
      <c r="B62" s="413"/>
      <c r="C62" s="318" t="s">
        <v>436</v>
      </c>
      <c r="D62" s="314" t="s">
        <v>382</v>
      </c>
      <c r="E62" s="315" t="s">
        <v>93</v>
      </c>
      <c r="F62" s="99">
        <v>0.14000000000000001</v>
      </c>
      <c r="G62" s="98">
        <f t="shared" si="2"/>
        <v>69.910000000000011</v>
      </c>
      <c r="H62" s="104">
        <v>0.25</v>
      </c>
      <c r="I62" s="5"/>
      <c r="J62" s="73"/>
      <c r="K62" s="40"/>
      <c r="L62" s="9"/>
      <c r="M62" s="181">
        <v>2</v>
      </c>
      <c r="N62" s="181">
        <v>2</v>
      </c>
      <c r="O62" s="179">
        <v>2</v>
      </c>
      <c r="P62" s="420">
        <f t="shared" si="10"/>
        <v>6</v>
      </c>
      <c r="Q62" s="304">
        <f t="shared" si="11"/>
        <v>8</v>
      </c>
      <c r="R62" s="5"/>
      <c r="S62" s="133"/>
      <c r="T62" s="79">
        <v>0</v>
      </c>
      <c r="U62" s="436">
        <v>0</v>
      </c>
      <c r="V62" s="417"/>
      <c r="W62" s="5"/>
      <c r="X62" s="168"/>
      <c r="Y62" s="319"/>
      <c r="Z62" s="553">
        <f t="shared" si="12"/>
        <v>5460150</v>
      </c>
      <c r="AA62" s="501"/>
      <c r="AB62" s="632"/>
    </row>
    <row r="63" spans="1:30" ht="15">
      <c r="A63" s="34" t="s">
        <v>5</v>
      </c>
      <c r="B63" s="408">
        <v>2</v>
      </c>
      <c r="C63" s="318" t="s">
        <v>72</v>
      </c>
      <c r="D63" s="314" t="s">
        <v>337</v>
      </c>
      <c r="E63" s="315" t="s">
        <v>338</v>
      </c>
      <c r="F63" s="99">
        <v>0.2</v>
      </c>
      <c r="G63" s="98">
        <f t="shared" si="2"/>
        <v>70.110000000000014</v>
      </c>
      <c r="H63" s="104"/>
      <c r="I63" s="7">
        <v>0.2</v>
      </c>
      <c r="J63" s="73"/>
      <c r="K63" s="40"/>
      <c r="L63" s="9"/>
      <c r="M63" s="181">
        <v>1</v>
      </c>
      <c r="N63" s="181">
        <v>2</v>
      </c>
      <c r="O63" s="179">
        <v>4</v>
      </c>
      <c r="P63" s="420">
        <f t="shared" si="10"/>
        <v>7</v>
      </c>
      <c r="Q63" s="304">
        <f t="shared" si="11"/>
        <v>8</v>
      </c>
      <c r="R63" s="5"/>
      <c r="S63" s="7">
        <v>0.2</v>
      </c>
      <c r="T63" s="61"/>
      <c r="U63" s="436">
        <f>S63*G147</f>
        <v>19000</v>
      </c>
      <c r="V63" s="416"/>
      <c r="W63" s="23"/>
      <c r="X63" s="164"/>
      <c r="Y63" s="319"/>
      <c r="Z63" s="553">
        <f t="shared" si="12"/>
        <v>5479150</v>
      </c>
      <c r="AA63" s="501"/>
      <c r="AB63" s="632"/>
    </row>
    <row r="64" spans="1:30" ht="15">
      <c r="A64" s="34" t="s">
        <v>5</v>
      </c>
      <c r="B64" s="408">
        <v>2</v>
      </c>
      <c r="C64" s="318" t="s">
        <v>60</v>
      </c>
      <c r="D64" s="314" t="s">
        <v>255</v>
      </c>
      <c r="E64" s="315" t="s">
        <v>251</v>
      </c>
      <c r="F64" s="99">
        <v>1</v>
      </c>
      <c r="G64" s="98">
        <f t="shared" si="2"/>
        <v>71.110000000000014</v>
      </c>
      <c r="H64" s="105">
        <v>0.1</v>
      </c>
      <c r="I64" s="7">
        <v>0.9</v>
      </c>
      <c r="J64" s="73"/>
      <c r="K64" s="40"/>
      <c r="L64" s="9"/>
      <c r="M64" s="181">
        <v>1</v>
      </c>
      <c r="N64" s="181">
        <v>2</v>
      </c>
      <c r="O64" s="179">
        <v>4</v>
      </c>
      <c r="P64" s="420">
        <f t="shared" si="10"/>
        <v>7</v>
      </c>
      <c r="Q64" s="304">
        <f t="shared" si="11"/>
        <v>8</v>
      </c>
      <c r="R64" s="5"/>
      <c r="S64" s="7">
        <v>1</v>
      </c>
      <c r="T64" s="61"/>
      <c r="U64" s="436">
        <f>H64*G146+I64*G147</f>
        <v>91500</v>
      </c>
      <c r="V64" s="416"/>
      <c r="W64" s="23"/>
      <c r="X64" s="164"/>
      <c r="Y64" s="319"/>
      <c r="Z64" s="553">
        <f t="shared" si="12"/>
        <v>5570650</v>
      </c>
      <c r="AA64" s="501"/>
      <c r="AB64" s="632"/>
    </row>
    <row r="65" spans="1:29" ht="15">
      <c r="A65" s="34" t="s">
        <v>5</v>
      </c>
      <c r="B65" s="410">
        <v>1</v>
      </c>
      <c r="C65" s="318" t="s">
        <v>22</v>
      </c>
      <c r="D65" s="314" t="s">
        <v>261</v>
      </c>
      <c r="E65" s="315" t="s">
        <v>255</v>
      </c>
      <c r="F65" s="99">
        <v>0.63</v>
      </c>
      <c r="G65" s="98">
        <f t="shared" si="2"/>
        <v>71.740000000000009</v>
      </c>
      <c r="H65" s="104"/>
      <c r="I65" s="78">
        <v>0.63</v>
      </c>
      <c r="J65" s="73" t="s">
        <v>13</v>
      </c>
      <c r="K65" s="40"/>
      <c r="L65" s="9"/>
      <c r="M65" s="181">
        <v>2</v>
      </c>
      <c r="N65" s="181">
        <v>1</v>
      </c>
      <c r="O65" s="179">
        <v>3</v>
      </c>
      <c r="P65" s="420">
        <f t="shared" si="10"/>
        <v>6</v>
      </c>
      <c r="Q65" s="304">
        <f t="shared" si="11"/>
        <v>6</v>
      </c>
      <c r="R65" s="5"/>
      <c r="S65" s="78">
        <v>0</v>
      </c>
      <c r="T65" s="61"/>
      <c r="U65" s="436">
        <v>0</v>
      </c>
      <c r="V65" s="416"/>
      <c r="W65" s="23"/>
      <c r="X65" s="164"/>
      <c r="Y65" s="319"/>
      <c r="Z65" s="553">
        <f t="shared" si="12"/>
        <v>5570650</v>
      </c>
      <c r="AA65" s="501"/>
      <c r="AB65" s="632"/>
    </row>
    <row r="66" spans="1:29" ht="15">
      <c r="A66" s="34" t="s">
        <v>5</v>
      </c>
      <c r="B66" s="408">
        <v>2</v>
      </c>
      <c r="C66" s="318" t="s">
        <v>11</v>
      </c>
      <c r="D66" s="314" t="s">
        <v>224</v>
      </c>
      <c r="E66" s="315" t="s">
        <v>360</v>
      </c>
      <c r="F66" s="99">
        <v>0.45</v>
      </c>
      <c r="G66" s="98">
        <f t="shared" si="2"/>
        <v>72.190000000000012</v>
      </c>
      <c r="H66" s="104"/>
      <c r="I66" s="7">
        <v>0.45</v>
      </c>
      <c r="J66" s="73" t="s">
        <v>13</v>
      </c>
      <c r="K66" s="40">
        <v>1984</v>
      </c>
      <c r="L66" s="9"/>
      <c r="M66" s="181">
        <v>1</v>
      </c>
      <c r="N66" s="181">
        <v>2</v>
      </c>
      <c r="O66" s="179">
        <v>3</v>
      </c>
      <c r="P66" s="420">
        <f t="shared" si="10"/>
        <v>6</v>
      </c>
      <c r="Q66" s="304">
        <f t="shared" si="11"/>
        <v>6</v>
      </c>
      <c r="R66" s="5"/>
      <c r="S66" s="7">
        <v>0.45</v>
      </c>
      <c r="T66" s="61"/>
      <c r="U66" s="436">
        <f>S66*G147</f>
        <v>42750</v>
      </c>
      <c r="V66" s="416"/>
      <c r="W66" s="23"/>
      <c r="X66" s="164"/>
      <c r="Y66" s="319"/>
      <c r="Z66" s="553">
        <f t="shared" si="12"/>
        <v>5613400</v>
      </c>
      <c r="AA66" s="501"/>
      <c r="AB66" s="632" t="s">
        <v>362</v>
      </c>
    </row>
    <row r="67" spans="1:29" ht="15">
      <c r="A67" s="28" t="s">
        <v>5</v>
      </c>
      <c r="B67" s="411">
        <v>6</v>
      </c>
      <c r="C67" s="318" t="s">
        <v>89</v>
      </c>
      <c r="D67" s="314" t="s">
        <v>255</v>
      </c>
      <c r="E67" s="315" t="s">
        <v>314</v>
      </c>
      <c r="F67" s="99">
        <v>0.25</v>
      </c>
      <c r="G67" s="98">
        <f t="shared" si="2"/>
        <v>72.440000000000012</v>
      </c>
      <c r="H67" s="115">
        <v>0.25</v>
      </c>
      <c r="I67" s="5"/>
      <c r="J67" s="73"/>
      <c r="K67" s="40"/>
      <c r="L67" s="9"/>
      <c r="M67" s="181">
        <v>1</v>
      </c>
      <c r="N67" s="181">
        <v>2</v>
      </c>
      <c r="O67" s="179">
        <v>3</v>
      </c>
      <c r="P67" s="420">
        <f t="shared" si="10"/>
        <v>6</v>
      </c>
      <c r="Q67" s="304">
        <f t="shared" si="11"/>
        <v>6</v>
      </c>
      <c r="R67" s="116">
        <v>0</v>
      </c>
      <c r="S67" s="5"/>
      <c r="T67" s="61"/>
      <c r="U67" s="436">
        <v>0</v>
      </c>
      <c r="V67" s="416"/>
      <c r="W67" s="23"/>
      <c r="X67" s="164"/>
      <c r="Y67" s="319"/>
      <c r="Z67" s="553">
        <f t="shared" si="12"/>
        <v>5613400</v>
      </c>
      <c r="AA67" s="501"/>
      <c r="AB67" s="632" t="s">
        <v>315</v>
      </c>
    </row>
    <row r="68" spans="1:29" ht="15">
      <c r="A68" s="34" t="s">
        <v>5</v>
      </c>
      <c r="B68" s="409">
        <v>4</v>
      </c>
      <c r="C68" s="318" t="s">
        <v>94</v>
      </c>
      <c r="D68" s="314" t="s">
        <v>224</v>
      </c>
      <c r="E68" s="315" t="s">
        <v>331</v>
      </c>
      <c r="F68" s="99">
        <v>0.15</v>
      </c>
      <c r="G68" s="98">
        <f t="shared" si="2"/>
        <v>72.590000000000018</v>
      </c>
      <c r="H68" s="105">
        <v>0.15</v>
      </c>
      <c r="I68" s="5"/>
      <c r="J68" s="73"/>
      <c r="K68" s="40"/>
      <c r="L68" s="9"/>
      <c r="M68" s="181">
        <v>1</v>
      </c>
      <c r="N68" s="181">
        <v>2</v>
      </c>
      <c r="O68" s="179">
        <v>3</v>
      </c>
      <c r="P68" s="420">
        <f t="shared" si="10"/>
        <v>6</v>
      </c>
      <c r="Q68" s="304">
        <f t="shared" si="11"/>
        <v>6</v>
      </c>
      <c r="R68" s="5"/>
      <c r="S68" s="25">
        <v>0.15</v>
      </c>
      <c r="T68" s="61"/>
      <c r="U68" s="436">
        <f>S68*F146</f>
        <v>6000</v>
      </c>
      <c r="V68" s="416"/>
      <c r="W68" s="23"/>
      <c r="X68" s="164"/>
      <c r="Y68" s="319"/>
      <c r="Z68" s="553">
        <f t="shared" si="12"/>
        <v>5619400</v>
      </c>
      <c r="AA68" s="501"/>
      <c r="AB68" s="632"/>
    </row>
    <row r="69" spans="1:29" ht="15">
      <c r="A69" s="34" t="s">
        <v>5</v>
      </c>
      <c r="B69" s="408">
        <v>2</v>
      </c>
      <c r="C69" s="318" t="s">
        <v>25</v>
      </c>
      <c r="D69" s="314" t="s">
        <v>255</v>
      </c>
      <c r="E69" s="315" t="s">
        <v>251</v>
      </c>
      <c r="F69" s="99">
        <v>0.75</v>
      </c>
      <c r="G69" s="98">
        <f t="shared" si="2"/>
        <v>73.340000000000018</v>
      </c>
      <c r="H69" s="104"/>
      <c r="I69" s="7">
        <v>0.75</v>
      </c>
      <c r="J69" s="73"/>
      <c r="K69" s="40">
        <v>1992</v>
      </c>
      <c r="L69" s="9"/>
      <c r="M69" s="181">
        <v>1</v>
      </c>
      <c r="N69" s="181">
        <v>1</v>
      </c>
      <c r="O69" s="179">
        <v>5</v>
      </c>
      <c r="P69" s="420">
        <f t="shared" si="10"/>
        <v>7</v>
      </c>
      <c r="Q69" s="304">
        <f t="shared" si="11"/>
        <v>5</v>
      </c>
      <c r="R69" s="5"/>
      <c r="S69" s="7">
        <v>0.75</v>
      </c>
      <c r="T69" s="61"/>
      <c r="U69" s="436">
        <f>I69*$G$147</f>
        <v>71250</v>
      </c>
      <c r="V69" s="416"/>
      <c r="W69" s="23"/>
      <c r="X69" s="164"/>
      <c r="Y69" s="319"/>
      <c r="Z69" s="553">
        <f t="shared" si="12"/>
        <v>5690650</v>
      </c>
      <c r="AA69" s="501"/>
      <c r="AB69" s="632"/>
    </row>
    <row r="70" spans="1:29" ht="15">
      <c r="A70" s="34" t="s">
        <v>5</v>
      </c>
      <c r="B70" s="408">
        <v>2</v>
      </c>
      <c r="C70" s="318" t="s">
        <v>45</v>
      </c>
      <c r="D70" s="314" t="s">
        <v>230</v>
      </c>
      <c r="E70" s="315" t="s">
        <v>231</v>
      </c>
      <c r="F70" s="99">
        <v>0.5</v>
      </c>
      <c r="G70" s="98">
        <f t="shared" si="2"/>
        <v>73.840000000000018</v>
      </c>
      <c r="H70" s="104"/>
      <c r="I70" s="7">
        <v>0.5</v>
      </c>
      <c r="J70" s="73"/>
      <c r="K70" s="40">
        <v>1973</v>
      </c>
      <c r="L70" s="9"/>
      <c r="M70" s="181">
        <v>1</v>
      </c>
      <c r="N70" s="181">
        <v>1</v>
      </c>
      <c r="O70" s="179">
        <v>5</v>
      </c>
      <c r="P70" s="420">
        <f t="shared" si="10"/>
        <v>7</v>
      </c>
      <c r="Q70" s="304">
        <f t="shared" si="11"/>
        <v>5</v>
      </c>
      <c r="R70" s="5"/>
      <c r="S70" s="7">
        <v>0.5</v>
      </c>
      <c r="T70" s="61"/>
      <c r="U70" s="436">
        <f>I70*$G$147</f>
        <v>47500</v>
      </c>
      <c r="V70" s="416"/>
      <c r="W70" s="23"/>
      <c r="X70" s="164"/>
      <c r="Y70" s="319"/>
      <c r="Z70" s="553">
        <f t="shared" si="12"/>
        <v>5738150</v>
      </c>
      <c r="AA70" s="501"/>
      <c r="AB70" s="632" t="s">
        <v>366</v>
      </c>
    </row>
    <row r="71" spans="1:29" ht="15">
      <c r="A71" s="701">
        <f>R71*F137</f>
        <v>0</v>
      </c>
      <c r="B71" s="412">
        <v>5</v>
      </c>
      <c r="C71" s="318" t="s">
        <v>96</v>
      </c>
      <c r="D71" s="314" t="s">
        <v>280</v>
      </c>
      <c r="E71" s="315" t="s">
        <v>294</v>
      </c>
      <c r="F71" s="99">
        <v>0.24</v>
      </c>
      <c r="G71" s="98">
        <f t="shared" si="2"/>
        <v>74.080000000000013</v>
      </c>
      <c r="H71" s="109">
        <v>0.24</v>
      </c>
      <c r="I71" s="5"/>
      <c r="J71" s="73"/>
      <c r="K71" s="40">
        <v>1991</v>
      </c>
      <c r="L71" s="9"/>
      <c r="M71" s="181">
        <v>1</v>
      </c>
      <c r="N71" s="181">
        <v>1</v>
      </c>
      <c r="O71" s="179">
        <v>5</v>
      </c>
      <c r="P71" s="420">
        <f t="shared" si="10"/>
        <v>7</v>
      </c>
      <c r="Q71" s="304">
        <f t="shared" si="11"/>
        <v>5</v>
      </c>
      <c r="R71" s="55">
        <v>0.24</v>
      </c>
      <c r="S71" s="5"/>
      <c r="T71" s="61"/>
      <c r="U71" s="436">
        <f>R71*F146</f>
        <v>9600</v>
      </c>
      <c r="V71" s="416"/>
      <c r="W71" s="23"/>
      <c r="X71" s="164"/>
      <c r="Y71" s="319"/>
      <c r="Z71" s="553">
        <f t="shared" si="12"/>
        <v>5747750</v>
      </c>
      <c r="AA71" s="501"/>
      <c r="AB71" s="632"/>
    </row>
    <row r="72" spans="1:29" ht="15">
      <c r="A72" s="34" t="s">
        <v>5</v>
      </c>
      <c r="B72" s="408">
        <v>2</v>
      </c>
      <c r="C72" s="318" t="s">
        <v>106</v>
      </c>
      <c r="D72" s="314" t="s">
        <v>280</v>
      </c>
      <c r="E72" s="315" t="s">
        <v>36</v>
      </c>
      <c r="F72" s="99">
        <v>0.05</v>
      </c>
      <c r="G72" s="98">
        <f t="shared" ref="G72:G128" si="13">F72+G71</f>
        <v>74.13000000000001</v>
      </c>
      <c r="H72" s="104" t="s">
        <v>13</v>
      </c>
      <c r="I72" s="7">
        <v>0.05</v>
      </c>
      <c r="J72" s="73"/>
      <c r="K72" s="40"/>
      <c r="L72" s="9"/>
      <c r="M72" s="181">
        <v>1</v>
      </c>
      <c r="N72" s="181">
        <v>1</v>
      </c>
      <c r="O72" s="179">
        <v>5</v>
      </c>
      <c r="P72" s="420">
        <f t="shared" si="10"/>
        <v>7</v>
      </c>
      <c r="Q72" s="304">
        <f t="shared" si="11"/>
        <v>5</v>
      </c>
      <c r="R72" s="5"/>
      <c r="S72" s="7">
        <v>0.05</v>
      </c>
      <c r="T72" s="61"/>
      <c r="U72" s="436">
        <f>S72*$G$147</f>
        <v>4750</v>
      </c>
      <c r="V72" s="416"/>
      <c r="W72" s="23"/>
      <c r="X72" s="164"/>
      <c r="Y72" s="319"/>
      <c r="Z72" s="553">
        <f t="shared" si="12"/>
        <v>5752500</v>
      </c>
      <c r="AA72" s="501"/>
      <c r="AB72" s="632"/>
    </row>
    <row r="73" spans="1:29" ht="15">
      <c r="A73" s="34" t="s">
        <v>5</v>
      </c>
      <c r="B73" s="408">
        <v>2</v>
      </c>
      <c r="C73" s="318" t="s">
        <v>107</v>
      </c>
      <c r="D73" s="314" t="s">
        <v>280</v>
      </c>
      <c r="E73" s="315" t="s">
        <v>36</v>
      </c>
      <c r="F73" s="99">
        <v>0.22</v>
      </c>
      <c r="G73" s="98">
        <f t="shared" si="13"/>
        <v>74.350000000000009</v>
      </c>
      <c r="H73" s="104" t="s">
        <v>13</v>
      </c>
      <c r="I73" s="7">
        <v>0.22</v>
      </c>
      <c r="J73" s="73"/>
      <c r="K73" s="40"/>
      <c r="L73" s="9"/>
      <c r="M73" s="181">
        <v>1</v>
      </c>
      <c r="N73" s="181">
        <v>1</v>
      </c>
      <c r="O73" s="179">
        <v>5</v>
      </c>
      <c r="P73" s="420">
        <f t="shared" si="10"/>
        <v>7</v>
      </c>
      <c r="Q73" s="304">
        <f t="shared" si="11"/>
        <v>5</v>
      </c>
      <c r="R73" s="5"/>
      <c r="S73" s="7">
        <v>0.22</v>
      </c>
      <c r="T73" s="61"/>
      <c r="U73" s="436">
        <f>S73*$G$147</f>
        <v>20900</v>
      </c>
      <c r="V73" s="416"/>
      <c r="W73" s="23"/>
      <c r="X73" s="164"/>
      <c r="Y73" s="319"/>
      <c r="Z73" s="553">
        <f t="shared" si="12"/>
        <v>5773400</v>
      </c>
      <c r="AA73" s="501"/>
      <c r="AB73" s="632" t="s">
        <v>304</v>
      </c>
      <c r="AC73" s="310">
        <f>G73/G118</f>
        <v>0.80561274244230097</v>
      </c>
    </row>
    <row r="74" spans="1:29" ht="15">
      <c r="A74" s="34"/>
      <c r="B74" s="408"/>
      <c r="C74" s="511">
        <v>0.2</v>
      </c>
      <c r="D74" s="512"/>
      <c r="E74" s="513"/>
      <c r="F74" s="514"/>
      <c r="G74" s="515"/>
      <c r="H74" s="516"/>
      <c r="I74" s="517"/>
      <c r="J74" s="518"/>
      <c r="K74" s="519"/>
      <c r="L74" s="520"/>
      <c r="M74" s="521"/>
      <c r="N74" s="521"/>
      <c r="O74" s="522"/>
      <c r="P74" s="523"/>
      <c r="Q74" s="524"/>
      <c r="R74" s="517"/>
      <c r="S74" s="517"/>
      <c r="T74" s="514"/>
      <c r="U74" s="525"/>
      <c r="V74" s="526"/>
      <c r="W74" s="517"/>
      <c r="X74" s="527"/>
      <c r="Y74" s="528"/>
      <c r="Z74" s="549"/>
      <c r="AA74" s="700">
        <f>SUM(U48:U73)</f>
        <v>683950</v>
      </c>
    </row>
    <row r="75" spans="1:29" ht="15">
      <c r="A75" s="34" t="s">
        <v>5</v>
      </c>
      <c r="B75" s="408">
        <v>2</v>
      </c>
      <c r="C75" s="318" t="s">
        <v>110</v>
      </c>
      <c r="D75" s="314" t="s">
        <v>250</v>
      </c>
      <c r="E75" s="315" t="s">
        <v>251</v>
      </c>
      <c r="F75" s="99">
        <v>0.94</v>
      </c>
      <c r="G75" s="98">
        <f>F75+G73</f>
        <v>75.290000000000006</v>
      </c>
      <c r="H75" s="104"/>
      <c r="I75" s="7">
        <v>0.94</v>
      </c>
      <c r="J75" s="73"/>
      <c r="K75" s="40"/>
      <c r="L75" s="9"/>
      <c r="M75" s="192">
        <v>2</v>
      </c>
      <c r="N75" s="192">
        <v>0.5</v>
      </c>
      <c r="O75" s="193">
        <v>4</v>
      </c>
      <c r="P75" s="421">
        <f t="shared" ref="P75:P106" si="14">SUM(M75:O75)</f>
        <v>6.5</v>
      </c>
      <c r="Q75" s="304">
        <f t="shared" ref="Q75:Q106" si="15">O75*N75*M75</f>
        <v>4</v>
      </c>
      <c r="R75" s="5"/>
      <c r="S75" s="7">
        <v>0.94</v>
      </c>
      <c r="T75" s="61"/>
      <c r="U75" s="436">
        <f>I75*$G$147</f>
        <v>89300</v>
      </c>
      <c r="V75" s="416"/>
      <c r="W75" s="23"/>
      <c r="X75" s="164"/>
      <c r="Y75" s="319"/>
      <c r="Z75" s="553">
        <f>U75+Z73</f>
        <v>5862700</v>
      </c>
      <c r="AA75" s="501"/>
      <c r="AB75" s="632"/>
      <c r="AC75" s="310">
        <f>G75/G118</f>
        <v>0.81579802795535761</v>
      </c>
    </row>
    <row r="76" spans="1:29" ht="15">
      <c r="A76" s="34" t="s">
        <v>5</v>
      </c>
      <c r="B76" s="408">
        <v>2</v>
      </c>
      <c r="C76" s="318" t="s">
        <v>97</v>
      </c>
      <c r="D76" s="314" t="s">
        <v>221</v>
      </c>
      <c r="E76" s="315" t="s">
        <v>63</v>
      </c>
      <c r="F76" s="99">
        <v>0.14000000000000001</v>
      </c>
      <c r="G76" s="98">
        <f t="shared" si="13"/>
        <v>75.430000000000007</v>
      </c>
      <c r="H76" s="104"/>
      <c r="I76" s="7">
        <v>0.14000000000000001</v>
      </c>
      <c r="J76" s="73"/>
      <c r="K76" s="40"/>
      <c r="L76" s="9"/>
      <c r="M76" s="181">
        <v>2</v>
      </c>
      <c r="N76" s="181">
        <v>1</v>
      </c>
      <c r="O76" s="179">
        <v>2</v>
      </c>
      <c r="P76" s="420">
        <f t="shared" si="14"/>
        <v>5</v>
      </c>
      <c r="Q76" s="304">
        <f t="shared" si="15"/>
        <v>4</v>
      </c>
      <c r="R76" s="5"/>
      <c r="S76" s="7">
        <v>0.14000000000000001</v>
      </c>
      <c r="T76" s="61"/>
      <c r="U76" s="436">
        <f>I76*$G$147</f>
        <v>13300.000000000002</v>
      </c>
      <c r="V76" s="416"/>
      <c r="W76" s="23"/>
      <c r="X76" s="164"/>
      <c r="Y76" s="319"/>
      <c r="Z76" s="553">
        <f>U76+Z75</f>
        <v>5876000</v>
      </c>
      <c r="AA76" s="501"/>
      <c r="AB76" s="632"/>
    </row>
    <row r="77" spans="1:29" ht="15">
      <c r="A77" s="34" t="s">
        <v>5</v>
      </c>
      <c r="B77" s="410">
        <v>1</v>
      </c>
      <c r="C77" s="318" t="s">
        <v>113</v>
      </c>
      <c r="D77" s="314" t="s">
        <v>230</v>
      </c>
      <c r="E77" s="315" t="s">
        <v>34</v>
      </c>
      <c r="F77" s="99">
        <v>0.36</v>
      </c>
      <c r="G77" s="98">
        <f t="shared" si="13"/>
        <v>75.790000000000006</v>
      </c>
      <c r="H77" s="104"/>
      <c r="I77" s="78">
        <v>0.36</v>
      </c>
      <c r="J77" s="73"/>
      <c r="K77" s="40">
        <v>1984</v>
      </c>
      <c r="L77" s="9"/>
      <c r="M77" s="181">
        <v>1</v>
      </c>
      <c r="N77" s="181">
        <v>2</v>
      </c>
      <c r="O77" s="179">
        <v>2</v>
      </c>
      <c r="P77" s="420">
        <f t="shared" si="14"/>
        <v>5</v>
      </c>
      <c r="Q77" s="304">
        <f t="shared" si="15"/>
        <v>4</v>
      </c>
      <c r="R77" s="5"/>
      <c r="S77" s="78">
        <v>0</v>
      </c>
      <c r="T77" s="61"/>
      <c r="U77" s="436">
        <v>0</v>
      </c>
      <c r="V77" s="416"/>
      <c r="W77" s="23"/>
      <c r="X77" s="164"/>
      <c r="Y77" s="319"/>
      <c r="Z77" s="548"/>
      <c r="AA77" s="699"/>
      <c r="AB77" s="632"/>
    </row>
    <row r="78" spans="1:29" ht="15">
      <c r="A78" s="34" t="s">
        <v>5</v>
      </c>
      <c r="B78" s="409">
        <v>4</v>
      </c>
      <c r="C78" s="318" t="s">
        <v>103</v>
      </c>
      <c r="D78" s="314" t="s">
        <v>280</v>
      </c>
      <c r="E78" s="315" t="s">
        <v>295</v>
      </c>
      <c r="F78" s="99">
        <v>0.12</v>
      </c>
      <c r="G78" s="98">
        <f t="shared" si="13"/>
        <v>75.910000000000011</v>
      </c>
      <c r="H78" s="105">
        <v>0.12</v>
      </c>
      <c r="I78" s="23" t="s">
        <v>13</v>
      </c>
      <c r="J78" s="73"/>
      <c r="K78" s="40"/>
      <c r="L78" s="9"/>
      <c r="M78" s="181">
        <v>1</v>
      </c>
      <c r="N78" s="181">
        <v>1</v>
      </c>
      <c r="O78" s="179">
        <v>4</v>
      </c>
      <c r="P78" s="420">
        <f t="shared" si="14"/>
        <v>6</v>
      </c>
      <c r="Q78" s="304">
        <f t="shared" si="15"/>
        <v>4</v>
      </c>
      <c r="R78" s="5"/>
      <c r="S78" s="25">
        <v>0.12</v>
      </c>
      <c r="T78" s="61"/>
      <c r="U78" s="436">
        <f>H78*$G$146</f>
        <v>7200</v>
      </c>
      <c r="V78" s="416"/>
      <c r="W78" s="23"/>
      <c r="X78" s="164"/>
      <c r="Y78" s="319"/>
      <c r="Z78" s="553">
        <f>U78+Z76</f>
        <v>5883200</v>
      </c>
      <c r="AA78" s="501"/>
      <c r="AB78" s="632"/>
    </row>
    <row r="79" spans="1:29" ht="15">
      <c r="A79" s="34" t="s">
        <v>5</v>
      </c>
      <c r="B79" s="410">
        <v>1</v>
      </c>
      <c r="C79" s="318" t="s">
        <v>85</v>
      </c>
      <c r="D79" s="314" t="s">
        <v>257</v>
      </c>
      <c r="E79" s="315" t="s">
        <v>114</v>
      </c>
      <c r="F79" s="99">
        <v>0.25</v>
      </c>
      <c r="G79" s="98">
        <f t="shared" si="13"/>
        <v>76.160000000000011</v>
      </c>
      <c r="H79" s="104"/>
      <c r="I79" s="78">
        <v>0.25</v>
      </c>
      <c r="J79" s="73"/>
      <c r="K79" s="40"/>
      <c r="L79" s="9"/>
      <c r="M79" s="181">
        <v>2</v>
      </c>
      <c r="N79" s="181">
        <v>1</v>
      </c>
      <c r="O79" s="179">
        <v>2</v>
      </c>
      <c r="P79" s="420">
        <f t="shared" si="14"/>
        <v>5</v>
      </c>
      <c r="Q79" s="304">
        <f t="shared" si="15"/>
        <v>4</v>
      </c>
      <c r="R79" s="5"/>
      <c r="S79" s="78">
        <v>0</v>
      </c>
      <c r="T79" s="61"/>
      <c r="U79" s="436">
        <v>0</v>
      </c>
      <c r="V79" s="416"/>
      <c r="W79" s="23"/>
      <c r="X79" s="164"/>
      <c r="Y79" s="319"/>
      <c r="Z79" s="553">
        <f t="shared" ref="Z79:Z118" si="16">U79+Z78</f>
        <v>5883200</v>
      </c>
      <c r="AA79" s="501"/>
      <c r="AB79" s="632"/>
    </row>
    <row r="80" spans="1:29" ht="15">
      <c r="A80" s="34" t="s">
        <v>5</v>
      </c>
      <c r="B80" s="408">
        <v>2</v>
      </c>
      <c r="C80" s="318" t="s">
        <v>157</v>
      </c>
      <c r="D80" s="314" t="s">
        <v>250</v>
      </c>
      <c r="E80" s="315" t="s">
        <v>69</v>
      </c>
      <c r="F80" s="99">
        <v>0.13</v>
      </c>
      <c r="G80" s="98">
        <f t="shared" si="13"/>
        <v>76.290000000000006</v>
      </c>
      <c r="H80" s="104"/>
      <c r="I80" s="7">
        <v>0.13</v>
      </c>
      <c r="J80" s="73"/>
      <c r="K80" s="40"/>
      <c r="L80" s="9"/>
      <c r="M80" s="181">
        <v>1</v>
      </c>
      <c r="N80" s="181">
        <v>1</v>
      </c>
      <c r="O80" s="179">
        <v>4</v>
      </c>
      <c r="P80" s="420">
        <f t="shared" si="14"/>
        <v>6</v>
      </c>
      <c r="Q80" s="304">
        <f t="shared" si="15"/>
        <v>4</v>
      </c>
      <c r="R80" s="5"/>
      <c r="S80" s="7">
        <v>0.13</v>
      </c>
      <c r="T80" s="61"/>
      <c r="U80" s="436">
        <f>I80*$G$147</f>
        <v>12350</v>
      </c>
      <c r="V80" s="416"/>
      <c r="W80" s="23"/>
      <c r="X80" s="164"/>
      <c r="Y80" s="319"/>
      <c r="Z80" s="553">
        <f t="shared" si="16"/>
        <v>5895550</v>
      </c>
      <c r="AA80" s="501"/>
      <c r="AB80" s="632"/>
    </row>
    <row r="81" spans="1:28" ht="15">
      <c r="A81" s="34" t="s">
        <v>5</v>
      </c>
      <c r="B81" s="410">
        <v>1</v>
      </c>
      <c r="C81" s="322" t="s">
        <v>114</v>
      </c>
      <c r="D81" s="314" t="s">
        <v>259</v>
      </c>
      <c r="E81" s="315" t="s">
        <v>260</v>
      </c>
      <c r="F81" s="99">
        <v>0.31</v>
      </c>
      <c r="G81" s="98">
        <f t="shared" si="13"/>
        <v>76.600000000000009</v>
      </c>
      <c r="H81" s="104"/>
      <c r="I81" s="78">
        <v>0.31</v>
      </c>
      <c r="J81" s="73"/>
      <c r="K81" s="40"/>
      <c r="L81" s="9"/>
      <c r="M81" s="181">
        <v>2</v>
      </c>
      <c r="N81" s="181">
        <v>1</v>
      </c>
      <c r="O81" s="179">
        <v>2</v>
      </c>
      <c r="P81" s="420">
        <f t="shared" si="14"/>
        <v>5</v>
      </c>
      <c r="Q81" s="304">
        <f t="shared" si="15"/>
        <v>4</v>
      </c>
      <c r="R81" s="5"/>
      <c r="S81" s="78">
        <v>0</v>
      </c>
      <c r="T81" s="61"/>
      <c r="U81" s="436">
        <v>0</v>
      </c>
      <c r="V81" s="416"/>
      <c r="W81" s="23"/>
      <c r="X81" s="164"/>
      <c r="Y81" s="319"/>
      <c r="Z81" s="553">
        <f t="shared" si="16"/>
        <v>5895550</v>
      </c>
      <c r="AA81" s="501"/>
      <c r="AB81" s="632"/>
    </row>
    <row r="82" spans="1:28" ht="15">
      <c r="A82" s="34" t="s">
        <v>5</v>
      </c>
      <c r="B82" s="408">
        <v>2</v>
      </c>
      <c r="C82" s="322" t="s">
        <v>116</v>
      </c>
      <c r="D82" s="314" t="s">
        <v>221</v>
      </c>
      <c r="E82" s="315" t="s">
        <v>63</v>
      </c>
      <c r="F82" s="99">
        <v>0.14000000000000001</v>
      </c>
      <c r="G82" s="98">
        <f t="shared" si="13"/>
        <v>76.740000000000009</v>
      </c>
      <c r="H82" s="104"/>
      <c r="I82" s="7">
        <v>0.14000000000000001</v>
      </c>
      <c r="J82" s="73"/>
      <c r="K82" s="40"/>
      <c r="L82" s="9"/>
      <c r="M82" s="181">
        <v>2</v>
      </c>
      <c r="N82" s="181">
        <v>1</v>
      </c>
      <c r="O82" s="179">
        <v>2</v>
      </c>
      <c r="P82" s="420">
        <f t="shared" si="14"/>
        <v>5</v>
      </c>
      <c r="Q82" s="304">
        <f t="shared" si="15"/>
        <v>4</v>
      </c>
      <c r="R82" s="5"/>
      <c r="S82" s="7">
        <v>0.14000000000000001</v>
      </c>
      <c r="T82" s="61"/>
      <c r="U82" s="436">
        <f>I82*$G$147</f>
        <v>13300.000000000002</v>
      </c>
      <c r="V82" s="416"/>
      <c r="W82" s="23"/>
      <c r="X82" s="164"/>
      <c r="Y82" s="319"/>
      <c r="Z82" s="553">
        <f t="shared" si="16"/>
        <v>5908850</v>
      </c>
      <c r="AA82" s="501"/>
      <c r="AB82" s="632"/>
    </row>
    <row r="83" spans="1:28" ht="15">
      <c r="A83" s="34" t="s">
        <v>5</v>
      </c>
      <c r="B83" s="408">
        <v>2</v>
      </c>
      <c r="C83" s="322" t="s">
        <v>167</v>
      </c>
      <c r="D83" s="314" t="s">
        <v>230</v>
      </c>
      <c r="E83" s="315" t="s">
        <v>61</v>
      </c>
      <c r="F83" s="99">
        <v>0.15</v>
      </c>
      <c r="G83" s="98">
        <f t="shared" si="13"/>
        <v>76.890000000000015</v>
      </c>
      <c r="H83" s="104"/>
      <c r="I83" s="7">
        <v>0.15</v>
      </c>
      <c r="J83" s="73"/>
      <c r="K83" s="40"/>
      <c r="L83" s="9"/>
      <c r="M83" s="181">
        <v>1</v>
      </c>
      <c r="N83" s="181">
        <v>1</v>
      </c>
      <c r="O83" s="179">
        <v>4</v>
      </c>
      <c r="P83" s="420">
        <f t="shared" si="14"/>
        <v>6</v>
      </c>
      <c r="Q83" s="304">
        <f t="shared" si="15"/>
        <v>4</v>
      </c>
      <c r="R83" s="5"/>
      <c r="S83" s="7">
        <v>0.15</v>
      </c>
      <c r="T83" s="61"/>
      <c r="U83" s="436">
        <f>I83*$G$147</f>
        <v>14250</v>
      </c>
      <c r="V83" s="416"/>
      <c r="W83" s="23"/>
      <c r="X83" s="164"/>
      <c r="Y83" s="319"/>
      <c r="Z83" s="553">
        <f t="shared" si="16"/>
        <v>5923100</v>
      </c>
      <c r="AA83" s="501"/>
      <c r="AB83" s="632" t="s">
        <v>370</v>
      </c>
    </row>
    <row r="84" spans="1:28" ht="15">
      <c r="A84" s="34" t="s">
        <v>5</v>
      </c>
      <c r="B84" s="408">
        <v>2</v>
      </c>
      <c r="C84" s="322" t="s">
        <v>349</v>
      </c>
      <c r="D84" s="314" t="s">
        <v>342</v>
      </c>
      <c r="E84" s="315" t="s">
        <v>86</v>
      </c>
      <c r="F84" s="99">
        <v>0.11</v>
      </c>
      <c r="G84" s="98">
        <f t="shared" si="13"/>
        <v>77.000000000000014</v>
      </c>
      <c r="H84" s="104" t="s">
        <v>13</v>
      </c>
      <c r="I84" s="7">
        <v>0.11</v>
      </c>
      <c r="J84" s="73"/>
      <c r="K84" s="40"/>
      <c r="L84" s="9"/>
      <c r="M84" s="181">
        <v>1</v>
      </c>
      <c r="N84" s="181">
        <v>1</v>
      </c>
      <c r="O84" s="179">
        <v>4</v>
      </c>
      <c r="P84" s="420">
        <f t="shared" si="14"/>
        <v>6</v>
      </c>
      <c r="Q84" s="304">
        <f t="shared" si="15"/>
        <v>4</v>
      </c>
      <c r="R84" s="5"/>
      <c r="S84" s="7">
        <v>0.11</v>
      </c>
      <c r="T84" s="61"/>
      <c r="U84" s="436">
        <f>I84*$G$147</f>
        <v>10450</v>
      </c>
      <c r="V84" s="416"/>
      <c r="W84" s="23"/>
      <c r="X84" s="164"/>
      <c r="Y84" s="319"/>
      <c r="Z84" s="553">
        <f t="shared" si="16"/>
        <v>5933550</v>
      </c>
      <c r="AA84" s="501"/>
      <c r="AB84" s="632"/>
    </row>
    <row r="85" spans="1:28" ht="15">
      <c r="A85" s="34" t="s">
        <v>5</v>
      </c>
      <c r="B85" s="408">
        <v>2</v>
      </c>
      <c r="C85" s="318" t="s">
        <v>86</v>
      </c>
      <c r="D85" s="314" t="s">
        <v>224</v>
      </c>
      <c r="E85" s="315" t="s">
        <v>331</v>
      </c>
      <c r="F85" s="99">
        <v>0.2</v>
      </c>
      <c r="G85" s="98">
        <f t="shared" si="13"/>
        <v>77.200000000000017</v>
      </c>
      <c r="H85" s="104"/>
      <c r="I85" s="7">
        <v>0.2</v>
      </c>
      <c r="J85" s="73"/>
      <c r="K85" s="40"/>
      <c r="L85" s="9"/>
      <c r="M85" s="181">
        <v>1</v>
      </c>
      <c r="N85" s="181">
        <v>1</v>
      </c>
      <c r="O85" s="179">
        <v>4</v>
      </c>
      <c r="P85" s="420">
        <f t="shared" si="14"/>
        <v>6</v>
      </c>
      <c r="Q85" s="304">
        <f t="shared" si="15"/>
        <v>4</v>
      </c>
      <c r="R85" s="5"/>
      <c r="S85" s="7">
        <v>0.2</v>
      </c>
      <c r="T85" s="61"/>
      <c r="U85" s="436">
        <f>I85*$G$147</f>
        <v>19000</v>
      </c>
      <c r="V85" s="416"/>
      <c r="W85" s="23"/>
      <c r="X85" s="164"/>
      <c r="Y85" s="319"/>
      <c r="Z85" s="553">
        <f t="shared" si="16"/>
        <v>5952550</v>
      </c>
      <c r="AA85" s="501"/>
      <c r="AB85" s="632"/>
    </row>
    <row r="86" spans="1:28" ht="15">
      <c r="A86" s="34" t="s">
        <v>5</v>
      </c>
      <c r="B86" s="409">
        <v>4</v>
      </c>
      <c r="C86" s="318" t="s">
        <v>100</v>
      </c>
      <c r="D86" s="314" t="s">
        <v>255</v>
      </c>
      <c r="E86" s="315" t="s">
        <v>49</v>
      </c>
      <c r="F86" s="99">
        <v>0.38</v>
      </c>
      <c r="G86" s="98">
        <f t="shared" si="13"/>
        <v>77.580000000000013</v>
      </c>
      <c r="H86" s="105">
        <v>0.38</v>
      </c>
      <c r="I86" s="5"/>
      <c r="J86" s="73"/>
      <c r="K86" s="40"/>
      <c r="L86" s="9"/>
      <c r="M86" s="181">
        <v>1</v>
      </c>
      <c r="N86" s="181">
        <v>2</v>
      </c>
      <c r="O86" s="179">
        <v>2</v>
      </c>
      <c r="P86" s="420">
        <f t="shared" si="14"/>
        <v>5</v>
      </c>
      <c r="Q86" s="304">
        <f t="shared" si="15"/>
        <v>4</v>
      </c>
      <c r="R86" s="5"/>
      <c r="S86" s="25">
        <v>0.38</v>
      </c>
      <c r="T86" s="61"/>
      <c r="U86" s="436">
        <f>S86*$G$146</f>
        <v>22800</v>
      </c>
      <c r="V86" s="416"/>
      <c r="W86" s="23"/>
      <c r="X86" s="164"/>
      <c r="Y86" s="319"/>
      <c r="Z86" s="553">
        <f t="shared" si="16"/>
        <v>5975350</v>
      </c>
      <c r="AA86" s="501"/>
      <c r="AB86" s="632"/>
    </row>
    <row r="87" spans="1:28" ht="15">
      <c r="A87" s="34" t="s">
        <v>5</v>
      </c>
      <c r="B87" s="410">
        <v>1</v>
      </c>
      <c r="C87" s="322" t="s">
        <v>83</v>
      </c>
      <c r="D87" s="314" t="s">
        <v>394</v>
      </c>
      <c r="E87" s="315"/>
      <c r="F87" s="99">
        <v>0.12</v>
      </c>
      <c r="G87" s="98">
        <f t="shared" si="13"/>
        <v>77.700000000000017</v>
      </c>
      <c r="H87" s="104"/>
      <c r="I87" s="5"/>
      <c r="J87" s="77">
        <v>0.12</v>
      </c>
      <c r="K87" s="40">
        <v>1987</v>
      </c>
      <c r="L87" s="9"/>
      <c r="M87" s="181">
        <v>4</v>
      </c>
      <c r="N87" s="181">
        <v>1</v>
      </c>
      <c r="O87" s="179">
        <v>1</v>
      </c>
      <c r="P87" s="420">
        <f t="shared" si="14"/>
        <v>6</v>
      </c>
      <c r="Q87" s="304">
        <f t="shared" si="15"/>
        <v>4</v>
      </c>
      <c r="R87" s="5"/>
      <c r="S87" s="5"/>
      <c r="T87" s="61"/>
      <c r="U87" s="436">
        <v>0</v>
      </c>
      <c r="V87" s="416"/>
      <c r="W87" s="23"/>
      <c r="X87" s="164"/>
      <c r="Y87" s="319"/>
      <c r="Z87" s="553">
        <f t="shared" si="16"/>
        <v>5975350</v>
      </c>
      <c r="AA87" s="501"/>
      <c r="AB87" s="632"/>
    </row>
    <row r="88" spans="1:28" ht="15">
      <c r="A88" s="34" t="s">
        <v>5</v>
      </c>
      <c r="B88" s="409">
        <v>4</v>
      </c>
      <c r="C88" s="318" t="s">
        <v>102</v>
      </c>
      <c r="D88" s="314" t="s">
        <v>280</v>
      </c>
      <c r="E88" s="315" t="s">
        <v>295</v>
      </c>
      <c r="F88" s="99">
        <v>0.12</v>
      </c>
      <c r="G88" s="98">
        <f t="shared" si="13"/>
        <v>77.820000000000022</v>
      </c>
      <c r="H88" s="105">
        <v>0.12</v>
      </c>
      <c r="I88" s="5" t="s">
        <v>13</v>
      </c>
      <c r="J88" s="73"/>
      <c r="K88" s="40"/>
      <c r="L88" s="9"/>
      <c r="M88" s="181">
        <v>1</v>
      </c>
      <c r="N88" s="181">
        <v>1</v>
      </c>
      <c r="O88" s="179">
        <v>4</v>
      </c>
      <c r="P88" s="420">
        <f t="shared" si="14"/>
        <v>6</v>
      </c>
      <c r="Q88" s="304">
        <f t="shared" si="15"/>
        <v>4</v>
      </c>
      <c r="R88" s="5"/>
      <c r="S88" s="25">
        <v>0.12</v>
      </c>
      <c r="T88" s="61"/>
      <c r="U88" s="436">
        <f>S88*F146</f>
        <v>4800</v>
      </c>
      <c r="V88" s="416"/>
      <c r="W88" s="23"/>
      <c r="X88" s="164"/>
      <c r="Y88" s="319"/>
      <c r="Z88" s="553">
        <f t="shared" si="16"/>
        <v>5980150</v>
      </c>
      <c r="AA88" s="501"/>
      <c r="AB88" s="632"/>
    </row>
    <row r="89" spans="1:28" ht="15">
      <c r="A89" s="34" t="s">
        <v>5</v>
      </c>
      <c r="B89" s="409">
        <v>4</v>
      </c>
      <c r="C89" s="318" t="s">
        <v>12</v>
      </c>
      <c r="D89" s="314" t="s">
        <v>224</v>
      </c>
      <c r="E89" s="315" t="s">
        <v>360</v>
      </c>
      <c r="F89" s="99">
        <v>0.35</v>
      </c>
      <c r="G89" s="98">
        <f t="shared" si="13"/>
        <v>78.170000000000016</v>
      </c>
      <c r="H89" s="105">
        <v>0.35</v>
      </c>
      <c r="I89" s="5"/>
      <c r="J89" s="73"/>
      <c r="K89" s="40"/>
      <c r="L89" s="9"/>
      <c r="M89" s="181">
        <v>1</v>
      </c>
      <c r="N89" s="181">
        <v>1</v>
      </c>
      <c r="O89" s="179">
        <v>3</v>
      </c>
      <c r="P89" s="420">
        <f t="shared" si="14"/>
        <v>5</v>
      </c>
      <c r="Q89" s="304">
        <f t="shared" si="15"/>
        <v>3</v>
      </c>
      <c r="R89" s="5"/>
      <c r="S89" s="25">
        <v>0.35</v>
      </c>
      <c r="T89" s="61"/>
      <c r="U89" s="436">
        <f>H89*$G$146</f>
        <v>21000</v>
      </c>
      <c r="V89" s="416"/>
      <c r="W89" s="23"/>
      <c r="X89" s="164"/>
      <c r="Y89" s="319"/>
      <c r="Z89" s="553">
        <f t="shared" si="16"/>
        <v>6001150</v>
      </c>
      <c r="AA89" s="501"/>
      <c r="AB89" s="632" t="s">
        <v>362</v>
      </c>
    </row>
    <row r="90" spans="1:28" ht="15">
      <c r="A90" s="34" t="s">
        <v>5</v>
      </c>
      <c r="B90" s="412">
        <v>5</v>
      </c>
      <c r="C90" s="318" t="s">
        <v>17</v>
      </c>
      <c r="D90" s="314" t="s">
        <v>293</v>
      </c>
      <c r="E90" s="315" t="s">
        <v>49</v>
      </c>
      <c r="F90" s="99">
        <v>0.41</v>
      </c>
      <c r="G90" s="98">
        <f t="shared" si="13"/>
        <v>78.580000000000013</v>
      </c>
      <c r="H90" s="109">
        <v>0.41</v>
      </c>
      <c r="I90" s="5"/>
      <c r="J90" s="73"/>
      <c r="K90" s="40"/>
      <c r="L90" s="9"/>
      <c r="M90" s="181">
        <v>1</v>
      </c>
      <c r="N90" s="181">
        <v>1</v>
      </c>
      <c r="O90" s="179">
        <v>3</v>
      </c>
      <c r="P90" s="420">
        <f t="shared" si="14"/>
        <v>5</v>
      </c>
      <c r="Q90" s="304">
        <f t="shared" si="15"/>
        <v>3</v>
      </c>
      <c r="R90" s="55">
        <v>0.41</v>
      </c>
      <c r="S90" s="5"/>
      <c r="T90" s="61"/>
      <c r="U90" s="436">
        <f>H90*$F$146</f>
        <v>16400</v>
      </c>
      <c r="V90" s="416"/>
      <c r="W90" s="23"/>
      <c r="X90" s="164"/>
      <c r="Y90" s="319"/>
      <c r="Z90" s="553">
        <f t="shared" si="16"/>
        <v>6017550</v>
      </c>
      <c r="AA90" s="501"/>
      <c r="AB90" s="632"/>
    </row>
    <row r="91" spans="1:28" ht="15">
      <c r="A91" s="34" t="s">
        <v>5</v>
      </c>
      <c r="B91" s="412">
        <v>5</v>
      </c>
      <c r="C91" s="318" t="s">
        <v>19</v>
      </c>
      <c r="D91" s="314" t="s">
        <v>255</v>
      </c>
      <c r="E91" s="315" t="s">
        <v>49</v>
      </c>
      <c r="F91" s="99">
        <v>0.19</v>
      </c>
      <c r="G91" s="98">
        <f t="shared" si="13"/>
        <v>78.77000000000001</v>
      </c>
      <c r="H91" s="109">
        <v>0.19</v>
      </c>
      <c r="I91" s="5"/>
      <c r="J91" s="73"/>
      <c r="K91" s="40"/>
      <c r="L91" s="9"/>
      <c r="M91" s="181">
        <v>1</v>
      </c>
      <c r="N91" s="181">
        <v>1</v>
      </c>
      <c r="O91" s="179">
        <v>3</v>
      </c>
      <c r="P91" s="420">
        <f t="shared" si="14"/>
        <v>5</v>
      </c>
      <c r="Q91" s="304">
        <f t="shared" si="15"/>
        <v>3</v>
      </c>
      <c r="R91" s="55">
        <v>0.19</v>
      </c>
      <c r="S91" s="5"/>
      <c r="T91" s="61"/>
      <c r="U91" s="436">
        <f>H91*$F$146</f>
        <v>7600</v>
      </c>
      <c r="V91" s="416"/>
      <c r="W91" s="23"/>
      <c r="X91" s="164"/>
      <c r="Y91" s="319"/>
      <c r="Z91" s="553">
        <f t="shared" si="16"/>
        <v>6025150</v>
      </c>
      <c r="AA91" s="501"/>
      <c r="AB91" s="632"/>
    </row>
    <row r="92" spans="1:28" ht="15">
      <c r="A92" s="34" t="s">
        <v>5</v>
      </c>
      <c r="B92" s="408">
        <v>2</v>
      </c>
      <c r="C92" s="318" t="s">
        <v>112</v>
      </c>
      <c r="D92" s="314" t="s">
        <v>224</v>
      </c>
      <c r="E92" s="315" t="s">
        <v>251</v>
      </c>
      <c r="F92" s="99">
        <v>0.25</v>
      </c>
      <c r="G92" s="98">
        <f t="shared" si="13"/>
        <v>79.02000000000001</v>
      </c>
      <c r="H92" s="104"/>
      <c r="I92" s="7">
        <v>0.25</v>
      </c>
      <c r="J92" s="73"/>
      <c r="K92" s="40"/>
      <c r="L92" s="9"/>
      <c r="M92" s="181">
        <v>1</v>
      </c>
      <c r="N92" s="181">
        <v>1</v>
      </c>
      <c r="O92" s="179">
        <v>3</v>
      </c>
      <c r="P92" s="420">
        <f t="shared" si="14"/>
        <v>5</v>
      </c>
      <c r="Q92" s="304">
        <f t="shared" si="15"/>
        <v>3</v>
      </c>
      <c r="R92" s="5"/>
      <c r="S92" s="7">
        <v>0.25</v>
      </c>
      <c r="T92" s="61"/>
      <c r="U92" s="436">
        <f>I92*$G$147</f>
        <v>23750</v>
      </c>
      <c r="V92" s="416"/>
      <c r="W92" s="23"/>
      <c r="X92" s="164"/>
      <c r="Y92" s="319"/>
      <c r="Z92" s="553">
        <f t="shared" si="16"/>
        <v>6048900</v>
      </c>
      <c r="AA92" s="501"/>
      <c r="AB92" s="632"/>
    </row>
    <row r="93" spans="1:28" ht="15">
      <c r="A93" s="34" t="s">
        <v>5</v>
      </c>
      <c r="B93" s="409">
        <v>4</v>
      </c>
      <c r="C93" s="318" t="s">
        <v>91</v>
      </c>
      <c r="D93" s="314" t="s">
        <v>270</v>
      </c>
      <c r="E93" s="315" t="s">
        <v>251</v>
      </c>
      <c r="F93" s="99">
        <v>0.15</v>
      </c>
      <c r="G93" s="98">
        <f t="shared" si="13"/>
        <v>79.170000000000016</v>
      </c>
      <c r="H93" s="105">
        <v>0.15</v>
      </c>
      <c r="I93" s="5"/>
      <c r="J93" s="73"/>
      <c r="K93" s="40"/>
      <c r="L93" s="9"/>
      <c r="M93" s="181">
        <v>1</v>
      </c>
      <c r="N93" s="181">
        <v>1</v>
      </c>
      <c r="O93" s="179">
        <v>3</v>
      </c>
      <c r="P93" s="420">
        <f t="shared" si="14"/>
        <v>5</v>
      </c>
      <c r="Q93" s="304">
        <f t="shared" si="15"/>
        <v>3</v>
      </c>
      <c r="R93" s="5"/>
      <c r="S93" s="25">
        <v>0.1</v>
      </c>
      <c r="T93" s="61"/>
      <c r="U93" s="436">
        <f>S93*$G$146</f>
        <v>6000</v>
      </c>
      <c r="V93" s="416"/>
      <c r="W93" s="23"/>
      <c r="X93" s="164"/>
      <c r="Y93" s="319"/>
      <c r="Z93" s="553">
        <f t="shared" si="16"/>
        <v>6054900</v>
      </c>
      <c r="AA93" s="501"/>
      <c r="AB93" s="632" t="s">
        <v>396</v>
      </c>
    </row>
    <row r="94" spans="1:28" ht="15">
      <c r="A94" s="34" t="s">
        <v>5</v>
      </c>
      <c r="B94" s="412">
        <v>5</v>
      </c>
      <c r="C94" s="318" t="s">
        <v>90</v>
      </c>
      <c r="D94" s="314" t="s">
        <v>250</v>
      </c>
      <c r="E94" s="315" t="s">
        <v>251</v>
      </c>
      <c r="F94" s="99">
        <v>0.12</v>
      </c>
      <c r="G94" s="98">
        <f t="shared" si="13"/>
        <v>79.29000000000002</v>
      </c>
      <c r="H94" s="109">
        <v>0.12</v>
      </c>
      <c r="I94" s="5"/>
      <c r="J94" s="73"/>
      <c r="K94" s="40"/>
      <c r="L94" s="9"/>
      <c r="M94" s="181">
        <v>1</v>
      </c>
      <c r="N94" s="181">
        <v>1</v>
      </c>
      <c r="O94" s="179">
        <v>3</v>
      </c>
      <c r="P94" s="420">
        <f t="shared" si="14"/>
        <v>5</v>
      </c>
      <c r="Q94" s="304">
        <f t="shared" si="15"/>
        <v>3</v>
      </c>
      <c r="R94" s="55">
        <v>0.12</v>
      </c>
      <c r="S94" s="5"/>
      <c r="T94" s="61"/>
      <c r="U94" s="436">
        <f>H94*$F$146</f>
        <v>4800</v>
      </c>
      <c r="V94" s="416"/>
      <c r="W94" s="23"/>
      <c r="X94" s="164"/>
      <c r="Y94" s="319"/>
      <c r="Z94" s="553">
        <f t="shared" si="16"/>
        <v>6059700</v>
      </c>
      <c r="AA94" s="501"/>
      <c r="AB94" s="632"/>
    </row>
    <row r="95" spans="1:28" ht="15">
      <c r="A95" s="34" t="s">
        <v>5</v>
      </c>
      <c r="B95" s="410">
        <v>1</v>
      </c>
      <c r="C95" s="318" t="s">
        <v>65</v>
      </c>
      <c r="D95" s="314" t="s">
        <v>224</v>
      </c>
      <c r="E95" s="315" t="s">
        <v>331</v>
      </c>
      <c r="F95" s="99">
        <v>0.54</v>
      </c>
      <c r="G95" s="98">
        <f t="shared" si="13"/>
        <v>79.830000000000027</v>
      </c>
      <c r="H95" s="104"/>
      <c r="I95" s="78">
        <v>0.54</v>
      </c>
      <c r="J95" s="73"/>
      <c r="K95" s="40"/>
      <c r="L95" s="9"/>
      <c r="M95" s="181">
        <v>1</v>
      </c>
      <c r="N95" s="181">
        <v>1</v>
      </c>
      <c r="O95" s="179">
        <v>3</v>
      </c>
      <c r="P95" s="420">
        <f t="shared" si="14"/>
        <v>5</v>
      </c>
      <c r="Q95" s="304">
        <f t="shared" si="15"/>
        <v>3</v>
      </c>
      <c r="R95" s="5"/>
      <c r="S95" s="324"/>
      <c r="T95" s="61"/>
      <c r="U95" s="436">
        <v>0</v>
      </c>
      <c r="V95" s="416"/>
      <c r="W95" s="23"/>
      <c r="X95" s="164"/>
      <c r="Y95" s="319"/>
      <c r="Z95" s="553">
        <f t="shared" si="16"/>
        <v>6059700</v>
      </c>
      <c r="AA95" s="501"/>
      <c r="AB95" s="632"/>
    </row>
    <row r="96" spans="1:28" ht="15">
      <c r="A96" s="34" t="s">
        <v>5</v>
      </c>
      <c r="B96" s="409">
        <v>4</v>
      </c>
      <c r="C96" s="318" t="s">
        <v>50</v>
      </c>
      <c r="D96" s="314" t="s">
        <v>280</v>
      </c>
      <c r="E96" s="315" t="s">
        <v>36</v>
      </c>
      <c r="F96" s="99">
        <v>1.1000000000000001</v>
      </c>
      <c r="G96" s="98">
        <f t="shared" si="13"/>
        <v>80.930000000000021</v>
      </c>
      <c r="H96" s="105">
        <v>1.1000000000000001</v>
      </c>
      <c r="I96" s="5"/>
      <c r="J96" s="73"/>
      <c r="K96" s="40"/>
      <c r="L96" s="9"/>
      <c r="M96" s="181">
        <v>1</v>
      </c>
      <c r="N96" s="181">
        <v>1</v>
      </c>
      <c r="O96" s="179">
        <v>3</v>
      </c>
      <c r="P96" s="420">
        <f t="shared" si="14"/>
        <v>5</v>
      </c>
      <c r="Q96" s="304">
        <f t="shared" si="15"/>
        <v>3</v>
      </c>
      <c r="R96" s="5"/>
      <c r="S96" s="7">
        <v>1.1000000000000001</v>
      </c>
      <c r="T96" s="61"/>
      <c r="U96" s="436">
        <f>S96*G146</f>
        <v>66000</v>
      </c>
      <c r="V96" s="416"/>
      <c r="W96" s="23"/>
      <c r="X96" s="164"/>
      <c r="Y96" s="319"/>
      <c r="Z96" s="553">
        <f t="shared" si="16"/>
        <v>6125700</v>
      </c>
      <c r="AA96" s="501"/>
      <c r="AB96" s="632"/>
    </row>
    <row r="97" spans="1:28" ht="15">
      <c r="A97" s="34" t="s">
        <v>5</v>
      </c>
      <c r="B97" s="409">
        <v>4</v>
      </c>
      <c r="C97" s="318" t="s">
        <v>77</v>
      </c>
      <c r="D97" s="314" t="s">
        <v>363</v>
      </c>
      <c r="E97" s="315"/>
      <c r="F97" s="99">
        <v>0.23</v>
      </c>
      <c r="G97" s="98">
        <f t="shared" si="13"/>
        <v>81.160000000000025</v>
      </c>
      <c r="H97" s="105">
        <v>0.23</v>
      </c>
      <c r="I97" s="5"/>
      <c r="J97" s="73"/>
      <c r="K97" s="40"/>
      <c r="L97" s="9"/>
      <c r="M97" s="181">
        <v>1</v>
      </c>
      <c r="N97" s="181">
        <v>1</v>
      </c>
      <c r="O97" s="179">
        <v>3</v>
      </c>
      <c r="P97" s="420">
        <f t="shared" si="14"/>
        <v>5</v>
      </c>
      <c r="Q97" s="304">
        <f t="shared" si="15"/>
        <v>3</v>
      </c>
      <c r="R97" s="5"/>
      <c r="S97" s="7">
        <v>0.23</v>
      </c>
      <c r="T97" s="61"/>
      <c r="U97" s="436">
        <f>S97*G147</f>
        <v>21850</v>
      </c>
      <c r="V97" s="416"/>
      <c r="W97" s="23"/>
      <c r="X97" s="164"/>
      <c r="Y97" s="319"/>
      <c r="Z97" s="553">
        <f t="shared" si="16"/>
        <v>6147550</v>
      </c>
      <c r="AA97" s="501"/>
      <c r="AB97" s="632" t="s">
        <v>362</v>
      </c>
    </row>
    <row r="98" spans="1:28" ht="15">
      <c r="A98" s="34" t="s">
        <v>5</v>
      </c>
      <c r="B98" s="412">
        <v>5</v>
      </c>
      <c r="C98" s="318" t="s">
        <v>218</v>
      </c>
      <c r="D98" s="314" t="s">
        <v>224</v>
      </c>
      <c r="E98" s="315" t="s">
        <v>360</v>
      </c>
      <c r="F98" s="99">
        <v>0.06</v>
      </c>
      <c r="G98" s="98">
        <f t="shared" si="13"/>
        <v>81.220000000000027</v>
      </c>
      <c r="H98" s="109">
        <v>0.06</v>
      </c>
      <c r="I98" s="5"/>
      <c r="J98" s="73"/>
      <c r="K98" s="40"/>
      <c r="L98" s="9"/>
      <c r="M98" s="181">
        <v>1</v>
      </c>
      <c r="N98" s="181">
        <v>1</v>
      </c>
      <c r="O98" s="179">
        <v>3</v>
      </c>
      <c r="P98" s="420">
        <f t="shared" si="14"/>
        <v>5</v>
      </c>
      <c r="Q98" s="304">
        <f t="shared" si="15"/>
        <v>3</v>
      </c>
      <c r="R98" s="55">
        <v>0.06</v>
      </c>
      <c r="S98" s="5"/>
      <c r="T98" s="61"/>
      <c r="U98" s="436">
        <f>R98*$F$146</f>
        <v>2400</v>
      </c>
      <c r="V98" s="416"/>
      <c r="W98" s="23"/>
      <c r="X98" s="164"/>
      <c r="Y98" s="319"/>
      <c r="Z98" s="553">
        <f t="shared" si="16"/>
        <v>6149950</v>
      </c>
      <c r="AA98" s="501"/>
      <c r="AB98" s="632"/>
    </row>
    <row r="99" spans="1:28" ht="15">
      <c r="A99" s="34" t="s">
        <v>5</v>
      </c>
      <c r="B99" s="409">
        <v>4</v>
      </c>
      <c r="C99" s="318" t="s">
        <v>205</v>
      </c>
      <c r="D99" s="314" t="s">
        <v>280</v>
      </c>
      <c r="E99" s="315" t="s">
        <v>300</v>
      </c>
      <c r="F99" s="99">
        <v>0.12</v>
      </c>
      <c r="G99" s="98">
        <f t="shared" si="13"/>
        <v>81.340000000000032</v>
      </c>
      <c r="H99" s="105">
        <v>0.12</v>
      </c>
      <c r="I99" s="5"/>
      <c r="J99" s="73"/>
      <c r="K99" s="40"/>
      <c r="L99" s="9"/>
      <c r="M99" s="181">
        <v>1</v>
      </c>
      <c r="N99" s="181">
        <v>1</v>
      </c>
      <c r="O99" s="179">
        <v>3</v>
      </c>
      <c r="P99" s="420">
        <f t="shared" si="14"/>
        <v>5</v>
      </c>
      <c r="Q99" s="304">
        <f t="shared" si="15"/>
        <v>3</v>
      </c>
      <c r="R99" s="5" t="s">
        <v>13</v>
      </c>
      <c r="S99" s="25">
        <v>0.12</v>
      </c>
      <c r="T99" s="61"/>
      <c r="U99" s="436">
        <f>S99*$G$146</f>
        <v>7200</v>
      </c>
      <c r="V99" s="416"/>
      <c r="W99" s="23"/>
      <c r="X99" s="164"/>
      <c r="Y99" s="319"/>
      <c r="Z99" s="553">
        <f t="shared" si="16"/>
        <v>6157150</v>
      </c>
      <c r="AA99" s="501"/>
      <c r="AB99" s="632"/>
    </row>
    <row r="100" spans="1:28" ht="15">
      <c r="A100" s="34" t="s">
        <v>5</v>
      </c>
      <c r="B100" s="408">
        <v>2</v>
      </c>
      <c r="C100" s="318" t="s">
        <v>104</v>
      </c>
      <c r="D100" s="314" t="s">
        <v>280</v>
      </c>
      <c r="E100" s="315" t="s">
        <v>295</v>
      </c>
      <c r="F100" s="99">
        <v>0.09</v>
      </c>
      <c r="G100" s="98">
        <f>F100+G99</f>
        <v>81.430000000000035</v>
      </c>
      <c r="H100" s="104"/>
      <c r="I100" s="7">
        <v>0.09</v>
      </c>
      <c r="J100" s="73"/>
      <c r="K100" s="40"/>
      <c r="L100" s="9"/>
      <c r="M100" s="181">
        <v>1</v>
      </c>
      <c r="N100" s="181">
        <v>1</v>
      </c>
      <c r="O100" s="179">
        <v>3</v>
      </c>
      <c r="P100" s="420">
        <f t="shared" si="14"/>
        <v>5</v>
      </c>
      <c r="Q100" s="304">
        <f t="shared" si="15"/>
        <v>3</v>
      </c>
      <c r="R100" s="5"/>
      <c r="S100" s="7">
        <v>0.09</v>
      </c>
      <c r="T100" s="61"/>
      <c r="U100" s="436">
        <f>S100*$G$147</f>
        <v>8550</v>
      </c>
      <c r="V100" s="416"/>
      <c r="W100" s="23"/>
      <c r="X100" s="164"/>
      <c r="Y100" s="319"/>
      <c r="Z100" s="553">
        <f t="shared" si="16"/>
        <v>6165700</v>
      </c>
      <c r="AA100" s="501"/>
      <c r="AB100" s="632"/>
    </row>
    <row r="101" spans="1:28" ht="15">
      <c r="A101" s="34" t="s">
        <v>5</v>
      </c>
      <c r="B101" s="410">
        <v>1</v>
      </c>
      <c r="C101" s="322" t="s">
        <v>117</v>
      </c>
      <c r="D101" s="314" t="s">
        <v>290</v>
      </c>
      <c r="E101" s="315" t="s">
        <v>63</v>
      </c>
      <c r="F101" s="99">
        <v>0.2</v>
      </c>
      <c r="G101" s="98">
        <f>F101+G100</f>
        <v>81.630000000000038</v>
      </c>
      <c r="H101" s="104"/>
      <c r="I101" s="78">
        <v>0.2</v>
      </c>
      <c r="J101" s="73"/>
      <c r="K101" s="40"/>
      <c r="L101" s="9"/>
      <c r="M101" s="181">
        <v>1</v>
      </c>
      <c r="N101" s="181">
        <v>1</v>
      </c>
      <c r="O101" s="179">
        <v>3</v>
      </c>
      <c r="P101" s="420">
        <f t="shared" si="14"/>
        <v>5</v>
      </c>
      <c r="Q101" s="304">
        <f t="shared" si="15"/>
        <v>3</v>
      </c>
      <c r="R101" s="5"/>
      <c r="S101" s="78">
        <v>0</v>
      </c>
      <c r="T101" s="61"/>
      <c r="U101" s="436">
        <v>0</v>
      </c>
      <c r="V101" s="416"/>
      <c r="W101" s="23"/>
      <c r="X101" s="164"/>
      <c r="Y101" s="319"/>
      <c r="Z101" s="553">
        <f t="shared" si="16"/>
        <v>6165700</v>
      </c>
      <c r="AA101" s="501"/>
      <c r="AB101" s="632"/>
    </row>
    <row r="102" spans="1:28" ht="15">
      <c r="A102" s="34" t="s">
        <v>5</v>
      </c>
      <c r="B102" s="411">
        <v>6</v>
      </c>
      <c r="C102" s="318" t="s">
        <v>64</v>
      </c>
      <c r="D102" s="314" t="s">
        <v>261</v>
      </c>
      <c r="E102" s="315" t="s">
        <v>251</v>
      </c>
      <c r="F102" s="99">
        <v>0.65</v>
      </c>
      <c r="G102" s="98">
        <f t="shared" si="13"/>
        <v>82.280000000000044</v>
      </c>
      <c r="H102" s="115">
        <v>0.65</v>
      </c>
      <c r="I102" s="5"/>
      <c r="J102" s="73"/>
      <c r="K102" s="40"/>
      <c r="L102" s="9"/>
      <c r="M102" s="181">
        <v>1</v>
      </c>
      <c r="N102" s="181">
        <v>1</v>
      </c>
      <c r="O102" s="179">
        <v>3</v>
      </c>
      <c r="P102" s="420">
        <f t="shared" si="14"/>
        <v>5</v>
      </c>
      <c r="Q102" s="304">
        <f t="shared" si="15"/>
        <v>3</v>
      </c>
      <c r="R102" s="5"/>
      <c r="S102" s="5"/>
      <c r="T102" s="61"/>
      <c r="U102" s="436">
        <v>0</v>
      </c>
      <c r="V102" s="416"/>
      <c r="W102" s="23"/>
      <c r="X102" s="164"/>
      <c r="Y102" s="319"/>
      <c r="Z102" s="553">
        <f t="shared" si="16"/>
        <v>6165700</v>
      </c>
      <c r="AA102" s="501"/>
      <c r="AB102" s="632" t="s">
        <v>336</v>
      </c>
    </row>
    <row r="103" spans="1:28" ht="15">
      <c r="A103" s="34" t="s">
        <v>5</v>
      </c>
      <c r="B103" s="412">
        <v>5</v>
      </c>
      <c r="C103" s="318" t="s">
        <v>57</v>
      </c>
      <c r="D103" s="314" t="s">
        <v>280</v>
      </c>
      <c r="E103" s="315" t="s">
        <v>281</v>
      </c>
      <c r="F103" s="99">
        <v>0.45</v>
      </c>
      <c r="G103" s="98">
        <f t="shared" si="13"/>
        <v>82.730000000000047</v>
      </c>
      <c r="H103" s="109">
        <v>0.45</v>
      </c>
      <c r="I103" s="5"/>
      <c r="J103" s="73"/>
      <c r="K103" s="40"/>
      <c r="L103" s="9"/>
      <c r="M103" s="181">
        <v>1</v>
      </c>
      <c r="N103" s="181">
        <v>1</v>
      </c>
      <c r="O103" s="179">
        <v>3</v>
      </c>
      <c r="P103" s="420">
        <f t="shared" si="14"/>
        <v>5</v>
      </c>
      <c r="Q103" s="304">
        <f t="shared" si="15"/>
        <v>3</v>
      </c>
      <c r="R103" s="55">
        <v>0.45</v>
      </c>
      <c r="S103" s="5"/>
      <c r="T103" s="61"/>
      <c r="U103" s="436">
        <f>R103*F146</f>
        <v>18000</v>
      </c>
      <c r="V103" s="416"/>
      <c r="W103" s="23"/>
      <c r="X103" s="164"/>
      <c r="Y103" s="319"/>
      <c r="Z103" s="553">
        <f t="shared" si="16"/>
        <v>6183700</v>
      </c>
      <c r="AA103" s="501"/>
      <c r="AB103" s="632"/>
    </row>
    <row r="104" spans="1:28" ht="15">
      <c r="A104" s="34" t="s">
        <v>5</v>
      </c>
      <c r="B104" s="411">
        <v>6</v>
      </c>
      <c r="C104" s="318" t="s">
        <v>47</v>
      </c>
      <c r="D104" s="314" t="s">
        <v>291</v>
      </c>
      <c r="E104" s="315" t="s">
        <v>14</v>
      </c>
      <c r="F104" s="99">
        <v>1.31</v>
      </c>
      <c r="G104" s="98">
        <f t="shared" si="13"/>
        <v>84.040000000000049</v>
      </c>
      <c r="H104" s="115">
        <v>1.31</v>
      </c>
      <c r="I104" s="5"/>
      <c r="J104" s="73"/>
      <c r="K104" s="40"/>
      <c r="L104" s="9"/>
      <c r="M104" s="192">
        <v>1</v>
      </c>
      <c r="N104" s="192">
        <v>0.5</v>
      </c>
      <c r="O104" s="193">
        <v>5</v>
      </c>
      <c r="P104" s="421">
        <f t="shared" si="14"/>
        <v>6.5</v>
      </c>
      <c r="Q104" s="304">
        <f t="shared" si="15"/>
        <v>2.5</v>
      </c>
      <c r="R104" s="5"/>
      <c r="S104" s="7">
        <v>0</v>
      </c>
      <c r="T104" s="61"/>
      <c r="U104" s="436">
        <v>0</v>
      </c>
      <c r="V104" s="416"/>
      <c r="W104" s="23"/>
      <c r="X104" s="164"/>
      <c r="Y104" s="319"/>
      <c r="Z104" s="553">
        <f t="shared" si="16"/>
        <v>6183700</v>
      </c>
      <c r="AA104" s="501"/>
      <c r="AB104" s="632"/>
    </row>
    <row r="105" spans="1:28" ht="15">
      <c r="A105" s="34" t="s">
        <v>5</v>
      </c>
      <c r="B105" s="411">
        <v>6</v>
      </c>
      <c r="C105" s="322" t="s">
        <v>123</v>
      </c>
      <c r="D105" s="314" t="s">
        <v>371</v>
      </c>
      <c r="E105" s="315" t="s">
        <v>372</v>
      </c>
      <c r="F105" s="99">
        <v>0.74</v>
      </c>
      <c r="G105" s="98">
        <f t="shared" si="13"/>
        <v>84.780000000000044</v>
      </c>
      <c r="H105" s="115">
        <v>0.74</v>
      </c>
      <c r="I105" s="5"/>
      <c r="J105" s="73"/>
      <c r="K105" s="40"/>
      <c r="L105" s="9"/>
      <c r="M105" s="192">
        <v>0.5</v>
      </c>
      <c r="N105" s="192">
        <v>1</v>
      </c>
      <c r="O105" s="193">
        <v>5</v>
      </c>
      <c r="P105" s="421">
        <f t="shared" si="14"/>
        <v>6.5</v>
      </c>
      <c r="Q105" s="304">
        <f t="shared" si="15"/>
        <v>2.5</v>
      </c>
      <c r="R105" s="5">
        <v>0</v>
      </c>
      <c r="S105" s="5"/>
      <c r="T105" s="61"/>
      <c r="U105" s="436">
        <v>0</v>
      </c>
      <c r="V105" s="416"/>
      <c r="W105" s="23"/>
      <c r="X105" s="164"/>
      <c r="Y105" s="319"/>
      <c r="Z105" s="553">
        <f t="shared" si="16"/>
        <v>6183700</v>
      </c>
      <c r="AA105" s="501"/>
      <c r="AB105" s="632" t="s">
        <v>373</v>
      </c>
    </row>
    <row r="106" spans="1:28" ht="15">
      <c r="A106" s="34" t="s">
        <v>5</v>
      </c>
      <c r="B106" s="410">
        <v>1</v>
      </c>
      <c r="C106" s="318" t="s">
        <v>35</v>
      </c>
      <c r="D106" s="314" t="s">
        <v>225</v>
      </c>
      <c r="E106" s="315" t="s">
        <v>226</v>
      </c>
      <c r="F106" s="99">
        <v>0.25</v>
      </c>
      <c r="G106" s="98">
        <f t="shared" si="13"/>
        <v>85.030000000000044</v>
      </c>
      <c r="H106" s="104"/>
      <c r="I106" s="78">
        <v>0.25</v>
      </c>
      <c r="J106" s="73"/>
      <c r="K106" s="40"/>
      <c r="L106" s="9" t="s">
        <v>229</v>
      </c>
      <c r="M106" s="181">
        <v>1</v>
      </c>
      <c r="N106" s="181">
        <v>1</v>
      </c>
      <c r="O106" s="179">
        <v>2</v>
      </c>
      <c r="P106" s="420">
        <f t="shared" si="14"/>
        <v>4</v>
      </c>
      <c r="Q106" s="304">
        <f t="shared" si="15"/>
        <v>2</v>
      </c>
      <c r="R106" s="5"/>
      <c r="S106" s="78">
        <v>0</v>
      </c>
      <c r="T106" s="61"/>
      <c r="U106" s="436">
        <v>0</v>
      </c>
      <c r="V106" s="416"/>
      <c r="W106" s="23"/>
      <c r="X106" s="164"/>
      <c r="Y106" s="319"/>
      <c r="Z106" s="553">
        <f t="shared" si="16"/>
        <v>6183700</v>
      </c>
      <c r="AA106" s="501"/>
      <c r="AB106" s="632"/>
    </row>
    <row r="107" spans="1:28" ht="15">
      <c r="A107" s="28" t="s">
        <v>5</v>
      </c>
      <c r="B107" s="411">
        <v>6</v>
      </c>
      <c r="C107" s="318" t="s">
        <v>299</v>
      </c>
      <c r="D107" s="314" t="s">
        <v>280</v>
      </c>
      <c r="E107" s="315" t="s">
        <v>36</v>
      </c>
      <c r="F107" s="99">
        <v>0.25</v>
      </c>
      <c r="G107" s="98">
        <f t="shared" si="13"/>
        <v>85.280000000000044</v>
      </c>
      <c r="H107" s="115">
        <v>0.25</v>
      </c>
      <c r="I107" s="5"/>
      <c r="J107" s="73"/>
      <c r="K107" s="40"/>
      <c r="L107" s="9"/>
      <c r="M107" s="181">
        <v>1</v>
      </c>
      <c r="N107" s="181">
        <v>1</v>
      </c>
      <c r="O107" s="179">
        <v>2</v>
      </c>
      <c r="P107" s="420">
        <f t="shared" ref="P107:P128" si="17">SUM(M107:O107)</f>
        <v>4</v>
      </c>
      <c r="Q107" s="304">
        <f t="shared" ref="Q107:Q123" si="18">O107*N107*M107</f>
        <v>2</v>
      </c>
      <c r="R107" s="116">
        <v>0</v>
      </c>
      <c r="S107" s="5"/>
      <c r="T107" s="61"/>
      <c r="U107" s="436">
        <v>0</v>
      </c>
      <c r="V107" s="416"/>
      <c r="W107" s="23"/>
      <c r="X107" s="164"/>
      <c r="Y107" s="319"/>
      <c r="Z107" s="553">
        <f t="shared" si="16"/>
        <v>6183700</v>
      </c>
      <c r="AA107" s="501"/>
      <c r="AB107" s="632"/>
    </row>
    <row r="108" spans="1:28" ht="15">
      <c r="A108" s="28" t="s">
        <v>5</v>
      </c>
      <c r="B108" s="410">
        <v>1</v>
      </c>
      <c r="C108" s="318" t="s">
        <v>84</v>
      </c>
      <c r="D108" s="314" t="s">
        <v>257</v>
      </c>
      <c r="E108" s="315" t="s">
        <v>258</v>
      </c>
      <c r="F108" s="99">
        <v>0.17</v>
      </c>
      <c r="G108" s="98">
        <f t="shared" si="13"/>
        <v>85.450000000000045</v>
      </c>
      <c r="H108" s="104"/>
      <c r="I108" s="78">
        <v>0.17</v>
      </c>
      <c r="J108" s="73"/>
      <c r="K108" s="40"/>
      <c r="L108" s="9"/>
      <c r="M108" s="181">
        <v>1</v>
      </c>
      <c r="N108" s="181">
        <v>1</v>
      </c>
      <c r="O108" s="179">
        <v>2</v>
      </c>
      <c r="P108" s="420">
        <f t="shared" si="17"/>
        <v>4</v>
      </c>
      <c r="Q108" s="304">
        <f t="shared" si="18"/>
        <v>2</v>
      </c>
      <c r="R108" s="5"/>
      <c r="S108" s="78">
        <v>0</v>
      </c>
      <c r="T108" s="61"/>
      <c r="U108" s="436">
        <v>0</v>
      </c>
      <c r="V108" s="416"/>
      <c r="W108" s="23"/>
      <c r="X108" s="164"/>
      <c r="Y108" s="319"/>
      <c r="Z108" s="553">
        <f t="shared" si="16"/>
        <v>6183700</v>
      </c>
      <c r="AA108" s="501"/>
      <c r="AB108" s="632"/>
    </row>
    <row r="109" spans="1:28" ht="15">
      <c r="A109" s="34" t="s">
        <v>5</v>
      </c>
      <c r="B109" s="410">
        <v>1</v>
      </c>
      <c r="C109" s="318" t="s">
        <v>98</v>
      </c>
      <c r="D109" s="314" t="s">
        <v>255</v>
      </c>
      <c r="E109" s="315" t="s">
        <v>84</v>
      </c>
      <c r="F109" s="99">
        <v>0.2</v>
      </c>
      <c r="G109" s="98">
        <f t="shared" si="13"/>
        <v>85.650000000000048</v>
      </c>
      <c r="H109" s="104"/>
      <c r="I109" s="78">
        <v>0.2</v>
      </c>
      <c r="J109" s="73"/>
      <c r="K109" s="40"/>
      <c r="L109" s="9"/>
      <c r="M109" s="181">
        <v>1</v>
      </c>
      <c r="N109" s="181">
        <v>1</v>
      </c>
      <c r="O109" s="179">
        <v>2</v>
      </c>
      <c r="P109" s="420">
        <f t="shared" si="17"/>
        <v>4</v>
      </c>
      <c r="Q109" s="304">
        <f t="shared" si="18"/>
        <v>2</v>
      </c>
      <c r="R109" s="5"/>
      <c r="S109" s="78">
        <v>0</v>
      </c>
      <c r="T109" s="61"/>
      <c r="U109" s="436">
        <v>0</v>
      </c>
      <c r="V109" s="416"/>
      <c r="W109" s="23"/>
      <c r="X109" s="164"/>
      <c r="Y109" s="319"/>
      <c r="Z109" s="553">
        <f t="shared" si="16"/>
        <v>6183700</v>
      </c>
      <c r="AA109" s="501"/>
      <c r="AB109" s="632"/>
    </row>
    <row r="110" spans="1:28" ht="15">
      <c r="A110" s="34" t="s">
        <v>5</v>
      </c>
      <c r="B110" s="412">
        <v>5</v>
      </c>
      <c r="C110" s="318" t="s">
        <v>88</v>
      </c>
      <c r="D110" s="314" t="s">
        <v>255</v>
      </c>
      <c r="E110" s="315" t="s">
        <v>251</v>
      </c>
      <c r="F110" s="99">
        <v>0.35</v>
      </c>
      <c r="G110" s="98">
        <f t="shared" si="13"/>
        <v>86.000000000000043</v>
      </c>
      <c r="H110" s="109">
        <v>0.35</v>
      </c>
      <c r="I110" s="5"/>
      <c r="J110" s="73"/>
      <c r="K110" s="40"/>
      <c r="L110" s="9"/>
      <c r="M110" s="181">
        <v>1</v>
      </c>
      <c r="N110" s="181">
        <v>1</v>
      </c>
      <c r="O110" s="179">
        <v>2</v>
      </c>
      <c r="P110" s="420">
        <f t="shared" si="17"/>
        <v>4</v>
      </c>
      <c r="Q110" s="304">
        <f t="shared" si="18"/>
        <v>2</v>
      </c>
      <c r="R110" s="55">
        <v>0.35</v>
      </c>
      <c r="S110" s="7"/>
      <c r="T110" s="61"/>
      <c r="U110" s="436">
        <f>R110*F146</f>
        <v>14000</v>
      </c>
      <c r="V110" s="416"/>
      <c r="W110" s="23"/>
      <c r="X110" s="164"/>
      <c r="Y110" s="319"/>
      <c r="Z110" s="553">
        <f t="shared" si="16"/>
        <v>6197700</v>
      </c>
      <c r="AA110" s="501"/>
      <c r="AB110" s="632"/>
    </row>
    <row r="111" spans="1:28" ht="15">
      <c r="A111" s="34" t="s">
        <v>5</v>
      </c>
      <c r="B111" s="408">
        <v>2</v>
      </c>
      <c r="C111" s="318" t="s">
        <v>101</v>
      </c>
      <c r="D111" s="314" t="s">
        <v>221</v>
      </c>
      <c r="E111" s="315" t="s">
        <v>251</v>
      </c>
      <c r="F111" s="99">
        <v>0.12</v>
      </c>
      <c r="G111" s="98">
        <f t="shared" si="13"/>
        <v>86.120000000000047</v>
      </c>
      <c r="H111" s="104"/>
      <c r="I111" s="7">
        <v>0.12</v>
      </c>
      <c r="J111" s="73"/>
      <c r="K111" s="40"/>
      <c r="L111" s="9"/>
      <c r="M111" s="181">
        <v>1</v>
      </c>
      <c r="N111" s="181">
        <v>1</v>
      </c>
      <c r="O111" s="179">
        <v>2</v>
      </c>
      <c r="P111" s="420">
        <f t="shared" si="17"/>
        <v>4</v>
      </c>
      <c r="Q111" s="304">
        <f t="shared" si="18"/>
        <v>2</v>
      </c>
      <c r="R111" s="5"/>
      <c r="S111" s="7">
        <v>0.12</v>
      </c>
      <c r="T111" s="61"/>
      <c r="U111" s="436">
        <f>S111*$G$147</f>
        <v>11400</v>
      </c>
      <c r="V111" s="416"/>
      <c r="W111" s="23"/>
      <c r="X111" s="164"/>
      <c r="Y111" s="319"/>
      <c r="Z111" s="553">
        <f t="shared" si="16"/>
        <v>6209100</v>
      </c>
      <c r="AA111" s="501"/>
      <c r="AB111" s="632"/>
    </row>
    <row r="112" spans="1:28" ht="15">
      <c r="A112" s="34" t="s">
        <v>5</v>
      </c>
      <c r="B112" s="411">
        <v>6</v>
      </c>
      <c r="C112" s="318" t="s">
        <v>62</v>
      </c>
      <c r="D112" s="314" t="s">
        <v>255</v>
      </c>
      <c r="E112" s="315" t="s">
        <v>251</v>
      </c>
      <c r="F112" s="99">
        <v>0.2</v>
      </c>
      <c r="G112" s="98">
        <f t="shared" si="13"/>
        <v>86.32000000000005</v>
      </c>
      <c r="H112" s="115">
        <v>0.2</v>
      </c>
      <c r="I112" s="5"/>
      <c r="J112" s="73"/>
      <c r="K112" s="40"/>
      <c r="L112" s="9"/>
      <c r="M112" s="181">
        <v>1</v>
      </c>
      <c r="N112" s="181">
        <v>1</v>
      </c>
      <c r="O112" s="179">
        <v>2</v>
      </c>
      <c r="P112" s="420">
        <f t="shared" si="17"/>
        <v>4</v>
      </c>
      <c r="Q112" s="304">
        <f t="shared" si="18"/>
        <v>2</v>
      </c>
      <c r="R112" s="116">
        <v>0</v>
      </c>
      <c r="S112" s="5"/>
      <c r="T112" s="61"/>
      <c r="U112" s="436">
        <v>0</v>
      </c>
      <c r="V112" s="416"/>
      <c r="W112" s="23"/>
      <c r="X112" s="164"/>
      <c r="Y112" s="319"/>
      <c r="Z112" s="553">
        <f t="shared" si="16"/>
        <v>6209100</v>
      </c>
      <c r="AA112" s="501"/>
      <c r="AB112" s="632"/>
    </row>
    <row r="113" spans="1:29" ht="15">
      <c r="A113" s="34" t="s">
        <v>5</v>
      </c>
      <c r="B113" s="411">
        <v>6</v>
      </c>
      <c r="C113" s="322" t="s">
        <v>138</v>
      </c>
      <c r="D113" s="314" t="s">
        <v>261</v>
      </c>
      <c r="E113" s="315" t="s">
        <v>70</v>
      </c>
      <c r="F113" s="99">
        <v>0.26</v>
      </c>
      <c r="G113" s="98">
        <f t="shared" si="13"/>
        <v>86.580000000000055</v>
      </c>
      <c r="H113" s="115">
        <v>0.26</v>
      </c>
      <c r="I113" s="5" t="s">
        <v>13</v>
      </c>
      <c r="J113" s="73" t="s">
        <v>13</v>
      </c>
      <c r="K113" s="40">
        <v>1987</v>
      </c>
      <c r="L113" s="9"/>
      <c r="M113" s="181">
        <v>1</v>
      </c>
      <c r="N113" s="181">
        <v>1</v>
      </c>
      <c r="O113" s="179">
        <v>2</v>
      </c>
      <c r="P113" s="420">
        <f t="shared" si="17"/>
        <v>4</v>
      </c>
      <c r="Q113" s="304">
        <f t="shared" si="18"/>
        <v>2</v>
      </c>
      <c r="R113" s="5"/>
      <c r="S113" s="5"/>
      <c r="T113" s="61"/>
      <c r="U113" s="436">
        <v>0</v>
      </c>
      <c r="V113" s="416"/>
      <c r="W113" s="23"/>
      <c r="X113" s="164"/>
      <c r="Y113" s="319"/>
      <c r="Z113" s="553">
        <f t="shared" si="16"/>
        <v>6209100</v>
      </c>
      <c r="AA113" s="501"/>
      <c r="AB113" s="632"/>
    </row>
    <row r="114" spans="1:29" ht="15">
      <c r="A114" s="34" t="s">
        <v>5</v>
      </c>
      <c r="B114" s="412">
        <v>5</v>
      </c>
      <c r="C114" s="318" t="s">
        <v>434</v>
      </c>
      <c r="D114" s="314" t="s">
        <v>255</v>
      </c>
      <c r="E114" s="315" t="s">
        <v>251</v>
      </c>
      <c r="F114" s="99">
        <v>1.04</v>
      </c>
      <c r="G114" s="98">
        <f t="shared" si="13"/>
        <v>87.620000000000061</v>
      </c>
      <c r="H114" s="109">
        <v>1.04</v>
      </c>
      <c r="I114" s="5"/>
      <c r="J114" s="73"/>
      <c r="K114" s="40"/>
      <c r="L114" s="9"/>
      <c r="M114" s="181">
        <v>1</v>
      </c>
      <c r="N114" s="181">
        <v>1</v>
      </c>
      <c r="O114" s="179">
        <v>2</v>
      </c>
      <c r="P114" s="420">
        <f t="shared" si="17"/>
        <v>4</v>
      </c>
      <c r="Q114" s="304">
        <f t="shared" si="18"/>
        <v>2</v>
      </c>
      <c r="R114" s="55">
        <v>1.04</v>
      </c>
      <c r="S114" s="5"/>
      <c r="T114" s="61"/>
      <c r="U114" s="436">
        <f>R114*F146</f>
        <v>41600</v>
      </c>
      <c r="V114" s="416"/>
      <c r="W114" s="23"/>
      <c r="X114" s="164"/>
      <c r="Y114" s="319"/>
      <c r="Z114" s="553">
        <f t="shared" si="16"/>
        <v>6250700</v>
      </c>
      <c r="AA114" s="501"/>
      <c r="AB114" s="632" t="s">
        <v>435</v>
      </c>
    </row>
    <row r="115" spans="1:29" ht="15">
      <c r="A115" s="34" t="s">
        <v>5</v>
      </c>
      <c r="B115" s="412">
        <v>5</v>
      </c>
      <c r="C115" s="322" t="s">
        <v>121</v>
      </c>
      <c r="D115" s="314" t="s">
        <v>224</v>
      </c>
      <c r="E115" s="315" t="s">
        <v>331</v>
      </c>
      <c r="F115" s="99">
        <v>0.5</v>
      </c>
      <c r="G115" s="98">
        <f t="shared" si="13"/>
        <v>88.120000000000061</v>
      </c>
      <c r="H115" s="109">
        <v>0.5</v>
      </c>
      <c r="I115" s="5"/>
      <c r="J115" s="73"/>
      <c r="K115" s="40"/>
      <c r="L115" s="9"/>
      <c r="M115" s="192">
        <v>1</v>
      </c>
      <c r="N115" s="192">
        <v>0.5</v>
      </c>
      <c r="O115" s="193">
        <v>3</v>
      </c>
      <c r="P115" s="421">
        <f t="shared" si="17"/>
        <v>4.5</v>
      </c>
      <c r="Q115" s="304">
        <f t="shared" si="18"/>
        <v>1.5</v>
      </c>
      <c r="R115" s="55">
        <v>0.5</v>
      </c>
      <c r="S115" s="5"/>
      <c r="T115" s="61"/>
      <c r="U115" s="436">
        <f>H115*$F$146</f>
        <v>20000</v>
      </c>
      <c r="V115" s="416"/>
      <c r="W115" s="23"/>
      <c r="X115" s="164"/>
      <c r="Y115" s="319"/>
      <c r="Z115" s="553">
        <f t="shared" si="16"/>
        <v>6270700</v>
      </c>
      <c r="AA115" s="501"/>
      <c r="AB115" s="632"/>
    </row>
    <row r="116" spans="1:29" ht="15">
      <c r="A116" s="34" t="s">
        <v>5</v>
      </c>
      <c r="B116" s="410">
        <v>1</v>
      </c>
      <c r="C116" s="318" t="s">
        <v>80</v>
      </c>
      <c r="D116" s="314" t="s">
        <v>73</v>
      </c>
      <c r="E116" s="315" t="s">
        <v>275</v>
      </c>
      <c r="F116" s="99">
        <v>0.22</v>
      </c>
      <c r="G116" s="98">
        <f t="shared" si="13"/>
        <v>88.34000000000006</v>
      </c>
      <c r="H116" s="110">
        <v>0.22</v>
      </c>
      <c r="I116" s="5"/>
      <c r="J116" s="73"/>
      <c r="K116" s="40"/>
      <c r="L116" s="9"/>
      <c r="M116" s="192">
        <v>1</v>
      </c>
      <c r="N116" s="192">
        <v>0.5</v>
      </c>
      <c r="O116" s="193">
        <v>3</v>
      </c>
      <c r="P116" s="421">
        <f t="shared" si="17"/>
        <v>4.5</v>
      </c>
      <c r="Q116" s="304">
        <f t="shared" si="18"/>
        <v>1.5</v>
      </c>
      <c r="R116" s="78">
        <v>0</v>
      </c>
      <c r="S116" s="5"/>
      <c r="T116" s="61"/>
      <c r="U116" s="436">
        <v>0</v>
      </c>
      <c r="V116" s="416"/>
      <c r="W116" s="23"/>
      <c r="X116" s="164"/>
      <c r="Y116" s="319"/>
      <c r="Z116" s="553">
        <f t="shared" si="16"/>
        <v>6270700</v>
      </c>
      <c r="AA116" s="501"/>
      <c r="AB116" s="632"/>
    </row>
    <row r="117" spans="1:29" ht="15">
      <c r="A117" s="34" t="s">
        <v>5</v>
      </c>
      <c r="B117" s="412">
        <v>5</v>
      </c>
      <c r="C117" s="318" t="s">
        <v>73</v>
      </c>
      <c r="D117" s="314" t="s">
        <v>69</v>
      </c>
      <c r="E117" s="315" t="s">
        <v>224</v>
      </c>
      <c r="F117" s="99">
        <v>2.91</v>
      </c>
      <c r="G117" s="98">
        <f t="shared" si="13"/>
        <v>91.250000000000057</v>
      </c>
      <c r="H117" s="109">
        <v>2.91</v>
      </c>
      <c r="I117" s="5"/>
      <c r="J117" s="73"/>
      <c r="K117" s="40"/>
      <c r="L117" s="9"/>
      <c r="M117" s="192">
        <v>1</v>
      </c>
      <c r="N117" s="192">
        <v>0.5</v>
      </c>
      <c r="O117" s="193">
        <v>3</v>
      </c>
      <c r="P117" s="421">
        <f t="shared" si="17"/>
        <v>4.5</v>
      </c>
      <c r="Q117" s="304">
        <f t="shared" si="18"/>
        <v>1.5</v>
      </c>
      <c r="R117" s="55">
        <v>2.91</v>
      </c>
      <c r="S117" s="5"/>
      <c r="T117" s="61"/>
      <c r="U117" s="436">
        <f>(H117*$F$146)*0.5</f>
        <v>58200</v>
      </c>
      <c r="V117" s="416"/>
      <c r="W117" s="23"/>
      <c r="X117" s="164"/>
      <c r="Y117" s="319"/>
      <c r="Z117" s="553">
        <f t="shared" si="16"/>
        <v>6328900</v>
      </c>
      <c r="AA117" s="501"/>
      <c r="AB117" s="632" t="s">
        <v>276</v>
      </c>
    </row>
    <row r="118" spans="1:29" ht="15">
      <c r="A118" s="34" t="s">
        <v>5</v>
      </c>
      <c r="B118" s="409">
        <v>4</v>
      </c>
      <c r="C118" s="322" t="s">
        <v>115</v>
      </c>
      <c r="D118" s="314" t="s">
        <v>250</v>
      </c>
      <c r="E118" s="315" t="s">
        <v>255</v>
      </c>
      <c r="F118" s="99">
        <v>1.04</v>
      </c>
      <c r="G118" s="98">
        <f t="shared" si="13"/>
        <v>92.290000000000063</v>
      </c>
      <c r="H118" s="105">
        <v>1.04</v>
      </c>
      <c r="I118" s="5"/>
      <c r="J118" s="73"/>
      <c r="K118" s="40"/>
      <c r="L118" s="9"/>
      <c r="M118" s="192">
        <v>1</v>
      </c>
      <c r="N118" s="192">
        <v>0.5</v>
      </c>
      <c r="O118" s="193">
        <v>3</v>
      </c>
      <c r="P118" s="421">
        <f t="shared" si="17"/>
        <v>4.5</v>
      </c>
      <c r="Q118" s="304">
        <f t="shared" si="18"/>
        <v>1.5</v>
      </c>
      <c r="R118" s="5"/>
      <c r="S118" s="7">
        <v>1.04</v>
      </c>
      <c r="T118" s="61"/>
      <c r="U118" s="436">
        <f>S118*$G$146</f>
        <v>62400</v>
      </c>
      <c r="V118" s="416"/>
      <c r="W118" s="23"/>
      <c r="X118" s="164"/>
      <c r="Y118" s="319"/>
      <c r="Z118" s="553">
        <f t="shared" si="16"/>
        <v>6391300</v>
      </c>
      <c r="AA118" s="501"/>
      <c r="AB118" s="632" t="s">
        <v>262</v>
      </c>
      <c r="AC118" s="508"/>
    </row>
    <row r="119" spans="1:29" ht="15">
      <c r="A119" s="93" t="s">
        <v>5</v>
      </c>
      <c r="B119" s="411">
        <v>6</v>
      </c>
      <c r="C119" s="318" t="s">
        <v>79</v>
      </c>
      <c r="D119" s="314" t="s">
        <v>250</v>
      </c>
      <c r="E119" s="315" t="s">
        <v>251</v>
      </c>
      <c r="F119" s="99">
        <v>0.08</v>
      </c>
      <c r="G119" s="98">
        <f t="shared" si="13"/>
        <v>92.370000000000061</v>
      </c>
      <c r="H119" s="115">
        <v>0.08</v>
      </c>
      <c r="I119" s="5"/>
      <c r="J119" s="73"/>
      <c r="K119" s="40"/>
      <c r="L119" s="9"/>
      <c r="M119" s="181">
        <v>1</v>
      </c>
      <c r="N119" s="181">
        <v>0.5</v>
      </c>
      <c r="O119" s="179">
        <v>3</v>
      </c>
      <c r="P119" s="420">
        <f t="shared" si="17"/>
        <v>4.5</v>
      </c>
      <c r="Q119" s="304">
        <f t="shared" si="18"/>
        <v>1.5</v>
      </c>
      <c r="R119" s="116">
        <v>0</v>
      </c>
      <c r="S119" s="5"/>
      <c r="T119" s="61"/>
      <c r="U119" s="436">
        <v>0</v>
      </c>
      <c r="V119" s="416"/>
      <c r="W119" s="23"/>
      <c r="X119" s="164"/>
      <c r="Y119" s="319"/>
      <c r="Z119" s="548"/>
      <c r="AA119" s="699"/>
      <c r="AB119" s="632" t="s">
        <v>392</v>
      </c>
    </row>
    <row r="120" spans="1:29" ht="15">
      <c r="A120" s="28" t="s">
        <v>5</v>
      </c>
      <c r="B120" s="410">
        <v>1</v>
      </c>
      <c r="C120" s="322" t="s">
        <v>75</v>
      </c>
      <c r="D120" s="314" t="s">
        <v>230</v>
      </c>
      <c r="E120" s="315" t="s">
        <v>34</v>
      </c>
      <c r="F120" s="99">
        <v>0.44</v>
      </c>
      <c r="G120" s="98">
        <f t="shared" si="13"/>
        <v>92.810000000000059</v>
      </c>
      <c r="H120" s="104"/>
      <c r="I120" s="5"/>
      <c r="J120" s="77">
        <v>0.44</v>
      </c>
      <c r="K120" s="40"/>
      <c r="L120" s="9"/>
      <c r="M120" s="181">
        <v>1</v>
      </c>
      <c r="N120" s="181">
        <v>1</v>
      </c>
      <c r="O120" s="179">
        <v>1</v>
      </c>
      <c r="P120" s="420">
        <f t="shared" si="17"/>
        <v>3</v>
      </c>
      <c r="Q120" s="304">
        <f t="shared" si="18"/>
        <v>1</v>
      </c>
      <c r="R120" s="5"/>
      <c r="S120" s="5"/>
      <c r="T120" s="79">
        <v>0</v>
      </c>
      <c r="U120" s="436">
        <v>0</v>
      </c>
      <c r="V120" s="416"/>
      <c r="W120" s="23"/>
      <c r="X120" s="164"/>
      <c r="Y120" s="319"/>
      <c r="Z120" s="548"/>
      <c r="AA120" s="699"/>
      <c r="AB120" s="632"/>
    </row>
    <row r="121" spans="1:29" ht="15">
      <c r="A121" s="34" t="s">
        <v>5</v>
      </c>
      <c r="B121" s="411">
        <v>6</v>
      </c>
      <c r="C121" s="318" t="s">
        <v>68</v>
      </c>
      <c r="D121" s="314" t="s">
        <v>261</v>
      </c>
      <c r="E121" s="315" t="s">
        <v>251</v>
      </c>
      <c r="F121" s="99">
        <v>0.08</v>
      </c>
      <c r="G121" s="98">
        <f t="shared" si="13"/>
        <v>92.890000000000057</v>
      </c>
      <c r="H121" s="115">
        <v>0.08</v>
      </c>
      <c r="I121" s="5"/>
      <c r="J121" s="73"/>
      <c r="K121" s="40"/>
      <c r="L121" s="9"/>
      <c r="M121" s="192">
        <v>1</v>
      </c>
      <c r="N121" s="192">
        <v>0.5</v>
      </c>
      <c r="O121" s="193">
        <v>2</v>
      </c>
      <c r="P121" s="421">
        <f t="shared" si="17"/>
        <v>3.5</v>
      </c>
      <c r="Q121" s="304">
        <f t="shared" si="18"/>
        <v>1</v>
      </c>
      <c r="R121" s="5"/>
      <c r="S121" s="78">
        <v>0</v>
      </c>
      <c r="T121" s="61"/>
      <c r="U121" s="436">
        <v>0</v>
      </c>
      <c r="V121" s="416"/>
      <c r="W121" s="23"/>
      <c r="X121" s="164"/>
      <c r="Y121" s="319"/>
      <c r="Z121" s="548"/>
      <c r="AA121" s="699"/>
      <c r="AB121" s="632" t="s">
        <v>433</v>
      </c>
    </row>
    <row r="122" spans="1:29" ht="15">
      <c r="A122" s="34" t="s">
        <v>5</v>
      </c>
      <c r="B122" s="410">
        <v>1</v>
      </c>
      <c r="C122" s="322" t="s">
        <v>18</v>
      </c>
      <c r="D122" s="314" t="s">
        <v>255</v>
      </c>
      <c r="E122" s="315" t="s">
        <v>49</v>
      </c>
      <c r="F122" s="99">
        <v>0.1</v>
      </c>
      <c r="G122" s="98">
        <f t="shared" si="13"/>
        <v>92.990000000000052</v>
      </c>
      <c r="H122" s="74" t="s">
        <v>13</v>
      </c>
      <c r="I122" s="78">
        <v>0.1</v>
      </c>
      <c r="J122" s="73"/>
      <c r="K122" s="40"/>
      <c r="L122" s="9"/>
      <c r="M122" s="192">
        <v>1</v>
      </c>
      <c r="N122" s="192">
        <v>0.5</v>
      </c>
      <c r="O122" s="193">
        <v>2</v>
      </c>
      <c r="P122" s="421">
        <f t="shared" si="17"/>
        <v>3.5</v>
      </c>
      <c r="Q122" s="304">
        <f t="shared" si="18"/>
        <v>1</v>
      </c>
      <c r="R122" s="23"/>
      <c r="S122" s="78">
        <v>0</v>
      </c>
      <c r="T122" s="61"/>
      <c r="U122" s="436">
        <v>0</v>
      </c>
      <c r="V122" s="416"/>
      <c r="W122" s="23"/>
      <c r="X122" s="164"/>
      <c r="Y122" s="319"/>
      <c r="Z122" s="548"/>
      <c r="AA122" s="699"/>
      <c r="AB122" s="632"/>
    </row>
    <row r="123" spans="1:29" ht="15">
      <c r="A123" s="34" t="s">
        <v>5</v>
      </c>
      <c r="B123" s="410">
        <v>1</v>
      </c>
      <c r="C123" s="318" t="s">
        <v>31</v>
      </c>
      <c r="D123" s="314" t="s">
        <v>255</v>
      </c>
      <c r="E123" s="315" t="s">
        <v>251</v>
      </c>
      <c r="F123" s="99">
        <v>0.18</v>
      </c>
      <c r="G123" s="98">
        <f t="shared" si="13"/>
        <v>93.170000000000059</v>
      </c>
      <c r="H123" s="104"/>
      <c r="I123" s="78">
        <v>0.18</v>
      </c>
      <c r="J123" s="73"/>
      <c r="K123" s="40"/>
      <c r="L123" s="9"/>
      <c r="M123" s="192">
        <v>1</v>
      </c>
      <c r="N123" s="192">
        <v>0.5</v>
      </c>
      <c r="O123" s="193">
        <v>1</v>
      </c>
      <c r="P123" s="421">
        <f t="shared" si="17"/>
        <v>2.5</v>
      </c>
      <c r="Q123" s="304">
        <f t="shared" si="18"/>
        <v>0.5</v>
      </c>
      <c r="R123" s="5"/>
      <c r="S123" s="78">
        <v>0</v>
      </c>
      <c r="T123" s="61"/>
      <c r="U123" s="436">
        <v>0</v>
      </c>
      <c r="V123" s="416"/>
      <c r="W123" s="23"/>
      <c r="X123" s="164"/>
      <c r="Y123" s="319"/>
      <c r="Z123" s="548"/>
      <c r="AA123" s="699"/>
      <c r="AB123" s="632"/>
    </row>
    <row r="124" spans="1:29" ht="15" hidden="1">
      <c r="A124" s="34" t="s">
        <v>5</v>
      </c>
      <c r="B124" s="413">
        <v>0</v>
      </c>
      <c r="C124" s="323" t="s">
        <v>67</v>
      </c>
      <c r="D124" s="314"/>
      <c r="E124" s="315">
        <v>0.26</v>
      </c>
      <c r="F124" s="99">
        <v>0</v>
      </c>
      <c r="G124" s="98">
        <f>F124+G123</f>
        <v>93.170000000000059</v>
      </c>
      <c r="H124" s="104"/>
      <c r="I124" s="5"/>
      <c r="J124" s="73"/>
      <c r="K124" s="40"/>
      <c r="L124" s="9"/>
      <c r="M124" s="173"/>
      <c r="N124" s="173"/>
      <c r="O124" s="174"/>
      <c r="P124" s="420">
        <f t="shared" si="17"/>
        <v>0</v>
      </c>
      <c r="Q124" s="304"/>
      <c r="R124" s="5"/>
      <c r="S124" s="5"/>
      <c r="T124" s="61"/>
      <c r="U124" s="436"/>
      <c r="V124" s="416"/>
      <c r="W124" s="23"/>
      <c r="X124" s="164"/>
      <c r="Y124" s="319"/>
      <c r="Z124" s="548"/>
      <c r="AA124" s="699"/>
      <c r="AB124" s="632"/>
    </row>
    <row r="125" spans="1:29" ht="15" hidden="1">
      <c r="A125" s="34" t="s">
        <v>5</v>
      </c>
      <c r="B125" s="413">
        <v>0</v>
      </c>
      <c r="C125" s="323" t="s">
        <v>71</v>
      </c>
      <c r="D125" s="314"/>
      <c r="E125" s="315">
        <v>1.17</v>
      </c>
      <c r="F125" s="99">
        <v>0</v>
      </c>
      <c r="G125" s="98">
        <f t="shared" si="13"/>
        <v>93.170000000000059</v>
      </c>
      <c r="H125" s="104"/>
      <c r="I125" s="5"/>
      <c r="J125" s="73"/>
      <c r="K125" s="40"/>
      <c r="L125" s="9"/>
      <c r="M125" s="173"/>
      <c r="N125" s="173"/>
      <c r="O125" s="174"/>
      <c r="P125" s="420">
        <f t="shared" si="17"/>
        <v>0</v>
      </c>
      <c r="Q125" s="305"/>
      <c r="R125" s="5"/>
      <c r="S125" s="5"/>
      <c r="T125" s="61"/>
      <c r="U125" s="436"/>
      <c r="V125" s="416"/>
      <c r="W125" s="23"/>
      <c r="X125" s="164"/>
      <c r="Y125" s="319"/>
      <c r="Z125" s="548"/>
      <c r="AA125" s="699"/>
      <c r="AB125" s="632"/>
    </row>
    <row r="126" spans="1:29" ht="15" hidden="1">
      <c r="A126" s="8" t="s">
        <v>5</v>
      </c>
      <c r="B126" s="410">
        <v>1</v>
      </c>
      <c r="C126" s="318" t="s">
        <v>207</v>
      </c>
      <c r="D126" s="314" t="s">
        <v>255</v>
      </c>
      <c r="E126" s="315" t="s">
        <v>49</v>
      </c>
      <c r="F126" s="99">
        <v>1.25</v>
      </c>
      <c r="G126" s="98">
        <f t="shared" si="13"/>
        <v>94.420000000000059</v>
      </c>
      <c r="H126" s="74"/>
      <c r="I126" s="78">
        <v>1.25</v>
      </c>
      <c r="J126" s="73"/>
      <c r="K126" s="40"/>
      <c r="L126" s="9"/>
      <c r="M126" s="200"/>
      <c r="N126" s="200"/>
      <c r="O126" s="201"/>
      <c r="P126" s="420">
        <f t="shared" si="17"/>
        <v>0</v>
      </c>
      <c r="Q126" s="305"/>
      <c r="R126" s="23"/>
      <c r="S126" s="78">
        <v>0</v>
      </c>
      <c r="T126" s="61"/>
      <c r="U126" s="436">
        <v>0</v>
      </c>
      <c r="V126" s="416"/>
      <c r="W126" s="23"/>
      <c r="X126" s="164"/>
      <c r="Y126" s="319"/>
      <c r="Z126" s="548"/>
      <c r="AA126" s="699"/>
      <c r="AB126" s="632"/>
    </row>
    <row r="127" spans="1:29" ht="15" hidden="1">
      <c r="A127" s="8" t="s">
        <v>5</v>
      </c>
      <c r="B127" s="413"/>
      <c r="C127" s="323" t="s">
        <v>99</v>
      </c>
      <c r="D127" s="314"/>
      <c r="E127" s="315"/>
      <c r="F127" s="99">
        <v>0.1</v>
      </c>
      <c r="G127" s="98">
        <f t="shared" si="13"/>
        <v>94.520000000000053</v>
      </c>
      <c r="H127" s="104"/>
      <c r="I127" s="5"/>
      <c r="J127" s="73"/>
      <c r="K127" s="40"/>
      <c r="L127" s="9"/>
      <c r="M127" s="175"/>
      <c r="N127" s="175"/>
      <c r="O127" s="176"/>
      <c r="P127" s="420">
        <f t="shared" si="17"/>
        <v>0</v>
      </c>
      <c r="Q127" s="305"/>
      <c r="R127" s="5"/>
      <c r="S127" s="5"/>
      <c r="T127" s="61"/>
      <c r="U127" s="436"/>
      <c r="V127" s="417"/>
      <c r="W127" s="5"/>
      <c r="X127" s="168"/>
      <c r="Y127" s="319"/>
      <c r="Z127" s="548"/>
      <c r="AA127" s="699"/>
      <c r="AB127" s="632"/>
    </row>
    <row r="128" spans="1:29" ht="15" hidden="1">
      <c r="A128" s="702" t="s">
        <v>5</v>
      </c>
      <c r="B128" s="443"/>
      <c r="C128" s="462" t="s">
        <v>105</v>
      </c>
      <c r="D128" s="445"/>
      <c r="E128" s="446"/>
      <c r="F128" s="447">
        <v>0.15</v>
      </c>
      <c r="G128" s="98">
        <f t="shared" si="13"/>
        <v>94.670000000000059</v>
      </c>
      <c r="H128" s="448"/>
      <c r="I128" s="449"/>
      <c r="J128" s="450"/>
      <c r="K128" s="451"/>
      <c r="L128" s="452"/>
      <c r="M128" s="463"/>
      <c r="N128" s="463"/>
      <c r="O128" s="464"/>
      <c r="P128" s="465">
        <f t="shared" si="17"/>
        <v>0</v>
      </c>
      <c r="Q128" s="306"/>
      <c r="R128" s="449"/>
      <c r="S128" s="449"/>
      <c r="T128" s="453"/>
      <c r="U128" s="461"/>
      <c r="V128" s="454"/>
      <c r="W128" s="449"/>
      <c r="X128" s="455"/>
      <c r="Y128" s="456"/>
      <c r="Z128" s="550"/>
      <c r="AA128" s="703"/>
      <c r="AB128" s="476"/>
    </row>
    <row r="129" spans="1:28" s="507" customFormat="1" ht="15">
      <c r="A129" s="704"/>
      <c r="B129" s="510"/>
      <c r="C129" s="511">
        <v>0.2</v>
      </c>
      <c r="D129" s="445"/>
      <c r="E129" s="446"/>
      <c r="F129" s="529"/>
      <c r="G129" s="529"/>
      <c r="H129" s="529"/>
      <c r="I129" s="529"/>
      <c r="J129" s="529"/>
      <c r="K129" s="530"/>
      <c r="L129" s="530"/>
      <c r="M129" s="531"/>
      <c r="N129" s="531"/>
      <c r="O129" s="531"/>
      <c r="P129" s="531"/>
      <c r="Q129" s="531"/>
      <c r="R129" s="529"/>
      <c r="S129" s="529"/>
      <c r="T129" s="529"/>
      <c r="U129" s="532"/>
      <c r="V129" s="529"/>
      <c r="W129" s="533"/>
      <c r="X129" s="534"/>
      <c r="Y129" s="535"/>
      <c r="Z129" s="551"/>
      <c r="AA129" s="705">
        <f>SUM(U75:U126)</f>
        <v>617900</v>
      </c>
    </row>
    <row r="130" spans="1:28" ht="15" thickBot="1">
      <c r="A130" s="10"/>
      <c r="B130" s="414"/>
      <c r="C130" s="444"/>
      <c r="D130" s="445"/>
      <c r="E130" s="446"/>
      <c r="F130" s="454">
        <f>SUM(F3:F123)</f>
        <v>93.170000000000059</v>
      </c>
      <c r="G130" s="454"/>
      <c r="H130" s="454">
        <f>SUM(H3:H126)</f>
        <v>26.039999999999992</v>
      </c>
      <c r="I130" s="454">
        <f>SUM(I3:I123)</f>
        <v>55.170000000000023</v>
      </c>
      <c r="J130" s="454">
        <f>SUM(J3:J126)</f>
        <v>8.5699999999999985</v>
      </c>
      <c r="K130" s="443"/>
      <c r="L130" s="443"/>
      <c r="M130" s="467"/>
      <c r="N130" s="467"/>
      <c r="O130" s="467"/>
      <c r="P130" s="467"/>
      <c r="Q130" s="449"/>
      <c r="R130" s="454">
        <f>SUM(R3:R126)</f>
        <v>13.739999999999998</v>
      </c>
      <c r="S130" s="454">
        <f>SUM(S3:S126)</f>
        <v>34.559999999999995</v>
      </c>
      <c r="T130" s="454">
        <f>SUM(T3:T126)</f>
        <v>15.86</v>
      </c>
      <c r="U130" s="509">
        <f>SUM(U3:U126)</f>
        <v>6391300</v>
      </c>
      <c r="V130" s="454"/>
      <c r="W130" s="449"/>
      <c r="X130" s="455"/>
      <c r="Y130" s="456"/>
      <c r="Z130" s="466" t="s">
        <v>256</v>
      </c>
      <c r="AA130" s="706"/>
    </row>
    <row r="131" spans="1:28">
      <c r="A131" s="707"/>
      <c r="B131" s="393"/>
      <c r="C131" s="468"/>
      <c r="D131" s="469"/>
      <c r="E131" s="469"/>
      <c r="F131" s="443"/>
      <c r="G131" s="443"/>
      <c r="H131" s="470"/>
      <c r="I131" s="471" t="s">
        <v>352</v>
      </c>
      <c r="J131" s="472">
        <f>SUM(H130:J130)</f>
        <v>89.78</v>
      </c>
      <c r="K131" s="443"/>
      <c r="L131" s="443"/>
      <c r="M131" s="473"/>
      <c r="N131" s="473"/>
      <c r="O131" s="473"/>
      <c r="P131" s="473"/>
      <c r="Q131" s="473"/>
      <c r="R131" s="473" t="s">
        <v>748</v>
      </c>
      <c r="S131" s="473"/>
      <c r="T131" s="474">
        <f>SUM(R130:T130)</f>
        <v>64.16</v>
      </c>
      <c r="U131" s="475"/>
      <c r="V131" s="469"/>
      <c r="W131" s="469"/>
      <c r="X131" s="469"/>
      <c r="Y131" s="469"/>
      <c r="Z131" s="443"/>
      <c r="AA131" s="708"/>
      <c r="AB131" s="476"/>
    </row>
    <row r="132" spans="1:28" ht="15" thickBot="1">
      <c r="A132" s="709"/>
      <c r="B132" s="710"/>
      <c r="C132" s="711"/>
      <c r="D132" s="712"/>
      <c r="E132" s="712"/>
      <c r="F132" s="713"/>
      <c r="G132" s="496"/>
      <c r="H132" s="714"/>
      <c r="I132" s="713"/>
      <c r="J132" s="713"/>
      <c r="K132" s="710"/>
      <c r="L132" s="710"/>
      <c r="M132" s="715"/>
      <c r="N132" s="715"/>
      <c r="O132" s="715"/>
      <c r="P132" s="715"/>
      <c r="Q132" s="716"/>
      <c r="R132" s="717" t="s">
        <v>749</v>
      </c>
      <c r="S132" s="716"/>
      <c r="T132" s="718">
        <f>T131/J131</f>
        <v>0.71463577634216968</v>
      </c>
      <c r="U132" s="719"/>
      <c r="V132" s="715"/>
      <c r="W132" s="715"/>
      <c r="X132" s="715"/>
      <c r="Y132" s="715"/>
      <c r="Z132" s="710"/>
      <c r="AA132" s="720"/>
      <c r="AB132" s="404"/>
    </row>
    <row r="133" spans="1:28">
      <c r="C133" s="88"/>
      <c r="D133" s="88"/>
      <c r="E133" s="88"/>
      <c r="F133" s="89"/>
      <c r="G133" s="90"/>
      <c r="H133" s="89"/>
      <c r="I133" s="89"/>
      <c r="J133"/>
      <c r="K133"/>
      <c r="L133"/>
      <c r="M133"/>
      <c r="N133"/>
      <c r="O133"/>
      <c r="P133" s="159"/>
      <c r="Q133" s="159"/>
      <c r="R133" s="159"/>
      <c r="S133" s="159"/>
      <c r="T133" s="159"/>
      <c r="U133" s="438"/>
      <c r="V133" s="159"/>
      <c r="W133" s="159"/>
      <c r="X133" s="159"/>
    </row>
    <row r="134" spans="1:28">
      <c r="C134" s="332"/>
      <c r="D134" s="332"/>
      <c r="E134" s="332"/>
      <c r="F134" s="89"/>
      <c r="G134" s="90"/>
      <c r="H134" s="91"/>
      <c r="I134" s="89"/>
      <c r="J134" s="89"/>
    </row>
    <row r="135" spans="1:28" ht="28">
      <c r="R135" s="442" t="s">
        <v>783</v>
      </c>
      <c r="S135" s="442" t="s">
        <v>771</v>
      </c>
      <c r="T135" s="444"/>
      <c r="U135" s="537" t="s">
        <v>780</v>
      </c>
    </row>
    <row r="136" spans="1:28" ht="28">
      <c r="G136" s="35" t="s">
        <v>233</v>
      </c>
      <c r="H136" s="310"/>
      <c r="R136" s="543" t="s">
        <v>784</v>
      </c>
      <c r="S136" s="536" t="s">
        <v>770</v>
      </c>
      <c r="T136" s="536" t="s">
        <v>779</v>
      </c>
      <c r="U136" s="538" t="s">
        <v>781</v>
      </c>
    </row>
    <row r="137" spans="1:28">
      <c r="E137" s="458"/>
      <c r="F137" s="459"/>
      <c r="G137" s="331">
        <v>1</v>
      </c>
      <c r="H137" s="333" t="s">
        <v>234</v>
      </c>
      <c r="I137" s="578"/>
      <c r="J137" s="578"/>
      <c r="K137" s="578"/>
      <c r="L137" s="578"/>
      <c r="M137" s="333"/>
      <c r="N137" s="333"/>
      <c r="O137" s="333"/>
      <c r="P137" s="333"/>
      <c r="R137" s="544">
        <f>U137/U142</f>
        <v>0.41237306964154397</v>
      </c>
      <c r="S137" s="449">
        <f>G11</f>
        <v>19.05</v>
      </c>
      <c r="T137" s="443">
        <v>20</v>
      </c>
      <c r="U137" s="540">
        <f>AA13</f>
        <v>2635600</v>
      </c>
    </row>
    <row r="138" spans="1:28">
      <c r="E138" s="458"/>
      <c r="F138" s="459"/>
      <c r="G138" s="331">
        <v>2</v>
      </c>
      <c r="H138" s="334" t="s">
        <v>252</v>
      </c>
      <c r="I138" s="579"/>
      <c r="J138" s="579"/>
      <c r="K138" s="579"/>
      <c r="L138" s="579"/>
      <c r="M138" s="334"/>
      <c r="N138" s="334"/>
      <c r="O138" s="334"/>
      <c r="P138" s="334"/>
      <c r="R138" s="545">
        <f>U138/U142</f>
        <v>0.22115219125999405</v>
      </c>
      <c r="S138" s="539">
        <f>G24</f>
        <v>36.81</v>
      </c>
      <c r="T138" s="393">
        <v>20</v>
      </c>
      <c r="U138" s="541">
        <f>AA26</f>
        <v>1413450</v>
      </c>
    </row>
    <row r="139" spans="1:28">
      <c r="E139" s="458"/>
      <c r="F139" s="459"/>
      <c r="G139" s="331">
        <v>3</v>
      </c>
      <c r="H139" s="580" t="s">
        <v>253</v>
      </c>
      <c r="I139" s="581"/>
      <c r="J139" s="581"/>
      <c r="K139" s="581"/>
      <c r="L139" s="581"/>
      <c r="M139" s="580"/>
      <c r="N139" s="580"/>
      <c r="O139" s="580"/>
      <c r="P139" s="580"/>
      <c r="R139" s="545">
        <f>U139/U142</f>
        <v>0.16278378420665593</v>
      </c>
      <c r="S139" s="539">
        <f>G46</f>
        <v>55.580000000000013</v>
      </c>
      <c r="T139" s="393">
        <v>20</v>
      </c>
      <c r="U139" s="541">
        <f>AA47</f>
        <v>1040400</v>
      </c>
    </row>
    <row r="140" spans="1:28">
      <c r="E140" s="458"/>
      <c r="F140" s="459"/>
      <c r="G140" s="331">
        <v>4</v>
      </c>
      <c r="H140" s="582" t="s">
        <v>237</v>
      </c>
      <c r="I140" s="583"/>
      <c r="J140" s="583"/>
      <c r="K140" s="583"/>
      <c r="L140" s="583"/>
      <c r="M140" s="582"/>
      <c r="N140" s="582"/>
      <c r="O140" s="582"/>
      <c r="P140" s="582"/>
      <c r="R140" s="545">
        <f>U140/U142</f>
        <v>0.10701265783174002</v>
      </c>
      <c r="S140" s="539">
        <f>G73</f>
        <v>74.350000000000009</v>
      </c>
      <c r="T140" s="393">
        <v>20</v>
      </c>
      <c r="U140" s="541">
        <f>AA74</f>
        <v>683950</v>
      </c>
    </row>
    <row r="141" spans="1:28">
      <c r="E141" s="458"/>
      <c r="F141" s="459"/>
      <c r="G141" s="331">
        <v>5</v>
      </c>
      <c r="H141" s="337" t="s">
        <v>269</v>
      </c>
      <c r="I141" s="584"/>
      <c r="J141" s="584"/>
      <c r="K141" s="584"/>
      <c r="L141" s="584"/>
      <c r="M141" s="337"/>
      <c r="N141" s="337"/>
      <c r="O141" s="337"/>
      <c r="P141" s="337"/>
      <c r="R141" s="546">
        <f>U141/U142</f>
        <v>9.6678297060066032E-2</v>
      </c>
      <c r="S141" s="33">
        <f>G118</f>
        <v>92.290000000000063</v>
      </c>
      <c r="T141" s="396">
        <v>20</v>
      </c>
      <c r="U141" s="542">
        <f>AA129</f>
        <v>617900</v>
      </c>
    </row>
    <row r="142" spans="1:28">
      <c r="E142" s="458"/>
      <c r="F142" s="459"/>
      <c r="G142" s="331">
        <v>6</v>
      </c>
      <c r="H142" s="585" t="s">
        <v>286</v>
      </c>
      <c r="I142" s="586"/>
      <c r="J142" s="586"/>
      <c r="K142" s="586"/>
      <c r="L142" s="586"/>
      <c r="M142" s="585"/>
      <c r="N142" s="585"/>
      <c r="O142" s="585"/>
      <c r="P142" s="585"/>
      <c r="T142" s="1">
        <f>SUM(T137:T141)</f>
        <v>100</v>
      </c>
      <c r="U142" s="139">
        <f>SUM(U137:U141)</f>
        <v>6391300</v>
      </c>
    </row>
    <row r="144" spans="1:28">
      <c r="A144" s="310"/>
      <c r="F144" s="54" t="s">
        <v>242</v>
      </c>
    </row>
    <row r="145" spans="1:28">
      <c r="A145" s="310"/>
      <c r="E145" s="51" t="s">
        <v>243</v>
      </c>
      <c r="F145" s="52" t="s">
        <v>3</v>
      </c>
      <c r="G145" s="52" t="s">
        <v>241</v>
      </c>
      <c r="H145" s="52" t="s">
        <v>228</v>
      </c>
    </row>
    <row r="146" spans="1:28">
      <c r="A146" s="310"/>
      <c r="C146" s="35" t="s">
        <v>3</v>
      </c>
      <c r="E146" s="35" t="s">
        <v>238</v>
      </c>
      <c r="F146" s="741">
        <v>40000</v>
      </c>
      <c r="G146" s="741">
        <v>60000</v>
      </c>
      <c r="H146" s="741">
        <v>155000</v>
      </c>
    </row>
    <row r="147" spans="1:28" s="1" customFormat="1">
      <c r="C147" s="35" t="s">
        <v>241</v>
      </c>
      <c r="D147" s="310"/>
      <c r="E147" s="35" t="s">
        <v>239</v>
      </c>
      <c r="F147" s="741">
        <v>40000</v>
      </c>
      <c r="G147" s="741">
        <v>95000</v>
      </c>
      <c r="H147" s="741">
        <v>155000</v>
      </c>
      <c r="M147" s="310"/>
      <c r="N147" s="310"/>
      <c r="O147" s="310"/>
      <c r="P147" s="310"/>
      <c r="Q147" s="310"/>
      <c r="R147" s="310"/>
      <c r="S147" s="310"/>
      <c r="T147" s="310"/>
      <c r="U147" s="139"/>
      <c r="V147" s="310"/>
      <c r="W147" s="310"/>
      <c r="X147" s="310"/>
      <c r="Y147" s="310"/>
      <c r="AB147" s="310"/>
    </row>
    <row r="148" spans="1:28" s="1" customFormat="1">
      <c r="C148" s="35" t="s">
        <v>228</v>
      </c>
      <c r="D148" s="310"/>
      <c r="E148" s="35" t="s">
        <v>240</v>
      </c>
      <c r="F148" s="741">
        <v>40000</v>
      </c>
      <c r="G148" s="741">
        <v>95000</v>
      </c>
      <c r="H148" s="741">
        <v>155000</v>
      </c>
      <c r="M148" s="310"/>
      <c r="N148" s="310"/>
      <c r="O148" s="310"/>
      <c r="P148" s="310"/>
      <c r="Q148" s="310"/>
      <c r="R148" s="310"/>
      <c r="S148" s="310"/>
      <c r="T148" s="310"/>
      <c r="U148" s="139"/>
      <c r="V148" s="310"/>
      <c r="W148" s="310"/>
      <c r="X148" s="310"/>
      <c r="Y148" s="310"/>
      <c r="AB148" s="310"/>
    </row>
    <row r="150" spans="1:28" s="1" customFormat="1">
      <c r="B150" s="35"/>
      <c r="C150" s="310"/>
      <c r="D150" s="310"/>
      <c r="E150" s="310"/>
      <c r="M150" s="310"/>
      <c r="N150" s="310"/>
      <c r="O150" s="310"/>
      <c r="P150" s="310"/>
      <c r="Q150" s="310"/>
      <c r="R150" s="310"/>
      <c r="S150" s="310"/>
      <c r="T150" s="310"/>
      <c r="U150" s="139"/>
      <c r="V150" s="310"/>
      <c r="W150" s="310"/>
      <c r="X150" s="310"/>
      <c r="Y150" s="310"/>
      <c r="AB150" s="310"/>
    </row>
    <row r="151" spans="1:28" s="1" customFormat="1">
      <c r="B151" s="35"/>
      <c r="D151" s="310"/>
      <c r="E151" s="310"/>
      <c r="M151" s="310"/>
      <c r="N151" s="310"/>
      <c r="O151" s="310"/>
      <c r="P151" s="310"/>
      <c r="Q151" s="310"/>
      <c r="R151" s="310"/>
      <c r="S151" s="310"/>
      <c r="T151" s="310"/>
      <c r="U151" s="139"/>
      <c r="V151" s="310"/>
      <c r="W151" s="310"/>
      <c r="X151" s="310"/>
      <c r="Y151" s="310"/>
      <c r="AB151" s="310"/>
    </row>
    <row r="152" spans="1:28" s="1" customFormat="1">
      <c r="B152" s="35"/>
      <c r="D152" s="310"/>
      <c r="E152" s="310"/>
      <c r="M152" s="310"/>
      <c r="N152" s="310"/>
      <c r="O152" s="310"/>
      <c r="P152" s="310"/>
      <c r="Q152" s="310"/>
      <c r="R152" s="310"/>
      <c r="S152" s="310"/>
      <c r="T152" s="310"/>
      <c r="U152" s="139"/>
      <c r="V152" s="310"/>
      <c r="W152" s="310"/>
      <c r="X152" s="310"/>
      <c r="Y152" s="310"/>
      <c r="AB152" s="310"/>
    </row>
    <row r="153" spans="1:28" s="1" customFormat="1">
      <c r="B153" s="35"/>
      <c r="D153" s="310"/>
      <c r="E153" s="310"/>
      <c r="M153" s="310"/>
      <c r="N153" s="310"/>
      <c r="O153" s="310"/>
      <c r="P153" s="310"/>
      <c r="Q153" s="310"/>
      <c r="R153" s="310"/>
      <c r="S153" s="310"/>
      <c r="T153" s="310"/>
      <c r="U153" s="139"/>
      <c r="V153" s="310"/>
      <c r="W153" s="310"/>
      <c r="X153" s="310"/>
      <c r="Y153" s="310"/>
      <c r="AB153" s="310"/>
    </row>
    <row r="154" spans="1:28" s="1" customFormat="1">
      <c r="B154" s="35"/>
      <c r="D154" s="310"/>
      <c r="E154" s="310"/>
      <c r="M154" s="310"/>
      <c r="N154" s="310"/>
      <c r="O154" s="310"/>
      <c r="P154" s="310"/>
      <c r="Q154" s="310"/>
      <c r="R154" s="310"/>
      <c r="S154" s="310"/>
      <c r="T154" s="310"/>
      <c r="U154" s="139"/>
      <c r="V154" s="310"/>
      <c r="W154" s="310"/>
      <c r="X154" s="310"/>
      <c r="Y154" s="310"/>
      <c r="AB154" s="310"/>
    </row>
    <row r="155" spans="1:28" s="1" customFormat="1">
      <c r="B155" s="35"/>
      <c r="D155" s="310"/>
      <c r="E155" s="310"/>
      <c r="M155" s="310"/>
      <c r="N155" s="310"/>
      <c r="O155" s="310"/>
      <c r="P155" s="310"/>
      <c r="Q155" s="310"/>
      <c r="R155" s="310"/>
      <c r="S155" s="310"/>
      <c r="T155" s="310"/>
      <c r="U155" s="139"/>
      <c r="V155" s="310"/>
      <c r="W155" s="310"/>
      <c r="X155" s="310"/>
      <c r="Y155" s="310"/>
      <c r="AB155" s="310"/>
    </row>
    <row r="156" spans="1:28" s="1" customFormat="1">
      <c r="B156" s="35"/>
      <c r="D156" s="310"/>
      <c r="E156" s="310"/>
      <c r="M156" s="310"/>
      <c r="N156" s="310"/>
      <c r="O156" s="310"/>
      <c r="P156" s="310"/>
      <c r="Q156" s="310"/>
      <c r="R156" s="310"/>
      <c r="S156" s="310"/>
      <c r="T156" s="310"/>
      <c r="U156" s="139"/>
      <c r="V156" s="310"/>
      <c r="W156" s="310"/>
      <c r="X156" s="310"/>
      <c r="Y156" s="310"/>
      <c r="AB156" s="310"/>
    </row>
    <row r="157" spans="1:28" s="1" customFormat="1">
      <c r="B157" s="35"/>
      <c r="D157" s="310"/>
      <c r="E157" s="310"/>
      <c r="M157" s="310"/>
      <c r="N157" s="310"/>
      <c r="O157" s="310"/>
      <c r="P157" s="310"/>
      <c r="Q157" s="310"/>
      <c r="R157" s="310"/>
      <c r="S157" s="310"/>
      <c r="T157" s="310"/>
      <c r="U157" s="139"/>
      <c r="V157" s="310"/>
      <c r="W157" s="310"/>
      <c r="X157" s="310"/>
      <c r="Y157" s="310"/>
      <c r="AB157" s="310"/>
    </row>
    <row r="158" spans="1:28" s="1" customFormat="1">
      <c r="B158" s="35"/>
      <c r="D158" s="310"/>
      <c r="E158" s="310"/>
      <c r="M158" s="310"/>
      <c r="N158" s="310"/>
      <c r="O158" s="310"/>
      <c r="P158" s="310"/>
      <c r="Q158" s="310"/>
      <c r="R158" s="310"/>
      <c r="S158" s="310"/>
      <c r="T158" s="310"/>
      <c r="U158" s="139"/>
      <c r="V158" s="310"/>
      <c r="W158" s="310"/>
      <c r="X158" s="310"/>
      <c r="Y158" s="310"/>
      <c r="AB158" s="310"/>
    </row>
    <row r="159" spans="1:28" s="1" customFormat="1">
      <c r="B159" s="35"/>
      <c r="C159" s="310"/>
      <c r="D159" s="310"/>
      <c r="E159" s="310"/>
      <c r="M159" s="310"/>
      <c r="N159" s="310"/>
      <c r="O159" s="310"/>
      <c r="P159" s="310"/>
      <c r="Q159" s="310"/>
      <c r="R159" s="310"/>
      <c r="S159" s="310"/>
      <c r="T159" s="310"/>
      <c r="U159" s="139"/>
      <c r="V159" s="310"/>
      <c r="W159" s="310"/>
      <c r="X159" s="310"/>
      <c r="Y159" s="310"/>
      <c r="AB159" s="310"/>
    </row>
  </sheetData>
  <mergeCells count="3">
    <mergeCell ref="F1:G1"/>
    <mergeCell ref="M1:P1"/>
    <mergeCell ref="R1:T1"/>
  </mergeCells>
  <phoneticPr fontId="22" type="noConversion"/>
  <printOptions horizontalCentered="1"/>
  <pageMargins left="0" right="0" top="1" bottom="0.75" header="0.5" footer="0.5"/>
  <pageSetup scale="80" orientation="landscape" horizontalDpi="4294967292" verticalDpi="4294967292"/>
  <headerFooter>
    <oddHeader>&amp;C&amp;"Calibri,Regular"&amp;K000000BOULDER JUNCTION TOWN ROAD IMPROVEMENT PROJECT_x000D_Sorted by Priority Groupings</oddHeader>
    <oddFooter>&amp;C&amp;"Calibri,Regular"&amp;K000000&amp;d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zoomScale="125" zoomScaleNormal="125" zoomScalePageLayoutView="125" workbookViewId="0">
      <selection activeCell="A11" sqref="A11"/>
    </sheetView>
  </sheetViews>
  <sheetFormatPr baseColWidth="10" defaultRowHeight="14" x14ac:dyDescent="0"/>
  <sheetData>
    <row r="1" spans="1:2">
      <c r="A1" t="s">
        <v>761</v>
      </c>
    </row>
    <row r="3" spans="1:2">
      <c r="A3" s="310" t="s">
        <v>753</v>
      </c>
    </row>
    <row r="4" spans="1:2">
      <c r="A4" s="310" t="s">
        <v>754</v>
      </c>
    </row>
    <row r="5" spans="1:2">
      <c r="A5" s="310" t="s">
        <v>755</v>
      </c>
    </row>
    <row r="6" spans="1:2">
      <c r="A6" s="310" t="s">
        <v>756</v>
      </c>
    </row>
    <row r="7" spans="1:2">
      <c r="A7" s="310" t="s">
        <v>757</v>
      </c>
    </row>
    <row r="8" spans="1:2">
      <c r="A8" s="310" t="s">
        <v>758</v>
      </c>
    </row>
    <row r="9" spans="1:2">
      <c r="A9" s="310" t="s">
        <v>759</v>
      </c>
    </row>
    <row r="10" spans="1:2">
      <c r="A10" s="310" t="s">
        <v>760</v>
      </c>
    </row>
    <row r="11" spans="1:2">
      <c r="A11" s="310" t="s">
        <v>782</v>
      </c>
    </row>
    <row r="13" spans="1:2">
      <c r="A13" t="s">
        <v>762</v>
      </c>
    </row>
    <row r="14" spans="1:2">
      <c r="A14" t="s">
        <v>765</v>
      </c>
    </row>
    <row r="15" spans="1:2">
      <c r="B15" t="s">
        <v>766</v>
      </c>
    </row>
    <row r="17" spans="1:2">
      <c r="A17" t="s">
        <v>764</v>
      </c>
    </row>
    <row r="18" spans="1:2">
      <c r="B18" t="s">
        <v>774</v>
      </c>
    </row>
    <row r="20" spans="1:2">
      <c r="A20" t="s">
        <v>763</v>
      </c>
    </row>
    <row r="22" spans="1:2">
      <c r="A22" t="s">
        <v>767</v>
      </c>
    </row>
    <row r="23" spans="1:2">
      <c r="B23" t="s">
        <v>768</v>
      </c>
    </row>
    <row r="24" spans="1:2">
      <c r="B24" t="s">
        <v>772</v>
      </c>
    </row>
    <row r="25" spans="1:2">
      <c r="B25" t="s">
        <v>769</v>
      </c>
    </row>
  </sheetData>
  <phoneticPr fontId="22" type="noConversion"/>
  <pageMargins left="0.25" right="0.25" top="1" bottom="1" header="0.5" footer="0.5"/>
  <pageSetup orientation="landscape" horizontalDpi="4294967292" verticalDpi="4294967292"/>
  <headerFooter>
    <oddHeader>&amp;C&amp;"Calibri,Regular"&amp;K000000Boulder Junction Road Improvement Project _x000D_Questions &amp; Comments</oddHeader>
    <oddFooter>&amp;C&amp;"Calibri,Regular"&amp;K000000&amp;D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9"/>
  <sheetViews>
    <sheetView topLeftCell="A131" workbookViewId="0">
      <selection activeCell="B1" sqref="B1:T2"/>
    </sheetView>
  </sheetViews>
  <sheetFormatPr baseColWidth="10" defaultColWidth="8.83203125" defaultRowHeight="14" x14ac:dyDescent="0"/>
  <cols>
    <col min="1" max="1" width="5.33203125" style="1" customWidth="1"/>
    <col min="2" max="2" width="4.6640625" style="1" customWidth="1"/>
    <col min="3" max="3" width="33.5" style="310" customWidth="1"/>
    <col min="4" max="4" width="27.5" style="310" hidden="1" customWidth="1"/>
    <col min="5" max="5" width="29" style="310" hidden="1" customWidth="1"/>
    <col min="6" max="6" width="6.1640625" style="1" customWidth="1"/>
    <col min="7" max="7" width="6.5" style="1" customWidth="1"/>
    <col min="8" max="8" width="6.83203125" style="1" customWidth="1"/>
    <col min="9" max="9" width="5.1640625" style="1" customWidth="1"/>
    <col min="10" max="10" width="7.1640625" style="1" customWidth="1"/>
    <col min="11" max="11" width="14.6640625" style="1" hidden="1" customWidth="1"/>
    <col min="12" max="12" width="15" style="1" hidden="1" customWidth="1"/>
    <col min="13" max="13" width="6.1640625" style="310" customWidth="1"/>
    <col min="14" max="15" width="8" style="310" customWidth="1"/>
    <col min="16" max="16" width="6.33203125" style="310" customWidth="1"/>
    <col min="17" max="17" width="0" style="310" hidden="1" customWidth="1"/>
    <col min="18" max="18" width="6.1640625" style="310" customWidth="1"/>
    <col min="19" max="19" width="5.83203125" style="310" customWidth="1"/>
    <col min="20" max="20" width="6.5" style="310" customWidth="1"/>
    <col min="21" max="21" width="9.6640625" style="139" customWidth="1"/>
    <col min="22" max="22" width="7.33203125" style="310" hidden="1" customWidth="1"/>
    <col min="23" max="23" width="7.1640625" style="310" hidden="1" customWidth="1"/>
    <col min="24" max="24" width="7.33203125" style="310" hidden="1" customWidth="1"/>
    <col min="25" max="25" width="20.5" style="310" hidden="1" customWidth="1"/>
    <col min="26" max="26" width="10.1640625" style="1" customWidth="1"/>
    <col min="27" max="27" width="9.5" style="1" customWidth="1"/>
    <col min="28" max="28" width="53" style="310" customWidth="1"/>
    <col min="29" max="16384" width="8.83203125" style="310"/>
  </cols>
  <sheetData>
    <row r="1" spans="1:29" ht="15" thickBot="1">
      <c r="A1" s="729" t="s">
        <v>788</v>
      </c>
      <c r="B1" s="721" t="s">
        <v>247</v>
      </c>
      <c r="C1" s="723"/>
      <c r="D1" s="723"/>
      <c r="E1" s="725"/>
      <c r="F1" s="754" t="s">
        <v>208</v>
      </c>
      <c r="G1" s="759"/>
      <c r="H1" s="722"/>
      <c r="I1" s="730" t="s">
        <v>2</v>
      </c>
      <c r="J1" s="724"/>
      <c r="K1" s="71"/>
      <c r="L1" s="17"/>
      <c r="M1" s="754" t="s">
        <v>416</v>
      </c>
      <c r="N1" s="755"/>
      <c r="O1" s="755"/>
      <c r="P1" s="756"/>
      <c r="Q1" s="731"/>
      <c r="R1" s="754" t="s">
        <v>244</v>
      </c>
      <c r="S1" s="755"/>
      <c r="T1" s="756"/>
      <c r="U1" s="440" t="s">
        <v>797</v>
      </c>
      <c r="V1" s="353"/>
      <c r="W1" s="342" t="s">
        <v>421</v>
      </c>
      <c r="X1" s="359"/>
      <c r="Y1" s="362" t="s">
        <v>420</v>
      </c>
      <c r="Z1" s="440" t="s">
        <v>796</v>
      </c>
      <c r="AA1" s="440"/>
      <c r="AB1" s="423"/>
    </row>
    <row r="2" spans="1:29" ht="15" thickBot="1">
      <c r="A2" s="678" t="s">
        <v>1</v>
      </c>
      <c r="B2" s="732" t="s">
        <v>235</v>
      </c>
      <c r="C2" s="733" t="s">
        <v>0</v>
      </c>
      <c r="D2" s="734" t="s">
        <v>222</v>
      </c>
      <c r="E2" s="734" t="s">
        <v>223</v>
      </c>
      <c r="F2" s="735" t="s">
        <v>770</v>
      </c>
      <c r="G2" s="736" t="s">
        <v>771</v>
      </c>
      <c r="H2" s="503" t="s">
        <v>3</v>
      </c>
      <c r="I2" s="733" t="s">
        <v>227</v>
      </c>
      <c r="J2" s="502" t="s">
        <v>228</v>
      </c>
      <c r="K2" s="735" t="s">
        <v>279</v>
      </c>
      <c r="L2" s="502"/>
      <c r="M2" s="737" t="s">
        <v>417</v>
      </c>
      <c r="N2" s="738" t="s">
        <v>418</v>
      </c>
      <c r="O2" s="738" t="s">
        <v>419</v>
      </c>
      <c r="P2" s="739" t="s">
        <v>751</v>
      </c>
      <c r="Q2" s="740" t="s">
        <v>744</v>
      </c>
      <c r="R2" s="733" t="s">
        <v>3</v>
      </c>
      <c r="S2" s="733" t="s">
        <v>227</v>
      </c>
      <c r="T2" s="502" t="s">
        <v>228</v>
      </c>
      <c r="U2" s="679" t="s">
        <v>795</v>
      </c>
      <c r="V2" s="680" t="s">
        <v>422</v>
      </c>
      <c r="W2" s="680" t="s">
        <v>423</v>
      </c>
      <c r="X2" s="681" t="s">
        <v>424</v>
      </c>
      <c r="Y2" s="672" t="s">
        <v>425</v>
      </c>
      <c r="Z2" s="679" t="s">
        <v>795</v>
      </c>
      <c r="AA2" s="679"/>
      <c r="AB2" s="424" t="s">
        <v>245</v>
      </c>
    </row>
    <row r="3" spans="1:29" ht="16" thickBot="1">
      <c r="A3" s="682" t="s">
        <v>5</v>
      </c>
      <c r="B3" s="683">
        <v>3</v>
      </c>
      <c r="C3" s="341" t="s">
        <v>56</v>
      </c>
      <c r="D3" s="684" t="s">
        <v>230</v>
      </c>
      <c r="E3" s="343" t="s">
        <v>36</v>
      </c>
      <c r="F3" s="685">
        <v>0.68</v>
      </c>
      <c r="G3" s="685">
        <f>F3</f>
        <v>0.68</v>
      </c>
      <c r="H3" s="686"/>
      <c r="I3" s="687">
        <v>0.68</v>
      </c>
      <c r="J3" s="688"/>
      <c r="K3" s="689" t="s">
        <v>232</v>
      </c>
      <c r="L3" s="690" t="s">
        <v>13</v>
      </c>
      <c r="M3" s="691">
        <v>5</v>
      </c>
      <c r="N3" s="483">
        <v>5</v>
      </c>
      <c r="O3" s="692">
        <v>5</v>
      </c>
      <c r="P3" s="484">
        <f t="shared" ref="P3:P12" si="0">SUM(M3:O3)</f>
        <v>15</v>
      </c>
      <c r="Q3" s="693">
        <f t="shared" ref="Q3:Q12" si="1">O3*N3*M3</f>
        <v>125</v>
      </c>
      <c r="R3" s="482"/>
      <c r="S3" s="485">
        <v>0</v>
      </c>
      <c r="T3" s="694">
        <v>0.68</v>
      </c>
      <c r="U3" s="726">
        <f>(T3*$H$146)</f>
        <v>105400.00000000001</v>
      </c>
      <c r="V3" s="695"/>
      <c r="W3" s="696"/>
      <c r="X3" s="697"/>
      <c r="Y3" s="698"/>
      <c r="Z3" s="547">
        <f>U3</f>
        <v>105400.00000000001</v>
      </c>
      <c r="AA3" s="675"/>
      <c r="AB3" s="676" t="s">
        <v>254</v>
      </c>
    </row>
    <row r="4" spans="1:29" ht="15">
      <c r="A4" s="34" t="s">
        <v>5</v>
      </c>
      <c r="B4" s="406">
        <v>3</v>
      </c>
      <c r="C4" s="313" t="s">
        <v>59</v>
      </c>
      <c r="D4" s="425" t="s">
        <v>280</v>
      </c>
      <c r="E4" s="426" t="s">
        <v>251</v>
      </c>
      <c r="F4" s="98">
        <v>2.04</v>
      </c>
      <c r="G4" s="98">
        <f>F4+G3</f>
        <v>2.72</v>
      </c>
      <c r="H4" s="103"/>
      <c r="I4" s="184">
        <v>2.04</v>
      </c>
      <c r="J4" s="72"/>
      <c r="K4" s="38" t="s">
        <v>283</v>
      </c>
      <c r="L4" s="14"/>
      <c r="M4" s="185">
        <v>5</v>
      </c>
      <c r="N4" s="185">
        <v>5</v>
      </c>
      <c r="O4" s="186">
        <v>5</v>
      </c>
      <c r="P4" s="427">
        <f t="shared" si="0"/>
        <v>15</v>
      </c>
      <c r="Q4" s="304">
        <f t="shared" si="1"/>
        <v>125</v>
      </c>
      <c r="R4" s="5"/>
      <c r="S4" s="7">
        <v>0.64</v>
      </c>
      <c r="T4" s="96">
        <v>1.4</v>
      </c>
      <c r="U4" s="436">
        <f>(S4*$G$146)+(T4*$H$147)</f>
        <v>255400</v>
      </c>
      <c r="V4" s="399"/>
      <c r="W4" s="356"/>
      <c r="X4" s="360"/>
      <c r="Y4" s="316"/>
      <c r="Z4" s="552">
        <f>U4+Z3</f>
        <v>360800</v>
      </c>
      <c r="AA4" s="500"/>
      <c r="AB4" s="404" t="s">
        <v>309</v>
      </c>
    </row>
    <row r="5" spans="1:29" ht="15">
      <c r="A5" s="34" t="s">
        <v>5</v>
      </c>
      <c r="B5" s="407">
        <v>3</v>
      </c>
      <c r="C5" s="318" t="s">
        <v>122</v>
      </c>
      <c r="D5" s="314" t="s">
        <v>255</v>
      </c>
      <c r="E5" s="315" t="s">
        <v>251</v>
      </c>
      <c r="F5" s="99">
        <v>3.5</v>
      </c>
      <c r="G5" s="98">
        <f t="shared" ref="G5:G68" si="2">F5+G4</f>
        <v>6.2200000000000006</v>
      </c>
      <c r="H5" s="104"/>
      <c r="I5" s="81">
        <v>3.5</v>
      </c>
      <c r="J5" s="73"/>
      <c r="K5" s="40" t="s">
        <v>278</v>
      </c>
      <c r="L5" s="9"/>
      <c r="M5" s="181">
        <v>5</v>
      </c>
      <c r="N5" s="181">
        <v>5</v>
      </c>
      <c r="O5" s="179">
        <v>5</v>
      </c>
      <c r="P5" s="420">
        <f t="shared" si="0"/>
        <v>15</v>
      </c>
      <c r="Q5" s="304">
        <f t="shared" si="1"/>
        <v>125</v>
      </c>
      <c r="R5" s="5"/>
      <c r="S5" s="5"/>
      <c r="T5" s="96">
        <v>3.5</v>
      </c>
      <c r="U5" s="436">
        <f>T5*H147</f>
        <v>542500</v>
      </c>
      <c r="V5" s="416"/>
      <c r="W5" s="23"/>
      <c r="X5" s="164"/>
      <c r="Y5" s="319"/>
      <c r="Z5" s="552">
        <f t="shared" ref="Z5:Z11" si="3">U5+Z4</f>
        <v>903300</v>
      </c>
      <c r="AA5" s="500"/>
      <c r="AB5" s="644" t="s">
        <v>750</v>
      </c>
    </row>
    <row r="6" spans="1:29" ht="15">
      <c r="A6" s="34" t="s">
        <v>5</v>
      </c>
      <c r="B6" s="407">
        <v>3</v>
      </c>
      <c r="C6" s="318" t="s">
        <v>69</v>
      </c>
      <c r="D6" s="314" t="s">
        <v>250</v>
      </c>
      <c r="E6" s="315" t="s">
        <v>261</v>
      </c>
      <c r="F6" s="99">
        <v>4.57</v>
      </c>
      <c r="G6" s="98">
        <f t="shared" si="2"/>
        <v>10.790000000000001</v>
      </c>
      <c r="H6" s="104"/>
      <c r="I6" s="81">
        <v>4.57</v>
      </c>
      <c r="J6" s="73" t="s">
        <v>13</v>
      </c>
      <c r="K6" s="40" t="s">
        <v>264</v>
      </c>
      <c r="L6" s="9"/>
      <c r="M6" s="181">
        <v>5</v>
      </c>
      <c r="N6" s="181">
        <v>5</v>
      </c>
      <c r="O6" s="179">
        <v>5</v>
      </c>
      <c r="P6" s="420">
        <f t="shared" si="0"/>
        <v>15</v>
      </c>
      <c r="Q6" s="304">
        <f t="shared" si="1"/>
        <v>125</v>
      </c>
      <c r="R6" s="5"/>
      <c r="S6" s="5"/>
      <c r="T6" s="96">
        <v>4.57</v>
      </c>
      <c r="U6" s="436">
        <f>T6*H148</f>
        <v>708350</v>
      </c>
      <c r="V6" s="416"/>
      <c r="W6" s="23"/>
      <c r="X6" s="164"/>
      <c r="Y6" s="319"/>
      <c r="Z6" s="552">
        <f t="shared" si="3"/>
        <v>1611650</v>
      </c>
      <c r="AA6" s="500"/>
      <c r="AB6" s="632" t="s">
        <v>265</v>
      </c>
    </row>
    <row r="7" spans="1:29" ht="15">
      <c r="A7" s="34" t="s">
        <v>5</v>
      </c>
      <c r="B7" s="407">
        <v>3</v>
      </c>
      <c r="C7" s="318" t="s">
        <v>26</v>
      </c>
      <c r="D7" s="314" t="s">
        <v>293</v>
      </c>
      <c r="E7" s="315" t="s">
        <v>251</v>
      </c>
      <c r="F7" s="99">
        <v>2.08</v>
      </c>
      <c r="G7" s="98">
        <f t="shared" si="2"/>
        <v>12.870000000000001</v>
      </c>
      <c r="H7" s="104"/>
      <c r="I7" s="81">
        <v>2.08</v>
      </c>
      <c r="J7" s="73" t="s">
        <v>13</v>
      </c>
      <c r="K7" s="40" t="s">
        <v>8</v>
      </c>
      <c r="L7" s="9"/>
      <c r="M7" s="181">
        <v>5</v>
      </c>
      <c r="N7" s="181">
        <v>5</v>
      </c>
      <c r="O7" s="187">
        <v>4</v>
      </c>
      <c r="P7" s="420">
        <f t="shared" si="0"/>
        <v>14</v>
      </c>
      <c r="Q7" s="304">
        <f t="shared" si="1"/>
        <v>100</v>
      </c>
      <c r="R7" s="5"/>
      <c r="S7" s="5"/>
      <c r="T7" s="382">
        <v>2.08</v>
      </c>
      <c r="U7" s="436">
        <f>I7*$H$147</f>
        <v>322400</v>
      </c>
      <c r="V7" s="90"/>
      <c r="W7" s="171"/>
      <c r="X7" s="166"/>
      <c r="Y7" s="319"/>
      <c r="Z7" s="552">
        <f t="shared" si="3"/>
        <v>1934050</v>
      </c>
      <c r="AA7" s="500"/>
      <c r="AB7" s="632"/>
      <c r="AC7" s="310">
        <f>G7/G118</f>
        <v>0.1394517282479141</v>
      </c>
    </row>
    <row r="8" spans="1:29" ht="15">
      <c r="A8" s="34" t="s">
        <v>5</v>
      </c>
      <c r="B8" s="408">
        <v>2</v>
      </c>
      <c r="C8" s="318" t="s">
        <v>10</v>
      </c>
      <c r="D8" s="314" t="s">
        <v>224</v>
      </c>
      <c r="E8" s="315" t="s">
        <v>251</v>
      </c>
      <c r="F8" s="99">
        <v>1.28</v>
      </c>
      <c r="G8" s="98">
        <f t="shared" si="2"/>
        <v>14.15</v>
      </c>
      <c r="H8" s="104"/>
      <c r="I8" s="7">
        <v>1.28</v>
      </c>
      <c r="J8" s="73" t="s">
        <v>13</v>
      </c>
      <c r="K8" s="40">
        <v>1987</v>
      </c>
      <c r="L8" s="9"/>
      <c r="M8" s="181">
        <v>4</v>
      </c>
      <c r="N8" s="181">
        <v>5</v>
      </c>
      <c r="O8" s="179">
        <v>4</v>
      </c>
      <c r="P8" s="420">
        <f t="shared" si="0"/>
        <v>13</v>
      </c>
      <c r="Q8" s="304">
        <f t="shared" si="1"/>
        <v>80</v>
      </c>
      <c r="R8" s="116"/>
      <c r="S8" s="7">
        <v>1.28</v>
      </c>
      <c r="T8" s="61"/>
      <c r="U8" s="436">
        <f>S8*$G$147</f>
        <v>121600</v>
      </c>
      <c r="V8" s="416"/>
      <c r="W8" s="23"/>
      <c r="X8" s="164"/>
      <c r="Y8" s="319"/>
      <c r="Z8" s="552">
        <f t="shared" si="3"/>
        <v>2055650</v>
      </c>
      <c r="AA8" s="500"/>
      <c r="AB8" s="644"/>
    </row>
    <row r="9" spans="1:29" ht="15">
      <c r="A9" s="34" t="s">
        <v>5</v>
      </c>
      <c r="B9" s="408">
        <v>2</v>
      </c>
      <c r="C9" s="322" t="s">
        <v>213</v>
      </c>
      <c r="D9" s="314" t="s">
        <v>230</v>
      </c>
      <c r="E9" s="315" t="s">
        <v>251</v>
      </c>
      <c r="F9" s="99">
        <v>1.1000000000000001</v>
      </c>
      <c r="G9" s="98">
        <f t="shared" si="2"/>
        <v>15.25</v>
      </c>
      <c r="H9" s="104"/>
      <c r="I9" s="5"/>
      <c r="J9" s="76">
        <v>1.1000000000000001</v>
      </c>
      <c r="K9" s="40"/>
      <c r="L9" s="9"/>
      <c r="M9" s="181">
        <v>5</v>
      </c>
      <c r="N9" s="181">
        <v>5</v>
      </c>
      <c r="O9" s="179">
        <v>3</v>
      </c>
      <c r="P9" s="420">
        <f t="shared" si="0"/>
        <v>13</v>
      </c>
      <c r="Q9" s="304">
        <f t="shared" si="1"/>
        <v>75</v>
      </c>
      <c r="R9" s="5"/>
      <c r="S9" s="5"/>
      <c r="T9" s="96">
        <v>1.1000000000000001</v>
      </c>
      <c r="U9" s="727">
        <f>(T9*$H$148)</f>
        <v>170500</v>
      </c>
      <c r="V9" s="416"/>
      <c r="W9" s="23"/>
      <c r="X9" s="164"/>
      <c r="Y9" s="319"/>
      <c r="Z9" s="552">
        <f t="shared" si="3"/>
        <v>2226150</v>
      </c>
      <c r="AA9" s="500"/>
      <c r="AB9" s="632" t="s">
        <v>308</v>
      </c>
    </row>
    <row r="10" spans="1:29" ht="15">
      <c r="A10" s="34" t="s">
        <v>5</v>
      </c>
      <c r="B10" s="409">
        <v>4</v>
      </c>
      <c r="C10" s="318" t="s">
        <v>76</v>
      </c>
      <c r="D10" s="314" t="s">
        <v>250</v>
      </c>
      <c r="E10" s="315" t="s">
        <v>251</v>
      </c>
      <c r="F10" s="99">
        <v>2.7</v>
      </c>
      <c r="G10" s="98">
        <f t="shared" si="2"/>
        <v>17.95</v>
      </c>
      <c r="H10" s="105">
        <v>1.2</v>
      </c>
      <c r="I10" s="7">
        <v>1</v>
      </c>
      <c r="J10" s="77">
        <v>0.5</v>
      </c>
      <c r="K10" s="40">
        <v>1976</v>
      </c>
      <c r="L10" s="9"/>
      <c r="M10" s="181">
        <v>5</v>
      </c>
      <c r="N10" s="181">
        <v>3</v>
      </c>
      <c r="O10" s="179">
        <v>4</v>
      </c>
      <c r="P10" s="420">
        <f t="shared" si="0"/>
        <v>12</v>
      </c>
      <c r="Q10" s="304">
        <f t="shared" si="1"/>
        <v>60</v>
      </c>
      <c r="R10" s="5"/>
      <c r="S10" s="25">
        <v>2.2000000000000002</v>
      </c>
      <c r="T10" s="61"/>
      <c r="U10" s="436">
        <f>(H10*$G$146)+($G$147*I10)</f>
        <v>167000</v>
      </c>
      <c r="V10" s="416"/>
      <c r="W10" s="23"/>
      <c r="X10" s="164"/>
      <c r="Y10" s="319"/>
      <c r="Z10" s="552">
        <f t="shared" si="3"/>
        <v>2393150</v>
      </c>
      <c r="AA10" s="500"/>
      <c r="AB10" s="632"/>
    </row>
    <row r="11" spans="1:29" ht="15">
      <c r="A11" s="34" t="s">
        <v>5</v>
      </c>
      <c r="B11" s="408">
        <v>2</v>
      </c>
      <c r="C11" s="318" t="s">
        <v>21</v>
      </c>
      <c r="D11" s="314" t="s">
        <v>327</v>
      </c>
      <c r="E11" s="315" t="s">
        <v>69</v>
      </c>
      <c r="F11" s="99">
        <v>1.1000000000000001</v>
      </c>
      <c r="G11" s="98">
        <f t="shared" si="2"/>
        <v>19.05</v>
      </c>
      <c r="H11" s="104"/>
      <c r="I11" s="7">
        <v>1.1000000000000001</v>
      </c>
      <c r="J11" s="73" t="s">
        <v>13</v>
      </c>
      <c r="K11" s="40"/>
      <c r="L11" s="9"/>
      <c r="M11" s="181">
        <v>3</v>
      </c>
      <c r="N11" s="181">
        <v>4</v>
      </c>
      <c r="O11" s="179">
        <v>5</v>
      </c>
      <c r="P11" s="420">
        <f t="shared" si="0"/>
        <v>12</v>
      </c>
      <c r="Q11" s="304">
        <f t="shared" si="1"/>
        <v>60</v>
      </c>
      <c r="R11" s="5"/>
      <c r="S11" s="7">
        <v>1.1000000000000001</v>
      </c>
      <c r="T11" s="61"/>
      <c r="U11" s="436">
        <f>I11*$G$147</f>
        <v>104500.00000000001</v>
      </c>
      <c r="V11" s="416"/>
      <c r="W11" s="23"/>
      <c r="X11" s="164"/>
      <c r="Y11" s="319"/>
      <c r="Z11" s="552">
        <f t="shared" si="3"/>
        <v>2497650</v>
      </c>
      <c r="AA11" s="500"/>
      <c r="AB11" s="632"/>
      <c r="AC11" s="310">
        <f>G11/G118</f>
        <v>0.20641456279120152</v>
      </c>
    </row>
    <row r="12" spans="1:29" ht="15">
      <c r="A12" s="34" t="s">
        <v>5</v>
      </c>
      <c r="B12" s="409">
        <v>4</v>
      </c>
      <c r="C12" s="318" t="s">
        <v>430</v>
      </c>
      <c r="D12" s="314" t="s">
        <v>230</v>
      </c>
      <c r="E12" s="315" t="s">
        <v>231</v>
      </c>
      <c r="F12" s="99">
        <v>2.4500000000000002</v>
      </c>
      <c r="G12" s="98">
        <f>F12+G11</f>
        <v>21.5</v>
      </c>
      <c r="H12" s="74" t="s">
        <v>13</v>
      </c>
      <c r="I12" s="5" t="s">
        <v>13</v>
      </c>
      <c r="J12" s="77">
        <v>1.45</v>
      </c>
      <c r="K12" s="40" t="s">
        <v>40</v>
      </c>
      <c r="L12" s="9"/>
      <c r="M12" s="181">
        <v>5</v>
      </c>
      <c r="N12" s="181">
        <v>5</v>
      </c>
      <c r="O12" s="179">
        <v>2</v>
      </c>
      <c r="P12" s="420">
        <f t="shared" si="0"/>
        <v>12</v>
      </c>
      <c r="Q12" s="304">
        <f t="shared" si="1"/>
        <v>50</v>
      </c>
      <c r="R12" s="23"/>
      <c r="S12" s="25"/>
      <c r="T12" s="79">
        <v>0</v>
      </c>
      <c r="U12" s="436">
        <v>0</v>
      </c>
      <c r="V12" s="416"/>
      <c r="W12" s="23"/>
      <c r="X12" s="164"/>
      <c r="Y12" s="319"/>
      <c r="Z12" s="548"/>
      <c r="AA12" s="699"/>
      <c r="AB12" s="632"/>
    </row>
    <row r="13" spans="1:29" s="507" customFormat="1" ht="15">
      <c r="A13" s="207"/>
      <c r="B13" s="479"/>
      <c r="C13" s="511">
        <v>0.2</v>
      </c>
      <c r="D13" s="512"/>
      <c r="E13" s="513"/>
      <c r="F13" s="514"/>
      <c r="G13" s="515"/>
      <c r="H13" s="516"/>
      <c r="I13" s="517"/>
      <c r="J13" s="518"/>
      <c r="K13" s="519"/>
      <c r="L13" s="520"/>
      <c r="M13" s="521"/>
      <c r="N13" s="521"/>
      <c r="O13" s="522"/>
      <c r="P13" s="523"/>
      <c r="Q13" s="524"/>
      <c r="R13" s="517"/>
      <c r="S13" s="517"/>
      <c r="T13" s="514"/>
      <c r="U13" s="525"/>
      <c r="V13" s="526"/>
      <c r="W13" s="517"/>
      <c r="X13" s="527"/>
      <c r="Y13" s="528"/>
      <c r="Z13" s="549"/>
      <c r="AA13" s="728">
        <f>SUM(U3:U12)</f>
        <v>2497650</v>
      </c>
    </row>
    <row r="14" spans="1:29" ht="15">
      <c r="A14" s="34" t="s">
        <v>5</v>
      </c>
      <c r="B14" s="408">
        <v>2</v>
      </c>
      <c r="C14" s="318" t="s">
        <v>33</v>
      </c>
      <c r="D14" s="314" t="s">
        <v>255</v>
      </c>
      <c r="E14" s="315" t="s">
        <v>87</v>
      </c>
      <c r="F14" s="99">
        <v>0.4</v>
      </c>
      <c r="G14" s="98">
        <f>F14+G12</f>
        <v>21.9</v>
      </c>
      <c r="H14" s="104"/>
      <c r="I14" s="7">
        <v>0.4</v>
      </c>
      <c r="J14" s="73" t="s">
        <v>13</v>
      </c>
      <c r="K14" s="40"/>
      <c r="L14" s="9"/>
      <c r="M14" s="181">
        <v>3</v>
      </c>
      <c r="N14" s="181">
        <v>4</v>
      </c>
      <c r="O14" s="179">
        <v>4</v>
      </c>
      <c r="P14" s="420">
        <f t="shared" ref="P14:P25" si="4">SUM(M14:O14)</f>
        <v>11</v>
      </c>
      <c r="Q14" s="304">
        <f t="shared" ref="Q14:Q25" si="5">O14*N14*M14</f>
        <v>48</v>
      </c>
      <c r="R14" s="5"/>
      <c r="S14" s="7">
        <v>0.4</v>
      </c>
      <c r="T14" s="61"/>
      <c r="U14" s="436">
        <f>S14*$G$147</f>
        <v>38000</v>
      </c>
      <c r="V14" s="416"/>
      <c r="W14" s="23"/>
      <c r="X14" s="164"/>
      <c r="Y14" s="319"/>
      <c r="Z14" s="553">
        <f>38000+Z11</f>
        <v>2535650</v>
      </c>
      <c r="AA14" s="501"/>
      <c r="AB14" s="677"/>
    </row>
    <row r="15" spans="1:29" ht="15">
      <c r="A15" s="34" t="s">
        <v>5</v>
      </c>
      <c r="B15" s="408">
        <v>2</v>
      </c>
      <c r="C15" s="318" t="s">
        <v>66</v>
      </c>
      <c r="D15" s="314" t="s">
        <v>221</v>
      </c>
      <c r="E15" s="315" t="s">
        <v>251</v>
      </c>
      <c r="F15" s="99">
        <v>0.8</v>
      </c>
      <c r="G15" s="98">
        <f t="shared" si="2"/>
        <v>22.7</v>
      </c>
      <c r="H15" s="104"/>
      <c r="I15" s="7">
        <v>0.8</v>
      </c>
      <c r="J15" s="73" t="s">
        <v>13</v>
      </c>
      <c r="K15" s="40"/>
      <c r="L15" s="9"/>
      <c r="M15" s="181">
        <v>3</v>
      </c>
      <c r="N15" s="181">
        <v>3</v>
      </c>
      <c r="O15" s="179">
        <v>5</v>
      </c>
      <c r="P15" s="420">
        <f t="shared" si="4"/>
        <v>11</v>
      </c>
      <c r="Q15" s="304">
        <f t="shared" si="5"/>
        <v>45</v>
      </c>
      <c r="R15" s="5"/>
      <c r="S15" s="7">
        <v>0.8</v>
      </c>
      <c r="T15" s="61"/>
      <c r="U15" s="436">
        <f>I15*$G$147</f>
        <v>76000</v>
      </c>
      <c r="V15" s="416"/>
      <c r="W15" s="23"/>
      <c r="X15" s="164"/>
      <c r="Y15" s="319"/>
      <c r="Z15" s="553">
        <f>U15+Z14</f>
        <v>2611650</v>
      </c>
      <c r="AA15" s="501"/>
      <c r="AB15" s="632"/>
    </row>
    <row r="16" spans="1:29" ht="15">
      <c r="A16" s="34" t="s">
        <v>5</v>
      </c>
      <c r="B16" s="408">
        <v>2</v>
      </c>
      <c r="C16" s="318" t="s">
        <v>36</v>
      </c>
      <c r="D16" s="314"/>
      <c r="E16" s="315"/>
      <c r="F16" s="99">
        <v>3.8</v>
      </c>
      <c r="G16" s="98">
        <f t="shared" si="2"/>
        <v>26.5</v>
      </c>
      <c r="H16" s="74"/>
      <c r="I16" s="7">
        <v>1.3</v>
      </c>
      <c r="J16" s="76"/>
      <c r="K16" s="40"/>
      <c r="L16" s="9"/>
      <c r="M16" s="181">
        <v>3</v>
      </c>
      <c r="N16" s="181">
        <v>3</v>
      </c>
      <c r="O16" s="179">
        <v>5</v>
      </c>
      <c r="P16" s="420">
        <f t="shared" si="4"/>
        <v>11</v>
      </c>
      <c r="Q16" s="304">
        <f t="shared" si="5"/>
        <v>45</v>
      </c>
      <c r="R16" s="5"/>
      <c r="S16" s="7">
        <v>1.1000000000000001</v>
      </c>
      <c r="T16" s="96">
        <v>0.7</v>
      </c>
      <c r="U16" s="436">
        <f>((T16*$H$147)*1.5)+($G$147*S16)</f>
        <v>267250</v>
      </c>
      <c r="V16" s="416"/>
      <c r="W16" s="23"/>
      <c r="X16" s="164"/>
      <c r="Y16" s="319"/>
      <c r="Z16" s="553">
        <f t="shared" ref="Z16:Z24" si="6">U16+Z15</f>
        <v>2878900</v>
      </c>
      <c r="AA16" s="501"/>
      <c r="AB16" s="645" t="s">
        <v>307</v>
      </c>
    </row>
    <row r="17" spans="1:29" ht="15">
      <c r="A17" s="34" t="s">
        <v>5</v>
      </c>
      <c r="B17" s="408">
        <v>2</v>
      </c>
      <c r="C17" s="318" t="s">
        <v>43</v>
      </c>
      <c r="D17" s="314" t="s">
        <v>272</v>
      </c>
      <c r="E17" s="315" t="s">
        <v>273</v>
      </c>
      <c r="F17" s="99">
        <v>2.79</v>
      </c>
      <c r="G17" s="98">
        <f t="shared" si="2"/>
        <v>29.29</v>
      </c>
      <c r="H17" s="104"/>
      <c r="I17" s="7">
        <v>2.79</v>
      </c>
      <c r="J17" s="73" t="s">
        <v>13</v>
      </c>
      <c r="K17" s="40" t="s">
        <v>41</v>
      </c>
      <c r="L17" s="9"/>
      <c r="M17" s="181">
        <v>3</v>
      </c>
      <c r="N17" s="181">
        <v>3</v>
      </c>
      <c r="O17" s="179">
        <v>5</v>
      </c>
      <c r="P17" s="420">
        <f t="shared" si="4"/>
        <v>11</v>
      </c>
      <c r="Q17" s="304">
        <f t="shared" si="5"/>
        <v>45</v>
      </c>
      <c r="R17" s="5"/>
      <c r="S17" s="7">
        <v>2.79</v>
      </c>
      <c r="T17" s="61"/>
      <c r="U17" s="727">
        <f>(S17*$G$147)</f>
        <v>265050</v>
      </c>
      <c r="V17" s="416"/>
      <c r="W17" s="23"/>
      <c r="X17" s="164"/>
      <c r="Y17" s="319"/>
      <c r="Z17" s="553">
        <f t="shared" si="6"/>
        <v>3143950</v>
      </c>
      <c r="AA17" s="501"/>
      <c r="AB17" s="632" t="s">
        <v>274</v>
      </c>
    </row>
    <row r="18" spans="1:29" ht="15">
      <c r="A18" s="34" t="s">
        <v>5</v>
      </c>
      <c r="B18" s="407">
        <v>3</v>
      </c>
      <c r="C18" s="322" t="s">
        <v>51</v>
      </c>
      <c r="D18" s="314" t="s">
        <v>230</v>
      </c>
      <c r="E18" s="315" t="s">
        <v>251</v>
      </c>
      <c r="F18" s="99">
        <v>1.55</v>
      </c>
      <c r="G18" s="98">
        <f t="shared" si="2"/>
        <v>30.84</v>
      </c>
      <c r="H18" s="104"/>
      <c r="I18" s="81">
        <v>1.55</v>
      </c>
      <c r="J18" s="73" t="s">
        <v>13</v>
      </c>
      <c r="K18" s="40" t="s">
        <v>53</v>
      </c>
      <c r="L18" s="9"/>
      <c r="M18" s="181">
        <v>4</v>
      </c>
      <c r="N18" s="181">
        <v>5</v>
      </c>
      <c r="O18" s="179">
        <v>2</v>
      </c>
      <c r="P18" s="420">
        <f t="shared" si="4"/>
        <v>11</v>
      </c>
      <c r="Q18" s="304">
        <f t="shared" si="5"/>
        <v>40</v>
      </c>
      <c r="R18" s="5"/>
      <c r="S18" s="5"/>
      <c r="T18" s="96">
        <v>1.55</v>
      </c>
      <c r="U18" s="727">
        <f>(I18*$H$147)</f>
        <v>240250</v>
      </c>
      <c r="V18" s="416"/>
      <c r="W18" s="23"/>
      <c r="X18" s="164"/>
      <c r="Y18" s="319"/>
      <c r="Z18" s="553">
        <f t="shared" si="6"/>
        <v>3384200</v>
      </c>
      <c r="AA18" s="501"/>
      <c r="AB18" s="632" t="s">
        <v>368</v>
      </c>
    </row>
    <row r="19" spans="1:29" ht="15">
      <c r="A19" s="34" t="s">
        <v>5</v>
      </c>
      <c r="B19" s="410">
        <v>1</v>
      </c>
      <c r="C19" s="318" t="s">
        <v>55</v>
      </c>
      <c r="D19" s="314" t="s">
        <v>280</v>
      </c>
      <c r="E19" s="315" t="s">
        <v>216</v>
      </c>
      <c r="F19" s="99">
        <v>1.9</v>
      </c>
      <c r="G19" s="98">
        <f t="shared" si="2"/>
        <v>32.74</v>
      </c>
      <c r="H19" s="104"/>
      <c r="I19" s="78">
        <v>1.9</v>
      </c>
      <c r="J19" s="73"/>
      <c r="K19" s="40"/>
      <c r="L19" s="9"/>
      <c r="M19" s="181">
        <v>4</v>
      </c>
      <c r="N19" s="181">
        <v>5</v>
      </c>
      <c r="O19" s="179">
        <v>2</v>
      </c>
      <c r="P19" s="420">
        <f t="shared" si="4"/>
        <v>11</v>
      </c>
      <c r="Q19" s="304">
        <f t="shared" si="5"/>
        <v>40</v>
      </c>
      <c r="R19" s="5"/>
      <c r="S19" s="78">
        <v>0</v>
      </c>
      <c r="T19" s="61"/>
      <c r="U19" s="436">
        <v>0</v>
      </c>
      <c r="V19" s="416"/>
      <c r="W19" s="23"/>
      <c r="X19" s="164"/>
      <c r="Y19" s="319"/>
      <c r="Z19" s="553">
        <f t="shared" si="6"/>
        <v>3384200</v>
      </c>
      <c r="AA19" s="501"/>
      <c r="AB19" s="632" t="s">
        <v>13</v>
      </c>
    </row>
    <row r="20" spans="1:29" ht="15">
      <c r="A20" s="34" t="s">
        <v>5</v>
      </c>
      <c r="B20" s="410">
        <v>1</v>
      </c>
      <c r="C20" s="318" t="s">
        <v>4</v>
      </c>
      <c r="D20" s="314" t="s">
        <v>224</v>
      </c>
      <c r="E20" s="315" t="s">
        <v>251</v>
      </c>
      <c r="F20" s="99">
        <v>1.36</v>
      </c>
      <c r="G20" s="98">
        <f t="shared" si="2"/>
        <v>34.1</v>
      </c>
      <c r="H20" s="104"/>
      <c r="I20" s="78">
        <v>1.36</v>
      </c>
      <c r="J20" s="73" t="s">
        <v>13</v>
      </c>
      <c r="K20" s="40" t="s">
        <v>7</v>
      </c>
      <c r="L20" s="9"/>
      <c r="M20" s="181">
        <v>4</v>
      </c>
      <c r="N20" s="181">
        <v>5</v>
      </c>
      <c r="O20" s="179">
        <v>2</v>
      </c>
      <c r="P20" s="420">
        <f t="shared" si="4"/>
        <v>11</v>
      </c>
      <c r="Q20" s="304">
        <f t="shared" si="5"/>
        <v>40</v>
      </c>
      <c r="R20" s="5"/>
      <c r="S20" s="78">
        <v>0</v>
      </c>
      <c r="T20" s="61"/>
      <c r="U20" s="436">
        <v>0</v>
      </c>
      <c r="V20" s="416"/>
      <c r="W20" s="23"/>
      <c r="X20" s="164"/>
      <c r="Y20" s="319"/>
      <c r="Z20" s="553">
        <f t="shared" si="6"/>
        <v>3384200</v>
      </c>
      <c r="AA20" s="501"/>
      <c r="AB20" s="632"/>
    </row>
    <row r="21" spans="1:29" ht="15">
      <c r="A21" s="34" t="s">
        <v>5</v>
      </c>
      <c r="B21" s="408">
        <v>2</v>
      </c>
      <c r="C21" s="318" t="s">
        <v>358</v>
      </c>
      <c r="D21" s="314" t="s">
        <v>261</v>
      </c>
      <c r="E21" s="315" t="s">
        <v>215</v>
      </c>
      <c r="F21" s="99">
        <v>1.07</v>
      </c>
      <c r="G21" s="98">
        <f t="shared" si="2"/>
        <v>35.17</v>
      </c>
      <c r="H21" s="104"/>
      <c r="I21" s="7">
        <v>1.07</v>
      </c>
      <c r="J21" s="73"/>
      <c r="K21" s="40" t="s">
        <v>266</v>
      </c>
      <c r="L21" s="9"/>
      <c r="M21" s="181">
        <v>3</v>
      </c>
      <c r="N21" s="181">
        <v>3</v>
      </c>
      <c r="O21" s="179">
        <v>4</v>
      </c>
      <c r="P21" s="420">
        <f t="shared" si="4"/>
        <v>10</v>
      </c>
      <c r="Q21" s="304">
        <f t="shared" si="5"/>
        <v>36</v>
      </c>
      <c r="R21" s="5"/>
      <c r="S21" s="7">
        <v>1.07</v>
      </c>
      <c r="T21" s="61"/>
      <c r="U21" s="436">
        <f>I21*$G$147</f>
        <v>101650</v>
      </c>
      <c r="V21" s="416"/>
      <c r="W21" s="23"/>
      <c r="X21" s="164"/>
      <c r="Y21" s="319"/>
      <c r="Z21" s="553">
        <f t="shared" si="6"/>
        <v>3485850</v>
      </c>
      <c r="AA21" s="501"/>
      <c r="AB21" s="632" t="s">
        <v>334</v>
      </c>
    </row>
    <row r="22" spans="1:29" ht="15">
      <c r="A22" s="34" t="s">
        <v>5</v>
      </c>
      <c r="B22" s="407">
        <v>3</v>
      </c>
      <c r="C22" s="318" t="s">
        <v>87</v>
      </c>
      <c r="D22" s="314" t="s">
        <v>255</v>
      </c>
      <c r="E22" s="315" t="s">
        <v>230</v>
      </c>
      <c r="F22" s="99">
        <v>0.28000000000000003</v>
      </c>
      <c r="G22" s="98">
        <f t="shared" si="2"/>
        <v>35.450000000000003</v>
      </c>
      <c r="H22" s="104"/>
      <c r="I22" s="81">
        <v>0.28000000000000003</v>
      </c>
      <c r="J22" s="73"/>
      <c r="K22" s="40" t="s">
        <v>108</v>
      </c>
      <c r="L22" s="9"/>
      <c r="M22" s="181">
        <v>3</v>
      </c>
      <c r="N22" s="181">
        <v>3</v>
      </c>
      <c r="O22" s="179">
        <v>4</v>
      </c>
      <c r="P22" s="420">
        <f t="shared" si="4"/>
        <v>10</v>
      </c>
      <c r="Q22" s="304">
        <f t="shared" si="5"/>
        <v>36</v>
      </c>
      <c r="R22" s="5"/>
      <c r="S22" s="324"/>
      <c r="T22" s="96">
        <v>0.28000000000000003</v>
      </c>
      <c r="U22" s="436">
        <f>T22*H147</f>
        <v>43400.000000000007</v>
      </c>
      <c r="V22" s="416"/>
      <c r="W22" s="23"/>
      <c r="X22" s="164"/>
      <c r="Y22" s="319"/>
      <c r="Z22" s="553">
        <f t="shared" si="6"/>
        <v>3529250</v>
      </c>
      <c r="AA22" s="501"/>
      <c r="AB22" s="632" t="s">
        <v>268</v>
      </c>
    </row>
    <row r="23" spans="1:29" ht="15">
      <c r="A23" s="34" t="s">
        <v>5</v>
      </c>
      <c r="B23" s="408">
        <v>2</v>
      </c>
      <c r="C23" s="322" t="s">
        <v>70</v>
      </c>
      <c r="D23" s="314" t="s">
        <v>261</v>
      </c>
      <c r="E23" s="315" t="s">
        <v>251</v>
      </c>
      <c r="F23" s="99">
        <v>0.6</v>
      </c>
      <c r="G23" s="98">
        <f t="shared" si="2"/>
        <v>36.050000000000004</v>
      </c>
      <c r="H23" s="104"/>
      <c r="I23" s="7">
        <v>0.6</v>
      </c>
      <c r="J23" s="73"/>
      <c r="K23" s="40"/>
      <c r="L23" s="9"/>
      <c r="M23" s="181">
        <v>3</v>
      </c>
      <c r="N23" s="181">
        <v>4</v>
      </c>
      <c r="O23" s="179">
        <v>3</v>
      </c>
      <c r="P23" s="420">
        <f t="shared" si="4"/>
        <v>10</v>
      </c>
      <c r="Q23" s="304">
        <f t="shared" si="5"/>
        <v>36</v>
      </c>
      <c r="R23" s="5"/>
      <c r="S23" s="7">
        <v>0.6</v>
      </c>
      <c r="T23" s="61"/>
      <c r="U23" s="436">
        <f>S23*$G$147</f>
        <v>57000</v>
      </c>
      <c r="V23" s="416"/>
      <c r="W23" s="23"/>
      <c r="X23" s="164"/>
      <c r="Y23" s="319"/>
      <c r="Z23" s="553">
        <f t="shared" si="6"/>
        <v>3586250</v>
      </c>
      <c r="AA23" s="501"/>
      <c r="AB23" s="632"/>
    </row>
    <row r="24" spans="1:29" ht="15">
      <c r="A24" s="34" t="s">
        <v>5</v>
      </c>
      <c r="B24" s="408">
        <v>2</v>
      </c>
      <c r="C24" s="318" t="s">
        <v>23</v>
      </c>
      <c r="D24" s="314" t="s">
        <v>255</v>
      </c>
      <c r="E24" s="315" t="s">
        <v>251</v>
      </c>
      <c r="F24" s="99">
        <v>0.76</v>
      </c>
      <c r="G24" s="98">
        <f t="shared" si="2"/>
        <v>36.81</v>
      </c>
      <c r="H24" s="104"/>
      <c r="I24" s="7">
        <v>0.76</v>
      </c>
      <c r="J24" s="73" t="s">
        <v>13</v>
      </c>
      <c r="K24" s="40" t="s">
        <v>27</v>
      </c>
      <c r="L24" s="9"/>
      <c r="M24" s="181">
        <v>3</v>
      </c>
      <c r="N24" s="181">
        <v>3</v>
      </c>
      <c r="O24" s="179">
        <v>4</v>
      </c>
      <c r="P24" s="420">
        <f t="shared" si="4"/>
        <v>10</v>
      </c>
      <c r="Q24" s="304">
        <f t="shared" si="5"/>
        <v>36</v>
      </c>
      <c r="R24" s="5"/>
      <c r="S24" s="7">
        <v>0.76</v>
      </c>
      <c r="T24" s="61"/>
      <c r="U24" s="436">
        <f>S24*G147</f>
        <v>72200</v>
      </c>
      <c r="V24" s="416"/>
      <c r="W24" s="23"/>
      <c r="X24" s="164"/>
      <c r="Y24" s="319"/>
      <c r="Z24" s="553">
        <f t="shared" si="6"/>
        <v>3658450</v>
      </c>
      <c r="AA24" s="501"/>
      <c r="AB24" s="632"/>
      <c r="AC24" s="310">
        <f>G24/G118</f>
        <v>0.3988514465272508</v>
      </c>
    </row>
    <row r="25" spans="1:29" ht="15">
      <c r="A25" s="34" t="s">
        <v>5</v>
      </c>
      <c r="B25" s="410">
        <v>1</v>
      </c>
      <c r="C25" s="318" t="s">
        <v>348</v>
      </c>
      <c r="D25" s="314" t="s">
        <v>224</v>
      </c>
      <c r="E25" s="315" t="s">
        <v>346</v>
      </c>
      <c r="F25" s="99">
        <v>1</v>
      </c>
      <c r="G25" s="98">
        <f t="shared" si="2"/>
        <v>37.81</v>
      </c>
      <c r="H25" s="104"/>
      <c r="I25" s="78">
        <v>1</v>
      </c>
      <c r="J25" s="73"/>
      <c r="K25" s="40">
        <v>1991</v>
      </c>
      <c r="L25" s="9"/>
      <c r="M25" s="181">
        <v>4</v>
      </c>
      <c r="N25" s="181">
        <v>4</v>
      </c>
      <c r="O25" s="179">
        <v>2</v>
      </c>
      <c r="P25" s="420">
        <f t="shared" si="4"/>
        <v>10</v>
      </c>
      <c r="Q25" s="304">
        <f t="shared" si="5"/>
        <v>32</v>
      </c>
      <c r="R25" s="5"/>
      <c r="S25" s="78">
        <v>0</v>
      </c>
      <c r="T25" s="61"/>
      <c r="U25" s="436">
        <v>0</v>
      </c>
      <c r="V25" s="416"/>
      <c r="W25" s="23"/>
      <c r="X25" s="164"/>
      <c r="Y25" s="319"/>
      <c r="Z25" s="548"/>
      <c r="AA25" s="699"/>
      <c r="AB25" s="632"/>
      <c r="AC25" s="310" t="e">
        <f>G25/G129</f>
        <v>#DIV/0!</v>
      </c>
    </row>
    <row r="26" spans="1:29" s="507" customFormat="1" ht="15">
      <c r="A26" s="207"/>
      <c r="B26" s="479"/>
      <c r="C26" s="511">
        <v>0.2</v>
      </c>
      <c r="D26" s="512"/>
      <c r="E26" s="513"/>
      <c r="F26" s="514"/>
      <c r="G26" s="515"/>
      <c r="H26" s="516"/>
      <c r="I26" s="517"/>
      <c r="J26" s="518"/>
      <c r="K26" s="519"/>
      <c r="L26" s="520"/>
      <c r="M26" s="521"/>
      <c r="N26" s="521"/>
      <c r="O26" s="522"/>
      <c r="P26" s="523"/>
      <c r="Q26" s="524"/>
      <c r="R26" s="517"/>
      <c r="S26" s="517"/>
      <c r="T26" s="514"/>
      <c r="U26" s="525"/>
      <c r="V26" s="526"/>
      <c r="W26" s="517"/>
      <c r="X26" s="527"/>
      <c r="Y26" s="528"/>
      <c r="Z26" s="549"/>
      <c r="AA26" s="728">
        <f>SUM(U14:U25)</f>
        <v>1160800</v>
      </c>
    </row>
    <row r="27" spans="1:29" ht="15">
      <c r="A27" s="34" t="s">
        <v>5</v>
      </c>
      <c r="B27" s="408">
        <v>2</v>
      </c>
      <c r="C27" s="318" t="s">
        <v>194</v>
      </c>
      <c r="D27" s="314" t="s">
        <v>224</v>
      </c>
      <c r="E27" s="315" t="s">
        <v>302</v>
      </c>
      <c r="F27" s="99">
        <v>0.6</v>
      </c>
      <c r="G27" s="98">
        <f>F27+G25</f>
        <v>38.410000000000004</v>
      </c>
      <c r="H27" s="104"/>
      <c r="I27" s="7">
        <v>0.6</v>
      </c>
      <c r="J27" s="73" t="s">
        <v>13</v>
      </c>
      <c r="K27" s="40" t="s">
        <v>16</v>
      </c>
      <c r="L27" s="9"/>
      <c r="M27" s="181">
        <v>2</v>
      </c>
      <c r="N27" s="181">
        <v>3</v>
      </c>
      <c r="O27" s="179">
        <v>5</v>
      </c>
      <c r="P27" s="420">
        <f t="shared" ref="P27:P46" si="7">SUM(M27:O27)</f>
        <v>10</v>
      </c>
      <c r="Q27" s="304">
        <f t="shared" ref="Q27:Q46" si="8">O27*N27*M27</f>
        <v>30</v>
      </c>
      <c r="R27" s="5"/>
      <c r="S27" s="7">
        <v>0.6</v>
      </c>
      <c r="T27" s="61"/>
      <c r="U27" s="436">
        <f>I27*$G$147</f>
        <v>57000</v>
      </c>
      <c r="V27" s="416"/>
      <c r="W27" s="23"/>
      <c r="X27" s="164"/>
      <c r="Y27" s="319"/>
      <c r="Z27" s="553">
        <f>U27+Z24</f>
        <v>3715450</v>
      </c>
      <c r="AA27" s="501"/>
      <c r="AB27" s="632" t="s">
        <v>303</v>
      </c>
      <c r="AC27" s="310">
        <f>G27/G117</f>
        <v>0.42093150684931485</v>
      </c>
    </row>
    <row r="28" spans="1:29" ht="15">
      <c r="A28" s="34" t="s">
        <v>5</v>
      </c>
      <c r="B28" s="408">
        <v>2</v>
      </c>
      <c r="C28" s="318" t="s">
        <v>9</v>
      </c>
      <c r="D28" s="314" t="s">
        <v>255</v>
      </c>
      <c r="E28" s="315" t="s">
        <v>122</v>
      </c>
      <c r="F28" s="99">
        <v>1.03</v>
      </c>
      <c r="G28" s="98">
        <f t="shared" si="2"/>
        <v>39.440000000000005</v>
      </c>
      <c r="H28" s="104"/>
      <c r="I28" s="7">
        <v>1.03</v>
      </c>
      <c r="J28" s="73" t="s">
        <v>13</v>
      </c>
      <c r="K28" s="40">
        <v>1991</v>
      </c>
      <c r="L28" s="9"/>
      <c r="M28" s="181">
        <v>2</v>
      </c>
      <c r="N28" s="181">
        <v>3</v>
      </c>
      <c r="O28" s="179">
        <v>5</v>
      </c>
      <c r="P28" s="420">
        <f t="shared" si="7"/>
        <v>10</v>
      </c>
      <c r="Q28" s="304">
        <f t="shared" si="8"/>
        <v>30</v>
      </c>
      <c r="R28" s="5"/>
      <c r="S28" s="7">
        <v>1.03</v>
      </c>
      <c r="T28" s="61"/>
      <c r="U28" s="436">
        <f>S28*$G$147</f>
        <v>97850</v>
      </c>
      <c r="V28" s="416"/>
      <c r="W28" s="23"/>
      <c r="X28" s="164"/>
      <c r="Y28" s="319"/>
      <c r="Z28" s="553">
        <f>U28+Z27</f>
        <v>3813300</v>
      </c>
      <c r="AA28" s="501"/>
      <c r="AB28" s="632"/>
    </row>
    <row r="29" spans="1:29" ht="15">
      <c r="A29" s="34" t="s">
        <v>5</v>
      </c>
      <c r="B29" s="410">
        <v>1</v>
      </c>
      <c r="C29" s="318" t="s">
        <v>359</v>
      </c>
      <c r="D29" s="314" t="s">
        <v>261</v>
      </c>
      <c r="E29" s="315" t="s">
        <v>215</v>
      </c>
      <c r="F29" s="99">
        <v>2.15</v>
      </c>
      <c r="G29" s="98">
        <f t="shared" si="2"/>
        <v>41.59</v>
      </c>
      <c r="H29" s="104"/>
      <c r="I29" s="78">
        <v>2.15</v>
      </c>
      <c r="J29" s="73"/>
      <c r="K29" s="40"/>
      <c r="L29" s="9"/>
      <c r="M29" s="181">
        <v>3</v>
      </c>
      <c r="N29" s="181">
        <v>3</v>
      </c>
      <c r="O29" s="179">
        <v>3</v>
      </c>
      <c r="P29" s="420">
        <f t="shared" si="7"/>
        <v>9</v>
      </c>
      <c r="Q29" s="304">
        <f t="shared" si="8"/>
        <v>27</v>
      </c>
      <c r="R29" s="5"/>
      <c r="S29" s="78">
        <v>0</v>
      </c>
      <c r="T29" s="61"/>
      <c r="U29" s="436">
        <v>0</v>
      </c>
      <c r="V29" s="416"/>
      <c r="W29" s="23"/>
      <c r="X29" s="164"/>
      <c r="Y29" s="319"/>
      <c r="Z29" s="548"/>
      <c r="AA29" s="699"/>
      <c r="AB29" s="632"/>
    </row>
    <row r="30" spans="1:29" ht="15">
      <c r="A30" s="34" t="s">
        <v>5</v>
      </c>
      <c r="B30" s="408">
        <v>2</v>
      </c>
      <c r="C30" s="318" t="s">
        <v>330</v>
      </c>
      <c r="D30" s="314" t="s">
        <v>224</v>
      </c>
      <c r="E30" s="315" t="s">
        <v>331</v>
      </c>
      <c r="F30" s="99">
        <v>1.24</v>
      </c>
      <c r="G30" s="98">
        <f t="shared" si="2"/>
        <v>42.830000000000005</v>
      </c>
      <c r="H30" s="104"/>
      <c r="I30" s="7">
        <v>1.24</v>
      </c>
      <c r="J30" s="73"/>
      <c r="K30" s="40">
        <v>1970</v>
      </c>
      <c r="L30" s="9"/>
      <c r="M30" s="181">
        <v>3</v>
      </c>
      <c r="N30" s="181">
        <v>3</v>
      </c>
      <c r="O30" s="179">
        <v>3</v>
      </c>
      <c r="P30" s="420">
        <f t="shared" si="7"/>
        <v>9</v>
      </c>
      <c r="Q30" s="304">
        <f t="shared" si="8"/>
        <v>27</v>
      </c>
      <c r="R30" s="5"/>
      <c r="S30" s="7">
        <v>0.25</v>
      </c>
      <c r="T30" s="61"/>
      <c r="U30" s="436">
        <f>S30*$G$147</f>
        <v>23750</v>
      </c>
      <c r="V30" s="416"/>
      <c r="W30" s="23"/>
      <c r="X30" s="164"/>
      <c r="Y30" s="319"/>
      <c r="Z30" s="553">
        <f>U30+Z28</f>
        <v>3837050</v>
      </c>
      <c r="AA30" s="501"/>
      <c r="AB30" s="632" t="s">
        <v>332</v>
      </c>
    </row>
    <row r="31" spans="1:29" ht="15">
      <c r="A31" s="34" t="s">
        <v>5</v>
      </c>
      <c r="B31" s="410">
        <v>1</v>
      </c>
      <c r="C31" s="318" t="s">
        <v>347</v>
      </c>
      <c r="D31" s="314" t="s">
        <v>250</v>
      </c>
      <c r="E31" s="315" t="s">
        <v>251</v>
      </c>
      <c r="F31" s="99">
        <v>1.7</v>
      </c>
      <c r="G31" s="98">
        <f t="shared" si="2"/>
        <v>44.530000000000008</v>
      </c>
      <c r="H31" s="104"/>
      <c r="I31" s="5"/>
      <c r="J31" s="77">
        <v>1.7</v>
      </c>
      <c r="K31" s="40"/>
      <c r="L31" s="9"/>
      <c r="M31" s="181">
        <v>4</v>
      </c>
      <c r="N31" s="181">
        <v>3</v>
      </c>
      <c r="O31" s="179">
        <v>2</v>
      </c>
      <c r="P31" s="420">
        <f t="shared" si="7"/>
        <v>9</v>
      </c>
      <c r="Q31" s="304">
        <f t="shared" si="8"/>
        <v>24</v>
      </c>
      <c r="R31" s="5"/>
      <c r="S31" s="5"/>
      <c r="T31" s="79">
        <v>0</v>
      </c>
      <c r="U31" s="436">
        <v>0</v>
      </c>
      <c r="V31" s="416"/>
      <c r="W31" s="23"/>
      <c r="X31" s="164"/>
      <c r="Y31" s="319"/>
      <c r="Z31" s="553">
        <f t="shared" ref="Z31:Z46" si="9">U31+Z30</f>
        <v>3837050</v>
      </c>
      <c r="AA31" s="501"/>
      <c r="AB31" s="632"/>
    </row>
    <row r="32" spans="1:29" ht="15">
      <c r="A32" s="34" t="s">
        <v>5</v>
      </c>
      <c r="B32" s="408">
        <v>2</v>
      </c>
      <c r="C32" s="318" t="s">
        <v>63</v>
      </c>
      <c r="D32" s="314" t="s">
        <v>267</v>
      </c>
      <c r="E32" s="315" t="s">
        <v>221</v>
      </c>
      <c r="F32" s="99">
        <v>0.27</v>
      </c>
      <c r="G32" s="98">
        <f>F32+G31</f>
        <v>44.800000000000011</v>
      </c>
      <c r="H32" s="104"/>
      <c r="I32" s="7">
        <v>0.27</v>
      </c>
      <c r="J32" s="73"/>
      <c r="K32" s="40"/>
      <c r="L32" s="9"/>
      <c r="M32" s="181">
        <v>4</v>
      </c>
      <c r="N32" s="181">
        <v>2</v>
      </c>
      <c r="O32" s="179">
        <v>3</v>
      </c>
      <c r="P32" s="420">
        <f t="shared" si="7"/>
        <v>9</v>
      </c>
      <c r="Q32" s="304">
        <f t="shared" si="8"/>
        <v>24</v>
      </c>
      <c r="R32" s="5"/>
      <c r="S32" s="7">
        <v>0.27</v>
      </c>
      <c r="T32" s="61"/>
      <c r="U32" s="436">
        <f>I32*$G$147</f>
        <v>25650</v>
      </c>
      <c r="V32" s="416"/>
      <c r="W32" s="23"/>
      <c r="X32" s="164"/>
      <c r="Y32" s="319"/>
      <c r="Z32" s="553">
        <f t="shared" si="9"/>
        <v>3862700</v>
      </c>
      <c r="AA32" s="501"/>
      <c r="AB32" s="677"/>
    </row>
    <row r="33" spans="1:29" ht="15">
      <c r="A33" s="34" t="s">
        <v>5</v>
      </c>
      <c r="B33" s="408">
        <v>2</v>
      </c>
      <c r="C33" s="318" t="s">
        <v>193</v>
      </c>
      <c r="D33" s="314" t="s">
        <v>280</v>
      </c>
      <c r="E33" s="315" t="s">
        <v>300</v>
      </c>
      <c r="F33" s="99">
        <v>1.1000000000000001</v>
      </c>
      <c r="G33" s="98">
        <f t="shared" si="2"/>
        <v>45.900000000000013</v>
      </c>
      <c r="H33" s="104"/>
      <c r="I33" s="7">
        <v>1.1000000000000001</v>
      </c>
      <c r="J33" s="73" t="s">
        <v>13</v>
      </c>
      <c r="K33" s="40">
        <v>1978</v>
      </c>
      <c r="L33" s="9"/>
      <c r="M33" s="181">
        <v>3</v>
      </c>
      <c r="N33" s="181">
        <v>4</v>
      </c>
      <c r="O33" s="674">
        <v>2</v>
      </c>
      <c r="P33" s="420">
        <f t="shared" si="7"/>
        <v>9</v>
      </c>
      <c r="Q33" s="304">
        <f t="shared" si="8"/>
        <v>24</v>
      </c>
      <c r="R33" s="5"/>
      <c r="S33" s="7">
        <v>1.1000000000000001</v>
      </c>
      <c r="T33" s="62" t="s">
        <v>13</v>
      </c>
      <c r="U33" s="436">
        <f>(S33*$G$148)</f>
        <v>104500.00000000001</v>
      </c>
      <c r="V33" s="416"/>
      <c r="W33" s="23"/>
      <c r="X33" s="164"/>
      <c r="Y33" s="319"/>
      <c r="Z33" s="553">
        <f t="shared" si="9"/>
        <v>3967200</v>
      </c>
      <c r="AA33" s="501"/>
      <c r="AB33" s="632" t="s">
        <v>306</v>
      </c>
    </row>
    <row r="34" spans="1:29" ht="15">
      <c r="A34" s="34" t="s">
        <v>5</v>
      </c>
      <c r="B34" s="408">
        <v>2</v>
      </c>
      <c r="C34" s="318" t="s">
        <v>20</v>
      </c>
      <c r="D34" s="314" t="s">
        <v>255</v>
      </c>
      <c r="E34" s="315" t="s">
        <v>251</v>
      </c>
      <c r="F34" s="99">
        <v>0.15</v>
      </c>
      <c r="G34" s="98">
        <f t="shared" si="2"/>
        <v>46.050000000000011</v>
      </c>
      <c r="H34" s="104"/>
      <c r="I34" s="7">
        <v>0.15</v>
      </c>
      <c r="J34" s="73" t="s">
        <v>13</v>
      </c>
      <c r="K34" s="40">
        <v>1971</v>
      </c>
      <c r="L34" s="9"/>
      <c r="M34" s="181">
        <v>2</v>
      </c>
      <c r="N34" s="181">
        <v>2</v>
      </c>
      <c r="O34" s="179">
        <v>5</v>
      </c>
      <c r="P34" s="420">
        <f t="shared" si="7"/>
        <v>9</v>
      </c>
      <c r="Q34" s="304">
        <f t="shared" si="8"/>
        <v>20</v>
      </c>
      <c r="R34" s="5"/>
      <c r="S34" s="7">
        <v>0.15</v>
      </c>
      <c r="T34" s="61"/>
      <c r="U34" s="436">
        <f>I34*$G$147</f>
        <v>14250</v>
      </c>
      <c r="V34" s="416"/>
      <c r="W34" s="23"/>
      <c r="X34" s="164"/>
      <c r="Y34" s="319"/>
      <c r="Z34" s="553">
        <f t="shared" si="9"/>
        <v>3981450</v>
      </c>
      <c r="AA34" s="501"/>
      <c r="AB34" s="632" t="s">
        <v>365</v>
      </c>
    </row>
    <row r="35" spans="1:29" ht="15">
      <c r="A35" s="34" t="s">
        <v>5</v>
      </c>
      <c r="B35" s="408">
        <v>2</v>
      </c>
      <c r="C35" s="318" t="s">
        <v>58</v>
      </c>
      <c r="D35" s="314" t="s">
        <v>280</v>
      </c>
      <c r="E35" s="315" t="s">
        <v>294</v>
      </c>
      <c r="F35" s="99">
        <v>0.6</v>
      </c>
      <c r="G35" s="98">
        <f t="shared" si="2"/>
        <v>46.650000000000013</v>
      </c>
      <c r="H35" s="105">
        <v>0.15</v>
      </c>
      <c r="I35" s="7">
        <v>0.45</v>
      </c>
      <c r="J35" s="73"/>
      <c r="K35" s="40" t="s">
        <v>296</v>
      </c>
      <c r="L35" s="9"/>
      <c r="M35" s="181">
        <v>2</v>
      </c>
      <c r="N35" s="181">
        <v>3</v>
      </c>
      <c r="O35" s="179">
        <v>3</v>
      </c>
      <c r="P35" s="420">
        <f t="shared" si="7"/>
        <v>8</v>
      </c>
      <c r="Q35" s="304">
        <f t="shared" si="8"/>
        <v>18</v>
      </c>
      <c r="R35" s="5"/>
      <c r="S35" s="7">
        <v>0.6</v>
      </c>
      <c r="T35" s="61"/>
      <c r="U35" s="436">
        <f>(H35*$G$146)+(I35*$G$147)</f>
        <v>51750</v>
      </c>
      <c r="V35" s="416"/>
      <c r="W35" s="23"/>
      <c r="X35" s="164"/>
      <c r="Y35" s="319"/>
      <c r="Z35" s="553">
        <f t="shared" si="9"/>
        <v>4033200</v>
      </c>
      <c r="AA35" s="501"/>
      <c r="AB35" s="632" t="s">
        <v>431</v>
      </c>
    </row>
    <row r="36" spans="1:29" ht="15">
      <c r="A36" s="34" t="s">
        <v>5</v>
      </c>
      <c r="B36" s="408">
        <v>2</v>
      </c>
      <c r="C36" s="318" t="s">
        <v>24</v>
      </c>
      <c r="D36" s="314" t="s">
        <v>255</v>
      </c>
      <c r="E36" s="315" t="s">
        <v>251</v>
      </c>
      <c r="F36" s="99">
        <v>1.98</v>
      </c>
      <c r="G36" s="98">
        <f t="shared" si="2"/>
        <v>48.63000000000001</v>
      </c>
      <c r="H36" s="104"/>
      <c r="I36" s="7">
        <v>1.98</v>
      </c>
      <c r="J36" s="73" t="s">
        <v>13</v>
      </c>
      <c r="K36" s="40">
        <v>1974</v>
      </c>
      <c r="L36" s="9"/>
      <c r="M36" s="181">
        <v>3</v>
      </c>
      <c r="N36" s="181">
        <v>2</v>
      </c>
      <c r="O36" s="179">
        <v>3</v>
      </c>
      <c r="P36" s="420">
        <f t="shared" si="7"/>
        <v>8</v>
      </c>
      <c r="Q36" s="304">
        <f t="shared" si="8"/>
        <v>18</v>
      </c>
      <c r="R36" s="5"/>
      <c r="S36" s="7">
        <v>1.98</v>
      </c>
      <c r="T36" s="61"/>
      <c r="U36" s="436">
        <f>I36*$G$147</f>
        <v>188100</v>
      </c>
      <c r="V36" s="416"/>
      <c r="W36" s="23"/>
      <c r="X36" s="164"/>
      <c r="Y36" s="319"/>
      <c r="Z36" s="553">
        <f t="shared" si="9"/>
        <v>4221300</v>
      </c>
      <c r="AA36" s="501"/>
      <c r="AB36" s="632" t="s">
        <v>288</v>
      </c>
    </row>
    <row r="37" spans="1:29" ht="15">
      <c r="A37" s="34" t="s">
        <v>5</v>
      </c>
      <c r="B37" s="408">
        <v>2</v>
      </c>
      <c r="C37" s="318" t="s">
        <v>78</v>
      </c>
      <c r="D37" s="314" t="s">
        <v>250</v>
      </c>
      <c r="E37" s="315" t="s">
        <v>251</v>
      </c>
      <c r="F37" s="99">
        <v>0.75</v>
      </c>
      <c r="G37" s="98">
        <f t="shared" si="2"/>
        <v>49.38000000000001</v>
      </c>
      <c r="H37" s="104"/>
      <c r="I37" s="7">
        <v>0.75</v>
      </c>
      <c r="J37" s="73" t="s">
        <v>13</v>
      </c>
      <c r="K37" s="40" t="s">
        <v>81</v>
      </c>
      <c r="L37" s="9"/>
      <c r="M37" s="181">
        <v>2</v>
      </c>
      <c r="N37" s="181">
        <v>3</v>
      </c>
      <c r="O37" s="179">
        <v>3</v>
      </c>
      <c r="P37" s="420">
        <f t="shared" si="7"/>
        <v>8</v>
      </c>
      <c r="Q37" s="304">
        <f t="shared" si="8"/>
        <v>18</v>
      </c>
      <c r="R37" s="5"/>
      <c r="S37" s="7">
        <v>0.65</v>
      </c>
      <c r="T37" s="61"/>
      <c r="U37" s="436">
        <f>S37*$G$147</f>
        <v>61750</v>
      </c>
      <c r="V37" s="416"/>
      <c r="W37" s="23"/>
      <c r="X37" s="164"/>
      <c r="Y37" s="319"/>
      <c r="Z37" s="553">
        <f t="shared" si="9"/>
        <v>4283050</v>
      </c>
      <c r="AA37" s="501"/>
      <c r="AB37" s="632" t="s">
        <v>367</v>
      </c>
    </row>
    <row r="38" spans="1:29" ht="15">
      <c r="A38" s="34" t="s">
        <v>5</v>
      </c>
      <c r="B38" s="408">
        <v>2</v>
      </c>
      <c r="C38" s="318" t="s">
        <v>74</v>
      </c>
      <c r="D38" s="314" t="s">
        <v>369</v>
      </c>
      <c r="E38" s="315" t="s">
        <v>251</v>
      </c>
      <c r="F38" s="99">
        <v>0.43</v>
      </c>
      <c r="G38" s="98">
        <f t="shared" si="2"/>
        <v>49.810000000000009</v>
      </c>
      <c r="H38" s="104"/>
      <c r="I38" s="7">
        <v>0.43</v>
      </c>
      <c r="J38" s="73"/>
      <c r="K38" s="40"/>
      <c r="L38" s="9"/>
      <c r="M38" s="181">
        <v>2</v>
      </c>
      <c r="N38" s="181">
        <v>3</v>
      </c>
      <c r="O38" s="179">
        <v>3</v>
      </c>
      <c r="P38" s="420">
        <f t="shared" si="7"/>
        <v>8</v>
      </c>
      <c r="Q38" s="304">
        <f t="shared" si="8"/>
        <v>18</v>
      </c>
      <c r="R38" s="5"/>
      <c r="S38" s="7">
        <v>0.43</v>
      </c>
      <c r="T38" s="61"/>
      <c r="U38" s="436">
        <f>S38*$G$148</f>
        <v>40850</v>
      </c>
      <c r="V38" s="416"/>
      <c r="W38" s="23"/>
      <c r="X38" s="164"/>
      <c r="Y38" s="319"/>
      <c r="Z38" s="553">
        <f t="shared" si="9"/>
        <v>4323900</v>
      </c>
      <c r="AA38" s="501"/>
      <c r="AB38" s="632"/>
    </row>
    <row r="39" spans="1:29" ht="15">
      <c r="A39" s="34" t="s">
        <v>5</v>
      </c>
      <c r="B39" s="408">
        <v>2</v>
      </c>
      <c r="C39" s="318" t="s">
        <v>14</v>
      </c>
      <c r="D39" s="314" t="s">
        <v>255</v>
      </c>
      <c r="E39" s="315" t="s">
        <v>251</v>
      </c>
      <c r="F39" s="99">
        <v>1.25</v>
      </c>
      <c r="G39" s="98">
        <f t="shared" si="2"/>
        <v>51.060000000000009</v>
      </c>
      <c r="H39" s="74"/>
      <c r="I39" s="7">
        <v>1.25</v>
      </c>
      <c r="J39" s="128" t="s">
        <v>13</v>
      </c>
      <c r="K39" s="40">
        <v>1984</v>
      </c>
      <c r="L39" s="9"/>
      <c r="M39" s="181">
        <v>2</v>
      </c>
      <c r="N39" s="181">
        <v>2</v>
      </c>
      <c r="O39" s="179">
        <v>4</v>
      </c>
      <c r="P39" s="420">
        <f t="shared" si="7"/>
        <v>8</v>
      </c>
      <c r="Q39" s="304">
        <f t="shared" si="8"/>
        <v>16</v>
      </c>
      <c r="R39" s="116">
        <v>0</v>
      </c>
      <c r="S39" s="7">
        <v>1.25</v>
      </c>
      <c r="T39" s="61"/>
      <c r="U39" s="436">
        <f>S39*$G$147</f>
        <v>118750</v>
      </c>
      <c r="V39" s="416"/>
      <c r="W39" s="23"/>
      <c r="X39" s="164"/>
      <c r="Y39" s="319"/>
      <c r="Z39" s="553">
        <f t="shared" si="9"/>
        <v>4442650</v>
      </c>
      <c r="AA39" s="501"/>
      <c r="AB39" s="632"/>
    </row>
    <row r="40" spans="1:29" ht="15">
      <c r="A40" s="34" t="s">
        <v>5</v>
      </c>
      <c r="B40" s="408">
        <v>2</v>
      </c>
      <c r="C40" s="322" t="s">
        <v>118</v>
      </c>
      <c r="D40" s="314" t="s">
        <v>230</v>
      </c>
      <c r="E40" s="315" t="s">
        <v>251</v>
      </c>
      <c r="F40" s="99">
        <v>0.28000000000000003</v>
      </c>
      <c r="G40" s="98">
        <f t="shared" si="2"/>
        <v>51.340000000000011</v>
      </c>
      <c r="H40" s="104"/>
      <c r="I40" s="7">
        <v>0.28000000000000003</v>
      </c>
      <c r="J40" s="73"/>
      <c r="K40" s="40"/>
      <c r="L40" s="9"/>
      <c r="M40" s="181">
        <v>2</v>
      </c>
      <c r="N40" s="181">
        <v>2</v>
      </c>
      <c r="O40" s="179">
        <v>4</v>
      </c>
      <c r="P40" s="420">
        <f t="shared" si="7"/>
        <v>8</v>
      </c>
      <c r="Q40" s="304">
        <f t="shared" si="8"/>
        <v>16</v>
      </c>
      <c r="R40" s="5"/>
      <c r="S40" s="7">
        <v>0.28000000000000003</v>
      </c>
      <c r="T40" s="61"/>
      <c r="U40" s="436">
        <f>I40*$G$147</f>
        <v>26600.000000000004</v>
      </c>
      <c r="V40" s="416"/>
      <c r="W40" s="23"/>
      <c r="X40" s="164"/>
      <c r="Y40" s="319"/>
      <c r="Z40" s="553">
        <f t="shared" si="9"/>
        <v>4469250</v>
      </c>
      <c r="AA40" s="501"/>
      <c r="AB40" s="632"/>
    </row>
    <row r="41" spans="1:29" ht="15">
      <c r="A41" s="34" t="s">
        <v>5</v>
      </c>
      <c r="B41" s="408">
        <v>2</v>
      </c>
      <c r="C41" s="318" t="s">
        <v>54</v>
      </c>
      <c r="D41" s="314" t="s">
        <v>255</v>
      </c>
      <c r="E41" s="315" t="s">
        <v>26</v>
      </c>
      <c r="F41" s="99">
        <v>0.6</v>
      </c>
      <c r="G41" s="98">
        <f t="shared" si="2"/>
        <v>51.940000000000012</v>
      </c>
      <c r="H41" s="104"/>
      <c r="I41" s="7">
        <v>0.6</v>
      </c>
      <c r="J41" s="73"/>
      <c r="K41" s="40"/>
      <c r="L41" s="9"/>
      <c r="M41" s="181">
        <v>2</v>
      </c>
      <c r="N41" s="181">
        <v>2</v>
      </c>
      <c r="O41" s="179">
        <v>4</v>
      </c>
      <c r="P41" s="420">
        <f t="shared" si="7"/>
        <v>8</v>
      </c>
      <c r="Q41" s="304">
        <f t="shared" si="8"/>
        <v>16</v>
      </c>
      <c r="R41" s="5"/>
      <c r="S41" s="7">
        <v>0.6</v>
      </c>
      <c r="T41" s="61"/>
      <c r="U41" s="436">
        <f>S41*$G$147</f>
        <v>57000</v>
      </c>
      <c r="V41" s="416"/>
      <c r="W41" s="23"/>
      <c r="X41" s="164"/>
      <c r="Y41" s="319"/>
      <c r="Z41" s="553">
        <f t="shared" si="9"/>
        <v>4526250</v>
      </c>
      <c r="AA41" s="501"/>
      <c r="AB41" s="632"/>
    </row>
    <row r="42" spans="1:29" ht="15">
      <c r="A42" s="34" t="s">
        <v>5</v>
      </c>
      <c r="B42" s="408">
        <v>2</v>
      </c>
      <c r="C42" s="318" t="s">
        <v>61</v>
      </c>
      <c r="D42" s="314" t="s">
        <v>230</v>
      </c>
      <c r="E42" s="315" t="s">
        <v>251</v>
      </c>
      <c r="F42" s="99">
        <v>0.4</v>
      </c>
      <c r="G42" s="98">
        <f t="shared" si="2"/>
        <v>52.340000000000011</v>
      </c>
      <c r="H42" s="104"/>
      <c r="I42" s="7">
        <v>0.4</v>
      </c>
      <c r="J42" s="73"/>
      <c r="K42" s="40"/>
      <c r="L42" s="9"/>
      <c r="M42" s="181">
        <v>1</v>
      </c>
      <c r="N42" s="181">
        <v>3</v>
      </c>
      <c r="O42" s="179">
        <v>4</v>
      </c>
      <c r="P42" s="420">
        <f t="shared" si="7"/>
        <v>8</v>
      </c>
      <c r="Q42" s="304">
        <f t="shared" si="8"/>
        <v>12</v>
      </c>
      <c r="R42" s="5"/>
      <c r="S42" s="7">
        <v>0.4</v>
      </c>
      <c r="T42" s="61"/>
      <c r="U42" s="436">
        <f>I42*$G$147</f>
        <v>38000</v>
      </c>
      <c r="V42" s="416"/>
      <c r="W42" s="23"/>
      <c r="X42" s="164"/>
      <c r="Y42" s="319"/>
      <c r="Z42" s="553">
        <f t="shared" si="9"/>
        <v>4564250</v>
      </c>
      <c r="AA42" s="501"/>
      <c r="AB42" s="632"/>
    </row>
    <row r="43" spans="1:29" ht="15">
      <c r="A43" s="34" t="s">
        <v>5</v>
      </c>
      <c r="B43" s="409">
        <v>4</v>
      </c>
      <c r="C43" s="318" t="s">
        <v>30</v>
      </c>
      <c r="D43" s="314" t="s">
        <v>255</v>
      </c>
      <c r="E43" s="315" t="s">
        <v>251</v>
      </c>
      <c r="F43" s="99">
        <v>0.5</v>
      </c>
      <c r="G43" s="98">
        <f t="shared" si="2"/>
        <v>52.840000000000011</v>
      </c>
      <c r="H43" s="105">
        <v>0.5</v>
      </c>
      <c r="I43" s="5"/>
      <c r="J43" s="73"/>
      <c r="K43" s="40"/>
      <c r="L43" s="9"/>
      <c r="M43" s="181">
        <v>2</v>
      </c>
      <c r="N43" s="181">
        <v>2</v>
      </c>
      <c r="O43" s="179">
        <v>3</v>
      </c>
      <c r="P43" s="420">
        <f t="shared" si="7"/>
        <v>7</v>
      </c>
      <c r="Q43" s="304">
        <f t="shared" si="8"/>
        <v>12</v>
      </c>
      <c r="R43" s="5"/>
      <c r="S43" s="25">
        <v>0.5</v>
      </c>
      <c r="T43" s="61"/>
      <c r="U43" s="436">
        <f>H43*$G$146</f>
        <v>30000</v>
      </c>
      <c r="V43" s="416"/>
      <c r="W43" s="23"/>
      <c r="X43" s="164"/>
      <c r="Y43" s="319"/>
      <c r="Z43" s="553">
        <f t="shared" si="9"/>
        <v>4594250</v>
      </c>
      <c r="AA43" s="501"/>
      <c r="AB43" s="632" t="s">
        <v>341</v>
      </c>
    </row>
    <row r="44" spans="1:29" ht="15">
      <c r="A44" s="34" t="s">
        <v>5</v>
      </c>
      <c r="B44" s="411">
        <v>6</v>
      </c>
      <c r="C44" s="318" t="s">
        <v>93</v>
      </c>
      <c r="D44" s="314" t="s">
        <v>255</v>
      </c>
      <c r="E44" s="315" t="s">
        <v>26</v>
      </c>
      <c r="F44" s="99">
        <v>0.34</v>
      </c>
      <c r="G44" s="98">
        <f t="shared" si="2"/>
        <v>53.180000000000014</v>
      </c>
      <c r="H44" s="115">
        <v>0.34</v>
      </c>
      <c r="I44" s="5"/>
      <c r="J44" s="73"/>
      <c r="K44" s="40"/>
      <c r="L44" s="9"/>
      <c r="M44" s="181">
        <v>3</v>
      </c>
      <c r="N44" s="181">
        <v>2</v>
      </c>
      <c r="O44" s="179">
        <v>2</v>
      </c>
      <c r="P44" s="420">
        <f t="shared" si="7"/>
        <v>7</v>
      </c>
      <c r="Q44" s="304">
        <f t="shared" si="8"/>
        <v>12</v>
      </c>
      <c r="R44" s="116">
        <v>0</v>
      </c>
      <c r="S44" s="5"/>
      <c r="T44" s="61"/>
      <c r="U44" s="436">
        <v>0</v>
      </c>
      <c r="V44" s="416"/>
      <c r="W44" s="23"/>
      <c r="X44" s="164"/>
      <c r="Y44" s="319"/>
      <c r="Z44" s="553">
        <f t="shared" si="9"/>
        <v>4594250</v>
      </c>
      <c r="AA44" s="501"/>
      <c r="AB44" s="632" t="s">
        <v>316</v>
      </c>
    </row>
    <row r="45" spans="1:29" ht="15">
      <c r="A45" s="34" t="s">
        <v>5</v>
      </c>
      <c r="B45" s="407">
        <v>3</v>
      </c>
      <c r="C45" s="318" t="s">
        <v>15</v>
      </c>
      <c r="D45" s="314" t="s">
        <v>261</v>
      </c>
      <c r="E45" s="315" t="s">
        <v>251</v>
      </c>
      <c r="F45" s="99">
        <v>0.43</v>
      </c>
      <c r="G45" s="98">
        <f t="shared" si="2"/>
        <v>53.610000000000014</v>
      </c>
      <c r="H45" s="106">
        <v>0.43</v>
      </c>
      <c r="I45" s="5"/>
      <c r="J45" s="73"/>
      <c r="K45" s="40"/>
      <c r="L45" s="9"/>
      <c r="M45" s="181">
        <v>3</v>
      </c>
      <c r="N45" s="181">
        <v>2</v>
      </c>
      <c r="O45" s="179">
        <v>2</v>
      </c>
      <c r="P45" s="420">
        <f t="shared" si="7"/>
        <v>7</v>
      </c>
      <c r="Q45" s="304">
        <f t="shared" si="8"/>
        <v>12</v>
      </c>
      <c r="R45" s="5"/>
      <c r="S45" s="81">
        <v>0.43</v>
      </c>
      <c r="T45" s="61"/>
      <c r="U45" s="436">
        <f>H45*$G$146</f>
        <v>25800</v>
      </c>
      <c r="V45" s="416"/>
      <c r="W45" s="23"/>
      <c r="X45" s="164"/>
      <c r="Y45" s="319"/>
      <c r="Z45" s="553">
        <f t="shared" si="9"/>
        <v>4620050</v>
      </c>
      <c r="AA45" s="501"/>
      <c r="AB45" s="632"/>
    </row>
    <row r="46" spans="1:29" ht="15">
      <c r="A46" s="34" t="s">
        <v>5</v>
      </c>
      <c r="B46" s="412">
        <v>5</v>
      </c>
      <c r="C46" s="318" t="s">
        <v>109</v>
      </c>
      <c r="D46" s="314" t="s">
        <v>255</v>
      </c>
      <c r="E46" s="315" t="s">
        <v>251</v>
      </c>
      <c r="F46" s="99">
        <v>1.97</v>
      </c>
      <c r="G46" s="98">
        <f t="shared" si="2"/>
        <v>55.580000000000013</v>
      </c>
      <c r="H46" s="109">
        <v>1.97</v>
      </c>
      <c r="I46" s="5"/>
      <c r="J46" s="73"/>
      <c r="K46" s="40"/>
      <c r="L46" s="9"/>
      <c r="M46" s="181">
        <v>4</v>
      </c>
      <c r="N46" s="181">
        <v>1</v>
      </c>
      <c r="O46" s="179">
        <v>3</v>
      </c>
      <c r="P46" s="420">
        <f t="shared" si="7"/>
        <v>8</v>
      </c>
      <c r="Q46" s="304">
        <f t="shared" si="8"/>
        <v>12</v>
      </c>
      <c r="R46" s="55">
        <v>1.97</v>
      </c>
      <c r="S46" s="5"/>
      <c r="T46" s="61"/>
      <c r="U46" s="436">
        <f>R46*$F$147</f>
        <v>78800</v>
      </c>
      <c r="V46" s="416"/>
      <c r="W46" s="23"/>
      <c r="X46" s="164"/>
      <c r="Y46" s="319"/>
      <c r="Z46" s="553">
        <f t="shared" si="9"/>
        <v>4698850</v>
      </c>
      <c r="AA46" s="501"/>
      <c r="AB46" s="632"/>
      <c r="AC46" s="310">
        <f>G46/G118</f>
        <v>0.60223209448477599</v>
      </c>
    </row>
    <row r="47" spans="1:29" ht="15">
      <c r="A47" s="34"/>
      <c r="B47" s="412"/>
      <c r="C47" s="511">
        <v>0.2</v>
      </c>
      <c r="D47" s="512"/>
      <c r="E47" s="513"/>
      <c r="F47" s="514"/>
      <c r="G47" s="515"/>
      <c r="H47" s="516"/>
      <c r="I47" s="517"/>
      <c r="J47" s="518"/>
      <c r="K47" s="519"/>
      <c r="L47" s="520"/>
      <c r="M47" s="521"/>
      <c r="N47" s="521"/>
      <c r="O47" s="522"/>
      <c r="P47" s="523"/>
      <c r="Q47" s="524"/>
      <c r="R47" s="517"/>
      <c r="S47" s="517"/>
      <c r="T47" s="514"/>
      <c r="U47" s="525"/>
      <c r="V47" s="526"/>
      <c r="W47" s="517"/>
      <c r="X47" s="527"/>
      <c r="Y47" s="528"/>
      <c r="Z47" s="549"/>
      <c r="AA47" s="700">
        <f>SUM(U27:U46)</f>
        <v>1040400</v>
      </c>
    </row>
    <row r="48" spans="1:29" ht="15">
      <c r="A48" s="34" t="s">
        <v>5</v>
      </c>
      <c r="B48" s="412">
        <v>5</v>
      </c>
      <c r="C48" s="318" t="s">
        <v>355</v>
      </c>
      <c r="D48" s="314" t="s">
        <v>361</v>
      </c>
      <c r="E48" s="315" t="s">
        <v>356</v>
      </c>
      <c r="F48" s="99">
        <v>1.8</v>
      </c>
      <c r="G48" s="98">
        <f>F48+G46</f>
        <v>57.38000000000001</v>
      </c>
      <c r="H48" s="109">
        <v>1.8</v>
      </c>
      <c r="I48" s="5" t="s">
        <v>13</v>
      </c>
      <c r="J48" s="73"/>
      <c r="K48" s="49">
        <v>1980</v>
      </c>
      <c r="L48" s="9"/>
      <c r="M48" s="181">
        <v>2</v>
      </c>
      <c r="N48" s="181">
        <v>2</v>
      </c>
      <c r="O48" s="179">
        <v>3</v>
      </c>
      <c r="P48" s="420">
        <f t="shared" ref="P48:P73" si="10">SUM(M48:O48)</f>
        <v>7</v>
      </c>
      <c r="Q48" s="304">
        <f t="shared" ref="Q48:Q73" si="11">O48*N48*M48</f>
        <v>12</v>
      </c>
      <c r="R48" s="55">
        <v>1.8</v>
      </c>
      <c r="S48" s="5"/>
      <c r="T48" s="61"/>
      <c r="U48" s="436">
        <f>R48*$F$146</f>
        <v>72000</v>
      </c>
      <c r="V48" s="416"/>
      <c r="W48" s="23"/>
      <c r="X48" s="164"/>
      <c r="Y48" s="319"/>
      <c r="Z48" s="553">
        <f>U48+Z46</f>
        <v>4770850</v>
      </c>
      <c r="AA48" s="501"/>
      <c r="AB48" s="632" t="s">
        <v>357</v>
      </c>
      <c r="AC48" s="310">
        <f>G48/G118</f>
        <v>0.62173583270126742</v>
      </c>
    </row>
    <row r="49" spans="1:30" ht="15">
      <c r="A49" s="34" t="s">
        <v>5</v>
      </c>
      <c r="B49" s="412">
        <v>5</v>
      </c>
      <c r="C49" s="318" t="s">
        <v>195</v>
      </c>
      <c r="D49" s="314" t="s">
        <v>280</v>
      </c>
      <c r="E49" s="315" t="s">
        <v>301</v>
      </c>
      <c r="F49" s="99">
        <v>1.2</v>
      </c>
      <c r="G49" s="98">
        <f t="shared" si="2"/>
        <v>58.580000000000013</v>
      </c>
      <c r="H49" s="109">
        <v>0.3</v>
      </c>
      <c r="I49" s="116">
        <v>0.9</v>
      </c>
      <c r="J49" s="73" t="s">
        <v>13</v>
      </c>
      <c r="K49" s="40">
        <v>1983</v>
      </c>
      <c r="L49" s="9"/>
      <c r="M49" s="181">
        <v>3</v>
      </c>
      <c r="N49" s="181">
        <v>4</v>
      </c>
      <c r="O49" s="179">
        <v>1</v>
      </c>
      <c r="P49" s="420">
        <f t="shared" si="10"/>
        <v>8</v>
      </c>
      <c r="Q49" s="304">
        <f t="shared" si="11"/>
        <v>12</v>
      </c>
      <c r="R49" s="55">
        <v>0.3</v>
      </c>
      <c r="S49" s="116">
        <v>0</v>
      </c>
      <c r="T49" s="61"/>
      <c r="U49" s="436">
        <f>R49*F146</f>
        <v>12000</v>
      </c>
      <c r="V49" s="416"/>
      <c r="W49" s="23"/>
      <c r="X49" s="164"/>
      <c r="Y49" s="319"/>
      <c r="Z49" s="553">
        <f>U49+Z48</f>
        <v>4782850</v>
      </c>
      <c r="AA49" s="501"/>
      <c r="AB49" s="632"/>
    </row>
    <row r="50" spans="1:30" ht="15">
      <c r="A50" s="34" t="s">
        <v>5</v>
      </c>
      <c r="B50" s="410">
        <v>1</v>
      </c>
      <c r="C50" s="318" t="s">
        <v>49</v>
      </c>
      <c r="D50" s="314" t="s">
        <v>255</v>
      </c>
      <c r="E50" s="315" t="s">
        <v>251</v>
      </c>
      <c r="F50" s="99">
        <v>3.26</v>
      </c>
      <c r="G50" s="98">
        <f t="shared" si="2"/>
        <v>61.840000000000011</v>
      </c>
      <c r="H50" s="104"/>
      <c r="I50" s="5"/>
      <c r="J50" s="77">
        <v>3.26</v>
      </c>
      <c r="K50" s="40" t="s">
        <v>52</v>
      </c>
      <c r="L50" s="9">
        <v>2015</v>
      </c>
      <c r="M50" s="181">
        <v>3</v>
      </c>
      <c r="N50" s="181">
        <v>3</v>
      </c>
      <c r="O50" s="179">
        <v>1</v>
      </c>
      <c r="P50" s="420">
        <f t="shared" si="10"/>
        <v>7</v>
      </c>
      <c r="Q50" s="304">
        <f t="shared" si="11"/>
        <v>9</v>
      </c>
      <c r="R50" s="5"/>
      <c r="S50" s="5"/>
      <c r="T50" s="79">
        <v>0</v>
      </c>
      <c r="U50" s="436">
        <v>0</v>
      </c>
      <c r="V50" s="416"/>
      <c r="W50" s="23"/>
      <c r="X50" s="164"/>
      <c r="Y50" s="319"/>
      <c r="Z50" s="548"/>
      <c r="AA50" s="699"/>
      <c r="AB50" s="632" t="s">
        <v>432</v>
      </c>
    </row>
    <row r="51" spans="1:30" ht="15">
      <c r="A51" s="34" t="s">
        <v>5</v>
      </c>
      <c r="B51" s="412">
        <v>5</v>
      </c>
      <c r="C51" s="318" t="s">
        <v>82</v>
      </c>
      <c r="D51" s="314" t="s">
        <v>230</v>
      </c>
      <c r="E51" s="315" t="s">
        <v>213</v>
      </c>
      <c r="F51" s="99">
        <v>0.8</v>
      </c>
      <c r="G51" s="98">
        <f>F51+G50</f>
        <v>62.640000000000008</v>
      </c>
      <c r="H51" s="109">
        <v>0.8</v>
      </c>
      <c r="I51" s="5"/>
      <c r="J51" s="73"/>
      <c r="K51" s="40"/>
      <c r="L51" s="9"/>
      <c r="M51" s="181">
        <v>3</v>
      </c>
      <c r="N51" s="181">
        <v>1</v>
      </c>
      <c r="O51" s="179">
        <v>3</v>
      </c>
      <c r="P51" s="420">
        <f t="shared" si="10"/>
        <v>7</v>
      </c>
      <c r="Q51" s="304">
        <f t="shared" si="11"/>
        <v>9</v>
      </c>
      <c r="R51" s="55">
        <v>0.8</v>
      </c>
      <c r="S51" s="5"/>
      <c r="T51" s="61"/>
      <c r="U51" s="436">
        <f>H51*$F$146</f>
        <v>32000</v>
      </c>
      <c r="V51" s="416"/>
      <c r="W51" s="23"/>
      <c r="X51" s="164"/>
      <c r="Y51" s="319"/>
      <c r="Z51" s="553">
        <f>32000+Z49</f>
        <v>4814850</v>
      </c>
      <c r="AA51" s="501"/>
      <c r="AB51" s="632"/>
      <c r="AD51" s="378"/>
    </row>
    <row r="52" spans="1:30" ht="15">
      <c r="A52" s="34" t="s">
        <v>5</v>
      </c>
      <c r="B52" s="408">
        <v>2</v>
      </c>
      <c r="C52" s="318" t="s">
        <v>95</v>
      </c>
      <c r="D52" s="314" t="s">
        <v>255</v>
      </c>
      <c r="E52" s="315" t="s">
        <v>277</v>
      </c>
      <c r="F52" s="99">
        <v>0.25</v>
      </c>
      <c r="G52" s="98">
        <f>F52+G51</f>
        <v>62.890000000000008</v>
      </c>
      <c r="H52" s="104"/>
      <c r="I52" s="7">
        <v>0.25</v>
      </c>
      <c r="J52" s="73"/>
      <c r="K52" s="40">
        <v>1988</v>
      </c>
      <c r="L52" s="9"/>
      <c r="M52" s="181">
        <v>1</v>
      </c>
      <c r="N52" s="181">
        <v>3</v>
      </c>
      <c r="O52" s="179">
        <v>3</v>
      </c>
      <c r="P52" s="420">
        <f t="shared" si="10"/>
        <v>7</v>
      </c>
      <c r="Q52" s="304">
        <f t="shared" si="11"/>
        <v>9</v>
      </c>
      <c r="R52" s="5"/>
      <c r="S52" s="7">
        <v>0.25</v>
      </c>
      <c r="T52" s="61"/>
      <c r="U52" s="436">
        <f>I52*$G$147</f>
        <v>23750</v>
      </c>
      <c r="V52" s="416"/>
      <c r="W52" s="23"/>
      <c r="X52" s="164"/>
      <c r="Y52" s="319"/>
      <c r="Z52" s="553">
        <f t="shared" ref="Z52:Z73" si="12">U52+Z51</f>
        <v>4838600</v>
      </c>
      <c r="AA52" s="501"/>
      <c r="AB52" s="632"/>
    </row>
    <row r="53" spans="1:30" ht="15">
      <c r="A53" s="34" t="s">
        <v>5</v>
      </c>
      <c r="B53" s="412">
        <v>5</v>
      </c>
      <c r="C53" s="318" t="s">
        <v>46</v>
      </c>
      <c r="D53" s="314" t="s">
        <v>270</v>
      </c>
      <c r="E53" s="315" t="s">
        <v>251</v>
      </c>
      <c r="F53" s="99">
        <v>2.6</v>
      </c>
      <c r="G53" s="98">
        <f t="shared" si="2"/>
        <v>65.490000000000009</v>
      </c>
      <c r="H53" s="109">
        <v>2.6</v>
      </c>
      <c r="I53" s="5"/>
      <c r="J53" s="73"/>
      <c r="K53" s="40"/>
      <c r="L53" s="9"/>
      <c r="M53" s="181">
        <v>3</v>
      </c>
      <c r="N53" s="181">
        <v>1</v>
      </c>
      <c r="O53" s="179">
        <v>3</v>
      </c>
      <c r="P53" s="420">
        <f t="shared" si="10"/>
        <v>7</v>
      </c>
      <c r="Q53" s="304">
        <f t="shared" si="11"/>
        <v>9</v>
      </c>
      <c r="R53" s="55">
        <v>2.6</v>
      </c>
      <c r="S53" s="5"/>
      <c r="T53" s="61"/>
      <c r="U53" s="436">
        <f>R53*F146</f>
        <v>104000</v>
      </c>
      <c r="V53" s="416"/>
      <c r="W53" s="23"/>
      <c r="X53" s="164"/>
      <c r="Y53" s="319"/>
      <c r="Z53" s="553">
        <f t="shared" si="12"/>
        <v>4942600</v>
      </c>
      <c r="AA53" s="501"/>
      <c r="AB53" s="632" t="s">
        <v>271</v>
      </c>
    </row>
    <row r="54" spans="1:30" ht="15">
      <c r="A54" s="34" t="s">
        <v>5</v>
      </c>
      <c r="B54" s="410">
        <v>1</v>
      </c>
      <c r="C54" s="318" t="s">
        <v>353</v>
      </c>
      <c r="D54" s="314" t="s">
        <v>224</v>
      </c>
      <c r="E54" s="315" t="s">
        <v>354</v>
      </c>
      <c r="F54" s="99">
        <v>1.07</v>
      </c>
      <c r="G54" s="98">
        <f t="shared" si="2"/>
        <v>66.56</v>
      </c>
      <c r="H54" s="104"/>
      <c r="I54" s="78">
        <v>1.07</v>
      </c>
      <c r="J54" s="73"/>
      <c r="K54" s="40"/>
      <c r="L54" s="9"/>
      <c r="M54" s="181">
        <v>3</v>
      </c>
      <c r="N54" s="181">
        <v>1</v>
      </c>
      <c r="O54" s="179">
        <v>3</v>
      </c>
      <c r="P54" s="420">
        <f t="shared" si="10"/>
        <v>7</v>
      </c>
      <c r="Q54" s="304">
        <f t="shared" si="11"/>
        <v>9</v>
      </c>
      <c r="R54" s="5"/>
      <c r="S54" s="78">
        <v>0</v>
      </c>
      <c r="T54" s="61"/>
      <c r="U54" s="436">
        <v>0</v>
      </c>
      <c r="V54" s="416"/>
      <c r="W54" s="23"/>
      <c r="X54" s="164"/>
      <c r="Y54" s="319"/>
      <c r="Z54" s="553">
        <f t="shared" si="12"/>
        <v>4942600</v>
      </c>
      <c r="AA54" s="501"/>
      <c r="AB54" s="632"/>
    </row>
    <row r="55" spans="1:30" ht="15">
      <c r="A55" s="34" t="s">
        <v>5</v>
      </c>
      <c r="B55" s="410">
        <v>1</v>
      </c>
      <c r="C55" s="322" t="s">
        <v>44</v>
      </c>
      <c r="D55" s="314" t="s">
        <v>230</v>
      </c>
      <c r="E55" s="315" t="s">
        <v>34</v>
      </c>
      <c r="F55" s="99">
        <v>0.27</v>
      </c>
      <c r="G55" s="98">
        <f t="shared" si="2"/>
        <v>66.83</v>
      </c>
      <c r="H55" s="104"/>
      <c r="I55" s="78">
        <v>0.27</v>
      </c>
      <c r="J55" s="73" t="s">
        <v>13</v>
      </c>
      <c r="K55" s="40"/>
      <c r="L55" s="9"/>
      <c r="M55" s="181">
        <v>1</v>
      </c>
      <c r="N55" s="181">
        <v>3</v>
      </c>
      <c r="O55" s="179">
        <v>3</v>
      </c>
      <c r="P55" s="420">
        <f t="shared" si="10"/>
        <v>7</v>
      </c>
      <c r="Q55" s="304">
        <f t="shared" si="11"/>
        <v>9</v>
      </c>
      <c r="R55" s="116">
        <v>0</v>
      </c>
      <c r="S55" s="78">
        <v>0</v>
      </c>
      <c r="T55" s="61"/>
      <c r="U55" s="436">
        <v>0</v>
      </c>
      <c r="V55" s="416"/>
      <c r="W55" s="23"/>
      <c r="X55" s="164"/>
      <c r="Y55" s="319"/>
      <c r="Z55" s="553">
        <f t="shared" si="12"/>
        <v>4942600</v>
      </c>
      <c r="AA55" s="501"/>
      <c r="AB55" s="632"/>
    </row>
    <row r="56" spans="1:30" ht="15">
      <c r="A56" s="34" t="s">
        <v>5</v>
      </c>
      <c r="B56" s="409">
        <v>4</v>
      </c>
      <c r="C56" s="318" t="s">
        <v>429</v>
      </c>
      <c r="D56" s="314"/>
      <c r="E56" s="315"/>
      <c r="F56" s="99">
        <v>1</v>
      </c>
      <c r="G56" s="98">
        <f t="shared" si="2"/>
        <v>67.83</v>
      </c>
      <c r="H56" s="105">
        <v>1</v>
      </c>
      <c r="I56" s="5"/>
      <c r="J56" s="128"/>
      <c r="K56" s="40"/>
      <c r="L56" s="9"/>
      <c r="M56" s="181">
        <v>2</v>
      </c>
      <c r="N56" s="181">
        <v>1</v>
      </c>
      <c r="O56" s="179">
        <v>4</v>
      </c>
      <c r="P56" s="420">
        <f t="shared" si="10"/>
        <v>7</v>
      </c>
      <c r="Q56" s="304">
        <f t="shared" si="11"/>
        <v>8</v>
      </c>
      <c r="R56" s="23">
        <v>0</v>
      </c>
      <c r="S56" s="25">
        <v>1</v>
      </c>
      <c r="T56" s="79">
        <v>0</v>
      </c>
      <c r="U56" s="436">
        <f>(S56*$G$146)</f>
        <v>60000</v>
      </c>
      <c r="V56" s="416"/>
      <c r="W56" s="23"/>
      <c r="X56" s="164"/>
      <c r="Y56" s="319"/>
      <c r="Z56" s="553">
        <f t="shared" si="12"/>
        <v>5002600</v>
      </c>
      <c r="AA56" s="501"/>
      <c r="AB56" s="632" t="s">
        <v>752</v>
      </c>
    </row>
    <row r="57" spans="1:30" ht="15">
      <c r="A57" s="34" t="s">
        <v>5</v>
      </c>
      <c r="B57" s="410">
        <v>1</v>
      </c>
      <c r="C57" s="318" t="s">
        <v>29</v>
      </c>
      <c r="D57" s="314" t="s">
        <v>255</v>
      </c>
      <c r="E57" s="315" t="s">
        <v>251</v>
      </c>
      <c r="F57" s="99">
        <v>0.5</v>
      </c>
      <c r="G57" s="98">
        <f t="shared" si="2"/>
        <v>68.33</v>
      </c>
      <c r="H57" s="104"/>
      <c r="I57" s="78">
        <v>0.5</v>
      </c>
      <c r="J57" s="73" t="s">
        <v>13</v>
      </c>
      <c r="K57" s="40"/>
      <c r="L57" s="9"/>
      <c r="M57" s="181">
        <v>2</v>
      </c>
      <c r="N57" s="181">
        <v>2</v>
      </c>
      <c r="O57" s="179">
        <v>2</v>
      </c>
      <c r="P57" s="420">
        <f t="shared" si="10"/>
        <v>6</v>
      </c>
      <c r="Q57" s="304">
        <f t="shared" si="11"/>
        <v>8</v>
      </c>
      <c r="R57" s="5"/>
      <c r="S57" s="78">
        <v>0</v>
      </c>
      <c r="T57" s="61"/>
      <c r="U57" s="436">
        <v>0</v>
      </c>
      <c r="V57" s="416"/>
      <c r="W57" s="23"/>
      <c r="X57" s="164"/>
      <c r="Y57" s="319"/>
      <c r="Z57" s="553">
        <f t="shared" si="12"/>
        <v>5002600</v>
      </c>
      <c r="AA57" s="501"/>
      <c r="AB57" s="632"/>
    </row>
    <row r="58" spans="1:30" ht="15">
      <c r="A58" s="34" t="s">
        <v>5</v>
      </c>
      <c r="B58" s="409">
        <v>4</v>
      </c>
      <c r="C58" s="318" t="s">
        <v>111</v>
      </c>
      <c r="D58" s="314" t="s">
        <v>261</v>
      </c>
      <c r="E58" s="315" t="s">
        <v>15</v>
      </c>
      <c r="F58" s="99">
        <v>0.23</v>
      </c>
      <c r="G58" s="98">
        <f t="shared" si="2"/>
        <v>68.56</v>
      </c>
      <c r="H58" s="105">
        <v>0.23</v>
      </c>
      <c r="I58" s="5"/>
      <c r="J58" s="73"/>
      <c r="K58" s="40"/>
      <c r="L58" s="9"/>
      <c r="M58" s="181">
        <v>2</v>
      </c>
      <c r="N58" s="181">
        <v>2</v>
      </c>
      <c r="O58" s="179">
        <v>2</v>
      </c>
      <c r="P58" s="420">
        <f t="shared" si="10"/>
        <v>6</v>
      </c>
      <c r="Q58" s="304">
        <f t="shared" si="11"/>
        <v>8</v>
      </c>
      <c r="R58" s="5"/>
      <c r="S58" s="25">
        <v>0.23</v>
      </c>
      <c r="T58" s="61"/>
      <c r="U58" s="436">
        <f>S58*$G$146</f>
        <v>13800</v>
      </c>
      <c r="V58" s="416"/>
      <c r="W58" s="23"/>
      <c r="X58" s="164"/>
      <c r="Y58" s="319"/>
      <c r="Z58" s="553">
        <f t="shared" si="12"/>
        <v>5016400</v>
      </c>
      <c r="AA58" s="501"/>
      <c r="AB58" s="632"/>
    </row>
    <row r="59" spans="1:30" ht="15">
      <c r="A59" s="34" t="s">
        <v>5</v>
      </c>
      <c r="B59" s="410">
        <v>1</v>
      </c>
      <c r="C59" s="318" t="s">
        <v>32</v>
      </c>
      <c r="D59" s="314" t="s">
        <v>250</v>
      </c>
      <c r="E59" s="315" t="s">
        <v>329</v>
      </c>
      <c r="F59" s="99">
        <v>0.54</v>
      </c>
      <c r="G59" s="98">
        <f t="shared" si="2"/>
        <v>69.100000000000009</v>
      </c>
      <c r="H59" s="104"/>
      <c r="I59" s="78">
        <v>0.54</v>
      </c>
      <c r="J59" s="73"/>
      <c r="K59" s="40" t="s">
        <v>39</v>
      </c>
      <c r="L59" s="9"/>
      <c r="M59" s="181">
        <v>2</v>
      </c>
      <c r="N59" s="181">
        <v>2</v>
      </c>
      <c r="O59" s="179">
        <v>2</v>
      </c>
      <c r="P59" s="420">
        <f t="shared" si="10"/>
        <v>6</v>
      </c>
      <c r="Q59" s="304">
        <f t="shared" si="11"/>
        <v>8</v>
      </c>
      <c r="R59" s="5"/>
      <c r="S59" s="380">
        <v>0</v>
      </c>
      <c r="T59" s="61"/>
      <c r="U59" s="436">
        <v>0</v>
      </c>
      <c r="V59" s="416"/>
      <c r="W59" s="23"/>
      <c r="X59" s="164"/>
      <c r="Y59" s="319"/>
      <c r="Z59" s="553">
        <f t="shared" si="12"/>
        <v>5016400</v>
      </c>
      <c r="AA59" s="501"/>
      <c r="AB59" s="632" t="s">
        <v>335</v>
      </c>
    </row>
    <row r="60" spans="1:30" ht="15">
      <c r="A60" s="34" t="s">
        <v>5</v>
      </c>
      <c r="B60" s="408">
        <v>2</v>
      </c>
      <c r="C60" s="318" t="s">
        <v>37</v>
      </c>
      <c r="D60" s="314" t="s">
        <v>280</v>
      </c>
      <c r="E60" s="315" t="s">
        <v>216</v>
      </c>
      <c r="F60" s="99">
        <v>0.37</v>
      </c>
      <c r="G60" s="98">
        <f t="shared" si="2"/>
        <v>69.470000000000013</v>
      </c>
      <c r="H60" s="104" t="s">
        <v>13</v>
      </c>
      <c r="I60" s="7">
        <v>0.37</v>
      </c>
      <c r="J60" s="73"/>
      <c r="K60" s="40">
        <v>1975</v>
      </c>
      <c r="L60" s="9"/>
      <c r="M60" s="181">
        <v>1</v>
      </c>
      <c r="N60" s="181">
        <v>2</v>
      </c>
      <c r="O60" s="179">
        <v>4</v>
      </c>
      <c r="P60" s="420">
        <f t="shared" si="10"/>
        <v>7</v>
      </c>
      <c r="Q60" s="304">
        <f t="shared" si="11"/>
        <v>8</v>
      </c>
      <c r="R60" s="5"/>
      <c r="S60" s="7">
        <v>0.37</v>
      </c>
      <c r="T60" s="61"/>
      <c r="U60" s="436">
        <f>S60*$G$147</f>
        <v>35150</v>
      </c>
      <c r="V60" s="416"/>
      <c r="W60" s="23"/>
      <c r="X60" s="164"/>
      <c r="Y60" s="319"/>
      <c r="Z60" s="553">
        <f t="shared" si="12"/>
        <v>5051550</v>
      </c>
      <c r="AA60" s="501"/>
      <c r="AB60" s="632"/>
    </row>
    <row r="61" spans="1:30" ht="15">
      <c r="A61" s="34" t="s">
        <v>5</v>
      </c>
      <c r="B61" s="409">
        <v>4</v>
      </c>
      <c r="C61" s="322" t="s">
        <v>120</v>
      </c>
      <c r="D61" s="314" t="s">
        <v>337</v>
      </c>
      <c r="E61" s="315" t="s">
        <v>339</v>
      </c>
      <c r="F61" s="99">
        <v>0.3</v>
      </c>
      <c r="G61" s="98">
        <f t="shared" si="2"/>
        <v>69.77000000000001</v>
      </c>
      <c r="H61" s="105">
        <v>0.3</v>
      </c>
      <c r="I61" s="5"/>
      <c r="J61" s="73"/>
      <c r="K61" s="40"/>
      <c r="L61" s="9"/>
      <c r="M61" s="181">
        <v>1</v>
      </c>
      <c r="N61" s="181">
        <v>2</v>
      </c>
      <c r="O61" s="179">
        <v>4</v>
      </c>
      <c r="P61" s="420">
        <f t="shared" si="10"/>
        <v>7</v>
      </c>
      <c r="Q61" s="304">
        <f t="shared" si="11"/>
        <v>8</v>
      </c>
      <c r="R61" s="116">
        <v>0</v>
      </c>
      <c r="S61" s="25">
        <v>0.3</v>
      </c>
      <c r="T61" s="61"/>
      <c r="U61" s="436">
        <f>S61*G146</f>
        <v>18000</v>
      </c>
      <c r="V61" s="416"/>
      <c r="W61" s="23"/>
      <c r="X61" s="164"/>
      <c r="Y61" s="319"/>
      <c r="Z61" s="553">
        <f t="shared" si="12"/>
        <v>5069550</v>
      </c>
      <c r="AA61" s="501"/>
      <c r="AB61" s="632" t="s">
        <v>340</v>
      </c>
    </row>
    <row r="62" spans="1:30" ht="15">
      <c r="A62" s="34" t="s">
        <v>5</v>
      </c>
      <c r="B62" s="413"/>
      <c r="C62" s="318" t="s">
        <v>436</v>
      </c>
      <c r="D62" s="314" t="s">
        <v>382</v>
      </c>
      <c r="E62" s="315" t="s">
        <v>93</v>
      </c>
      <c r="F62" s="99">
        <v>0.14000000000000001</v>
      </c>
      <c r="G62" s="98">
        <f t="shared" si="2"/>
        <v>69.910000000000011</v>
      </c>
      <c r="H62" s="104">
        <v>0.25</v>
      </c>
      <c r="I62" s="5"/>
      <c r="J62" s="73"/>
      <c r="K62" s="40"/>
      <c r="L62" s="9"/>
      <c r="M62" s="181">
        <v>2</v>
      </c>
      <c r="N62" s="181">
        <v>2</v>
      </c>
      <c r="O62" s="179">
        <v>2</v>
      </c>
      <c r="P62" s="420">
        <f t="shared" si="10"/>
        <v>6</v>
      </c>
      <c r="Q62" s="304">
        <f t="shared" si="11"/>
        <v>8</v>
      </c>
      <c r="R62" s="5"/>
      <c r="S62" s="133"/>
      <c r="T62" s="79">
        <v>0</v>
      </c>
      <c r="U62" s="436">
        <v>0</v>
      </c>
      <c r="V62" s="417"/>
      <c r="W62" s="5"/>
      <c r="X62" s="168"/>
      <c r="Y62" s="319"/>
      <c r="Z62" s="553">
        <f t="shared" si="12"/>
        <v>5069550</v>
      </c>
      <c r="AA62" s="501"/>
      <c r="AB62" s="632"/>
    </row>
    <row r="63" spans="1:30" ht="15">
      <c r="A63" s="34" t="s">
        <v>5</v>
      </c>
      <c r="B63" s="408">
        <v>2</v>
      </c>
      <c r="C63" s="318" t="s">
        <v>72</v>
      </c>
      <c r="D63" s="314" t="s">
        <v>337</v>
      </c>
      <c r="E63" s="315" t="s">
        <v>338</v>
      </c>
      <c r="F63" s="99">
        <v>0.2</v>
      </c>
      <c r="G63" s="98">
        <f t="shared" si="2"/>
        <v>70.110000000000014</v>
      </c>
      <c r="H63" s="104"/>
      <c r="I63" s="7">
        <v>0.2</v>
      </c>
      <c r="J63" s="73"/>
      <c r="K63" s="40"/>
      <c r="L63" s="9"/>
      <c r="M63" s="181">
        <v>1</v>
      </c>
      <c r="N63" s="181">
        <v>2</v>
      </c>
      <c r="O63" s="179">
        <v>4</v>
      </c>
      <c r="P63" s="420">
        <f t="shared" si="10"/>
        <v>7</v>
      </c>
      <c r="Q63" s="304">
        <f t="shared" si="11"/>
        <v>8</v>
      </c>
      <c r="R63" s="5"/>
      <c r="S63" s="7">
        <v>0.2</v>
      </c>
      <c r="T63" s="61"/>
      <c r="U63" s="436">
        <f>S63*G147</f>
        <v>19000</v>
      </c>
      <c r="V63" s="416"/>
      <c r="W63" s="23"/>
      <c r="X63" s="164"/>
      <c r="Y63" s="319"/>
      <c r="Z63" s="553">
        <f t="shared" si="12"/>
        <v>5088550</v>
      </c>
      <c r="AA63" s="501"/>
      <c r="AB63" s="632"/>
    </row>
    <row r="64" spans="1:30" ht="15">
      <c r="A64" s="34" t="s">
        <v>5</v>
      </c>
      <c r="B64" s="408">
        <v>2</v>
      </c>
      <c r="C64" s="318" t="s">
        <v>60</v>
      </c>
      <c r="D64" s="314" t="s">
        <v>255</v>
      </c>
      <c r="E64" s="315" t="s">
        <v>251</v>
      </c>
      <c r="F64" s="99">
        <v>1</v>
      </c>
      <c r="G64" s="98">
        <f t="shared" si="2"/>
        <v>71.110000000000014</v>
      </c>
      <c r="H64" s="105">
        <v>0.1</v>
      </c>
      <c r="I64" s="7">
        <v>0.9</v>
      </c>
      <c r="J64" s="73"/>
      <c r="K64" s="40"/>
      <c r="L64" s="9"/>
      <c r="M64" s="181">
        <v>1</v>
      </c>
      <c r="N64" s="181">
        <v>2</v>
      </c>
      <c r="O64" s="179">
        <v>4</v>
      </c>
      <c r="P64" s="420">
        <f t="shared" si="10"/>
        <v>7</v>
      </c>
      <c r="Q64" s="304">
        <f t="shared" si="11"/>
        <v>8</v>
      </c>
      <c r="R64" s="5"/>
      <c r="S64" s="7">
        <v>1</v>
      </c>
      <c r="T64" s="61"/>
      <c r="U64" s="436">
        <f>H64*G146+I64*G147</f>
        <v>91500</v>
      </c>
      <c r="V64" s="416"/>
      <c r="W64" s="23"/>
      <c r="X64" s="164"/>
      <c r="Y64" s="319"/>
      <c r="Z64" s="553">
        <f t="shared" si="12"/>
        <v>5180050</v>
      </c>
      <c r="AA64" s="501"/>
      <c r="AB64" s="632"/>
    </row>
    <row r="65" spans="1:29" ht="15">
      <c r="A65" s="34" t="s">
        <v>5</v>
      </c>
      <c r="B65" s="410">
        <v>1</v>
      </c>
      <c r="C65" s="318" t="s">
        <v>22</v>
      </c>
      <c r="D65" s="314" t="s">
        <v>261</v>
      </c>
      <c r="E65" s="315" t="s">
        <v>255</v>
      </c>
      <c r="F65" s="99">
        <v>0.63</v>
      </c>
      <c r="G65" s="98">
        <f t="shared" si="2"/>
        <v>71.740000000000009</v>
      </c>
      <c r="H65" s="104"/>
      <c r="I65" s="78">
        <v>0.63</v>
      </c>
      <c r="J65" s="73" t="s">
        <v>13</v>
      </c>
      <c r="K65" s="40"/>
      <c r="L65" s="9"/>
      <c r="M65" s="181">
        <v>2</v>
      </c>
      <c r="N65" s="181">
        <v>1</v>
      </c>
      <c r="O65" s="179">
        <v>3</v>
      </c>
      <c r="P65" s="420">
        <f t="shared" si="10"/>
        <v>6</v>
      </c>
      <c r="Q65" s="304">
        <f t="shared" si="11"/>
        <v>6</v>
      </c>
      <c r="R65" s="5"/>
      <c r="S65" s="78">
        <v>0</v>
      </c>
      <c r="T65" s="61"/>
      <c r="U65" s="436">
        <v>0</v>
      </c>
      <c r="V65" s="416"/>
      <c r="W65" s="23"/>
      <c r="X65" s="164"/>
      <c r="Y65" s="319"/>
      <c r="Z65" s="553">
        <f t="shared" si="12"/>
        <v>5180050</v>
      </c>
      <c r="AA65" s="501"/>
      <c r="AB65" s="632"/>
    </row>
    <row r="66" spans="1:29" ht="15">
      <c r="A66" s="34" t="s">
        <v>5</v>
      </c>
      <c r="B66" s="408">
        <v>2</v>
      </c>
      <c r="C66" s="318" t="s">
        <v>11</v>
      </c>
      <c r="D66" s="314" t="s">
        <v>224</v>
      </c>
      <c r="E66" s="315" t="s">
        <v>360</v>
      </c>
      <c r="F66" s="99">
        <v>0.45</v>
      </c>
      <c r="G66" s="98">
        <f t="shared" si="2"/>
        <v>72.190000000000012</v>
      </c>
      <c r="H66" s="104"/>
      <c r="I66" s="7">
        <v>0.45</v>
      </c>
      <c r="J66" s="73" t="s">
        <v>13</v>
      </c>
      <c r="K66" s="40">
        <v>1984</v>
      </c>
      <c r="L66" s="9"/>
      <c r="M66" s="181">
        <v>1</v>
      </c>
      <c r="N66" s="181">
        <v>2</v>
      </c>
      <c r="O66" s="179">
        <v>3</v>
      </c>
      <c r="P66" s="420">
        <f t="shared" si="10"/>
        <v>6</v>
      </c>
      <c r="Q66" s="304">
        <f t="shared" si="11"/>
        <v>6</v>
      </c>
      <c r="R66" s="5"/>
      <c r="S66" s="7">
        <v>0.45</v>
      </c>
      <c r="T66" s="61"/>
      <c r="U66" s="436">
        <f>S66*G147</f>
        <v>42750</v>
      </c>
      <c r="V66" s="416"/>
      <c r="W66" s="23"/>
      <c r="X66" s="164"/>
      <c r="Y66" s="319"/>
      <c r="Z66" s="553">
        <f t="shared" si="12"/>
        <v>5222800</v>
      </c>
      <c r="AA66" s="501"/>
      <c r="AB66" s="632" t="s">
        <v>362</v>
      </c>
    </row>
    <row r="67" spans="1:29" ht="15">
      <c r="A67" s="28" t="s">
        <v>5</v>
      </c>
      <c r="B67" s="411">
        <v>6</v>
      </c>
      <c r="C67" s="318" t="s">
        <v>89</v>
      </c>
      <c r="D67" s="314" t="s">
        <v>255</v>
      </c>
      <c r="E67" s="315" t="s">
        <v>314</v>
      </c>
      <c r="F67" s="99">
        <v>0.25</v>
      </c>
      <c r="G67" s="98">
        <f t="shared" si="2"/>
        <v>72.440000000000012</v>
      </c>
      <c r="H67" s="115">
        <v>0.25</v>
      </c>
      <c r="I67" s="5"/>
      <c r="J67" s="73"/>
      <c r="K67" s="40"/>
      <c r="L67" s="9"/>
      <c r="M67" s="181">
        <v>1</v>
      </c>
      <c r="N67" s="181">
        <v>2</v>
      </c>
      <c r="O67" s="179">
        <v>3</v>
      </c>
      <c r="P67" s="420">
        <f t="shared" si="10"/>
        <v>6</v>
      </c>
      <c r="Q67" s="304">
        <f t="shared" si="11"/>
        <v>6</v>
      </c>
      <c r="R67" s="116">
        <v>0</v>
      </c>
      <c r="S67" s="5"/>
      <c r="T67" s="61"/>
      <c r="U67" s="436">
        <v>0</v>
      </c>
      <c r="V67" s="416"/>
      <c r="W67" s="23"/>
      <c r="X67" s="164"/>
      <c r="Y67" s="319"/>
      <c r="Z67" s="553">
        <f t="shared" si="12"/>
        <v>5222800</v>
      </c>
      <c r="AA67" s="501"/>
      <c r="AB67" s="632" t="s">
        <v>315</v>
      </c>
    </row>
    <row r="68" spans="1:29" ht="15">
      <c r="A68" s="34" t="s">
        <v>5</v>
      </c>
      <c r="B68" s="409">
        <v>4</v>
      </c>
      <c r="C68" s="318" t="s">
        <v>94</v>
      </c>
      <c r="D68" s="314" t="s">
        <v>224</v>
      </c>
      <c r="E68" s="315" t="s">
        <v>331</v>
      </c>
      <c r="F68" s="99">
        <v>0.15</v>
      </c>
      <c r="G68" s="98">
        <f t="shared" si="2"/>
        <v>72.590000000000018</v>
      </c>
      <c r="H68" s="105">
        <v>0.15</v>
      </c>
      <c r="I68" s="5"/>
      <c r="J68" s="73"/>
      <c r="K68" s="40"/>
      <c r="L68" s="9"/>
      <c r="M68" s="181">
        <v>1</v>
      </c>
      <c r="N68" s="181">
        <v>2</v>
      </c>
      <c r="O68" s="179">
        <v>3</v>
      </c>
      <c r="P68" s="420">
        <f t="shared" si="10"/>
        <v>6</v>
      </c>
      <c r="Q68" s="304">
        <f t="shared" si="11"/>
        <v>6</v>
      </c>
      <c r="R68" s="5"/>
      <c r="S68" s="25">
        <v>0.15</v>
      </c>
      <c r="T68" s="61"/>
      <c r="U68" s="436">
        <f>S68*F146</f>
        <v>6000</v>
      </c>
      <c r="V68" s="416"/>
      <c r="W68" s="23"/>
      <c r="X68" s="164"/>
      <c r="Y68" s="319"/>
      <c r="Z68" s="553">
        <f t="shared" si="12"/>
        <v>5228800</v>
      </c>
      <c r="AA68" s="501"/>
      <c r="AB68" s="632"/>
    </row>
    <row r="69" spans="1:29" ht="15">
      <c r="A69" s="34" t="s">
        <v>5</v>
      </c>
      <c r="B69" s="408">
        <v>2</v>
      </c>
      <c r="C69" s="318" t="s">
        <v>25</v>
      </c>
      <c r="D69" s="314" t="s">
        <v>255</v>
      </c>
      <c r="E69" s="315" t="s">
        <v>251</v>
      </c>
      <c r="F69" s="99">
        <v>0.75</v>
      </c>
      <c r="G69" s="98">
        <f t="shared" ref="G69:G128" si="13">F69+G68</f>
        <v>73.340000000000018</v>
      </c>
      <c r="H69" s="104"/>
      <c r="I69" s="7">
        <v>0.75</v>
      </c>
      <c r="J69" s="73"/>
      <c r="K69" s="40">
        <v>1992</v>
      </c>
      <c r="L69" s="9"/>
      <c r="M69" s="181">
        <v>1</v>
      </c>
      <c r="N69" s="181">
        <v>1</v>
      </c>
      <c r="O69" s="179">
        <v>5</v>
      </c>
      <c r="P69" s="420">
        <f t="shared" si="10"/>
        <v>7</v>
      </c>
      <c r="Q69" s="304">
        <f t="shared" si="11"/>
        <v>5</v>
      </c>
      <c r="R69" s="5"/>
      <c r="S69" s="7">
        <v>0.75</v>
      </c>
      <c r="T69" s="61"/>
      <c r="U69" s="436">
        <f>I69*$G$147</f>
        <v>71250</v>
      </c>
      <c r="V69" s="416"/>
      <c r="W69" s="23"/>
      <c r="X69" s="164"/>
      <c r="Y69" s="319"/>
      <c r="Z69" s="553">
        <f t="shared" si="12"/>
        <v>5300050</v>
      </c>
      <c r="AA69" s="501"/>
      <c r="AB69" s="632"/>
    </row>
    <row r="70" spans="1:29" ht="15">
      <c r="A70" s="34" t="s">
        <v>5</v>
      </c>
      <c r="B70" s="408">
        <v>2</v>
      </c>
      <c r="C70" s="318" t="s">
        <v>45</v>
      </c>
      <c r="D70" s="314" t="s">
        <v>230</v>
      </c>
      <c r="E70" s="315" t="s">
        <v>231</v>
      </c>
      <c r="F70" s="99">
        <v>0.5</v>
      </c>
      <c r="G70" s="98">
        <f t="shared" si="13"/>
        <v>73.840000000000018</v>
      </c>
      <c r="H70" s="104"/>
      <c r="I70" s="7">
        <v>0.5</v>
      </c>
      <c r="J70" s="73"/>
      <c r="K70" s="40">
        <v>1973</v>
      </c>
      <c r="L70" s="9"/>
      <c r="M70" s="181">
        <v>1</v>
      </c>
      <c r="N70" s="181">
        <v>1</v>
      </c>
      <c r="O70" s="179">
        <v>5</v>
      </c>
      <c r="P70" s="420">
        <f t="shared" si="10"/>
        <v>7</v>
      </c>
      <c r="Q70" s="304">
        <f t="shared" si="11"/>
        <v>5</v>
      </c>
      <c r="R70" s="5"/>
      <c r="S70" s="7">
        <v>0.5</v>
      </c>
      <c r="T70" s="61"/>
      <c r="U70" s="436">
        <f>I70*$G$147</f>
        <v>47500</v>
      </c>
      <c r="V70" s="416"/>
      <c r="W70" s="23"/>
      <c r="X70" s="164"/>
      <c r="Y70" s="319"/>
      <c r="Z70" s="553">
        <f t="shared" si="12"/>
        <v>5347550</v>
      </c>
      <c r="AA70" s="501"/>
      <c r="AB70" s="632" t="s">
        <v>366</v>
      </c>
    </row>
    <row r="71" spans="1:29" ht="15">
      <c r="A71" s="701">
        <f>R71*F137</f>
        <v>0</v>
      </c>
      <c r="B71" s="412">
        <v>5</v>
      </c>
      <c r="C71" s="318" t="s">
        <v>96</v>
      </c>
      <c r="D71" s="314" t="s">
        <v>280</v>
      </c>
      <c r="E71" s="315" t="s">
        <v>294</v>
      </c>
      <c r="F71" s="99">
        <v>0.24</v>
      </c>
      <c r="G71" s="98">
        <f t="shared" si="13"/>
        <v>74.080000000000013</v>
      </c>
      <c r="H71" s="109">
        <v>0.24</v>
      </c>
      <c r="I71" s="5"/>
      <c r="J71" s="73"/>
      <c r="K71" s="40">
        <v>1991</v>
      </c>
      <c r="L71" s="9"/>
      <c r="M71" s="181">
        <v>1</v>
      </c>
      <c r="N71" s="181">
        <v>1</v>
      </c>
      <c r="O71" s="179">
        <v>5</v>
      </c>
      <c r="P71" s="420">
        <f t="shared" si="10"/>
        <v>7</v>
      </c>
      <c r="Q71" s="304">
        <f t="shared" si="11"/>
        <v>5</v>
      </c>
      <c r="R71" s="55">
        <v>0.24</v>
      </c>
      <c r="S71" s="5"/>
      <c r="T71" s="61"/>
      <c r="U71" s="436">
        <f>R71*F146</f>
        <v>9600</v>
      </c>
      <c r="V71" s="416"/>
      <c r="W71" s="23"/>
      <c r="X71" s="164"/>
      <c r="Y71" s="319"/>
      <c r="Z71" s="553">
        <f t="shared" si="12"/>
        <v>5357150</v>
      </c>
      <c r="AA71" s="501"/>
      <c r="AB71" s="632"/>
    </row>
    <row r="72" spans="1:29" ht="15">
      <c r="A72" s="34" t="s">
        <v>5</v>
      </c>
      <c r="B72" s="408">
        <v>2</v>
      </c>
      <c r="C72" s="318" t="s">
        <v>106</v>
      </c>
      <c r="D72" s="314" t="s">
        <v>280</v>
      </c>
      <c r="E72" s="315" t="s">
        <v>36</v>
      </c>
      <c r="F72" s="99">
        <v>0.05</v>
      </c>
      <c r="G72" s="98">
        <f t="shared" si="13"/>
        <v>74.13000000000001</v>
      </c>
      <c r="H72" s="104" t="s">
        <v>13</v>
      </c>
      <c r="I72" s="7">
        <v>0.05</v>
      </c>
      <c r="J72" s="73"/>
      <c r="K72" s="40"/>
      <c r="L72" s="9"/>
      <c r="M72" s="181">
        <v>1</v>
      </c>
      <c r="N72" s="181">
        <v>1</v>
      </c>
      <c r="O72" s="179">
        <v>5</v>
      </c>
      <c r="P72" s="420">
        <f t="shared" si="10"/>
        <v>7</v>
      </c>
      <c r="Q72" s="304">
        <f t="shared" si="11"/>
        <v>5</v>
      </c>
      <c r="R72" s="5"/>
      <c r="S72" s="7">
        <v>0.05</v>
      </c>
      <c r="T72" s="61"/>
      <c r="U72" s="436">
        <f>S72*$G$147</f>
        <v>4750</v>
      </c>
      <c r="V72" s="416"/>
      <c r="W72" s="23"/>
      <c r="X72" s="164"/>
      <c r="Y72" s="319"/>
      <c r="Z72" s="553">
        <f t="shared" si="12"/>
        <v>5361900</v>
      </c>
      <c r="AA72" s="501"/>
      <c r="AB72" s="632"/>
    </row>
    <row r="73" spans="1:29" ht="15">
      <c r="A73" s="34" t="s">
        <v>5</v>
      </c>
      <c r="B73" s="408">
        <v>2</v>
      </c>
      <c r="C73" s="318" t="s">
        <v>107</v>
      </c>
      <c r="D73" s="314" t="s">
        <v>280</v>
      </c>
      <c r="E73" s="315" t="s">
        <v>36</v>
      </c>
      <c r="F73" s="99">
        <v>0.22</v>
      </c>
      <c r="G73" s="98">
        <f t="shared" si="13"/>
        <v>74.350000000000009</v>
      </c>
      <c r="H73" s="104" t="s">
        <v>13</v>
      </c>
      <c r="I73" s="7">
        <v>0.22</v>
      </c>
      <c r="J73" s="73"/>
      <c r="K73" s="40"/>
      <c r="L73" s="9"/>
      <c r="M73" s="181">
        <v>1</v>
      </c>
      <c r="N73" s="181">
        <v>1</v>
      </c>
      <c r="O73" s="179">
        <v>5</v>
      </c>
      <c r="P73" s="420">
        <f t="shared" si="10"/>
        <v>7</v>
      </c>
      <c r="Q73" s="304">
        <f t="shared" si="11"/>
        <v>5</v>
      </c>
      <c r="R73" s="5"/>
      <c r="S73" s="7">
        <v>0.22</v>
      </c>
      <c r="T73" s="61"/>
      <c r="U73" s="436">
        <f>S73*$G$147</f>
        <v>20900</v>
      </c>
      <c r="V73" s="416"/>
      <c r="W73" s="23"/>
      <c r="X73" s="164"/>
      <c r="Y73" s="319"/>
      <c r="Z73" s="553">
        <f t="shared" si="12"/>
        <v>5382800</v>
      </c>
      <c r="AA73" s="501"/>
      <c r="AB73" s="632" t="s">
        <v>304</v>
      </c>
      <c r="AC73" s="310">
        <f>G73/G118</f>
        <v>0.80561274244230097</v>
      </c>
    </row>
    <row r="74" spans="1:29" ht="15">
      <c r="A74" s="34"/>
      <c r="B74" s="408"/>
      <c r="C74" s="511">
        <v>0.2</v>
      </c>
      <c r="D74" s="512"/>
      <c r="E74" s="513"/>
      <c r="F74" s="514"/>
      <c r="G74" s="515"/>
      <c r="H74" s="516"/>
      <c r="I74" s="517"/>
      <c r="J74" s="518"/>
      <c r="K74" s="519"/>
      <c r="L74" s="520"/>
      <c r="M74" s="521"/>
      <c r="N74" s="521"/>
      <c r="O74" s="522"/>
      <c r="P74" s="523"/>
      <c r="Q74" s="524"/>
      <c r="R74" s="517"/>
      <c r="S74" s="517"/>
      <c r="T74" s="514"/>
      <c r="U74" s="525"/>
      <c r="V74" s="526"/>
      <c r="W74" s="517"/>
      <c r="X74" s="527"/>
      <c r="Y74" s="528"/>
      <c r="Z74" s="549"/>
      <c r="AA74" s="700">
        <f>SUM(U48:U73)</f>
        <v>683950</v>
      </c>
    </row>
    <row r="75" spans="1:29" ht="15">
      <c r="A75" s="34" t="s">
        <v>5</v>
      </c>
      <c r="B75" s="408">
        <v>2</v>
      </c>
      <c r="C75" s="318" t="s">
        <v>110</v>
      </c>
      <c r="D75" s="314" t="s">
        <v>250</v>
      </c>
      <c r="E75" s="315" t="s">
        <v>251</v>
      </c>
      <c r="F75" s="99">
        <v>0.94</v>
      </c>
      <c r="G75" s="98">
        <f>F75+G73</f>
        <v>75.290000000000006</v>
      </c>
      <c r="H75" s="104"/>
      <c r="I75" s="7">
        <v>0.94</v>
      </c>
      <c r="J75" s="73"/>
      <c r="K75" s="40"/>
      <c r="L75" s="9"/>
      <c r="M75" s="192">
        <v>2</v>
      </c>
      <c r="N75" s="192">
        <v>0.5</v>
      </c>
      <c r="O75" s="193">
        <v>4</v>
      </c>
      <c r="P75" s="421">
        <f t="shared" ref="P75:P128" si="14">SUM(M75:O75)</f>
        <v>6.5</v>
      </c>
      <c r="Q75" s="304">
        <f t="shared" ref="Q75:Q123" si="15">O75*N75*M75</f>
        <v>4</v>
      </c>
      <c r="R75" s="5"/>
      <c r="S75" s="7">
        <v>0.94</v>
      </c>
      <c r="T75" s="61"/>
      <c r="U75" s="436">
        <f>I75*$G$147</f>
        <v>89300</v>
      </c>
      <c r="V75" s="416"/>
      <c r="W75" s="23"/>
      <c r="X75" s="164"/>
      <c r="Y75" s="319"/>
      <c r="Z75" s="553">
        <f>U75+Z73</f>
        <v>5472100</v>
      </c>
      <c r="AA75" s="501"/>
      <c r="AB75" s="632"/>
      <c r="AC75" s="310">
        <f>G75/G118</f>
        <v>0.81579802795535761</v>
      </c>
    </row>
    <row r="76" spans="1:29" ht="15">
      <c r="A76" s="34" t="s">
        <v>5</v>
      </c>
      <c r="B76" s="408">
        <v>2</v>
      </c>
      <c r="C76" s="318" t="s">
        <v>97</v>
      </c>
      <c r="D76" s="314" t="s">
        <v>221</v>
      </c>
      <c r="E76" s="315" t="s">
        <v>63</v>
      </c>
      <c r="F76" s="99">
        <v>0.14000000000000001</v>
      </c>
      <c r="G76" s="98">
        <f t="shared" si="13"/>
        <v>75.430000000000007</v>
      </c>
      <c r="H76" s="104"/>
      <c r="I76" s="7">
        <v>0.14000000000000001</v>
      </c>
      <c r="J76" s="73"/>
      <c r="K76" s="40"/>
      <c r="L76" s="9"/>
      <c r="M76" s="181">
        <v>2</v>
      </c>
      <c r="N76" s="181">
        <v>1</v>
      </c>
      <c r="O76" s="179">
        <v>2</v>
      </c>
      <c r="P76" s="420">
        <f t="shared" si="14"/>
        <v>5</v>
      </c>
      <c r="Q76" s="304">
        <f t="shared" si="15"/>
        <v>4</v>
      </c>
      <c r="R76" s="5"/>
      <c r="S76" s="7">
        <v>0.14000000000000001</v>
      </c>
      <c r="T76" s="61"/>
      <c r="U76" s="436">
        <f>I76*$G$147</f>
        <v>13300.000000000002</v>
      </c>
      <c r="V76" s="416"/>
      <c r="W76" s="23"/>
      <c r="X76" s="164"/>
      <c r="Y76" s="319"/>
      <c r="Z76" s="553">
        <f>U76+Z75</f>
        <v>5485400</v>
      </c>
      <c r="AA76" s="501"/>
      <c r="AB76" s="632"/>
    </row>
    <row r="77" spans="1:29" ht="15">
      <c r="A77" s="34" t="s">
        <v>5</v>
      </c>
      <c r="B77" s="410">
        <v>1</v>
      </c>
      <c r="C77" s="318" t="s">
        <v>113</v>
      </c>
      <c r="D77" s="314" t="s">
        <v>230</v>
      </c>
      <c r="E77" s="315" t="s">
        <v>34</v>
      </c>
      <c r="F77" s="99">
        <v>0.36</v>
      </c>
      <c r="G77" s="98">
        <f t="shared" si="13"/>
        <v>75.790000000000006</v>
      </c>
      <c r="H77" s="104"/>
      <c r="I77" s="78">
        <v>0.36</v>
      </c>
      <c r="J77" s="73"/>
      <c r="K77" s="40">
        <v>1984</v>
      </c>
      <c r="L77" s="9"/>
      <c r="M77" s="181">
        <v>1</v>
      </c>
      <c r="N77" s="181">
        <v>2</v>
      </c>
      <c r="O77" s="179">
        <v>2</v>
      </c>
      <c r="P77" s="420">
        <f t="shared" si="14"/>
        <v>5</v>
      </c>
      <c r="Q77" s="304">
        <f t="shared" si="15"/>
        <v>4</v>
      </c>
      <c r="R77" s="5"/>
      <c r="S77" s="78">
        <v>0</v>
      </c>
      <c r="T77" s="61"/>
      <c r="U77" s="436">
        <v>0</v>
      </c>
      <c r="V77" s="416"/>
      <c r="W77" s="23"/>
      <c r="X77" s="164"/>
      <c r="Y77" s="319"/>
      <c r="Z77" s="548"/>
      <c r="AA77" s="699"/>
      <c r="AB77" s="632"/>
    </row>
    <row r="78" spans="1:29" ht="15">
      <c r="A78" s="34" t="s">
        <v>5</v>
      </c>
      <c r="B78" s="409">
        <v>4</v>
      </c>
      <c r="C78" s="318" t="s">
        <v>103</v>
      </c>
      <c r="D78" s="314" t="s">
        <v>280</v>
      </c>
      <c r="E78" s="315" t="s">
        <v>295</v>
      </c>
      <c r="F78" s="99">
        <v>0.12</v>
      </c>
      <c r="G78" s="98">
        <f t="shared" si="13"/>
        <v>75.910000000000011</v>
      </c>
      <c r="H78" s="105">
        <v>0.12</v>
      </c>
      <c r="I78" s="23" t="s">
        <v>13</v>
      </c>
      <c r="J78" s="73"/>
      <c r="K78" s="40"/>
      <c r="L78" s="9"/>
      <c r="M78" s="181">
        <v>1</v>
      </c>
      <c r="N78" s="181">
        <v>1</v>
      </c>
      <c r="O78" s="179">
        <v>4</v>
      </c>
      <c r="P78" s="420">
        <f t="shared" si="14"/>
        <v>6</v>
      </c>
      <c r="Q78" s="304">
        <f t="shared" si="15"/>
        <v>4</v>
      </c>
      <c r="R78" s="5"/>
      <c r="S78" s="25">
        <v>0.12</v>
      </c>
      <c r="T78" s="61"/>
      <c r="U78" s="436">
        <f>H78*$G$146</f>
        <v>7200</v>
      </c>
      <c r="V78" s="416"/>
      <c r="W78" s="23"/>
      <c r="X78" s="164"/>
      <c r="Y78" s="319"/>
      <c r="Z78" s="553">
        <f>U78+Z76</f>
        <v>5492600</v>
      </c>
      <c r="AA78" s="501"/>
      <c r="AB78" s="632"/>
    </row>
    <row r="79" spans="1:29" ht="15">
      <c r="A79" s="34" t="s">
        <v>5</v>
      </c>
      <c r="B79" s="410">
        <v>1</v>
      </c>
      <c r="C79" s="318" t="s">
        <v>85</v>
      </c>
      <c r="D79" s="314" t="s">
        <v>257</v>
      </c>
      <c r="E79" s="315" t="s">
        <v>114</v>
      </c>
      <c r="F79" s="99">
        <v>0.25</v>
      </c>
      <c r="G79" s="98">
        <f t="shared" si="13"/>
        <v>76.160000000000011</v>
      </c>
      <c r="H79" s="104"/>
      <c r="I79" s="78">
        <v>0.25</v>
      </c>
      <c r="J79" s="73"/>
      <c r="K79" s="40"/>
      <c r="L79" s="9"/>
      <c r="M79" s="181">
        <v>2</v>
      </c>
      <c r="N79" s="181">
        <v>1</v>
      </c>
      <c r="O79" s="179">
        <v>2</v>
      </c>
      <c r="P79" s="420">
        <f t="shared" si="14"/>
        <v>5</v>
      </c>
      <c r="Q79" s="304">
        <f t="shared" si="15"/>
        <v>4</v>
      </c>
      <c r="R79" s="5"/>
      <c r="S79" s="78">
        <v>0</v>
      </c>
      <c r="T79" s="61"/>
      <c r="U79" s="436">
        <v>0</v>
      </c>
      <c r="V79" s="416"/>
      <c r="W79" s="23"/>
      <c r="X79" s="164"/>
      <c r="Y79" s="319"/>
      <c r="Z79" s="553">
        <f t="shared" ref="Z79:Z118" si="16">U79+Z78</f>
        <v>5492600</v>
      </c>
      <c r="AA79" s="501"/>
      <c r="AB79" s="632"/>
    </row>
    <row r="80" spans="1:29" ht="15">
      <c r="A80" s="34" t="s">
        <v>5</v>
      </c>
      <c r="B80" s="408">
        <v>2</v>
      </c>
      <c r="C80" s="318" t="s">
        <v>157</v>
      </c>
      <c r="D80" s="314" t="s">
        <v>250</v>
      </c>
      <c r="E80" s="315" t="s">
        <v>69</v>
      </c>
      <c r="F80" s="99">
        <v>0.13</v>
      </c>
      <c r="G80" s="98">
        <f t="shared" si="13"/>
        <v>76.290000000000006</v>
      </c>
      <c r="H80" s="104"/>
      <c r="I80" s="7">
        <v>0.13</v>
      </c>
      <c r="J80" s="73"/>
      <c r="K80" s="40"/>
      <c r="L80" s="9"/>
      <c r="M80" s="181">
        <v>1</v>
      </c>
      <c r="N80" s="181">
        <v>1</v>
      </c>
      <c r="O80" s="179">
        <v>4</v>
      </c>
      <c r="P80" s="420">
        <f t="shared" si="14"/>
        <v>6</v>
      </c>
      <c r="Q80" s="304">
        <f t="shared" si="15"/>
        <v>4</v>
      </c>
      <c r="R80" s="5"/>
      <c r="S80" s="7">
        <v>0.13</v>
      </c>
      <c r="T80" s="61"/>
      <c r="U80" s="436">
        <f>I80*$G$147</f>
        <v>12350</v>
      </c>
      <c r="V80" s="416"/>
      <c r="W80" s="23"/>
      <c r="X80" s="164"/>
      <c r="Y80" s="319"/>
      <c r="Z80" s="553">
        <f t="shared" si="16"/>
        <v>5504950</v>
      </c>
      <c r="AA80" s="501"/>
      <c r="AB80" s="632"/>
    </row>
    <row r="81" spans="1:28" ht="15">
      <c r="A81" s="34" t="s">
        <v>5</v>
      </c>
      <c r="B81" s="410">
        <v>1</v>
      </c>
      <c r="C81" s="322" t="s">
        <v>114</v>
      </c>
      <c r="D81" s="314" t="s">
        <v>259</v>
      </c>
      <c r="E81" s="315" t="s">
        <v>260</v>
      </c>
      <c r="F81" s="99">
        <v>0.31</v>
      </c>
      <c r="G81" s="98">
        <f t="shared" si="13"/>
        <v>76.600000000000009</v>
      </c>
      <c r="H81" s="104"/>
      <c r="I81" s="78">
        <v>0.31</v>
      </c>
      <c r="J81" s="73"/>
      <c r="K81" s="40"/>
      <c r="L81" s="9"/>
      <c r="M81" s="181">
        <v>2</v>
      </c>
      <c r="N81" s="181">
        <v>1</v>
      </c>
      <c r="O81" s="179">
        <v>2</v>
      </c>
      <c r="P81" s="420">
        <f t="shared" si="14"/>
        <v>5</v>
      </c>
      <c r="Q81" s="304">
        <f t="shared" si="15"/>
        <v>4</v>
      </c>
      <c r="R81" s="5"/>
      <c r="S81" s="78">
        <v>0</v>
      </c>
      <c r="T81" s="61"/>
      <c r="U81" s="436">
        <v>0</v>
      </c>
      <c r="V81" s="416"/>
      <c r="W81" s="23"/>
      <c r="X81" s="164"/>
      <c r="Y81" s="319"/>
      <c r="Z81" s="553">
        <f t="shared" si="16"/>
        <v>5504950</v>
      </c>
      <c r="AA81" s="501"/>
      <c r="AB81" s="632"/>
    </row>
    <row r="82" spans="1:28" ht="15">
      <c r="A82" s="34" t="s">
        <v>5</v>
      </c>
      <c r="B82" s="408">
        <v>2</v>
      </c>
      <c r="C82" s="322" t="s">
        <v>116</v>
      </c>
      <c r="D82" s="314" t="s">
        <v>221</v>
      </c>
      <c r="E82" s="315" t="s">
        <v>63</v>
      </c>
      <c r="F82" s="99">
        <v>0.14000000000000001</v>
      </c>
      <c r="G82" s="98">
        <f t="shared" si="13"/>
        <v>76.740000000000009</v>
      </c>
      <c r="H82" s="104"/>
      <c r="I82" s="7">
        <v>0.14000000000000001</v>
      </c>
      <c r="J82" s="73"/>
      <c r="K82" s="40"/>
      <c r="L82" s="9"/>
      <c r="M82" s="181">
        <v>2</v>
      </c>
      <c r="N82" s="181">
        <v>1</v>
      </c>
      <c r="O82" s="179">
        <v>2</v>
      </c>
      <c r="P82" s="420">
        <f t="shared" si="14"/>
        <v>5</v>
      </c>
      <c r="Q82" s="304">
        <f t="shared" si="15"/>
        <v>4</v>
      </c>
      <c r="R82" s="5"/>
      <c r="S82" s="7">
        <v>0.14000000000000001</v>
      </c>
      <c r="T82" s="61"/>
      <c r="U82" s="436">
        <f>I82*$G$147</f>
        <v>13300.000000000002</v>
      </c>
      <c r="V82" s="416"/>
      <c r="W82" s="23"/>
      <c r="X82" s="164"/>
      <c r="Y82" s="319"/>
      <c r="Z82" s="553">
        <f t="shared" si="16"/>
        <v>5518250</v>
      </c>
      <c r="AA82" s="501"/>
      <c r="AB82" s="632"/>
    </row>
    <row r="83" spans="1:28" ht="15">
      <c r="A83" s="34" t="s">
        <v>5</v>
      </c>
      <c r="B83" s="408">
        <v>2</v>
      </c>
      <c r="C83" s="322" t="s">
        <v>167</v>
      </c>
      <c r="D83" s="314" t="s">
        <v>230</v>
      </c>
      <c r="E83" s="315" t="s">
        <v>61</v>
      </c>
      <c r="F83" s="99">
        <v>0.15</v>
      </c>
      <c r="G83" s="98">
        <f t="shared" si="13"/>
        <v>76.890000000000015</v>
      </c>
      <c r="H83" s="104"/>
      <c r="I83" s="7">
        <v>0.15</v>
      </c>
      <c r="J83" s="73"/>
      <c r="K83" s="40"/>
      <c r="L83" s="9"/>
      <c r="M83" s="181">
        <v>1</v>
      </c>
      <c r="N83" s="181">
        <v>1</v>
      </c>
      <c r="O83" s="179">
        <v>4</v>
      </c>
      <c r="P83" s="420">
        <f t="shared" si="14"/>
        <v>6</v>
      </c>
      <c r="Q83" s="304">
        <f t="shared" si="15"/>
        <v>4</v>
      </c>
      <c r="R83" s="5"/>
      <c r="S83" s="7">
        <v>0.15</v>
      </c>
      <c r="T83" s="61"/>
      <c r="U83" s="436">
        <f>I83*$G$147</f>
        <v>14250</v>
      </c>
      <c r="V83" s="416"/>
      <c r="W83" s="23"/>
      <c r="X83" s="164"/>
      <c r="Y83" s="319"/>
      <c r="Z83" s="553">
        <f t="shared" si="16"/>
        <v>5532500</v>
      </c>
      <c r="AA83" s="501"/>
      <c r="AB83" s="632" t="s">
        <v>370</v>
      </c>
    </row>
    <row r="84" spans="1:28" ht="15">
      <c r="A84" s="34" t="s">
        <v>5</v>
      </c>
      <c r="B84" s="408">
        <v>2</v>
      </c>
      <c r="C84" s="322" t="s">
        <v>349</v>
      </c>
      <c r="D84" s="314" t="s">
        <v>342</v>
      </c>
      <c r="E84" s="315" t="s">
        <v>86</v>
      </c>
      <c r="F84" s="99">
        <v>0.11</v>
      </c>
      <c r="G84" s="98">
        <f t="shared" si="13"/>
        <v>77.000000000000014</v>
      </c>
      <c r="H84" s="104" t="s">
        <v>13</v>
      </c>
      <c r="I84" s="7">
        <v>0.11</v>
      </c>
      <c r="J84" s="73"/>
      <c r="K84" s="40"/>
      <c r="L84" s="9"/>
      <c r="M84" s="181">
        <v>1</v>
      </c>
      <c r="N84" s="181">
        <v>1</v>
      </c>
      <c r="O84" s="179">
        <v>4</v>
      </c>
      <c r="P84" s="420">
        <f t="shared" si="14"/>
        <v>6</v>
      </c>
      <c r="Q84" s="304">
        <f t="shared" si="15"/>
        <v>4</v>
      </c>
      <c r="R84" s="5"/>
      <c r="S84" s="7">
        <v>0.11</v>
      </c>
      <c r="T84" s="61"/>
      <c r="U84" s="436">
        <f>I84*$G$147</f>
        <v>10450</v>
      </c>
      <c r="V84" s="416"/>
      <c r="W84" s="23"/>
      <c r="X84" s="164"/>
      <c r="Y84" s="319"/>
      <c r="Z84" s="553">
        <f t="shared" si="16"/>
        <v>5542950</v>
      </c>
      <c r="AA84" s="501"/>
      <c r="AB84" s="632"/>
    </row>
    <row r="85" spans="1:28" ht="15">
      <c r="A85" s="34" t="s">
        <v>5</v>
      </c>
      <c r="B85" s="408">
        <v>2</v>
      </c>
      <c r="C85" s="318" t="s">
        <v>86</v>
      </c>
      <c r="D85" s="314" t="s">
        <v>224</v>
      </c>
      <c r="E85" s="315" t="s">
        <v>331</v>
      </c>
      <c r="F85" s="99">
        <v>0.2</v>
      </c>
      <c r="G85" s="98">
        <f t="shared" si="13"/>
        <v>77.200000000000017</v>
      </c>
      <c r="H85" s="104"/>
      <c r="I85" s="7">
        <v>0.2</v>
      </c>
      <c r="J85" s="73"/>
      <c r="K85" s="40"/>
      <c r="L85" s="9"/>
      <c r="M85" s="181">
        <v>1</v>
      </c>
      <c r="N85" s="181">
        <v>1</v>
      </c>
      <c r="O85" s="179">
        <v>4</v>
      </c>
      <c r="P85" s="420">
        <f t="shared" si="14"/>
        <v>6</v>
      </c>
      <c r="Q85" s="304">
        <f t="shared" si="15"/>
        <v>4</v>
      </c>
      <c r="R85" s="5"/>
      <c r="S85" s="7">
        <v>0.2</v>
      </c>
      <c r="T85" s="61"/>
      <c r="U85" s="436">
        <f>I85*$G$147</f>
        <v>19000</v>
      </c>
      <c r="V85" s="416"/>
      <c r="W85" s="23"/>
      <c r="X85" s="164"/>
      <c r="Y85" s="319"/>
      <c r="Z85" s="553">
        <f t="shared" si="16"/>
        <v>5561950</v>
      </c>
      <c r="AA85" s="501"/>
      <c r="AB85" s="632"/>
    </row>
    <row r="86" spans="1:28" ht="15">
      <c r="A86" s="34" t="s">
        <v>5</v>
      </c>
      <c r="B86" s="409">
        <v>4</v>
      </c>
      <c r="C86" s="318" t="s">
        <v>100</v>
      </c>
      <c r="D86" s="314" t="s">
        <v>255</v>
      </c>
      <c r="E86" s="315" t="s">
        <v>49</v>
      </c>
      <c r="F86" s="99">
        <v>0.38</v>
      </c>
      <c r="G86" s="98">
        <f t="shared" si="13"/>
        <v>77.580000000000013</v>
      </c>
      <c r="H86" s="105">
        <v>0.38</v>
      </c>
      <c r="I86" s="5"/>
      <c r="J86" s="73"/>
      <c r="K86" s="40"/>
      <c r="L86" s="9"/>
      <c r="M86" s="181">
        <v>1</v>
      </c>
      <c r="N86" s="181">
        <v>2</v>
      </c>
      <c r="O86" s="179">
        <v>2</v>
      </c>
      <c r="P86" s="420">
        <f t="shared" si="14"/>
        <v>5</v>
      </c>
      <c r="Q86" s="304">
        <f t="shared" si="15"/>
        <v>4</v>
      </c>
      <c r="R86" s="5"/>
      <c r="S86" s="25">
        <v>0.38</v>
      </c>
      <c r="T86" s="61"/>
      <c r="U86" s="436">
        <f>S86*$G$146</f>
        <v>22800</v>
      </c>
      <c r="V86" s="416"/>
      <c r="W86" s="23"/>
      <c r="X86" s="164"/>
      <c r="Y86" s="319"/>
      <c r="Z86" s="553">
        <f t="shared" si="16"/>
        <v>5584750</v>
      </c>
      <c r="AA86" s="501"/>
      <c r="AB86" s="632"/>
    </row>
    <row r="87" spans="1:28" ht="15">
      <c r="A87" s="34" t="s">
        <v>5</v>
      </c>
      <c r="B87" s="410">
        <v>1</v>
      </c>
      <c r="C87" s="322" t="s">
        <v>83</v>
      </c>
      <c r="D87" s="314" t="s">
        <v>394</v>
      </c>
      <c r="E87" s="315"/>
      <c r="F87" s="99">
        <v>0.12</v>
      </c>
      <c r="G87" s="98">
        <f t="shared" si="13"/>
        <v>77.700000000000017</v>
      </c>
      <c r="H87" s="104"/>
      <c r="I87" s="5"/>
      <c r="J87" s="77">
        <v>0.12</v>
      </c>
      <c r="K87" s="40">
        <v>1987</v>
      </c>
      <c r="L87" s="9"/>
      <c r="M87" s="181">
        <v>4</v>
      </c>
      <c r="N87" s="181">
        <v>1</v>
      </c>
      <c r="O87" s="179">
        <v>1</v>
      </c>
      <c r="P87" s="420">
        <f t="shared" si="14"/>
        <v>6</v>
      </c>
      <c r="Q87" s="304">
        <f t="shared" si="15"/>
        <v>4</v>
      </c>
      <c r="R87" s="5"/>
      <c r="S87" s="5"/>
      <c r="T87" s="61"/>
      <c r="U87" s="436">
        <v>0</v>
      </c>
      <c r="V87" s="416"/>
      <c r="W87" s="23"/>
      <c r="X87" s="164"/>
      <c r="Y87" s="319"/>
      <c r="Z87" s="553">
        <f t="shared" si="16"/>
        <v>5584750</v>
      </c>
      <c r="AA87" s="501"/>
      <c r="AB87" s="632"/>
    </row>
    <row r="88" spans="1:28" ht="15">
      <c r="A88" s="34" t="s">
        <v>5</v>
      </c>
      <c r="B88" s="409">
        <v>4</v>
      </c>
      <c r="C88" s="318" t="s">
        <v>102</v>
      </c>
      <c r="D88" s="314" t="s">
        <v>280</v>
      </c>
      <c r="E88" s="315" t="s">
        <v>295</v>
      </c>
      <c r="F88" s="99">
        <v>0.12</v>
      </c>
      <c r="G88" s="98">
        <f t="shared" si="13"/>
        <v>77.820000000000022</v>
      </c>
      <c r="H88" s="105">
        <v>0.12</v>
      </c>
      <c r="I88" s="5" t="s">
        <v>13</v>
      </c>
      <c r="J88" s="73"/>
      <c r="K88" s="40"/>
      <c r="L88" s="9"/>
      <c r="M88" s="181">
        <v>1</v>
      </c>
      <c r="N88" s="181">
        <v>1</v>
      </c>
      <c r="O88" s="179">
        <v>4</v>
      </c>
      <c r="P88" s="420">
        <f t="shared" si="14"/>
        <v>6</v>
      </c>
      <c r="Q88" s="304">
        <f t="shared" si="15"/>
        <v>4</v>
      </c>
      <c r="R88" s="5"/>
      <c r="S88" s="25">
        <v>0.12</v>
      </c>
      <c r="T88" s="61"/>
      <c r="U88" s="436">
        <f>S88*F146</f>
        <v>4800</v>
      </c>
      <c r="V88" s="416"/>
      <c r="W88" s="23"/>
      <c r="X88" s="164"/>
      <c r="Y88" s="319"/>
      <c r="Z88" s="553">
        <f t="shared" si="16"/>
        <v>5589550</v>
      </c>
      <c r="AA88" s="501"/>
      <c r="AB88" s="632"/>
    </row>
    <row r="89" spans="1:28" ht="15">
      <c r="A89" s="34" t="s">
        <v>5</v>
      </c>
      <c r="B89" s="409">
        <v>4</v>
      </c>
      <c r="C89" s="318" t="s">
        <v>12</v>
      </c>
      <c r="D89" s="314" t="s">
        <v>224</v>
      </c>
      <c r="E89" s="315" t="s">
        <v>360</v>
      </c>
      <c r="F89" s="99">
        <v>0.35</v>
      </c>
      <c r="G89" s="98">
        <f t="shared" si="13"/>
        <v>78.170000000000016</v>
      </c>
      <c r="H89" s="105">
        <v>0.35</v>
      </c>
      <c r="I89" s="5"/>
      <c r="J89" s="73"/>
      <c r="K89" s="40"/>
      <c r="L89" s="9"/>
      <c r="M89" s="181">
        <v>1</v>
      </c>
      <c r="N89" s="181">
        <v>1</v>
      </c>
      <c r="O89" s="179">
        <v>3</v>
      </c>
      <c r="P89" s="420">
        <f t="shared" si="14"/>
        <v>5</v>
      </c>
      <c r="Q89" s="304">
        <f t="shared" si="15"/>
        <v>3</v>
      </c>
      <c r="R89" s="5"/>
      <c r="S89" s="25">
        <v>0.35</v>
      </c>
      <c r="T89" s="61"/>
      <c r="U89" s="436">
        <f>H89*$G$146</f>
        <v>21000</v>
      </c>
      <c r="V89" s="416"/>
      <c r="W89" s="23"/>
      <c r="X89" s="164"/>
      <c r="Y89" s="319"/>
      <c r="Z89" s="553">
        <f t="shared" si="16"/>
        <v>5610550</v>
      </c>
      <c r="AA89" s="501"/>
      <c r="AB89" s="632" t="s">
        <v>362</v>
      </c>
    </row>
    <row r="90" spans="1:28" ht="15">
      <c r="A90" s="34" t="s">
        <v>5</v>
      </c>
      <c r="B90" s="412">
        <v>5</v>
      </c>
      <c r="C90" s="318" t="s">
        <v>17</v>
      </c>
      <c r="D90" s="314" t="s">
        <v>293</v>
      </c>
      <c r="E90" s="315" t="s">
        <v>49</v>
      </c>
      <c r="F90" s="99">
        <v>0.41</v>
      </c>
      <c r="G90" s="98">
        <f t="shared" si="13"/>
        <v>78.580000000000013</v>
      </c>
      <c r="H90" s="109">
        <v>0.41</v>
      </c>
      <c r="I90" s="5"/>
      <c r="J90" s="73"/>
      <c r="K90" s="40"/>
      <c r="L90" s="9"/>
      <c r="M90" s="181">
        <v>1</v>
      </c>
      <c r="N90" s="181">
        <v>1</v>
      </c>
      <c r="O90" s="179">
        <v>3</v>
      </c>
      <c r="P90" s="420">
        <f t="shared" si="14"/>
        <v>5</v>
      </c>
      <c r="Q90" s="304">
        <f t="shared" si="15"/>
        <v>3</v>
      </c>
      <c r="R90" s="55">
        <v>0.41</v>
      </c>
      <c r="S90" s="5"/>
      <c r="T90" s="61"/>
      <c r="U90" s="436">
        <f>H90*$F$146</f>
        <v>16400</v>
      </c>
      <c r="V90" s="416"/>
      <c r="W90" s="23"/>
      <c r="X90" s="164"/>
      <c r="Y90" s="319"/>
      <c r="Z90" s="553">
        <f t="shared" si="16"/>
        <v>5626950</v>
      </c>
      <c r="AA90" s="501"/>
      <c r="AB90" s="632"/>
    </row>
    <row r="91" spans="1:28" ht="15">
      <c r="A91" s="34" t="s">
        <v>5</v>
      </c>
      <c r="B91" s="412">
        <v>5</v>
      </c>
      <c r="C91" s="318" t="s">
        <v>19</v>
      </c>
      <c r="D91" s="314" t="s">
        <v>255</v>
      </c>
      <c r="E91" s="315" t="s">
        <v>49</v>
      </c>
      <c r="F91" s="99">
        <v>0.19</v>
      </c>
      <c r="G91" s="98">
        <f t="shared" si="13"/>
        <v>78.77000000000001</v>
      </c>
      <c r="H91" s="109">
        <v>0.19</v>
      </c>
      <c r="I91" s="5"/>
      <c r="J91" s="73"/>
      <c r="K91" s="40"/>
      <c r="L91" s="9"/>
      <c r="M91" s="181">
        <v>1</v>
      </c>
      <c r="N91" s="181">
        <v>1</v>
      </c>
      <c r="O91" s="179">
        <v>3</v>
      </c>
      <c r="P91" s="420">
        <f t="shared" si="14"/>
        <v>5</v>
      </c>
      <c r="Q91" s="304">
        <f t="shared" si="15"/>
        <v>3</v>
      </c>
      <c r="R91" s="55">
        <v>0.19</v>
      </c>
      <c r="S91" s="5"/>
      <c r="T91" s="61"/>
      <c r="U91" s="436">
        <f>H91*$F$146</f>
        <v>7600</v>
      </c>
      <c r="V91" s="416"/>
      <c r="W91" s="23"/>
      <c r="X91" s="164"/>
      <c r="Y91" s="319"/>
      <c r="Z91" s="553">
        <f t="shared" si="16"/>
        <v>5634550</v>
      </c>
      <c r="AA91" s="501"/>
      <c r="AB91" s="632"/>
    </row>
    <row r="92" spans="1:28" ht="15">
      <c r="A92" s="34" t="s">
        <v>5</v>
      </c>
      <c r="B92" s="408">
        <v>2</v>
      </c>
      <c r="C92" s="318" t="s">
        <v>112</v>
      </c>
      <c r="D92" s="314" t="s">
        <v>224</v>
      </c>
      <c r="E92" s="315" t="s">
        <v>251</v>
      </c>
      <c r="F92" s="99">
        <v>0.25</v>
      </c>
      <c r="G92" s="98">
        <f t="shared" si="13"/>
        <v>79.02000000000001</v>
      </c>
      <c r="H92" s="104"/>
      <c r="I92" s="7">
        <v>0.25</v>
      </c>
      <c r="J92" s="73"/>
      <c r="K92" s="40"/>
      <c r="L92" s="9"/>
      <c r="M92" s="181">
        <v>1</v>
      </c>
      <c r="N92" s="181">
        <v>1</v>
      </c>
      <c r="O92" s="179">
        <v>3</v>
      </c>
      <c r="P92" s="420">
        <f t="shared" si="14"/>
        <v>5</v>
      </c>
      <c r="Q92" s="304">
        <f t="shared" si="15"/>
        <v>3</v>
      </c>
      <c r="R92" s="5"/>
      <c r="S92" s="7">
        <v>0.25</v>
      </c>
      <c r="T92" s="61"/>
      <c r="U92" s="436">
        <f>I92*$G$147</f>
        <v>23750</v>
      </c>
      <c r="V92" s="416"/>
      <c r="W92" s="23"/>
      <c r="X92" s="164"/>
      <c r="Y92" s="319"/>
      <c r="Z92" s="553">
        <f t="shared" si="16"/>
        <v>5658300</v>
      </c>
      <c r="AA92" s="501"/>
      <c r="AB92" s="632"/>
    </row>
    <row r="93" spans="1:28" ht="15">
      <c r="A93" s="34" t="s">
        <v>5</v>
      </c>
      <c r="B93" s="409">
        <v>4</v>
      </c>
      <c r="C93" s="318" t="s">
        <v>91</v>
      </c>
      <c r="D93" s="314" t="s">
        <v>270</v>
      </c>
      <c r="E93" s="315" t="s">
        <v>251</v>
      </c>
      <c r="F93" s="99">
        <v>0.15</v>
      </c>
      <c r="G93" s="98">
        <f t="shared" si="13"/>
        <v>79.170000000000016</v>
      </c>
      <c r="H93" s="105">
        <v>0.15</v>
      </c>
      <c r="I93" s="5"/>
      <c r="J93" s="73"/>
      <c r="K93" s="40"/>
      <c r="L93" s="9"/>
      <c r="M93" s="181">
        <v>1</v>
      </c>
      <c r="N93" s="181">
        <v>1</v>
      </c>
      <c r="O93" s="179">
        <v>3</v>
      </c>
      <c r="P93" s="420">
        <f t="shared" si="14"/>
        <v>5</v>
      </c>
      <c r="Q93" s="304">
        <f t="shared" si="15"/>
        <v>3</v>
      </c>
      <c r="R93" s="5"/>
      <c r="S93" s="25">
        <v>0.1</v>
      </c>
      <c r="T93" s="61"/>
      <c r="U93" s="436">
        <f>S93*$G$146</f>
        <v>6000</v>
      </c>
      <c r="V93" s="416"/>
      <c r="W93" s="23"/>
      <c r="X93" s="164"/>
      <c r="Y93" s="319"/>
      <c r="Z93" s="553">
        <f t="shared" si="16"/>
        <v>5664300</v>
      </c>
      <c r="AA93" s="501"/>
      <c r="AB93" s="632" t="s">
        <v>396</v>
      </c>
    </row>
    <row r="94" spans="1:28" ht="15">
      <c r="A94" s="34" t="s">
        <v>5</v>
      </c>
      <c r="B94" s="412">
        <v>5</v>
      </c>
      <c r="C94" s="318" t="s">
        <v>90</v>
      </c>
      <c r="D94" s="314" t="s">
        <v>250</v>
      </c>
      <c r="E94" s="315" t="s">
        <v>251</v>
      </c>
      <c r="F94" s="99">
        <v>0.12</v>
      </c>
      <c r="G94" s="98">
        <f t="shared" si="13"/>
        <v>79.29000000000002</v>
      </c>
      <c r="H94" s="109">
        <v>0.12</v>
      </c>
      <c r="I94" s="5"/>
      <c r="J94" s="73"/>
      <c r="K94" s="40"/>
      <c r="L94" s="9"/>
      <c r="M94" s="181">
        <v>1</v>
      </c>
      <c r="N94" s="181">
        <v>1</v>
      </c>
      <c r="O94" s="179">
        <v>3</v>
      </c>
      <c r="P94" s="420">
        <f t="shared" si="14"/>
        <v>5</v>
      </c>
      <c r="Q94" s="304">
        <f t="shared" si="15"/>
        <v>3</v>
      </c>
      <c r="R94" s="55">
        <v>0.12</v>
      </c>
      <c r="S94" s="5"/>
      <c r="T94" s="61"/>
      <c r="U94" s="436">
        <f>H94*$F$146</f>
        <v>4800</v>
      </c>
      <c r="V94" s="416"/>
      <c r="W94" s="23"/>
      <c r="X94" s="164"/>
      <c r="Y94" s="319"/>
      <c r="Z94" s="553">
        <f t="shared" si="16"/>
        <v>5669100</v>
      </c>
      <c r="AA94" s="501"/>
      <c r="AB94" s="632"/>
    </row>
    <row r="95" spans="1:28" ht="15">
      <c r="A95" s="34" t="s">
        <v>5</v>
      </c>
      <c r="B95" s="410">
        <v>1</v>
      </c>
      <c r="C95" s="318" t="s">
        <v>65</v>
      </c>
      <c r="D95" s="314" t="s">
        <v>224</v>
      </c>
      <c r="E95" s="315" t="s">
        <v>331</v>
      </c>
      <c r="F95" s="99">
        <v>0.54</v>
      </c>
      <c r="G95" s="98">
        <f t="shared" si="13"/>
        <v>79.830000000000027</v>
      </c>
      <c r="H95" s="104"/>
      <c r="I95" s="78">
        <v>0.54</v>
      </c>
      <c r="J95" s="73"/>
      <c r="K95" s="40"/>
      <c r="L95" s="9"/>
      <c r="M95" s="181">
        <v>1</v>
      </c>
      <c r="N95" s="181">
        <v>1</v>
      </c>
      <c r="O95" s="179">
        <v>3</v>
      </c>
      <c r="P95" s="420">
        <f t="shared" si="14"/>
        <v>5</v>
      </c>
      <c r="Q95" s="304">
        <f t="shared" si="15"/>
        <v>3</v>
      </c>
      <c r="R95" s="5"/>
      <c r="S95" s="324"/>
      <c r="T95" s="61"/>
      <c r="U95" s="436">
        <v>0</v>
      </c>
      <c r="V95" s="416"/>
      <c r="W95" s="23"/>
      <c r="X95" s="164"/>
      <c r="Y95" s="319"/>
      <c r="Z95" s="553">
        <f t="shared" si="16"/>
        <v>5669100</v>
      </c>
      <c r="AA95" s="501"/>
      <c r="AB95" s="632"/>
    </row>
    <row r="96" spans="1:28" ht="15">
      <c r="A96" s="34" t="s">
        <v>5</v>
      </c>
      <c r="B96" s="409">
        <v>4</v>
      </c>
      <c r="C96" s="318" t="s">
        <v>50</v>
      </c>
      <c r="D96" s="314" t="s">
        <v>280</v>
      </c>
      <c r="E96" s="315" t="s">
        <v>36</v>
      </c>
      <c r="F96" s="99">
        <v>1.1000000000000001</v>
      </c>
      <c r="G96" s="98">
        <f t="shared" si="13"/>
        <v>80.930000000000021</v>
      </c>
      <c r="H96" s="105">
        <v>1.1000000000000001</v>
      </c>
      <c r="I96" s="5"/>
      <c r="J96" s="73"/>
      <c r="K96" s="40"/>
      <c r="L96" s="9"/>
      <c r="M96" s="181">
        <v>1</v>
      </c>
      <c r="N96" s="181">
        <v>1</v>
      </c>
      <c r="O96" s="179">
        <v>3</v>
      </c>
      <c r="P96" s="420">
        <f t="shared" si="14"/>
        <v>5</v>
      </c>
      <c r="Q96" s="304">
        <f t="shared" si="15"/>
        <v>3</v>
      </c>
      <c r="R96" s="5"/>
      <c r="S96" s="7">
        <v>1.1000000000000001</v>
      </c>
      <c r="T96" s="61"/>
      <c r="U96" s="436">
        <f>S96*G146</f>
        <v>66000</v>
      </c>
      <c r="V96" s="416"/>
      <c r="W96" s="23"/>
      <c r="X96" s="164"/>
      <c r="Y96" s="319"/>
      <c r="Z96" s="553">
        <f t="shared" si="16"/>
        <v>5735100</v>
      </c>
      <c r="AA96" s="501"/>
      <c r="AB96" s="632"/>
    </row>
    <row r="97" spans="1:28" ht="15">
      <c r="A97" s="34" t="s">
        <v>5</v>
      </c>
      <c r="B97" s="409">
        <v>4</v>
      </c>
      <c r="C97" s="318" t="s">
        <v>77</v>
      </c>
      <c r="D97" s="314" t="s">
        <v>363</v>
      </c>
      <c r="E97" s="315"/>
      <c r="F97" s="99">
        <v>0.23</v>
      </c>
      <c r="G97" s="98">
        <f t="shared" si="13"/>
        <v>81.160000000000025</v>
      </c>
      <c r="H97" s="105">
        <v>0.23</v>
      </c>
      <c r="I97" s="5"/>
      <c r="J97" s="73"/>
      <c r="K97" s="40"/>
      <c r="L97" s="9"/>
      <c r="M97" s="181">
        <v>1</v>
      </c>
      <c r="N97" s="181">
        <v>1</v>
      </c>
      <c r="O97" s="179">
        <v>3</v>
      </c>
      <c r="P97" s="420">
        <f t="shared" si="14"/>
        <v>5</v>
      </c>
      <c r="Q97" s="304">
        <f t="shared" si="15"/>
        <v>3</v>
      </c>
      <c r="R97" s="5"/>
      <c r="S97" s="7">
        <v>0.23</v>
      </c>
      <c r="T97" s="61"/>
      <c r="U97" s="436">
        <f>S97*G147</f>
        <v>21850</v>
      </c>
      <c r="V97" s="416"/>
      <c r="W97" s="23"/>
      <c r="X97" s="164"/>
      <c r="Y97" s="319"/>
      <c r="Z97" s="553">
        <f t="shared" si="16"/>
        <v>5756950</v>
      </c>
      <c r="AA97" s="501"/>
      <c r="AB97" s="632" t="s">
        <v>362</v>
      </c>
    </row>
    <row r="98" spans="1:28" ht="15">
      <c r="A98" s="34" t="s">
        <v>5</v>
      </c>
      <c r="B98" s="412">
        <v>5</v>
      </c>
      <c r="C98" s="318" t="s">
        <v>218</v>
      </c>
      <c r="D98" s="314" t="s">
        <v>224</v>
      </c>
      <c r="E98" s="315" t="s">
        <v>360</v>
      </c>
      <c r="F98" s="99">
        <v>0.06</v>
      </c>
      <c r="G98" s="98">
        <f t="shared" si="13"/>
        <v>81.220000000000027</v>
      </c>
      <c r="H98" s="109">
        <v>0.06</v>
      </c>
      <c r="I98" s="5"/>
      <c r="J98" s="73"/>
      <c r="K98" s="40"/>
      <c r="L98" s="9"/>
      <c r="M98" s="181">
        <v>1</v>
      </c>
      <c r="N98" s="181">
        <v>1</v>
      </c>
      <c r="O98" s="179">
        <v>3</v>
      </c>
      <c r="P98" s="420">
        <f t="shared" si="14"/>
        <v>5</v>
      </c>
      <c r="Q98" s="304">
        <f t="shared" si="15"/>
        <v>3</v>
      </c>
      <c r="R98" s="55">
        <v>0.06</v>
      </c>
      <c r="S98" s="5"/>
      <c r="T98" s="61"/>
      <c r="U98" s="436">
        <f>R98*$F$146</f>
        <v>2400</v>
      </c>
      <c r="V98" s="416"/>
      <c r="W98" s="23"/>
      <c r="X98" s="164"/>
      <c r="Y98" s="319"/>
      <c r="Z98" s="553">
        <f t="shared" si="16"/>
        <v>5759350</v>
      </c>
      <c r="AA98" s="501"/>
      <c r="AB98" s="632"/>
    </row>
    <row r="99" spans="1:28" ht="15">
      <c r="A99" s="34" t="s">
        <v>5</v>
      </c>
      <c r="B99" s="409">
        <v>4</v>
      </c>
      <c r="C99" s="318" t="s">
        <v>205</v>
      </c>
      <c r="D99" s="314" t="s">
        <v>280</v>
      </c>
      <c r="E99" s="315" t="s">
        <v>300</v>
      </c>
      <c r="F99" s="99">
        <v>0.12</v>
      </c>
      <c r="G99" s="98">
        <f t="shared" si="13"/>
        <v>81.340000000000032</v>
      </c>
      <c r="H99" s="105">
        <v>0.12</v>
      </c>
      <c r="I99" s="5"/>
      <c r="J99" s="73"/>
      <c r="K99" s="40"/>
      <c r="L99" s="9"/>
      <c r="M99" s="181">
        <v>1</v>
      </c>
      <c r="N99" s="181">
        <v>1</v>
      </c>
      <c r="O99" s="179">
        <v>3</v>
      </c>
      <c r="P99" s="420">
        <f t="shared" si="14"/>
        <v>5</v>
      </c>
      <c r="Q99" s="304">
        <f t="shared" si="15"/>
        <v>3</v>
      </c>
      <c r="R99" s="5" t="s">
        <v>13</v>
      </c>
      <c r="S99" s="25">
        <v>0.12</v>
      </c>
      <c r="T99" s="61"/>
      <c r="U99" s="436">
        <f>S99*$G$146</f>
        <v>7200</v>
      </c>
      <c r="V99" s="416"/>
      <c r="W99" s="23"/>
      <c r="X99" s="164"/>
      <c r="Y99" s="319"/>
      <c r="Z99" s="553">
        <f t="shared" si="16"/>
        <v>5766550</v>
      </c>
      <c r="AA99" s="501"/>
      <c r="AB99" s="632"/>
    </row>
    <row r="100" spans="1:28" ht="15">
      <c r="A100" s="34" t="s">
        <v>5</v>
      </c>
      <c r="B100" s="408">
        <v>2</v>
      </c>
      <c r="C100" s="318" t="s">
        <v>104</v>
      </c>
      <c r="D100" s="314" t="s">
        <v>280</v>
      </c>
      <c r="E100" s="315" t="s">
        <v>295</v>
      </c>
      <c r="F100" s="99">
        <v>0.09</v>
      </c>
      <c r="G100" s="98">
        <f>F100+G99</f>
        <v>81.430000000000035</v>
      </c>
      <c r="H100" s="104"/>
      <c r="I100" s="7">
        <v>0.09</v>
      </c>
      <c r="J100" s="73"/>
      <c r="K100" s="40"/>
      <c r="L100" s="9"/>
      <c r="M100" s="181">
        <v>1</v>
      </c>
      <c r="N100" s="181">
        <v>1</v>
      </c>
      <c r="O100" s="179">
        <v>3</v>
      </c>
      <c r="P100" s="420">
        <f t="shared" si="14"/>
        <v>5</v>
      </c>
      <c r="Q100" s="304">
        <f t="shared" si="15"/>
        <v>3</v>
      </c>
      <c r="R100" s="5"/>
      <c r="S100" s="7">
        <v>0.09</v>
      </c>
      <c r="T100" s="61"/>
      <c r="U100" s="436">
        <f>S100*$G$147</f>
        <v>8550</v>
      </c>
      <c r="V100" s="416"/>
      <c r="W100" s="23"/>
      <c r="X100" s="164"/>
      <c r="Y100" s="319"/>
      <c r="Z100" s="553">
        <f t="shared" si="16"/>
        <v>5775100</v>
      </c>
      <c r="AA100" s="501"/>
      <c r="AB100" s="632"/>
    </row>
    <row r="101" spans="1:28" ht="15">
      <c r="A101" s="34" t="s">
        <v>5</v>
      </c>
      <c r="B101" s="410">
        <v>1</v>
      </c>
      <c r="C101" s="322" t="s">
        <v>117</v>
      </c>
      <c r="D101" s="314" t="s">
        <v>290</v>
      </c>
      <c r="E101" s="315" t="s">
        <v>63</v>
      </c>
      <c r="F101" s="99">
        <v>0.2</v>
      </c>
      <c r="G101" s="98">
        <f>F101+G100</f>
        <v>81.630000000000038</v>
      </c>
      <c r="H101" s="104"/>
      <c r="I101" s="78">
        <v>0.2</v>
      </c>
      <c r="J101" s="73"/>
      <c r="K101" s="40"/>
      <c r="L101" s="9"/>
      <c r="M101" s="181">
        <v>1</v>
      </c>
      <c r="N101" s="181">
        <v>1</v>
      </c>
      <c r="O101" s="179">
        <v>3</v>
      </c>
      <c r="P101" s="420">
        <f t="shared" si="14"/>
        <v>5</v>
      </c>
      <c r="Q101" s="304">
        <f t="shared" si="15"/>
        <v>3</v>
      </c>
      <c r="R101" s="5"/>
      <c r="S101" s="78">
        <v>0</v>
      </c>
      <c r="T101" s="61"/>
      <c r="U101" s="436">
        <v>0</v>
      </c>
      <c r="V101" s="416"/>
      <c r="W101" s="23"/>
      <c r="X101" s="164"/>
      <c r="Y101" s="319"/>
      <c r="Z101" s="553">
        <f t="shared" si="16"/>
        <v>5775100</v>
      </c>
      <c r="AA101" s="501"/>
      <c r="AB101" s="632"/>
    </row>
    <row r="102" spans="1:28" ht="15">
      <c r="A102" s="34" t="s">
        <v>5</v>
      </c>
      <c r="B102" s="411">
        <v>6</v>
      </c>
      <c r="C102" s="318" t="s">
        <v>64</v>
      </c>
      <c r="D102" s="314" t="s">
        <v>261</v>
      </c>
      <c r="E102" s="315" t="s">
        <v>251</v>
      </c>
      <c r="F102" s="99">
        <v>0.65</v>
      </c>
      <c r="G102" s="98">
        <f t="shared" si="13"/>
        <v>82.280000000000044</v>
      </c>
      <c r="H102" s="115">
        <v>0.65</v>
      </c>
      <c r="I102" s="5"/>
      <c r="J102" s="73"/>
      <c r="K102" s="40"/>
      <c r="L102" s="9"/>
      <c r="M102" s="181">
        <v>1</v>
      </c>
      <c r="N102" s="181">
        <v>1</v>
      </c>
      <c r="O102" s="179">
        <v>3</v>
      </c>
      <c r="P102" s="420">
        <f t="shared" si="14"/>
        <v>5</v>
      </c>
      <c r="Q102" s="304">
        <f t="shared" si="15"/>
        <v>3</v>
      </c>
      <c r="R102" s="5"/>
      <c r="S102" s="5"/>
      <c r="T102" s="61"/>
      <c r="U102" s="436">
        <v>0</v>
      </c>
      <c r="V102" s="416"/>
      <c r="W102" s="23"/>
      <c r="X102" s="164"/>
      <c r="Y102" s="319"/>
      <c r="Z102" s="553">
        <f t="shared" si="16"/>
        <v>5775100</v>
      </c>
      <c r="AA102" s="501"/>
      <c r="AB102" s="632" t="s">
        <v>336</v>
      </c>
    </row>
    <row r="103" spans="1:28" ht="15">
      <c r="A103" s="34" t="s">
        <v>5</v>
      </c>
      <c r="B103" s="412">
        <v>5</v>
      </c>
      <c r="C103" s="318" t="s">
        <v>57</v>
      </c>
      <c r="D103" s="314" t="s">
        <v>280</v>
      </c>
      <c r="E103" s="315" t="s">
        <v>281</v>
      </c>
      <c r="F103" s="99">
        <v>0.45</v>
      </c>
      <c r="G103" s="98">
        <f t="shared" si="13"/>
        <v>82.730000000000047</v>
      </c>
      <c r="H103" s="109">
        <v>0.45</v>
      </c>
      <c r="I103" s="5"/>
      <c r="J103" s="73"/>
      <c r="K103" s="40"/>
      <c r="L103" s="9"/>
      <c r="M103" s="181">
        <v>1</v>
      </c>
      <c r="N103" s="181">
        <v>1</v>
      </c>
      <c r="O103" s="179">
        <v>3</v>
      </c>
      <c r="P103" s="420">
        <f t="shared" si="14"/>
        <v>5</v>
      </c>
      <c r="Q103" s="304">
        <f t="shared" si="15"/>
        <v>3</v>
      </c>
      <c r="R103" s="55">
        <v>0.45</v>
      </c>
      <c r="S103" s="5"/>
      <c r="T103" s="61"/>
      <c r="U103" s="436">
        <f>R103*F146</f>
        <v>18000</v>
      </c>
      <c r="V103" s="416"/>
      <c r="W103" s="23"/>
      <c r="X103" s="164"/>
      <c r="Y103" s="319"/>
      <c r="Z103" s="553">
        <f t="shared" si="16"/>
        <v>5793100</v>
      </c>
      <c r="AA103" s="501"/>
      <c r="AB103" s="632"/>
    </row>
    <row r="104" spans="1:28" ht="15">
      <c r="A104" s="34" t="s">
        <v>5</v>
      </c>
      <c r="B104" s="411">
        <v>6</v>
      </c>
      <c r="C104" s="318" t="s">
        <v>47</v>
      </c>
      <c r="D104" s="314" t="s">
        <v>291</v>
      </c>
      <c r="E104" s="315" t="s">
        <v>14</v>
      </c>
      <c r="F104" s="99">
        <v>1.31</v>
      </c>
      <c r="G104" s="98">
        <f t="shared" si="13"/>
        <v>84.040000000000049</v>
      </c>
      <c r="H104" s="115">
        <v>1.31</v>
      </c>
      <c r="I104" s="5"/>
      <c r="J104" s="73"/>
      <c r="K104" s="40"/>
      <c r="L104" s="9"/>
      <c r="M104" s="192">
        <v>1</v>
      </c>
      <c r="N104" s="192">
        <v>0.5</v>
      </c>
      <c r="O104" s="193">
        <v>5</v>
      </c>
      <c r="P104" s="421">
        <f t="shared" si="14"/>
        <v>6.5</v>
      </c>
      <c r="Q104" s="304">
        <f t="shared" si="15"/>
        <v>2.5</v>
      </c>
      <c r="R104" s="5"/>
      <c r="S104" s="7">
        <v>0</v>
      </c>
      <c r="T104" s="61"/>
      <c r="U104" s="436">
        <v>0</v>
      </c>
      <c r="V104" s="416"/>
      <c r="W104" s="23"/>
      <c r="X104" s="164"/>
      <c r="Y104" s="319"/>
      <c r="Z104" s="553">
        <f t="shared" si="16"/>
        <v>5793100</v>
      </c>
      <c r="AA104" s="501"/>
      <c r="AB104" s="632"/>
    </row>
    <row r="105" spans="1:28" ht="15">
      <c r="A105" s="34" t="s">
        <v>5</v>
      </c>
      <c r="B105" s="411">
        <v>6</v>
      </c>
      <c r="C105" s="322" t="s">
        <v>123</v>
      </c>
      <c r="D105" s="314" t="s">
        <v>371</v>
      </c>
      <c r="E105" s="315" t="s">
        <v>372</v>
      </c>
      <c r="F105" s="99">
        <v>0.74</v>
      </c>
      <c r="G105" s="98">
        <f t="shared" si="13"/>
        <v>84.780000000000044</v>
      </c>
      <c r="H105" s="115">
        <v>0.74</v>
      </c>
      <c r="I105" s="5"/>
      <c r="J105" s="73"/>
      <c r="K105" s="40"/>
      <c r="L105" s="9"/>
      <c r="M105" s="192">
        <v>0.5</v>
      </c>
      <c r="N105" s="192">
        <v>1</v>
      </c>
      <c r="O105" s="193">
        <v>5</v>
      </c>
      <c r="P105" s="421">
        <f t="shared" si="14"/>
        <v>6.5</v>
      </c>
      <c r="Q105" s="304">
        <f t="shared" si="15"/>
        <v>2.5</v>
      </c>
      <c r="R105" s="5">
        <v>0</v>
      </c>
      <c r="S105" s="5"/>
      <c r="T105" s="61"/>
      <c r="U105" s="436">
        <v>0</v>
      </c>
      <c r="V105" s="416"/>
      <c r="W105" s="23"/>
      <c r="X105" s="164"/>
      <c r="Y105" s="319"/>
      <c r="Z105" s="553">
        <f t="shared" si="16"/>
        <v>5793100</v>
      </c>
      <c r="AA105" s="501"/>
      <c r="AB105" s="632" t="s">
        <v>373</v>
      </c>
    </row>
    <row r="106" spans="1:28" ht="15">
      <c r="A106" s="34" t="s">
        <v>5</v>
      </c>
      <c r="B106" s="410">
        <v>1</v>
      </c>
      <c r="C106" s="318" t="s">
        <v>35</v>
      </c>
      <c r="D106" s="314" t="s">
        <v>225</v>
      </c>
      <c r="E106" s="315" t="s">
        <v>226</v>
      </c>
      <c r="F106" s="99">
        <v>0.25</v>
      </c>
      <c r="G106" s="98">
        <f t="shared" si="13"/>
        <v>85.030000000000044</v>
      </c>
      <c r="H106" s="104"/>
      <c r="I106" s="78">
        <v>0.25</v>
      </c>
      <c r="J106" s="73"/>
      <c r="K106" s="40"/>
      <c r="L106" s="9" t="s">
        <v>229</v>
      </c>
      <c r="M106" s="181">
        <v>1</v>
      </c>
      <c r="N106" s="181">
        <v>1</v>
      </c>
      <c r="O106" s="179">
        <v>2</v>
      </c>
      <c r="P106" s="420">
        <f t="shared" si="14"/>
        <v>4</v>
      </c>
      <c r="Q106" s="304">
        <f t="shared" si="15"/>
        <v>2</v>
      </c>
      <c r="R106" s="5"/>
      <c r="S106" s="78">
        <v>0</v>
      </c>
      <c r="T106" s="61"/>
      <c r="U106" s="436">
        <v>0</v>
      </c>
      <c r="V106" s="416"/>
      <c r="W106" s="23"/>
      <c r="X106" s="164"/>
      <c r="Y106" s="319"/>
      <c r="Z106" s="553">
        <f t="shared" si="16"/>
        <v>5793100</v>
      </c>
      <c r="AA106" s="501"/>
      <c r="AB106" s="632"/>
    </row>
    <row r="107" spans="1:28" ht="15">
      <c r="A107" s="28" t="s">
        <v>5</v>
      </c>
      <c r="B107" s="411">
        <v>6</v>
      </c>
      <c r="C107" s="318" t="s">
        <v>299</v>
      </c>
      <c r="D107" s="314" t="s">
        <v>280</v>
      </c>
      <c r="E107" s="315" t="s">
        <v>36</v>
      </c>
      <c r="F107" s="99">
        <v>0.25</v>
      </c>
      <c r="G107" s="98">
        <f t="shared" si="13"/>
        <v>85.280000000000044</v>
      </c>
      <c r="H107" s="115">
        <v>0.25</v>
      </c>
      <c r="I107" s="5"/>
      <c r="J107" s="73"/>
      <c r="K107" s="40"/>
      <c r="L107" s="9"/>
      <c r="M107" s="181">
        <v>1</v>
      </c>
      <c r="N107" s="181">
        <v>1</v>
      </c>
      <c r="O107" s="179">
        <v>2</v>
      </c>
      <c r="P107" s="420">
        <f t="shared" si="14"/>
        <v>4</v>
      </c>
      <c r="Q107" s="304">
        <f t="shared" si="15"/>
        <v>2</v>
      </c>
      <c r="R107" s="116">
        <v>0</v>
      </c>
      <c r="S107" s="5"/>
      <c r="T107" s="61"/>
      <c r="U107" s="436">
        <v>0</v>
      </c>
      <c r="V107" s="416"/>
      <c r="W107" s="23"/>
      <c r="X107" s="164"/>
      <c r="Y107" s="319"/>
      <c r="Z107" s="553">
        <f t="shared" si="16"/>
        <v>5793100</v>
      </c>
      <c r="AA107" s="501"/>
      <c r="AB107" s="632"/>
    </row>
    <row r="108" spans="1:28" ht="15">
      <c r="A108" s="28" t="s">
        <v>5</v>
      </c>
      <c r="B108" s="410">
        <v>1</v>
      </c>
      <c r="C108" s="318" t="s">
        <v>84</v>
      </c>
      <c r="D108" s="314" t="s">
        <v>257</v>
      </c>
      <c r="E108" s="315" t="s">
        <v>258</v>
      </c>
      <c r="F108" s="99">
        <v>0.17</v>
      </c>
      <c r="G108" s="98">
        <f t="shared" si="13"/>
        <v>85.450000000000045</v>
      </c>
      <c r="H108" s="104"/>
      <c r="I108" s="78">
        <v>0.17</v>
      </c>
      <c r="J108" s="73"/>
      <c r="K108" s="40"/>
      <c r="L108" s="9"/>
      <c r="M108" s="181">
        <v>1</v>
      </c>
      <c r="N108" s="181">
        <v>1</v>
      </c>
      <c r="O108" s="179">
        <v>2</v>
      </c>
      <c r="P108" s="420">
        <f t="shared" si="14"/>
        <v>4</v>
      </c>
      <c r="Q108" s="304">
        <f t="shared" si="15"/>
        <v>2</v>
      </c>
      <c r="R108" s="5"/>
      <c r="S108" s="78">
        <v>0</v>
      </c>
      <c r="T108" s="61"/>
      <c r="U108" s="436">
        <v>0</v>
      </c>
      <c r="V108" s="416"/>
      <c r="W108" s="23"/>
      <c r="X108" s="164"/>
      <c r="Y108" s="319"/>
      <c r="Z108" s="553">
        <f t="shared" si="16"/>
        <v>5793100</v>
      </c>
      <c r="AA108" s="501"/>
      <c r="AB108" s="632"/>
    </row>
    <row r="109" spans="1:28" ht="15">
      <c r="A109" s="34" t="s">
        <v>5</v>
      </c>
      <c r="B109" s="410">
        <v>1</v>
      </c>
      <c r="C109" s="318" t="s">
        <v>98</v>
      </c>
      <c r="D109" s="314" t="s">
        <v>255</v>
      </c>
      <c r="E109" s="315" t="s">
        <v>84</v>
      </c>
      <c r="F109" s="99">
        <v>0.2</v>
      </c>
      <c r="G109" s="98">
        <f t="shared" si="13"/>
        <v>85.650000000000048</v>
      </c>
      <c r="H109" s="104"/>
      <c r="I109" s="78">
        <v>0.2</v>
      </c>
      <c r="J109" s="73"/>
      <c r="K109" s="40"/>
      <c r="L109" s="9"/>
      <c r="M109" s="181">
        <v>1</v>
      </c>
      <c r="N109" s="181">
        <v>1</v>
      </c>
      <c r="O109" s="179">
        <v>2</v>
      </c>
      <c r="P109" s="420">
        <f t="shared" si="14"/>
        <v>4</v>
      </c>
      <c r="Q109" s="304">
        <f t="shared" si="15"/>
        <v>2</v>
      </c>
      <c r="R109" s="5"/>
      <c r="S109" s="78">
        <v>0</v>
      </c>
      <c r="T109" s="61"/>
      <c r="U109" s="436">
        <v>0</v>
      </c>
      <c r="V109" s="416"/>
      <c r="W109" s="23"/>
      <c r="X109" s="164"/>
      <c r="Y109" s="319"/>
      <c r="Z109" s="553">
        <f t="shared" si="16"/>
        <v>5793100</v>
      </c>
      <c r="AA109" s="501"/>
      <c r="AB109" s="632"/>
    </row>
    <row r="110" spans="1:28" ht="15">
      <c r="A110" s="34" t="s">
        <v>5</v>
      </c>
      <c r="B110" s="412">
        <v>5</v>
      </c>
      <c r="C110" s="318" t="s">
        <v>88</v>
      </c>
      <c r="D110" s="314" t="s">
        <v>255</v>
      </c>
      <c r="E110" s="315" t="s">
        <v>251</v>
      </c>
      <c r="F110" s="99">
        <v>0.35</v>
      </c>
      <c r="G110" s="98">
        <f t="shared" si="13"/>
        <v>86.000000000000043</v>
      </c>
      <c r="H110" s="109">
        <v>0.35</v>
      </c>
      <c r="I110" s="5"/>
      <c r="J110" s="73"/>
      <c r="K110" s="40"/>
      <c r="L110" s="9"/>
      <c r="M110" s="181">
        <v>1</v>
      </c>
      <c r="N110" s="181">
        <v>1</v>
      </c>
      <c r="O110" s="179">
        <v>2</v>
      </c>
      <c r="P110" s="420">
        <f t="shared" si="14"/>
        <v>4</v>
      </c>
      <c r="Q110" s="304">
        <f t="shared" si="15"/>
        <v>2</v>
      </c>
      <c r="R110" s="55">
        <v>0.35</v>
      </c>
      <c r="S110" s="7"/>
      <c r="T110" s="61"/>
      <c r="U110" s="436">
        <f>R110*F146</f>
        <v>14000</v>
      </c>
      <c r="V110" s="416"/>
      <c r="W110" s="23"/>
      <c r="X110" s="164"/>
      <c r="Y110" s="319"/>
      <c r="Z110" s="553">
        <f t="shared" si="16"/>
        <v>5807100</v>
      </c>
      <c r="AA110" s="501"/>
      <c r="AB110" s="632"/>
    </row>
    <row r="111" spans="1:28" ht="15">
      <c r="A111" s="34" t="s">
        <v>5</v>
      </c>
      <c r="B111" s="408">
        <v>2</v>
      </c>
      <c r="C111" s="318" t="s">
        <v>101</v>
      </c>
      <c r="D111" s="314" t="s">
        <v>221</v>
      </c>
      <c r="E111" s="315" t="s">
        <v>251</v>
      </c>
      <c r="F111" s="99">
        <v>0.12</v>
      </c>
      <c r="G111" s="98">
        <f t="shared" si="13"/>
        <v>86.120000000000047</v>
      </c>
      <c r="H111" s="104"/>
      <c r="I111" s="7">
        <v>0.12</v>
      </c>
      <c r="J111" s="73"/>
      <c r="K111" s="40"/>
      <c r="L111" s="9"/>
      <c r="M111" s="181">
        <v>1</v>
      </c>
      <c r="N111" s="181">
        <v>1</v>
      </c>
      <c r="O111" s="179">
        <v>2</v>
      </c>
      <c r="P111" s="420">
        <f t="shared" si="14"/>
        <v>4</v>
      </c>
      <c r="Q111" s="304">
        <f t="shared" si="15"/>
        <v>2</v>
      </c>
      <c r="R111" s="5"/>
      <c r="S111" s="7">
        <v>0.12</v>
      </c>
      <c r="T111" s="61"/>
      <c r="U111" s="436">
        <f>S111*$G$147</f>
        <v>11400</v>
      </c>
      <c r="V111" s="416"/>
      <c r="W111" s="23"/>
      <c r="X111" s="164"/>
      <c r="Y111" s="319"/>
      <c r="Z111" s="553">
        <f t="shared" si="16"/>
        <v>5818500</v>
      </c>
      <c r="AA111" s="501"/>
      <c r="AB111" s="632"/>
    </row>
    <row r="112" spans="1:28" ht="15">
      <c r="A112" s="34" t="s">
        <v>5</v>
      </c>
      <c r="B112" s="411">
        <v>6</v>
      </c>
      <c r="C112" s="318" t="s">
        <v>62</v>
      </c>
      <c r="D112" s="314" t="s">
        <v>255</v>
      </c>
      <c r="E112" s="315" t="s">
        <v>251</v>
      </c>
      <c r="F112" s="99">
        <v>0.2</v>
      </c>
      <c r="G112" s="98">
        <f t="shared" si="13"/>
        <v>86.32000000000005</v>
      </c>
      <c r="H112" s="115">
        <v>0.2</v>
      </c>
      <c r="I112" s="5"/>
      <c r="J112" s="73"/>
      <c r="K112" s="40"/>
      <c r="L112" s="9"/>
      <c r="M112" s="181">
        <v>1</v>
      </c>
      <c r="N112" s="181">
        <v>1</v>
      </c>
      <c r="O112" s="179">
        <v>2</v>
      </c>
      <c r="P112" s="420">
        <f t="shared" si="14"/>
        <v>4</v>
      </c>
      <c r="Q112" s="304">
        <f t="shared" si="15"/>
        <v>2</v>
      </c>
      <c r="R112" s="116">
        <v>0</v>
      </c>
      <c r="S112" s="5"/>
      <c r="T112" s="61"/>
      <c r="U112" s="436">
        <v>0</v>
      </c>
      <c r="V112" s="416"/>
      <c r="W112" s="23"/>
      <c r="X112" s="164"/>
      <c r="Y112" s="319"/>
      <c r="Z112" s="553">
        <f t="shared" si="16"/>
        <v>5818500</v>
      </c>
      <c r="AA112" s="501"/>
      <c r="AB112" s="632"/>
    </row>
    <row r="113" spans="1:29" ht="15">
      <c r="A113" s="34" t="s">
        <v>5</v>
      </c>
      <c r="B113" s="411">
        <v>6</v>
      </c>
      <c r="C113" s="322" t="s">
        <v>138</v>
      </c>
      <c r="D113" s="314" t="s">
        <v>261</v>
      </c>
      <c r="E113" s="315" t="s">
        <v>70</v>
      </c>
      <c r="F113" s="99">
        <v>0.26</v>
      </c>
      <c r="G113" s="98">
        <f t="shared" si="13"/>
        <v>86.580000000000055</v>
      </c>
      <c r="H113" s="115">
        <v>0.26</v>
      </c>
      <c r="I113" s="5" t="s">
        <v>13</v>
      </c>
      <c r="J113" s="73" t="s">
        <v>13</v>
      </c>
      <c r="K113" s="40">
        <v>1987</v>
      </c>
      <c r="L113" s="9"/>
      <c r="M113" s="181">
        <v>1</v>
      </c>
      <c r="N113" s="181">
        <v>1</v>
      </c>
      <c r="O113" s="179">
        <v>2</v>
      </c>
      <c r="P113" s="420">
        <f t="shared" si="14"/>
        <v>4</v>
      </c>
      <c r="Q113" s="304">
        <f t="shared" si="15"/>
        <v>2</v>
      </c>
      <c r="R113" s="5"/>
      <c r="S113" s="5"/>
      <c r="T113" s="61"/>
      <c r="U113" s="436">
        <v>0</v>
      </c>
      <c r="V113" s="416"/>
      <c r="W113" s="23"/>
      <c r="X113" s="164"/>
      <c r="Y113" s="319"/>
      <c r="Z113" s="553">
        <f t="shared" si="16"/>
        <v>5818500</v>
      </c>
      <c r="AA113" s="501"/>
      <c r="AB113" s="632"/>
    </row>
    <row r="114" spans="1:29" ht="15">
      <c r="A114" s="34" t="s">
        <v>5</v>
      </c>
      <c r="B114" s="412">
        <v>5</v>
      </c>
      <c r="C114" s="318" t="s">
        <v>434</v>
      </c>
      <c r="D114" s="314" t="s">
        <v>255</v>
      </c>
      <c r="E114" s="315" t="s">
        <v>251</v>
      </c>
      <c r="F114" s="99">
        <v>1.04</v>
      </c>
      <c r="G114" s="98">
        <f t="shared" si="13"/>
        <v>87.620000000000061</v>
      </c>
      <c r="H114" s="109">
        <v>1.04</v>
      </c>
      <c r="I114" s="5"/>
      <c r="J114" s="73"/>
      <c r="K114" s="40"/>
      <c r="L114" s="9"/>
      <c r="M114" s="181">
        <v>1</v>
      </c>
      <c r="N114" s="181">
        <v>1</v>
      </c>
      <c r="O114" s="179">
        <v>2</v>
      </c>
      <c r="P114" s="420">
        <f t="shared" si="14"/>
        <v>4</v>
      </c>
      <c r="Q114" s="304">
        <f t="shared" si="15"/>
        <v>2</v>
      </c>
      <c r="R114" s="55">
        <v>1.04</v>
      </c>
      <c r="S114" s="5"/>
      <c r="T114" s="61"/>
      <c r="U114" s="436">
        <f>R114*F146</f>
        <v>41600</v>
      </c>
      <c r="V114" s="416"/>
      <c r="W114" s="23"/>
      <c r="X114" s="164"/>
      <c r="Y114" s="319"/>
      <c r="Z114" s="553">
        <f t="shared" si="16"/>
        <v>5860100</v>
      </c>
      <c r="AA114" s="501"/>
      <c r="AB114" s="632" t="s">
        <v>435</v>
      </c>
    </row>
    <row r="115" spans="1:29" ht="15">
      <c r="A115" s="34" t="s">
        <v>5</v>
      </c>
      <c r="B115" s="412">
        <v>5</v>
      </c>
      <c r="C115" s="322" t="s">
        <v>121</v>
      </c>
      <c r="D115" s="314" t="s">
        <v>224</v>
      </c>
      <c r="E115" s="315" t="s">
        <v>331</v>
      </c>
      <c r="F115" s="99">
        <v>0.5</v>
      </c>
      <c r="G115" s="98">
        <f t="shared" si="13"/>
        <v>88.120000000000061</v>
      </c>
      <c r="H115" s="109">
        <v>0.5</v>
      </c>
      <c r="I115" s="5"/>
      <c r="J115" s="73"/>
      <c r="K115" s="40"/>
      <c r="L115" s="9"/>
      <c r="M115" s="192">
        <v>1</v>
      </c>
      <c r="N115" s="192">
        <v>0.5</v>
      </c>
      <c r="O115" s="193">
        <v>3</v>
      </c>
      <c r="P115" s="421">
        <f t="shared" si="14"/>
        <v>4.5</v>
      </c>
      <c r="Q115" s="304">
        <f t="shared" si="15"/>
        <v>1.5</v>
      </c>
      <c r="R115" s="55">
        <v>0.5</v>
      </c>
      <c r="S115" s="5"/>
      <c r="T115" s="61"/>
      <c r="U115" s="436">
        <f>H115*$F$146</f>
        <v>20000</v>
      </c>
      <c r="V115" s="416"/>
      <c r="W115" s="23"/>
      <c r="X115" s="164"/>
      <c r="Y115" s="319"/>
      <c r="Z115" s="553">
        <f t="shared" si="16"/>
        <v>5880100</v>
      </c>
      <c r="AA115" s="501"/>
      <c r="AB115" s="632"/>
    </row>
    <row r="116" spans="1:29" ht="15">
      <c r="A116" s="34" t="s">
        <v>5</v>
      </c>
      <c r="B116" s="410">
        <v>1</v>
      </c>
      <c r="C116" s="318" t="s">
        <v>80</v>
      </c>
      <c r="D116" s="314" t="s">
        <v>73</v>
      </c>
      <c r="E116" s="315" t="s">
        <v>275</v>
      </c>
      <c r="F116" s="99">
        <v>0.22</v>
      </c>
      <c r="G116" s="98">
        <f t="shared" si="13"/>
        <v>88.34000000000006</v>
      </c>
      <c r="H116" s="110">
        <v>0.22</v>
      </c>
      <c r="I116" s="5"/>
      <c r="J116" s="73"/>
      <c r="K116" s="40"/>
      <c r="L116" s="9"/>
      <c r="M116" s="192">
        <v>1</v>
      </c>
      <c r="N116" s="192">
        <v>0.5</v>
      </c>
      <c r="O116" s="193">
        <v>3</v>
      </c>
      <c r="P116" s="421">
        <f t="shared" si="14"/>
        <v>4.5</v>
      </c>
      <c r="Q116" s="304">
        <f t="shared" si="15"/>
        <v>1.5</v>
      </c>
      <c r="R116" s="78">
        <v>0</v>
      </c>
      <c r="S116" s="5"/>
      <c r="T116" s="61"/>
      <c r="U116" s="436">
        <v>0</v>
      </c>
      <c r="V116" s="416"/>
      <c r="W116" s="23"/>
      <c r="X116" s="164"/>
      <c r="Y116" s="319"/>
      <c r="Z116" s="553">
        <f t="shared" si="16"/>
        <v>5880100</v>
      </c>
      <c r="AA116" s="501"/>
      <c r="AB116" s="632"/>
    </row>
    <row r="117" spans="1:29" ht="15">
      <c r="A117" s="34" t="s">
        <v>5</v>
      </c>
      <c r="B117" s="412">
        <v>5</v>
      </c>
      <c r="C117" s="318" t="s">
        <v>73</v>
      </c>
      <c r="D117" s="314" t="s">
        <v>69</v>
      </c>
      <c r="E117" s="315" t="s">
        <v>224</v>
      </c>
      <c r="F117" s="99">
        <v>2.91</v>
      </c>
      <c r="G117" s="98">
        <f t="shared" si="13"/>
        <v>91.250000000000057</v>
      </c>
      <c r="H117" s="109">
        <v>2.91</v>
      </c>
      <c r="I117" s="5"/>
      <c r="J117" s="73"/>
      <c r="K117" s="40"/>
      <c r="L117" s="9"/>
      <c r="M117" s="192">
        <v>1</v>
      </c>
      <c r="N117" s="192">
        <v>0.5</v>
      </c>
      <c r="O117" s="193">
        <v>3</v>
      </c>
      <c r="P117" s="421">
        <f t="shared" si="14"/>
        <v>4.5</v>
      </c>
      <c r="Q117" s="304">
        <f t="shared" si="15"/>
        <v>1.5</v>
      </c>
      <c r="R117" s="55">
        <v>2.91</v>
      </c>
      <c r="S117" s="5"/>
      <c r="T117" s="61"/>
      <c r="U117" s="436">
        <f>(H117*$F$146)*0.5</f>
        <v>58200</v>
      </c>
      <c r="V117" s="416"/>
      <c r="W117" s="23"/>
      <c r="X117" s="164"/>
      <c r="Y117" s="319"/>
      <c r="Z117" s="553">
        <f t="shared" si="16"/>
        <v>5938300</v>
      </c>
      <c r="AA117" s="501"/>
      <c r="AB117" s="632" t="s">
        <v>276</v>
      </c>
    </row>
    <row r="118" spans="1:29" ht="15">
      <c r="A118" s="34" t="s">
        <v>5</v>
      </c>
      <c r="B118" s="409">
        <v>4</v>
      </c>
      <c r="C118" s="322" t="s">
        <v>115</v>
      </c>
      <c r="D118" s="314" t="s">
        <v>250</v>
      </c>
      <c r="E118" s="315" t="s">
        <v>255</v>
      </c>
      <c r="F118" s="99">
        <v>1.04</v>
      </c>
      <c r="G118" s="98">
        <f t="shared" si="13"/>
        <v>92.290000000000063</v>
      </c>
      <c r="H118" s="105">
        <v>1.04</v>
      </c>
      <c r="I118" s="5"/>
      <c r="J118" s="73"/>
      <c r="K118" s="40"/>
      <c r="L118" s="9"/>
      <c r="M118" s="192">
        <v>1</v>
      </c>
      <c r="N118" s="192">
        <v>0.5</v>
      </c>
      <c r="O118" s="193">
        <v>3</v>
      </c>
      <c r="P118" s="421">
        <f t="shared" si="14"/>
        <v>4.5</v>
      </c>
      <c r="Q118" s="304">
        <f t="shared" si="15"/>
        <v>1.5</v>
      </c>
      <c r="R118" s="5"/>
      <c r="S118" s="7">
        <v>1.04</v>
      </c>
      <c r="T118" s="61"/>
      <c r="U118" s="436">
        <f>S118*$G$146</f>
        <v>62400</v>
      </c>
      <c r="V118" s="416"/>
      <c r="W118" s="23"/>
      <c r="X118" s="164"/>
      <c r="Y118" s="319"/>
      <c r="Z118" s="553">
        <f t="shared" si="16"/>
        <v>6000700</v>
      </c>
      <c r="AA118" s="501"/>
      <c r="AB118" s="632" t="s">
        <v>262</v>
      </c>
      <c r="AC118" s="508"/>
    </row>
    <row r="119" spans="1:29" ht="15">
      <c r="A119" s="93" t="s">
        <v>5</v>
      </c>
      <c r="B119" s="411">
        <v>6</v>
      </c>
      <c r="C119" s="318" t="s">
        <v>79</v>
      </c>
      <c r="D119" s="314" t="s">
        <v>250</v>
      </c>
      <c r="E119" s="315" t="s">
        <v>251</v>
      </c>
      <c r="F119" s="99">
        <v>0.08</v>
      </c>
      <c r="G119" s="98">
        <f t="shared" si="13"/>
        <v>92.370000000000061</v>
      </c>
      <c r="H119" s="115">
        <v>0.08</v>
      </c>
      <c r="I119" s="5"/>
      <c r="J119" s="73"/>
      <c r="K119" s="40"/>
      <c r="L119" s="9"/>
      <c r="M119" s="181">
        <v>1</v>
      </c>
      <c r="N119" s="181">
        <v>0.5</v>
      </c>
      <c r="O119" s="179">
        <v>3</v>
      </c>
      <c r="P119" s="420">
        <f t="shared" si="14"/>
        <v>4.5</v>
      </c>
      <c r="Q119" s="304">
        <f t="shared" si="15"/>
        <v>1.5</v>
      </c>
      <c r="R119" s="116">
        <v>0</v>
      </c>
      <c r="S119" s="5"/>
      <c r="T119" s="61"/>
      <c r="U119" s="436">
        <v>0</v>
      </c>
      <c r="V119" s="416"/>
      <c r="W119" s="23"/>
      <c r="X119" s="164"/>
      <c r="Y119" s="319"/>
      <c r="Z119" s="548"/>
      <c r="AA119" s="699"/>
      <c r="AB119" s="632" t="s">
        <v>392</v>
      </c>
    </row>
    <row r="120" spans="1:29" ht="15">
      <c r="A120" s="28" t="s">
        <v>5</v>
      </c>
      <c r="B120" s="410">
        <v>1</v>
      </c>
      <c r="C120" s="322" t="s">
        <v>75</v>
      </c>
      <c r="D120" s="314" t="s">
        <v>230</v>
      </c>
      <c r="E120" s="315" t="s">
        <v>34</v>
      </c>
      <c r="F120" s="99">
        <v>0.44</v>
      </c>
      <c r="G120" s="98">
        <f t="shared" si="13"/>
        <v>92.810000000000059</v>
      </c>
      <c r="H120" s="104"/>
      <c r="I120" s="5"/>
      <c r="J120" s="77">
        <v>0.44</v>
      </c>
      <c r="K120" s="40"/>
      <c r="L120" s="9"/>
      <c r="M120" s="181">
        <v>1</v>
      </c>
      <c r="N120" s="181">
        <v>1</v>
      </c>
      <c r="O120" s="179">
        <v>1</v>
      </c>
      <c r="P120" s="420">
        <f t="shared" si="14"/>
        <v>3</v>
      </c>
      <c r="Q120" s="304">
        <f t="shared" si="15"/>
        <v>1</v>
      </c>
      <c r="R120" s="5"/>
      <c r="S120" s="5"/>
      <c r="T120" s="79">
        <v>0</v>
      </c>
      <c r="U120" s="436">
        <v>0</v>
      </c>
      <c r="V120" s="416"/>
      <c r="W120" s="23"/>
      <c r="X120" s="164"/>
      <c r="Y120" s="319"/>
      <c r="Z120" s="548"/>
      <c r="AA120" s="699"/>
      <c r="AB120" s="632"/>
    </row>
    <row r="121" spans="1:29" ht="15">
      <c r="A121" s="34" t="s">
        <v>5</v>
      </c>
      <c r="B121" s="411">
        <v>6</v>
      </c>
      <c r="C121" s="318" t="s">
        <v>68</v>
      </c>
      <c r="D121" s="314" t="s">
        <v>261</v>
      </c>
      <c r="E121" s="315" t="s">
        <v>251</v>
      </c>
      <c r="F121" s="99">
        <v>0.08</v>
      </c>
      <c r="G121" s="98">
        <f t="shared" si="13"/>
        <v>92.890000000000057</v>
      </c>
      <c r="H121" s="115">
        <v>0.08</v>
      </c>
      <c r="I121" s="5"/>
      <c r="J121" s="73"/>
      <c r="K121" s="40"/>
      <c r="L121" s="9"/>
      <c r="M121" s="192">
        <v>1</v>
      </c>
      <c r="N121" s="192">
        <v>0.5</v>
      </c>
      <c r="O121" s="193">
        <v>2</v>
      </c>
      <c r="P121" s="421">
        <f t="shared" si="14"/>
        <v>3.5</v>
      </c>
      <c r="Q121" s="304">
        <f t="shared" si="15"/>
        <v>1</v>
      </c>
      <c r="R121" s="5"/>
      <c r="S121" s="78">
        <v>0</v>
      </c>
      <c r="T121" s="61"/>
      <c r="U121" s="436">
        <v>0</v>
      </c>
      <c r="V121" s="416"/>
      <c r="W121" s="23"/>
      <c r="X121" s="164"/>
      <c r="Y121" s="319"/>
      <c r="Z121" s="548"/>
      <c r="AA121" s="699"/>
      <c r="AB121" s="632" t="s">
        <v>433</v>
      </c>
    </row>
    <row r="122" spans="1:29" ht="15">
      <c r="A122" s="34" t="s">
        <v>5</v>
      </c>
      <c r="B122" s="410">
        <v>1</v>
      </c>
      <c r="C122" s="322" t="s">
        <v>18</v>
      </c>
      <c r="D122" s="314" t="s">
        <v>255</v>
      </c>
      <c r="E122" s="315" t="s">
        <v>49</v>
      </c>
      <c r="F122" s="99">
        <v>0.1</v>
      </c>
      <c r="G122" s="98">
        <f t="shared" si="13"/>
        <v>92.990000000000052</v>
      </c>
      <c r="H122" s="74" t="s">
        <v>13</v>
      </c>
      <c r="I122" s="78">
        <v>0.1</v>
      </c>
      <c r="J122" s="73"/>
      <c r="K122" s="40"/>
      <c r="L122" s="9"/>
      <c r="M122" s="192">
        <v>1</v>
      </c>
      <c r="N122" s="192">
        <v>0.5</v>
      </c>
      <c r="O122" s="193">
        <v>2</v>
      </c>
      <c r="P122" s="421">
        <f t="shared" si="14"/>
        <v>3.5</v>
      </c>
      <c r="Q122" s="304">
        <f t="shared" si="15"/>
        <v>1</v>
      </c>
      <c r="R122" s="23"/>
      <c r="S122" s="78">
        <v>0</v>
      </c>
      <c r="T122" s="61"/>
      <c r="U122" s="436">
        <v>0</v>
      </c>
      <c r="V122" s="416"/>
      <c r="W122" s="23"/>
      <c r="X122" s="164"/>
      <c r="Y122" s="319"/>
      <c r="Z122" s="548"/>
      <c r="AA122" s="699"/>
      <c r="AB122" s="632"/>
    </row>
    <row r="123" spans="1:29" ht="15">
      <c r="A123" s="34" t="s">
        <v>5</v>
      </c>
      <c r="B123" s="410">
        <v>1</v>
      </c>
      <c r="C123" s="318" t="s">
        <v>31</v>
      </c>
      <c r="D123" s="314" t="s">
        <v>255</v>
      </c>
      <c r="E123" s="315" t="s">
        <v>251</v>
      </c>
      <c r="F123" s="99">
        <v>0.18</v>
      </c>
      <c r="G123" s="98">
        <f t="shared" si="13"/>
        <v>93.170000000000059</v>
      </c>
      <c r="H123" s="104"/>
      <c r="I123" s="78">
        <v>0.18</v>
      </c>
      <c r="J123" s="73"/>
      <c r="K123" s="40"/>
      <c r="L123" s="9"/>
      <c r="M123" s="192">
        <v>1</v>
      </c>
      <c r="N123" s="192">
        <v>0.5</v>
      </c>
      <c r="O123" s="193">
        <v>1</v>
      </c>
      <c r="P123" s="421">
        <f t="shared" si="14"/>
        <v>2.5</v>
      </c>
      <c r="Q123" s="304">
        <f t="shared" si="15"/>
        <v>0.5</v>
      </c>
      <c r="R123" s="5"/>
      <c r="S123" s="78">
        <v>0</v>
      </c>
      <c r="T123" s="61"/>
      <c r="U123" s="436">
        <v>0</v>
      </c>
      <c r="V123" s="416"/>
      <c r="W123" s="23"/>
      <c r="X123" s="164"/>
      <c r="Y123" s="319"/>
      <c r="Z123" s="548"/>
      <c r="AA123" s="699"/>
      <c r="AB123" s="632"/>
    </row>
    <row r="124" spans="1:29" ht="15">
      <c r="A124" s="34" t="s">
        <v>5</v>
      </c>
      <c r="B124" s="413">
        <v>0</v>
      </c>
      <c r="C124" s="323" t="s">
        <v>67</v>
      </c>
      <c r="D124" s="314"/>
      <c r="E124" s="315">
        <v>0.26</v>
      </c>
      <c r="F124" s="99">
        <v>0</v>
      </c>
      <c r="G124" s="98">
        <f>F124+G123</f>
        <v>93.170000000000059</v>
      </c>
      <c r="H124" s="104"/>
      <c r="I124" s="5"/>
      <c r="J124" s="73"/>
      <c r="K124" s="40"/>
      <c r="L124" s="9"/>
      <c r="M124" s="173"/>
      <c r="N124" s="173"/>
      <c r="O124" s="174"/>
      <c r="P124" s="420">
        <f t="shared" si="14"/>
        <v>0</v>
      </c>
      <c r="Q124" s="304"/>
      <c r="R124" s="5"/>
      <c r="S124" s="5"/>
      <c r="T124" s="61"/>
      <c r="U124" s="436"/>
      <c r="V124" s="416"/>
      <c r="W124" s="23"/>
      <c r="X124" s="164"/>
      <c r="Y124" s="319"/>
      <c r="Z124" s="548"/>
      <c r="AA124" s="699"/>
      <c r="AB124" s="632"/>
    </row>
    <row r="125" spans="1:29" ht="15">
      <c r="A125" s="34" t="s">
        <v>5</v>
      </c>
      <c r="B125" s="413">
        <v>0</v>
      </c>
      <c r="C125" s="323" t="s">
        <v>71</v>
      </c>
      <c r="D125" s="314"/>
      <c r="E125" s="315">
        <v>1.17</v>
      </c>
      <c r="F125" s="99">
        <v>0</v>
      </c>
      <c r="G125" s="98">
        <f t="shared" si="13"/>
        <v>93.170000000000059</v>
      </c>
      <c r="H125" s="104"/>
      <c r="I125" s="5"/>
      <c r="J125" s="73"/>
      <c r="K125" s="40"/>
      <c r="L125" s="9"/>
      <c r="M125" s="173"/>
      <c r="N125" s="173"/>
      <c r="O125" s="174"/>
      <c r="P125" s="420">
        <f t="shared" si="14"/>
        <v>0</v>
      </c>
      <c r="Q125" s="305"/>
      <c r="R125" s="5"/>
      <c r="S125" s="5"/>
      <c r="T125" s="61"/>
      <c r="U125" s="436"/>
      <c r="V125" s="416"/>
      <c r="W125" s="23"/>
      <c r="X125" s="164"/>
      <c r="Y125" s="319"/>
      <c r="Z125" s="548"/>
      <c r="AA125" s="699"/>
      <c r="AB125" s="632"/>
    </row>
    <row r="126" spans="1:29" ht="15">
      <c r="A126" s="8" t="s">
        <v>5</v>
      </c>
      <c r="B126" s="410">
        <v>1</v>
      </c>
      <c r="C126" s="318" t="s">
        <v>207</v>
      </c>
      <c r="D126" s="314" t="s">
        <v>255</v>
      </c>
      <c r="E126" s="315" t="s">
        <v>49</v>
      </c>
      <c r="F126" s="99">
        <v>1.25</v>
      </c>
      <c r="G126" s="98">
        <f t="shared" si="13"/>
        <v>94.420000000000059</v>
      </c>
      <c r="H126" s="74"/>
      <c r="I126" s="78">
        <v>1.25</v>
      </c>
      <c r="J126" s="73"/>
      <c r="K126" s="40"/>
      <c r="L126" s="9"/>
      <c r="M126" s="200"/>
      <c r="N126" s="200"/>
      <c r="O126" s="201"/>
      <c r="P126" s="420">
        <f t="shared" si="14"/>
        <v>0</v>
      </c>
      <c r="Q126" s="305"/>
      <c r="R126" s="23"/>
      <c r="S126" s="78">
        <v>0</v>
      </c>
      <c r="T126" s="61"/>
      <c r="U126" s="436">
        <v>0</v>
      </c>
      <c r="V126" s="416"/>
      <c r="W126" s="23"/>
      <c r="X126" s="164"/>
      <c r="Y126" s="319"/>
      <c r="Z126" s="548"/>
      <c r="AA126" s="699"/>
      <c r="AB126" s="632"/>
    </row>
    <row r="127" spans="1:29" ht="15">
      <c r="A127" s="8" t="s">
        <v>5</v>
      </c>
      <c r="B127" s="413"/>
      <c r="C127" s="323" t="s">
        <v>99</v>
      </c>
      <c r="D127" s="314"/>
      <c r="E127" s="315"/>
      <c r="F127" s="99">
        <v>0.1</v>
      </c>
      <c r="G127" s="98">
        <f t="shared" si="13"/>
        <v>94.520000000000053</v>
      </c>
      <c r="H127" s="104"/>
      <c r="I127" s="5"/>
      <c r="J127" s="73"/>
      <c r="K127" s="40"/>
      <c r="L127" s="9"/>
      <c r="M127" s="175"/>
      <c r="N127" s="175"/>
      <c r="O127" s="176"/>
      <c r="P127" s="420">
        <f t="shared" si="14"/>
        <v>0</v>
      </c>
      <c r="Q127" s="305"/>
      <c r="R127" s="5"/>
      <c r="S127" s="5"/>
      <c r="T127" s="61"/>
      <c r="U127" s="436"/>
      <c r="V127" s="417"/>
      <c r="W127" s="5"/>
      <c r="X127" s="168"/>
      <c r="Y127" s="319"/>
      <c r="Z127" s="548"/>
      <c r="AA127" s="699"/>
      <c r="AB127" s="632"/>
    </row>
    <row r="128" spans="1:29" ht="15">
      <c r="A128" s="702" t="s">
        <v>5</v>
      </c>
      <c r="B128" s="443"/>
      <c r="C128" s="462" t="s">
        <v>105</v>
      </c>
      <c r="D128" s="445"/>
      <c r="E128" s="446"/>
      <c r="F128" s="447">
        <v>0.15</v>
      </c>
      <c r="G128" s="98">
        <f t="shared" si="13"/>
        <v>94.670000000000059</v>
      </c>
      <c r="H128" s="448"/>
      <c r="I128" s="449"/>
      <c r="J128" s="450"/>
      <c r="K128" s="451"/>
      <c r="L128" s="452"/>
      <c r="M128" s="463"/>
      <c r="N128" s="463"/>
      <c r="O128" s="464"/>
      <c r="P128" s="465">
        <f t="shared" si="14"/>
        <v>0</v>
      </c>
      <c r="Q128" s="306"/>
      <c r="R128" s="449"/>
      <c r="S128" s="449"/>
      <c r="T128" s="453"/>
      <c r="U128" s="461"/>
      <c r="V128" s="454"/>
      <c r="W128" s="449"/>
      <c r="X128" s="455"/>
      <c r="Y128" s="456"/>
      <c r="Z128" s="550"/>
      <c r="AA128" s="703"/>
      <c r="AB128" s="476"/>
    </row>
    <row r="129" spans="1:28" s="507" customFormat="1" ht="15">
      <c r="A129" s="704"/>
      <c r="B129" s="510"/>
      <c r="C129" s="511">
        <v>0.2</v>
      </c>
      <c r="D129" s="445"/>
      <c r="E129" s="446"/>
      <c r="F129" s="529"/>
      <c r="G129" s="529"/>
      <c r="H129" s="529"/>
      <c r="I129" s="529"/>
      <c r="J129" s="529"/>
      <c r="K129" s="530"/>
      <c r="L129" s="530"/>
      <c r="M129" s="531"/>
      <c r="N129" s="531"/>
      <c r="O129" s="531"/>
      <c r="P129" s="531"/>
      <c r="Q129" s="531"/>
      <c r="R129" s="529"/>
      <c r="S129" s="529"/>
      <c r="T129" s="529"/>
      <c r="U129" s="532"/>
      <c r="V129" s="529"/>
      <c r="W129" s="533"/>
      <c r="X129" s="534"/>
      <c r="Y129" s="535"/>
      <c r="Z129" s="551"/>
      <c r="AA129" s="705">
        <f>SUM(U75:U126)</f>
        <v>617900</v>
      </c>
    </row>
    <row r="130" spans="1:28" ht="15" thickBot="1">
      <c r="A130" s="10"/>
      <c r="B130" s="414"/>
      <c r="C130" s="444"/>
      <c r="D130" s="445"/>
      <c r="E130" s="446"/>
      <c r="F130" s="454">
        <f>SUM(F3:F123)</f>
        <v>93.170000000000059</v>
      </c>
      <c r="G130" s="454"/>
      <c r="H130" s="454">
        <f>SUM(H3:H126)</f>
        <v>26.039999999999992</v>
      </c>
      <c r="I130" s="454">
        <f>SUM(I3:I123)</f>
        <v>55.170000000000023</v>
      </c>
      <c r="J130" s="454">
        <f>SUM(J3:J126)</f>
        <v>8.5699999999999985</v>
      </c>
      <c r="K130" s="443"/>
      <c r="L130" s="443"/>
      <c r="M130" s="467"/>
      <c r="N130" s="467"/>
      <c r="O130" s="467"/>
      <c r="P130" s="467"/>
      <c r="Q130" s="449"/>
      <c r="R130" s="454">
        <f>SUM(R3:R126)</f>
        <v>13.739999999999998</v>
      </c>
      <c r="S130" s="454">
        <f>SUM(S3:S126)</f>
        <v>34.559999999999995</v>
      </c>
      <c r="T130" s="454">
        <f>SUM(T3:T126)</f>
        <v>15.86</v>
      </c>
      <c r="U130" s="509">
        <f>SUM(U3:U126)</f>
        <v>6000700</v>
      </c>
      <c r="V130" s="454"/>
      <c r="W130" s="449"/>
      <c r="X130" s="455"/>
      <c r="Y130" s="456"/>
      <c r="Z130" s="466" t="s">
        <v>256</v>
      </c>
      <c r="AA130" s="706"/>
    </row>
    <row r="131" spans="1:28">
      <c r="A131" s="707"/>
      <c r="B131" s="393"/>
      <c r="C131" s="468"/>
      <c r="D131" s="469"/>
      <c r="E131" s="469"/>
      <c r="F131" s="443"/>
      <c r="G131" s="443"/>
      <c r="H131" s="470"/>
      <c r="I131" s="471" t="s">
        <v>352</v>
      </c>
      <c r="J131" s="472">
        <f>SUM(H130:J130)</f>
        <v>89.78</v>
      </c>
      <c r="K131" s="443"/>
      <c r="L131" s="443"/>
      <c r="M131" s="473"/>
      <c r="N131" s="473"/>
      <c r="O131" s="473"/>
      <c r="P131" s="473"/>
      <c r="Q131" s="473"/>
      <c r="R131" s="473" t="s">
        <v>748</v>
      </c>
      <c r="S131" s="473"/>
      <c r="T131" s="474">
        <f>SUM(R130:T130)</f>
        <v>64.16</v>
      </c>
      <c r="U131" s="475"/>
      <c r="V131" s="469"/>
      <c r="W131" s="469"/>
      <c r="X131" s="469"/>
      <c r="Y131" s="469"/>
      <c r="Z131" s="443"/>
      <c r="AA131" s="708"/>
      <c r="AB131" s="476"/>
    </row>
    <row r="132" spans="1:28" ht="15" thickBot="1">
      <c r="A132" s="709"/>
      <c r="B132" s="710"/>
      <c r="C132" s="711"/>
      <c r="D132" s="712"/>
      <c r="E132" s="712"/>
      <c r="F132" s="713"/>
      <c r="G132" s="496"/>
      <c r="H132" s="714"/>
      <c r="I132" s="713"/>
      <c r="J132" s="713"/>
      <c r="K132" s="710"/>
      <c r="L132" s="710"/>
      <c r="M132" s="715"/>
      <c r="N132" s="715"/>
      <c r="O132" s="715"/>
      <c r="P132" s="715"/>
      <c r="Q132" s="716"/>
      <c r="R132" s="717" t="s">
        <v>749</v>
      </c>
      <c r="S132" s="716"/>
      <c r="T132" s="718">
        <f>T131/J131</f>
        <v>0.71463577634216968</v>
      </c>
      <c r="U132" s="719"/>
      <c r="V132" s="715"/>
      <c r="W132" s="715"/>
      <c r="X132" s="715"/>
      <c r="Y132" s="715"/>
      <c r="Z132" s="710"/>
      <c r="AA132" s="720"/>
      <c r="AB132" s="404"/>
    </row>
    <row r="133" spans="1:28">
      <c r="C133" s="88"/>
      <c r="D133" s="88"/>
      <c r="E133" s="88"/>
      <c r="F133" s="89"/>
      <c r="G133" s="90"/>
      <c r="H133" s="89"/>
      <c r="I133" s="89"/>
      <c r="J133"/>
      <c r="K133"/>
      <c r="L133"/>
      <c r="M133"/>
      <c r="N133"/>
      <c r="O133"/>
      <c r="P133" s="159"/>
      <c r="Q133" s="159"/>
      <c r="R133" s="159"/>
      <c r="S133" s="159"/>
      <c r="T133" s="159"/>
      <c r="U133" s="438"/>
      <c r="V133" s="159"/>
      <c r="W133" s="159"/>
      <c r="X133" s="159"/>
    </row>
    <row r="134" spans="1:28">
      <c r="C134" s="332"/>
      <c r="D134" s="332"/>
      <c r="E134" s="332"/>
      <c r="F134" s="89"/>
      <c r="G134" s="90"/>
      <c r="H134" s="91"/>
      <c r="I134" s="89"/>
      <c r="J134" s="89"/>
    </row>
    <row r="135" spans="1:28" ht="28">
      <c r="R135" s="442" t="s">
        <v>783</v>
      </c>
      <c r="S135" s="442" t="s">
        <v>771</v>
      </c>
      <c r="T135" s="444"/>
      <c r="U135" s="537" t="s">
        <v>780</v>
      </c>
    </row>
    <row r="136" spans="1:28" ht="28">
      <c r="G136" s="35" t="s">
        <v>233</v>
      </c>
      <c r="H136" s="310"/>
      <c r="R136" s="543" t="s">
        <v>784</v>
      </c>
      <c r="S136" s="536" t="s">
        <v>770</v>
      </c>
      <c r="T136" s="536" t="s">
        <v>779</v>
      </c>
      <c r="U136" s="538" t="s">
        <v>781</v>
      </c>
    </row>
    <row r="137" spans="1:28">
      <c r="E137" s="458"/>
      <c r="F137" s="459"/>
      <c r="G137" s="331">
        <v>1</v>
      </c>
      <c r="H137" s="333" t="s">
        <v>234</v>
      </c>
      <c r="I137" s="578"/>
      <c r="J137" s="578"/>
      <c r="K137" s="578"/>
      <c r="L137" s="578"/>
      <c r="M137" s="333"/>
      <c r="N137" s="333"/>
      <c r="O137" s="333"/>
      <c r="P137" s="333"/>
      <c r="R137" s="544">
        <f>U137/U142</f>
        <v>0.41622644024863764</v>
      </c>
      <c r="S137" s="449">
        <f>G11</f>
        <v>19.05</v>
      </c>
      <c r="T137" s="443">
        <v>20</v>
      </c>
      <c r="U137" s="540">
        <f>AA13</f>
        <v>2497650</v>
      </c>
    </row>
    <row r="138" spans="1:28">
      <c r="E138" s="458"/>
      <c r="F138" s="459"/>
      <c r="G138" s="331">
        <v>2</v>
      </c>
      <c r="H138" s="334" t="s">
        <v>252</v>
      </c>
      <c r="I138" s="579"/>
      <c r="J138" s="579"/>
      <c r="K138" s="579"/>
      <c r="L138" s="579"/>
      <c r="M138" s="334"/>
      <c r="N138" s="334"/>
      <c r="O138" s="334"/>
      <c r="P138" s="334"/>
      <c r="R138" s="545">
        <f>U138/U142</f>
        <v>0.19344409818854466</v>
      </c>
      <c r="S138" s="539">
        <f>G24</f>
        <v>36.81</v>
      </c>
      <c r="T138" s="393">
        <v>20</v>
      </c>
      <c r="U138" s="541">
        <f>AA26</f>
        <v>1160800</v>
      </c>
    </row>
    <row r="139" spans="1:28">
      <c r="E139" s="458"/>
      <c r="F139" s="459"/>
      <c r="G139" s="331">
        <v>3</v>
      </c>
      <c r="H139" s="580" t="s">
        <v>253</v>
      </c>
      <c r="I139" s="581"/>
      <c r="J139" s="581"/>
      <c r="K139" s="581"/>
      <c r="L139" s="581"/>
      <c r="M139" s="580"/>
      <c r="N139" s="580"/>
      <c r="O139" s="580"/>
      <c r="P139" s="580"/>
      <c r="R139" s="545">
        <f>U139/U142</f>
        <v>0.17337977235989135</v>
      </c>
      <c r="S139" s="539">
        <f>G46</f>
        <v>55.580000000000013</v>
      </c>
      <c r="T139" s="393">
        <v>20</v>
      </c>
      <c r="U139" s="541">
        <f>AA47</f>
        <v>1040400</v>
      </c>
    </row>
    <row r="140" spans="1:28">
      <c r="E140" s="458"/>
      <c r="F140" s="459"/>
      <c r="G140" s="331">
        <v>4</v>
      </c>
      <c r="H140" s="582" t="s">
        <v>237</v>
      </c>
      <c r="I140" s="583"/>
      <c r="J140" s="583"/>
      <c r="K140" s="583"/>
      <c r="L140" s="583"/>
      <c r="M140" s="582"/>
      <c r="N140" s="582"/>
      <c r="O140" s="582"/>
      <c r="P140" s="582"/>
      <c r="R140" s="545">
        <f>U140/U142</f>
        <v>0.11397836919026114</v>
      </c>
      <c r="S140" s="539">
        <f>G73</f>
        <v>74.350000000000009</v>
      </c>
      <c r="T140" s="393">
        <v>20</v>
      </c>
      <c r="U140" s="541">
        <f>AA74</f>
        <v>683950</v>
      </c>
    </row>
    <row r="141" spans="1:28">
      <c r="E141" s="458"/>
      <c r="F141" s="459"/>
      <c r="G141" s="331">
        <v>5</v>
      </c>
      <c r="H141" s="337" t="s">
        <v>269</v>
      </c>
      <c r="I141" s="584"/>
      <c r="J141" s="584"/>
      <c r="K141" s="584"/>
      <c r="L141" s="584"/>
      <c r="M141" s="337"/>
      <c r="N141" s="337"/>
      <c r="O141" s="337"/>
      <c r="P141" s="337"/>
      <c r="R141" s="546">
        <f>U141/U142</f>
        <v>0.10297132001266519</v>
      </c>
      <c r="S141" s="33">
        <f>G118</f>
        <v>92.290000000000063</v>
      </c>
      <c r="T141" s="396">
        <v>20</v>
      </c>
      <c r="U141" s="542">
        <f>AA129</f>
        <v>617900</v>
      </c>
    </row>
    <row r="142" spans="1:28">
      <c r="E142" s="458"/>
      <c r="F142" s="459"/>
      <c r="G142" s="331">
        <v>6</v>
      </c>
      <c r="H142" s="585" t="s">
        <v>286</v>
      </c>
      <c r="I142" s="586"/>
      <c r="J142" s="586"/>
      <c r="K142" s="586"/>
      <c r="L142" s="586"/>
      <c r="M142" s="585"/>
      <c r="N142" s="585"/>
      <c r="O142" s="585"/>
      <c r="P142" s="585"/>
      <c r="T142" s="1">
        <f>SUM(T137:T141)</f>
        <v>100</v>
      </c>
      <c r="U142" s="139">
        <f>SUM(U137:U141)</f>
        <v>6000700</v>
      </c>
    </row>
    <row r="144" spans="1:28">
      <c r="A144" s="310"/>
      <c r="F144" s="54" t="s">
        <v>242</v>
      </c>
    </row>
    <row r="145" spans="1:28">
      <c r="A145" s="310"/>
      <c r="E145" s="51" t="s">
        <v>243</v>
      </c>
      <c r="F145" s="52" t="s">
        <v>3</v>
      </c>
      <c r="G145" s="52" t="s">
        <v>241</v>
      </c>
      <c r="H145" s="52" t="s">
        <v>228</v>
      </c>
    </row>
    <row r="146" spans="1:28">
      <c r="A146" s="310"/>
      <c r="C146" s="35" t="s">
        <v>3</v>
      </c>
      <c r="E146" s="35" t="s">
        <v>238</v>
      </c>
      <c r="F146" s="53">
        <v>40000</v>
      </c>
      <c r="G146" s="53">
        <v>60000</v>
      </c>
      <c r="H146" s="53">
        <v>155000</v>
      </c>
    </row>
    <row r="147" spans="1:28" s="1" customFormat="1">
      <c r="C147" s="35" t="s">
        <v>241</v>
      </c>
      <c r="D147" s="310"/>
      <c r="E147" s="35" t="s">
        <v>239</v>
      </c>
      <c r="F147" s="53">
        <v>40000</v>
      </c>
      <c r="G147" s="53">
        <v>95000</v>
      </c>
      <c r="H147" s="53">
        <v>155000</v>
      </c>
      <c r="M147" s="310"/>
      <c r="N147" s="310"/>
      <c r="O147" s="310"/>
      <c r="P147" s="310"/>
      <c r="Q147" s="310"/>
      <c r="R147" s="310"/>
      <c r="S147" s="310"/>
      <c r="T147" s="310"/>
      <c r="U147" s="139"/>
      <c r="V147" s="310"/>
      <c r="W147" s="310"/>
      <c r="X147" s="310"/>
      <c r="Y147" s="310"/>
      <c r="AB147" s="310"/>
    </row>
    <row r="148" spans="1:28" s="1" customFormat="1">
      <c r="C148" s="35" t="s">
        <v>228</v>
      </c>
      <c r="D148" s="310"/>
      <c r="E148" s="35" t="s">
        <v>240</v>
      </c>
      <c r="F148" s="53">
        <v>40000</v>
      </c>
      <c r="G148" s="53">
        <v>95000</v>
      </c>
      <c r="H148" s="53">
        <v>155000</v>
      </c>
      <c r="M148" s="310"/>
      <c r="N148" s="310"/>
      <c r="O148" s="310"/>
      <c r="P148" s="310"/>
      <c r="Q148" s="310"/>
      <c r="R148" s="310"/>
      <c r="S148" s="310"/>
      <c r="T148" s="310"/>
      <c r="U148" s="139"/>
      <c r="V148" s="310"/>
      <c r="W148" s="310"/>
      <c r="X148" s="310"/>
      <c r="Y148" s="310"/>
      <c r="AB148" s="310"/>
    </row>
    <row r="150" spans="1:28" s="1" customFormat="1">
      <c r="B150" s="35"/>
      <c r="C150" s="310"/>
      <c r="D150" s="310"/>
      <c r="E150" s="310"/>
      <c r="M150" s="310"/>
      <c r="N150" s="310"/>
      <c r="O150" s="310"/>
      <c r="P150" s="310"/>
      <c r="Q150" s="310"/>
      <c r="R150" s="310"/>
      <c r="S150" s="310"/>
      <c r="T150" s="310"/>
      <c r="U150" s="139"/>
      <c r="V150" s="310"/>
      <c r="W150" s="310"/>
      <c r="X150" s="310"/>
      <c r="Y150" s="310"/>
      <c r="AB150" s="310"/>
    </row>
    <row r="151" spans="1:28" s="1" customFormat="1">
      <c r="B151" s="35"/>
      <c r="D151" s="310"/>
      <c r="E151" s="310"/>
      <c r="M151" s="310"/>
      <c r="N151" s="310"/>
      <c r="O151" s="310"/>
      <c r="P151" s="310"/>
      <c r="Q151" s="310"/>
      <c r="R151" s="310"/>
      <c r="S151" s="310"/>
      <c r="T151" s="310"/>
      <c r="U151" s="139"/>
      <c r="V151" s="310"/>
      <c r="W151" s="310"/>
      <c r="X151" s="310"/>
      <c r="Y151" s="310"/>
      <c r="AB151" s="310"/>
    </row>
    <row r="152" spans="1:28" s="1" customFormat="1">
      <c r="B152" s="35"/>
      <c r="D152" s="310"/>
      <c r="E152" s="310"/>
      <c r="M152" s="310"/>
      <c r="N152" s="310"/>
      <c r="O152" s="310"/>
      <c r="P152" s="310"/>
      <c r="Q152" s="310"/>
      <c r="R152" s="310"/>
      <c r="S152" s="310"/>
      <c r="T152" s="310"/>
      <c r="U152" s="139"/>
      <c r="V152" s="310"/>
      <c r="W152" s="310"/>
      <c r="X152" s="310"/>
      <c r="Y152" s="310"/>
      <c r="AB152" s="310"/>
    </row>
    <row r="153" spans="1:28" s="1" customFormat="1">
      <c r="B153" s="35"/>
      <c r="D153" s="310"/>
      <c r="E153" s="310"/>
      <c r="M153" s="310"/>
      <c r="N153" s="310"/>
      <c r="O153" s="310"/>
      <c r="P153" s="310"/>
      <c r="Q153" s="310"/>
      <c r="R153" s="310"/>
      <c r="S153" s="310"/>
      <c r="T153" s="310"/>
      <c r="U153" s="139"/>
      <c r="V153" s="310"/>
      <c r="W153" s="310"/>
      <c r="X153" s="310"/>
      <c r="Y153" s="310"/>
      <c r="AB153" s="310"/>
    </row>
    <row r="154" spans="1:28" s="1" customFormat="1">
      <c r="B154" s="35"/>
      <c r="D154" s="310"/>
      <c r="E154" s="310"/>
      <c r="M154" s="310"/>
      <c r="N154" s="310"/>
      <c r="O154" s="310"/>
      <c r="P154" s="310"/>
      <c r="Q154" s="310"/>
      <c r="R154" s="310"/>
      <c r="S154" s="310"/>
      <c r="T154" s="310"/>
      <c r="U154" s="139"/>
      <c r="V154" s="310"/>
      <c r="W154" s="310"/>
      <c r="X154" s="310"/>
      <c r="Y154" s="310"/>
      <c r="AB154" s="310"/>
    </row>
    <row r="155" spans="1:28" s="1" customFormat="1">
      <c r="B155" s="35"/>
      <c r="D155" s="310"/>
      <c r="E155" s="310"/>
      <c r="M155" s="310"/>
      <c r="N155" s="310"/>
      <c r="O155" s="310"/>
      <c r="P155" s="310"/>
      <c r="Q155" s="310"/>
      <c r="R155" s="310"/>
      <c r="S155" s="310"/>
      <c r="T155" s="310"/>
      <c r="U155" s="139"/>
      <c r="V155" s="310"/>
      <c r="W155" s="310"/>
      <c r="X155" s="310"/>
      <c r="Y155" s="310"/>
      <c r="AB155" s="310"/>
    </row>
    <row r="156" spans="1:28" s="1" customFormat="1">
      <c r="B156" s="35"/>
      <c r="D156" s="310"/>
      <c r="E156" s="310"/>
      <c r="M156" s="310"/>
      <c r="N156" s="310"/>
      <c r="O156" s="310"/>
      <c r="P156" s="310"/>
      <c r="Q156" s="310"/>
      <c r="R156" s="310"/>
      <c r="S156" s="310"/>
      <c r="T156" s="310"/>
      <c r="U156" s="139"/>
      <c r="V156" s="310"/>
      <c r="W156" s="310"/>
      <c r="X156" s="310"/>
      <c r="Y156" s="310"/>
      <c r="AB156" s="310"/>
    </row>
    <row r="157" spans="1:28" s="1" customFormat="1">
      <c r="B157" s="35"/>
      <c r="D157" s="310"/>
      <c r="E157" s="310"/>
      <c r="M157" s="310"/>
      <c r="N157" s="310"/>
      <c r="O157" s="310"/>
      <c r="P157" s="310"/>
      <c r="Q157" s="310"/>
      <c r="R157" s="310"/>
      <c r="S157" s="310"/>
      <c r="T157" s="310"/>
      <c r="U157" s="139"/>
      <c r="V157" s="310"/>
      <c r="W157" s="310"/>
      <c r="X157" s="310"/>
      <c r="Y157" s="310"/>
      <c r="AB157" s="310"/>
    </row>
    <row r="158" spans="1:28" s="1" customFormat="1">
      <c r="B158" s="35"/>
      <c r="D158" s="310"/>
      <c r="E158" s="310"/>
      <c r="M158" s="310"/>
      <c r="N158" s="310"/>
      <c r="O158" s="310"/>
      <c r="P158" s="310"/>
      <c r="Q158" s="310"/>
      <c r="R158" s="310"/>
      <c r="S158" s="310"/>
      <c r="T158" s="310"/>
      <c r="U158" s="139"/>
      <c r="V158" s="310"/>
      <c r="W158" s="310"/>
      <c r="X158" s="310"/>
      <c r="Y158" s="310"/>
      <c r="AB158" s="310"/>
    </row>
    <row r="159" spans="1:28" s="1" customFormat="1">
      <c r="B159" s="35"/>
      <c r="C159" s="310"/>
      <c r="D159" s="310"/>
      <c r="E159" s="310"/>
      <c r="M159" s="310"/>
      <c r="N159" s="310"/>
      <c r="O159" s="310"/>
      <c r="P159" s="310"/>
      <c r="Q159" s="310"/>
      <c r="R159" s="310"/>
      <c r="S159" s="310"/>
      <c r="T159" s="310"/>
      <c r="U159" s="139"/>
      <c r="V159" s="310"/>
      <c r="W159" s="310"/>
      <c r="X159" s="310"/>
      <c r="Y159" s="310"/>
      <c r="AB159" s="310"/>
    </row>
  </sheetData>
  <mergeCells count="3">
    <mergeCell ref="F1:G1"/>
    <mergeCell ref="M1:P1"/>
    <mergeCell ref="R1:T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70"/>
  <sheetViews>
    <sheetView zoomScale="125" zoomScaleNormal="125" zoomScalePageLayoutView="125" workbookViewId="0">
      <pane ySplit="2860" topLeftCell="A241" activePane="bottomLeft"/>
      <selection activeCell="A79" sqref="A79:XFD79"/>
      <selection pane="bottomLeft" activeCell="F258" sqref="F258"/>
    </sheetView>
  </sheetViews>
  <sheetFormatPr baseColWidth="10" defaultColWidth="8.83203125" defaultRowHeight="14" x14ac:dyDescent="0"/>
  <cols>
    <col min="1" max="1" width="6.33203125" style="1" customWidth="1"/>
    <col min="2" max="2" width="8.6640625" style="1" customWidth="1"/>
    <col min="3" max="3" width="36.83203125" customWidth="1"/>
    <col min="4" max="4" width="27.5" hidden="1" customWidth="1"/>
    <col min="5" max="5" width="29" hidden="1" customWidth="1"/>
    <col min="6" max="7" width="8.6640625" style="1" customWidth="1"/>
    <col min="8" max="10" width="8.83203125" style="1"/>
    <col min="11" max="11" width="14.6640625" style="1" hidden="1" customWidth="1"/>
    <col min="12" max="12" width="15" style="1" hidden="1" customWidth="1"/>
    <col min="16" max="16" width="17.5" customWidth="1"/>
    <col min="17" max="17" width="61.6640625" customWidth="1"/>
  </cols>
  <sheetData>
    <row r="1" spans="1:17" ht="18">
      <c r="C1" s="26" t="s">
        <v>220</v>
      </c>
      <c r="D1" s="26"/>
      <c r="E1" s="26"/>
    </row>
    <row r="2" spans="1:17" ht="23">
      <c r="C2" s="27" t="s">
        <v>249</v>
      </c>
      <c r="D2" s="27"/>
      <c r="E2" s="27"/>
    </row>
    <row r="4" spans="1:17" ht="15" thickBot="1"/>
    <row r="5" spans="1:17">
      <c r="A5" s="120"/>
      <c r="B5" s="30" t="s">
        <v>247</v>
      </c>
      <c r="C5" s="121"/>
      <c r="D5" s="122"/>
      <c r="E5" s="122"/>
      <c r="F5" s="760" t="s">
        <v>208</v>
      </c>
      <c r="G5" s="761"/>
      <c r="H5" s="762" t="s">
        <v>2</v>
      </c>
      <c r="I5" s="763"/>
      <c r="J5" s="764"/>
      <c r="K5" s="71"/>
      <c r="L5" s="17"/>
      <c r="M5" s="763" t="s">
        <v>244</v>
      </c>
      <c r="N5" s="763"/>
      <c r="O5" s="765"/>
      <c r="P5" s="59" t="s">
        <v>284</v>
      </c>
      <c r="Q5" s="80"/>
    </row>
    <row r="6" spans="1:17" ht="15" thickBot="1">
      <c r="A6" s="18" t="s">
        <v>1</v>
      </c>
      <c r="B6" s="37" t="s">
        <v>235</v>
      </c>
      <c r="C6" s="19" t="s">
        <v>0</v>
      </c>
      <c r="D6" s="19" t="s">
        <v>222</v>
      </c>
      <c r="E6" s="57" t="s">
        <v>223</v>
      </c>
      <c r="F6" s="18" t="s">
        <v>38</v>
      </c>
      <c r="G6" s="57" t="s">
        <v>5</v>
      </c>
      <c r="H6" s="18" t="s">
        <v>3</v>
      </c>
      <c r="I6" s="19" t="s">
        <v>227</v>
      </c>
      <c r="J6" s="20" t="s">
        <v>228</v>
      </c>
      <c r="K6" s="766" t="s">
        <v>279</v>
      </c>
      <c r="L6" s="767"/>
      <c r="M6" s="19" t="s">
        <v>3</v>
      </c>
      <c r="N6" s="19" t="s">
        <v>227</v>
      </c>
      <c r="O6" s="57" t="s">
        <v>228</v>
      </c>
      <c r="P6" s="97" t="s">
        <v>246</v>
      </c>
      <c r="Q6" s="123" t="s">
        <v>245</v>
      </c>
    </row>
    <row r="7" spans="1:17">
      <c r="A7" s="124" t="s">
        <v>5</v>
      </c>
      <c r="B7" s="136">
        <v>1</v>
      </c>
      <c r="C7" s="137" t="s">
        <v>35</v>
      </c>
      <c r="D7" s="22" t="s">
        <v>225</v>
      </c>
      <c r="E7" s="68" t="s">
        <v>226</v>
      </c>
      <c r="F7" s="117"/>
      <c r="G7" s="98">
        <v>0.25</v>
      </c>
      <c r="H7" s="103"/>
      <c r="I7" s="138">
        <v>0.25</v>
      </c>
      <c r="J7" s="72"/>
      <c r="K7" s="38"/>
      <c r="L7" s="14" t="s">
        <v>229</v>
      </c>
      <c r="M7" s="33"/>
      <c r="N7" s="138">
        <v>0</v>
      </c>
      <c r="O7" s="60"/>
      <c r="P7" s="134">
        <v>0</v>
      </c>
      <c r="Q7" s="64"/>
    </row>
    <row r="8" spans="1:17">
      <c r="A8" s="34" t="s">
        <v>5</v>
      </c>
      <c r="B8" s="56">
        <v>4</v>
      </c>
      <c r="C8" s="4" t="s">
        <v>745</v>
      </c>
      <c r="D8" s="22" t="s">
        <v>230</v>
      </c>
      <c r="E8" s="68" t="s">
        <v>231</v>
      </c>
      <c r="F8" s="74"/>
      <c r="G8" s="99">
        <v>2.4500000000000002</v>
      </c>
      <c r="H8" s="105">
        <v>1</v>
      </c>
      <c r="I8" s="5" t="s">
        <v>13</v>
      </c>
      <c r="K8" s="40" t="s">
        <v>40</v>
      </c>
      <c r="L8" s="9"/>
      <c r="M8" s="23">
        <v>0</v>
      </c>
      <c r="N8" s="25">
        <v>1</v>
      </c>
      <c r="O8" s="79">
        <v>0</v>
      </c>
      <c r="P8" s="65">
        <f>(N8*$G$257)</f>
        <v>60000</v>
      </c>
      <c r="Q8" s="377" t="s">
        <v>248</v>
      </c>
    </row>
    <row r="9" spans="1:17">
      <c r="A9" s="34"/>
      <c r="B9" s="56">
        <v>4</v>
      </c>
      <c r="C9" s="4" t="s">
        <v>746</v>
      </c>
      <c r="D9" s="22"/>
      <c r="E9" s="68"/>
      <c r="F9" s="74"/>
      <c r="G9" s="99"/>
      <c r="H9" s="105"/>
      <c r="I9" s="5"/>
      <c r="J9" s="77">
        <v>1.45</v>
      </c>
      <c r="K9" s="40"/>
      <c r="L9" s="9"/>
      <c r="M9" s="23"/>
      <c r="N9" s="25"/>
      <c r="O9" s="79">
        <v>1.45</v>
      </c>
      <c r="P9" s="65"/>
      <c r="Q9" s="377"/>
    </row>
    <row r="10" spans="1:17">
      <c r="A10" s="34" t="s">
        <v>5</v>
      </c>
      <c r="B10" s="82">
        <v>3</v>
      </c>
      <c r="C10" s="4" t="s">
        <v>56</v>
      </c>
      <c r="D10" s="22" t="s">
        <v>230</v>
      </c>
      <c r="E10" s="68" t="s">
        <v>36</v>
      </c>
      <c r="F10" s="74"/>
      <c r="G10" s="99">
        <v>0.68</v>
      </c>
      <c r="H10" s="104"/>
      <c r="I10" s="81">
        <v>0.68</v>
      </c>
      <c r="J10" s="73"/>
      <c r="K10" s="40" t="s">
        <v>232</v>
      </c>
      <c r="L10" s="9" t="s">
        <v>13</v>
      </c>
      <c r="M10" s="5"/>
      <c r="N10" s="23">
        <v>0</v>
      </c>
      <c r="O10" s="132">
        <v>0.68</v>
      </c>
      <c r="P10" s="65">
        <f>(O10*$H$259)*1.5</f>
        <v>158100.00000000003</v>
      </c>
      <c r="Q10" s="66" t="s">
        <v>254</v>
      </c>
    </row>
    <row r="11" spans="1:17">
      <c r="A11" s="34" t="s">
        <v>5</v>
      </c>
      <c r="B11" s="49">
        <v>2</v>
      </c>
      <c r="C11" s="4" t="s">
        <v>110</v>
      </c>
      <c r="D11" s="22" t="s">
        <v>250</v>
      </c>
      <c r="E11" s="68" t="s">
        <v>251</v>
      </c>
      <c r="F11" s="74"/>
      <c r="G11" s="99">
        <v>0.94</v>
      </c>
      <c r="H11" s="104"/>
      <c r="I11" s="7">
        <v>0.94</v>
      </c>
      <c r="J11" s="73"/>
      <c r="K11" s="40"/>
      <c r="L11" s="9"/>
      <c r="M11" s="5"/>
      <c r="N11" s="7">
        <v>0.94</v>
      </c>
      <c r="O11" s="133"/>
      <c r="P11" s="65">
        <f>N11*$G$258</f>
        <v>89300</v>
      </c>
      <c r="Q11" s="66"/>
    </row>
    <row r="12" spans="1:17">
      <c r="A12" s="34" t="s">
        <v>5</v>
      </c>
      <c r="B12" s="49">
        <v>2</v>
      </c>
      <c r="C12" s="4" t="s">
        <v>97</v>
      </c>
      <c r="D12" s="22" t="s">
        <v>221</v>
      </c>
      <c r="E12" s="68" t="s">
        <v>63</v>
      </c>
      <c r="F12" s="74"/>
      <c r="G12" s="99">
        <v>0.14000000000000001</v>
      </c>
      <c r="H12" s="104"/>
      <c r="I12" s="7">
        <v>0.14000000000000001</v>
      </c>
      <c r="J12" s="73"/>
      <c r="K12" s="40"/>
      <c r="L12" s="9"/>
      <c r="M12" s="5"/>
      <c r="N12" s="7">
        <v>0.14000000000000001</v>
      </c>
      <c r="O12" s="61"/>
      <c r="P12" s="65">
        <f>N12*$G$258</f>
        <v>13300.000000000002</v>
      </c>
      <c r="Q12" s="66"/>
    </row>
    <row r="13" spans="1:17">
      <c r="A13" s="34" t="s">
        <v>5</v>
      </c>
      <c r="B13" s="49">
        <v>2</v>
      </c>
      <c r="C13" s="4" t="s">
        <v>58</v>
      </c>
      <c r="D13" s="22" t="s">
        <v>280</v>
      </c>
      <c r="E13" s="68" t="s">
        <v>294</v>
      </c>
      <c r="F13" s="74"/>
      <c r="G13" s="99">
        <v>0.55000000000000004</v>
      </c>
      <c r="H13" s="105">
        <v>0.15</v>
      </c>
      <c r="I13" s="7">
        <v>0.45</v>
      </c>
      <c r="J13" s="73"/>
      <c r="K13" s="40" t="s">
        <v>296</v>
      </c>
      <c r="L13" s="9"/>
      <c r="M13" s="5"/>
      <c r="N13" s="7">
        <v>0.6</v>
      </c>
      <c r="O13" s="61"/>
      <c r="P13" s="65">
        <f>(I13*$G$258)+(H13*$G$257)</f>
        <v>51750</v>
      </c>
      <c r="Q13" s="66"/>
    </row>
    <row r="14" spans="1:17">
      <c r="A14" s="28" t="s">
        <v>5</v>
      </c>
      <c r="B14" s="49">
        <v>2</v>
      </c>
      <c r="C14" s="4" t="s">
        <v>358</v>
      </c>
      <c r="D14" s="22" t="s">
        <v>261</v>
      </c>
      <c r="E14" s="68" t="s">
        <v>215</v>
      </c>
      <c r="F14" s="74"/>
      <c r="G14" s="99">
        <v>1.07</v>
      </c>
      <c r="H14" s="104"/>
      <c r="I14" s="7">
        <v>1.07</v>
      </c>
      <c r="J14" s="73"/>
      <c r="K14" s="40" t="s">
        <v>266</v>
      </c>
      <c r="L14" s="9"/>
      <c r="M14" s="5"/>
      <c r="N14" s="7">
        <v>1.07</v>
      </c>
      <c r="O14" s="61"/>
      <c r="P14" s="65">
        <f>N14*$G$258</f>
        <v>101650</v>
      </c>
      <c r="Q14" s="66" t="s">
        <v>334</v>
      </c>
    </row>
    <row r="15" spans="1:17">
      <c r="A15" s="34" t="s">
        <v>5</v>
      </c>
      <c r="B15" s="42">
        <v>1</v>
      </c>
      <c r="C15" s="4" t="s">
        <v>359</v>
      </c>
      <c r="D15" s="22" t="s">
        <v>261</v>
      </c>
      <c r="E15" s="68" t="s">
        <v>215</v>
      </c>
      <c r="F15" s="74"/>
      <c r="G15" s="99">
        <v>2.15</v>
      </c>
      <c r="H15" s="104"/>
      <c r="I15" s="78">
        <v>2.15</v>
      </c>
      <c r="J15" s="73"/>
      <c r="K15" s="40"/>
      <c r="L15" s="9"/>
      <c r="M15" s="5"/>
      <c r="N15" s="78">
        <v>0</v>
      </c>
      <c r="O15" s="61"/>
      <c r="P15" s="65">
        <v>0</v>
      </c>
      <c r="Q15" s="66"/>
    </row>
    <row r="16" spans="1:17">
      <c r="A16" s="34" t="s">
        <v>5</v>
      </c>
      <c r="B16" s="56">
        <v>4</v>
      </c>
      <c r="C16" s="4" t="s">
        <v>12</v>
      </c>
      <c r="D16" s="22" t="s">
        <v>224</v>
      </c>
      <c r="E16" s="68" t="s">
        <v>360</v>
      </c>
      <c r="F16" s="74"/>
      <c r="G16" s="99">
        <v>0.35</v>
      </c>
      <c r="H16" s="105">
        <v>0.35</v>
      </c>
      <c r="I16" s="5"/>
      <c r="J16" s="73"/>
      <c r="K16" s="40"/>
      <c r="L16" s="9"/>
      <c r="M16" s="5"/>
      <c r="N16" s="25">
        <v>0.35</v>
      </c>
      <c r="O16" s="61"/>
      <c r="P16" s="65">
        <f>N16*$G$257</f>
        <v>21000</v>
      </c>
      <c r="Q16" s="66" t="s">
        <v>362</v>
      </c>
    </row>
    <row r="17" spans="1:17">
      <c r="A17" s="34" t="s">
        <v>5</v>
      </c>
      <c r="B17" s="39">
        <v>5</v>
      </c>
      <c r="C17" s="4" t="s">
        <v>17</v>
      </c>
      <c r="D17" s="22" t="s">
        <v>293</v>
      </c>
      <c r="E17" s="68" t="s">
        <v>49</v>
      </c>
      <c r="F17" s="74"/>
      <c r="G17" s="99">
        <v>0.41</v>
      </c>
      <c r="H17" s="109">
        <v>0.41</v>
      </c>
      <c r="I17" s="5"/>
      <c r="J17" s="73"/>
      <c r="K17" s="40"/>
      <c r="L17" s="9"/>
      <c r="M17" s="55">
        <v>0.41</v>
      </c>
      <c r="N17" s="5"/>
      <c r="O17" s="61"/>
      <c r="P17" s="65">
        <f>M17*$F$257</f>
        <v>16400</v>
      </c>
      <c r="Q17" s="66"/>
    </row>
    <row r="18" spans="1:17">
      <c r="A18" s="34" t="s">
        <v>5</v>
      </c>
      <c r="B18" s="42">
        <v>1</v>
      </c>
      <c r="C18" s="4" t="s">
        <v>49</v>
      </c>
      <c r="D18" s="22" t="s">
        <v>255</v>
      </c>
      <c r="E18" s="68" t="s">
        <v>251</v>
      </c>
      <c r="F18" s="74"/>
      <c r="G18" s="99">
        <v>3.26</v>
      </c>
      <c r="H18" s="104"/>
      <c r="I18" s="5"/>
      <c r="J18" s="77">
        <v>3.26</v>
      </c>
      <c r="K18" s="40" t="s">
        <v>52</v>
      </c>
      <c r="L18" s="9">
        <v>2015</v>
      </c>
      <c r="M18" s="5"/>
      <c r="N18" s="5"/>
      <c r="O18" s="79">
        <v>0</v>
      </c>
      <c r="P18" s="65">
        <v>0</v>
      </c>
      <c r="Q18" s="66"/>
    </row>
    <row r="19" spans="1:17">
      <c r="A19" s="34" t="s">
        <v>5</v>
      </c>
      <c r="B19" s="42">
        <v>1</v>
      </c>
      <c r="C19" s="4" t="s">
        <v>347</v>
      </c>
      <c r="D19" s="22" t="s">
        <v>250</v>
      </c>
      <c r="E19" s="68" t="s">
        <v>251</v>
      </c>
      <c r="F19" s="74"/>
      <c r="G19" s="99">
        <v>1.7</v>
      </c>
      <c r="H19" s="104"/>
      <c r="I19" s="5"/>
      <c r="J19" s="77">
        <v>1.7</v>
      </c>
      <c r="K19" s="40"/>
      <c r="L19" s="9"/>
      <c r="M19" s="5"/>
      <c r="N19" s="5"/>
      <c r="O19" s="79">
        <v>0</v>
      </c>
      <c r="P19" s="65">
        <v>0</v>
      </c>
      <c r="Q19" s="66"/>
    </row>
    <row r="20" spans="1:17">
      <c r="A20" s="34" t="s">
        <v>5</v>
      </c>
      <c r="B20" s="56">
        <v>4</v>
      </c>
      <c r="C20" s="4" t="s">
        <v>76</v>
      </c>
      <c r="D20" s="22" t="s">
        <v>250</v>
      </c>
      <c r="E20" s="68" t="s">
        <v>251</v>
      </c>
      <c r="F20" s="74"/>
      <c r="G20" s="99">
        <v>2.7</v>
      </c>
      <c r="H20" s="105">
        <v>1.2</v>
      </c>
      <c r="I20" s="7">
        <v>1</v>
      </c>
      <c r="J20" s="77">
        <v>0.5</v>
      </c>
      <c r="K20" s="40">
        <v>1976</v>
      </c>
      <c r="L20" s="9"/>
      <c r="M20" s="5"/>
      <c r="N20" s="25">
        <v>2.2000000000000002</v>
      </c>
      <c r="O20" s="61"/>
      <c r="P20" s="65">
        <f>(H20*$G$257)+($G$258*I20)</f>
        <v>167000</v>
      </c>
      <c r="Q20" s="66"/>
    </row>
    <row r="21" spans="1:17">
      <c r="A21" s="34" t="s">
        <v>5</v>
      </c>
      <c r="B21" s="95">
        <v>6</v>
      </c>
      <c r="C21" s="4" t="s">
        <v>299</v>
      </c>
      <c r="D21" s="22" t="s">
        <v>280</v>
      </c>
      <c r="E21" s="68" t="s">
        <v>36</v>
      </c>
      <c r="F21" s="74"/>
      <c r="G21" s="99">
        <v>0.25</v>
      </c>
      <c r="H21" s="115">
        <v>0.25</v>
      </c>
      <c r="I21" s="5"/>
      <c r="J21" s="73"/>
      <c r="K21" s="40"/>
      <c r="L21" s="9"/>
      <c r="M21" s="116">
        <v>0</v>
      </c>
      <c r="N21" s="5"/>
      <c r="O21" s="61"/>
      <c r="P21" s="65">
        <v>0</v>
      </c>
      <c r="Q21" s="66"/>
    </row>
    <row r="22" spans="1:17">
      <c r="A22" s="34" t="s">
        <v>5</v>
      </c>
      <c r="B22" s="39">
        <v>5</v>
      </c>
      <c r="C22" s="4" t="s">
        <v>19</v>
      </c>
      <c r="D22" s="22" t="s">
        <v>255</v>
      </c>
      <c r="E22" s="68" t="s">
        <v>49</v>
      </c>
      <c r="F22" s="74"/>
      <c r="G22" s="99">
        <v>0.19</v>
      </c>
      <c r="H22" s="109">
        <v>0.19</v>
      </c>
      <c r="I22" s="5"/>
      <c r="J22" s="73"/>
      <c r="K22" s="40"/>
      <c r="L22" s="9"/>
      <c r="M22" s="55">
        <v>0.19</v>
      </c>
      <c r="N22" s="5"/>
      <c r="O22" s="61"/>
      <c r="P22" s="65">
        <f>M22*$F$257</f>
        <v>7600</v>
      </c>
      <c r="Q22" s="66"/>
    </row>
    <row r="23" spans="1:17">
      <c r="A23" s="34" t="s">
        <v>5</v>
      </c>
      <c r="B23" s="42">
        <v>1</v>
      </c>
      <c r="C23" s="4" t="s">
        <v>113</v>
      </c>
      <c r="D23" s="22" t="s">
        <v>230</v>
      </c>
      <c r="E23" s="68" t="s">
        <v>34</v>
      </c>
      <c r="F23" s="74"/>
      <c r="G23" s="99">
        <v>0.36</v>
      </c>
      <c r="H23" s="104"/>
      <c r="I23" s="78">
        <v>0.36</v>
      </c>
      <c r="J23" s="73"/>
      <c r="K23" s="40">
        <v>1984</v>
      </c>
      <c r="L23" s="9"/>
      <c r="M23" s="5"/>
      <c r="N23" s="78">
        <v>0</v>
      </c>
      <c r="O23" s="61"/>
      <c r="P23" s="65">
        <v>0</v>
      </c>
      <c r="Q23" s="66"/>
    </row>
    <row r="24" spans="1:17">
      <c r="A24" s="34" t="s">
        <v>5</v>
      </c>
      <c r="B24" s="42">
        <v>1</v>
      </c>
      <c r="C24" s="4" t="s">
        <v>84</v>
      </c>
      <c r="D24" s="22" t="s">
        <v>257</v>
      </c>
      <c r="E24" s="68" t="s">
        <v>258</v>
      </c>
      <c r="F24" s="74"/>
      <c r="G24" s="99">
        <v>0.17</v>
      </c>
      <c r="H24" s="104"/>
      <c r="I24" s="78">
        <v>0.17</v>
      </c>
      <c r="J24" s="73"/>
      <c r="K24" s="40"/>
      <c r="L24" s="9"/>
      <c r="M24" s="5"/>
      <c r="N24" s="78">
        <v>0</v>
      </c>
      <c r="O24" s="61"/>
      <c r="P24" s="65">
        <v>0</v>
      </c>
      <c r="Q24" s="66"/>
    </row>
    <row r="25" spans="1:17">
      <c r="A25" s="34" t="s">
        <v>5</v>
      </c>
      <c r="B25" s="56">
        <v>4</v>
      </c>
      <c r="C25" s="4" t="s">
        <v>103</v>
      </c>
      <c r="D25" s="22" t="s">
        <v>280</v>
      </c>
      <c r="E25" s="68" t="s">
        <v>295</v>
      </c>
      <c r="F25" s="74"/>
      <c r="G25" s="99">
        <v>0.12</v>
      </c>
      <c r="H25" s="105">
        <v>0.12</v>
      </c>
      <c r="I25" s="23" t="s">
        <v>13</v>
      </c>
      <c r="J25" s="73"/>
      <c r="K25" s="40"/>
      <c r="L25" s="9"/>
      <c r="M25" s="5"/>
      <c r="N25" s="25">
        <v>0.12</v>
      </c>
      <c r="O25" s="61"/>
      <c r="P25" s="65">
        <f>N25*$G$257</f>
        <v>7200</v>
      </c>
      <c r="Q25" s="66"/>
    </row>
    <row r="26" spans="1:17">
      <c r="A26" s="34" t="s">
        <v>5</v>
      </c>
      <c r="B26" s="42">
        <v>1</v>
      </c>
      <c r="C26" s="4" t="s">
        <v>85</v>
      </c>
      <c r="D26" s="22" t="s">
        <v>257</v>
      </c>
      <c r="E26" s="68" t="s">
        <v>114</v>
      </c>
      <c r="F26" s="74"/>
      <c r="G26" s="99">
        <v>0.25</v>
      </c>
      <c r="H26" s="104"/>
      <c r="I26" s="78">
        <v>0.25</v>
      </c>
      <c r="J26" s="73"/>
      <c r="K26" s="40"/>
      <c r="L26" s="9"/>
      <c r="M26" s="5"/>
      <c r="N26" s="78">
        <v>0</v>
      </c>
      <c r="O26" s="61"/>
      <c r="P26" s="65">
        <v>0</v>
      </c>
      <c r="Q26" s="66"/>
    </row>
    <row r="27" spans="1:17">
      <c r="A27" s="28" t="s">
        <v>5</v>
      </c>
      <c r="B27" s="39">
        <v>5</v>
      </c>
      <c r="C27" s="22" t="s">
        <v>121</v>
      </c>
      <c r="D27" s="22" t="s">
        <v>224</v>
      </c>
      <c r="E27" s="68" t="s">
        <v>331</v>
      </c>
      <c r="F27" s="74"/>
      <c r="G27" s="99">
        <v>0.5</v>
      </c>
      <c r="H27" s="109">
        <v>0.5</v>
      </c>
      <c r="I27" s="5"/>
      <c r="J27" s="73"/>
      <c r="K27" s="40"/>
      <c r="L27" s="9"/>
      <c r="M27" s="55">
        <v>0.5</v>
      </c>
      <c r="N27" s="5"/>
      <c r="O27" s="61"/>
      <c r="P27" s="65">
        <f>M27*$F$257</f>
        <v>20000</v>
      </c>
      <c r="Q27" s="66"/>
    </row>
    <row r="28" spans="1:17">
      <c r="A28" s="34" t="s">
        <v>5</v>
      </c>
      <c r="B28" s="49">
        <v>2</v>
      </c>
      <c r="C28" s="4" t="s">
        <v>61</v>
      </c>
      <c r="D28" s="22" t="s">
        <v>230</v>
      </c>
      <c r="E28" s="68" t="s">
        <v>251</v>
      </c>
      <c r="F28" s="74"/>
      <c r="G28" s="99">
        <v>0.4</v>
      </c>
      <c r="H28" s="104"/>
      <c r="I28" s="7">
        <v>0.4</v>
      </c>
      <c r="J28" s="73"/>
      <c r="K28" s="40"/>
      <c r="L28" s="9"/>
      <c r="M28" s="5"/>
      <c r="N28" s="7">
        <v>0.4</v>
      </c>
      <c r="O28" s="61"/>
      <c r="P28" s="65">
        <f>N28*$G$258</f>
        <v>38000</v>
      </c>
      <c r="Q28" s="66"/>
    </row>
    <row r="29" spans="1:17">
      <c r="A29" s="28" t="s">
        <v>5</v>
      </c>
      <c r="B29" s="56">
        <v>4</v>
      </c>
      <c r="C29" s="4" t="s">
        <v>30</v>
      </c>
      <c r="D29" s="22" t="s">
        <v>255</v>
      </c>
      <c r="E29" s="68" t="s">
        <v>251</v>
      </c>
      <c r="F29" s="74"/>
      <c r="G29" s="99">
        <v>0.5</v>
      </c>
      <c r="H29" s="105">
        <v>0.5</v>
      </c>
      <c r="I29" s="5"/>
      <c r="J29" s="73"/>
      <c r="K29" s="40"/>
      <c r="L29" s="9"/>
      <c r="M29" s="5"/>
      <c r="N29" s="25">
        <v>0.5</v>
      </c>
      <c r="O29" s="61"/>
      <c r="P29" s="65">
        <f>N29*$G$257</f>
        <v>30000</v>
      </c>
      <c r="Q29" s="66" t="s">
        <v>341</v>
      </c>
    </row>
    <row r="30" spans="1:17">
      <c r="A30" s="34" t="s">
        <v>5</v>
      </c>
      <c r="B30" s="42">
        <v>1</v>
      </c>
      <c r="C30" s="4" t="s">
        <v>29</v>
      </c>
      <c r="D30" s="22" t="s">
        <v>255</v>
      </c>
      <c r="E30" s="68" t="s">
        <v>251</v>
      </c>
      <c r="F30" s="74"/>
      <c r="G30" s="99">
        <v>0.5</v>
      </c>
      <c r="H30" s="104"/>
      <c r="I30" s="78">
        <v>0.5</v>
      </c>
      <c r="J30" s="73" t="s">
        <v>13</v>
      </c>
      <c r="K30" s="40"/>
      <c r="L30" s="9"/>
      <c r="M30" s="5"/>
      <c r="N30" s="78">
        <v>0</v>
      </c>
      <c r="O30" s="61"/>
      <c r="P30" s="65">
        <v>0</v>
      </c>
      <c r="Q30" s="66"/>
    </row>
    <row r="31" spans="1:17">
      <c r="A31" s="34" t="s">
        <v>5</v>
      </c>
      <c r="B31" s="49">
        <v>2</v>
      </c>
      <c r="C31" s="4" t="s">
        <v>157</v>
      </c>
      <c r="D31" s="22" t="s">
        <v>250</v>
      </c>
      <c r="E31" s="68" t="s">
        <v>69</v>
      </c>
      <c r="F31" s="74"/>
      <c r="G31" s="99">
        <v>0.13</v>
      </c>
      <c r="H31" s="104"/>
      <c r="I31" s="7">
        <v>0.13</v>
      </c>
      <c r="J31" s="73"/>
      <c r="K31" s="40"/>
      <c r="L31" s="9"/>
      <c r="M31" s="5"/>
      <c r="N31" s="7">
        <v>0.13</v>
      </c>
      <c r="O31" s="61"/>
      <c r="P31" s="65">
        <f>N31*$G$258</f>
        <v>12350</v>
      </c>
      <c r="Q31" s="66"/>
    </row>
    <row r="32" spans="1:17">
      <c r="A32" s="34" t="s">
        <v>5</v>
      </c>
      <c r="B32" s="49">
        <v>2</v>
      </c>
      <c r="C32" s="4" t="s">
        <v>25</v>
      </c>
      <c r="D32" s="22" t="s">
        <v>255</v>
      </c>
      <c r="E32" s="68" t="s">
        <v>251</v>
      </c>
      <c r="F32" s="74"/>
      <c r="G32" s="99">
        <v>0.75</v>
      </c>
      <c r="H32" s="104"/>
      <c r="I32" s="7">
        <v>0.75</v>
      </c>
      <c r="J32" s="73"/>
      <c r="K32" s="40">
        <v>1992</v>
      </c>
      <c r="L32" s="9"/>
      <c r="M32" s="5"/>
      <c r="N32" s="7">
        <v>0.75</v>
      </c>
      <c r="O32" s="61"/>
      <c r="P32" s="65">
        <f>N32*$G$258</f>
        <v>71250</v>
      </c>
      <c r="Q32" s="66"/>
    </row>
    <row r="33" spans="1:17">
      <c r="A33" s="34" t="s">
        <v>5</v>
      </c>
      <c r="B33" s="42">
        <v>1</v>
      </c>
      <c r="C33" s="4" t="s">
        <v>31</v>
      </c>
      <c r="D33" s="22" t="s">
        <v>255</v>
      </c>
      <c r="E33" s="68" t="s">
        <v>251</v>
      </c>
      <c r="F33" s="74"/>
      <c r="G33" s="99">
        <v>0.18</v>
      </c>
      <c r="H33" s="104"/>
      <c r="I33" s="78">
        <v>0.18</v>
      </c>
      <c r="J33" s="73"/>
      <c r="K33" s="40"/>
      <c r="L33" s="9"/>
      <c r="M33" s="5"/>
      <c r="N33" s="78">
        <v>0</v>
      </c>
      <c r="O33" s="61"/>
      <c r="P33" s="65">
        <v>0</v>
      </c>
      <c r="Q33" s="66"/>
    </row>
    <row r="34" spans="1:17">
      <c r="A34" s="34" t="s">
        <v>5</v>
      </c>
      <c r="B34" s="42">
        <v>1</v>
      </c>
      <c r="C34" s="22" t="s">
        <v>114</v>
      </c>
      <c r="D34" s="22" t="s">
        <v>259</v>
      </c>
      <c r="E34" s="68" t="s">
        <v>260</v>
      </c>
      <c r="F34" s="74"/>
      <c r="G34" s="99">
        <v>0.31</v>
      </c>
      <c r="H34" s="104"/>
      <c r="I34" s="78">
        <v>0.31</v>
      </c>
      <c r="J34" s="73"/>
      <c r="K34" s="40"/>
      <c r="L34" s="9"/>
      <c r="M34" s="5"/>
      <c r="N34" s="78">
        <v>0</v>
      </c>
      <c r="O34" s="61"/>
      <c r="P34" s="65">
        <v>0</v>
      </c>
      <c r="Q34" s="66"/>
    </row>
    <row r="35" spans="1:17">
      <c r="A35" s="28" t="s">
        <v>5</v>
      </c>
      <c r="B35" s="49">
        <v>2</v>
      </c>
      <c r="C35" s="4" t="s">
        <v>112</v>
      </c>
      <c r="D35" s="22" t="s">
        <v>224</v>
      </c>
      <c r="E35" s="68" t="s">
        <v>251</v>
      </c>
      <c r="F35" s="74"/>
      <c r="G35" s="99">
        <v>0.25</v>
      </c>
      <c r="H35" s="104"/>
      <c r="I35" s="7">
        <v>0.25</v>
      </c>
      <c r="J35" s="73"/>
      <c r="K35" s="40"/>
      <c r="L35" s="9"/>
      <c r="M35" s="5"/>
      <c r="N35" s="7">
        <v>0.25</v>
      </c>
      <c r="O35" s="61"/>
      <c r="P35" s="65">
        <f>N35*$G$258</f>
        <v>23750</v>
      </c>
      <c r="Q35" s="66"/>
    </row>
    <row r="36" spans="1:17">
      <c r="A36" s="34" t="s">
        <v>5</v>
      </c>
      <c r="B36" s="49">
        <v>2</v>
      </c>
      <c r="C36" s="22" t="s">
        <v>116</v>
      </c>
      <c r="D36" s="22" t="s">
        <v>221</v>
      </c>
      <c r="E36" s="68" t="s">
        <v>63</v>
      </c>
      <c r="F36" s="74"/>
      <c r="G36" s="99">
        <v>0.14000000000000001</v>
      </c>
      <c r="H36" s="104"/>
      <c r="I36" s="7">
        <v>0.14000000000000001</v>
      </c>
      <c r="J36" s="73"/>
      <c r="K36" s="40"/>
      <c r="L36" s="9"/>
      <c r="M36" s="5"/>
      <c r="N36" s="7">
        <v>0.14000000000000001</v>
      </c>
      <c r="O36" s="61"/>
      <c r="P36" s="65">
        <f>N36*$G$258</f>
        <v>13300.000000000002</v>
      </c>
      <c r="Q36" s="66"/>
    </row>
    <row r="37" spans="1:17">
      <c r="A37" s="34" t="s">
        <v>5</v>
      </c>
      <c r="B37" s="95">
        <v>6</v>
      </c>
      <c r="C37" s="4" t="s">
        <v>93</v>
      </c>
      <c r="D37" s="22" t="s">
        <v>255</v>
      </c>
      <c r="E37" s="68" t="s">
        <v>26</v>
      </c>
      <c r="F37" s="74"/>
      <c r="G37" s="99">
        <v>0.34</v>
      </c>
      <c r="H37" s="115">
        <v>0.34</v>
      </c>
      <c r="I37" s="5"/>
      <c r="J37" s="73"/>
      <c r="K37" s="40"/>
      <c r="L37" s="9"/>
      <c r="M37" s="116">
        <v>0</v>
      </c>
      <c r="N37" s="5"/>
      <c r="O37" s="61"/>
      <c r="P37" s="65">
        <v>0</v>
      </c>
      <c r="Q37" s="66" t="s">
        <v>316</v>
      </c>
    </row>
    <row r="38" spans="1:17">
      <c r="A38" s="34" t="s">
        <v>5</v>
      </c>
      <c r="B38" s="42">
        <v>1</v>
      </c>
      <c r="C38" s="4" t="s">
        <v>98</v>
      </c>
      <c r="D38" s="22" t="s">
        <v>255</v>
      </c>
      <c r="E38" s="68" t="s">
        <v>84</v>
      </c>
      <c r="F38" s="74"/>
      <c r="G38" s="99">
        <v>0.2</v>
      </c>
      <c r="H38" s="104"/>
      <c r="I38" s="78">
        <v>0.2</v>
      </c>
      <c r="J38" s="73"/>
      <c r="K38" s="40"/>
      <c r="L38" s="9"/>
      <c r="M38" s="5"/>
      <c r="N38" s="78">
        <v>0</v>
      </c>
      <c r="O38" s="61"/>
      <c r="P38" s="65">
        <v>0</v>
      </c>
      <c r="Q38" s="66"/>
    </row>
    <row r="39" spans="1:17">
      <c r="A39" s="34" t="s">
        <v>5</v>
      </c>
      <c r="B39" s="49">
        <v>2</v>
      </c>
      <c r="C39" s="4" t="s">
        <v>66</v>
      </c>
      <c r="D39" s="22" t="s">
        <v>221</v>
      </c>
      <c r="E39" s="68" t="s">
        <v>251</v>
      </c>
      <c r="F39" s="74"/>
      <c r="G39" s="99">
        <v>0.8</v>
      </c>
      <c r="H39" s="104"/>
      <c r="I39" s="7">
        <v>0.8</v>
      </c>
      <c r="J39" s="73" t="s">
        <v>13</v>
      </c>
      <c r="K39" s="40"/>
      <c r="L39" s="9"/>
      <c r="M39" s="5"/>
      <c r="N39" s="7">
        <v>0.8</v>
      </c>
      <c r="O39" s="61"/>
      <c r="P39" s="65">
        <f>N39*$G$258</f>
        <v>76000</v>
      </c>
      <c r="Q39" s="66"/>
    </row>
    <row r="40" spans="1:17">
      <c r="A40" s="34" t="s">
        <v>5</v>
      </c>
      <c r="B40" s="82">
        <v>3</v>
      </c>
      <c r="C40" s="22" t="s">
        <v>51</v>
      </c>
      <c r="D40" s="22" t="s">
        <v>230</v>
      </c>
      <c r="E40" s="68" t="s">
        <v>251</v>
      </c>
      <c r="F40" s="74"/>
      <c r="G40" s="99">
        <v>1.55</v>
      </c>
      <c r="H40" s="104"/>
      <c r="I40" s="81">
        <v>1.55</v>
      </c>
      <c r="J40" s="73" t="s">
        <v>13</v>
      </c>
      <c r="K40" s="40" t="s">
        <v>53</v>
      </c>
      <c r="L40" s="9"/>
      <c r="M40" s="5"/>
      <c r="N40" s="5"/>
      <c r="O40" s="96">
        <v>1.55</v>
      </c>
      <c r="P40" s="65">
        <f>(O40*$H$258)*1.5</f>
        <v>360375</v>
      </c>
      <c r="Q40" s="66" t="s">
        <v>368</v>
      </c>
    </row>
    <row r="41" spans="1:17">
      <c r="A41" s="34" t="s">
        <v>5</v>
      </c>
      <c r="B41" s="39">
        <v>5</v>
      </c>
      <c r="C41" s="4" t="s">
        <v>82</v>
      </c>
      <c r="D41" s="22" t="s">
        <v>230</v>
      </c>
      <c r="E41" s="68" t="s">
        <v>213</v>
      </c>
      <c r="F41" s="74"/>
      <c r="G41" s="99">
        <v>0.8</v>
      </c>
      <c r="H41" s="109">
        <v>0.8</v>
      </c>
      <c r="I41" s="5"/>
      <c r="J41" s="73"/>
      <c r="K41" s="40"/>
      <c r="L41" s="9"/>
      <c r="M41" s="55">
        <v>0.8</v>
      </c>
      <c r="N41" s="5"/>
      <c r="O41" s="61"/>
      <c r="P41" s="65">
        <f>M41*$F$257</f>
        <v>32000</v>
      </c>
      <c r="Q41" s="66"/>
    </row>
    <row r="42" spans="1:17">
      <c r="A42" s="34" t="s">
        <v>5</v>
      </c>
      <c r="B42" s="42">
        <v>1</v>
      </c>
      <c r="C42" s="4" t="s">
        <v>80</v>
      </c>
      <c r="D42" s="22" t="s">
        <v>73</v>
      </c>
      <c r="E42" s="68" t="s">
        <v>275</v>
      </c>
      <c r="F42" s="74"/>
      <c r="G42" s="99">
        <v>0.22</v>
      </c>
      <c r="H42" s="110">
        <v>0.22</v>
      </c>
      <c r="I42" s="5"/>
      <c r="J42" s="73"/>
      <c r="K42" s="40"/>
      <c r="L42" s="9"/>
      <c r="M42" s="78">
        <v>0</v>
      </c>
      <c r="N42" s="5"/>
      <c r="O42" s="61"/>
      <c r="P42" s="65">
        <v>0</v>
      </c>
      <c r="Q42" s="66"/>
    </row>
    <row r="43" spans="1:17">
      <c r="A43" s="34" t="s">
        <v>5</v>
      </c>
      <c r="B43" s="39">
        <v>5</v>
      </c>
      <c r="C43" s="4" t="s">
        <v>73</v>
      </c>
      <c r="D43" s="22" t="s">
        <v>69</v>
      </c>
      <c r="E43" s="68" t="s">
        <v>224</v>
      </c>
      <c r="F43" s="74"/>
      <c r="G43" s="99">
        <v>2.91</v>
      </c>
      <c r="H43" s="109">
        <v>2.91</v>
      </c>
      <c r="I43" s="5"/>
      <c r="J43" s="73"/>
      <c r="K43" s="40"/>
      <c r="L43" s="9"/>
      <c r="M43" s="55">
        <v>2.91</v>
      </c>
      <c r="N43" s="5"/>
      <c r="O43" s="61"/>
      <c r="P43" s="65">
        <f>(M43*$F$257)*0.5</f>
        <v>58200</v>
      </c>
      <c r="Q43" s="66" t="s">
        <v>276</v>
      </c>
    </row>
    <row r="44" spans="1:17">
      <c r="A44" s="28" t="s">
        <v>5</v>
      </c>
      <c r="B44" s="49">
        <v>2</v>
      </c>
      <c r="C44" s="22" t="s">
        <v>167</v>
      </c>
      <c r="D44" s="22" t="s">
        <v>230</v>
      </c>
      <c r="E44" s="68" t="s">
        <v>61</v>
      </c>
      <c r="F44" s="74" t="s">
        <v>13</v>
      </c>
      <c r="G44" s="99">
        <v>0.15</v>
      </c>
      <c r="H44" s="104"/>
      <c r="I44" s="7">
        <v>0.15</v>
      </c>
      <c r="J44" s="73"/>
      <c r="K44" s="40"/>
      <c r="L44" s="9"/>
      <c r="M44" s="5"/>
      <c r="N44" s="7">
        <v>0.15</v>
      </c>
      <c r="O44" s="61"/>
      <c r="P44" s="65">
        <f>N44*$G$258</f>
        <v>14250</v>
      </c>
      <c r="Q44" s="66" t="s">
        <v>370</v>
      </c>
    </row>
    <row r="45" spans="1:17">
      <c r="A45" s="34" t="s">
        <v>5</v>
      </c>
      <c r="B45" s="49">
        <v>2</v>
      </c>
      <c r="C45" s="22" t="s">
        <v>349</v>
      </c>
      <c r="D45" s="22" t="s">
        <v>342</v>
      </c>
      <c r="E45" s="68" t="s">
        <v>86</v>
      </c>
      <c r="F45" s="74"/>
      <c r="G45" s="99">
        <v>0.11</v>
      </c>
      <c r="H45" s="104" t="s">
        <v>13</v>
      </c>
      <c r="I45" s="7">
        <v>0.11</v>
      </c>
      <c r="J45" s="73"/>
      <c r="K45" s="40"/>
      <c r="L45" s="9"/>
      <c r="M45" s="5"/>
      <c r="N45" s="7">
        <v>0.11</v>
      </c>
      <c r="O45" s="61"/>
      <c r="P45" s="65">
        <f>N45*$G$258</f>
        <v>10450</v>
      </c>
      <c r="Q45" s="66"/>
    </row>
    <row r="46" spans="1:17">
      <c r="A46" s="34" t="s">
        <v>5</v>
      </c>
      <c r="B46" s="56">
        <v>4</v>
      </c>
      <c r="C46" s="4" t="s">
        <v>91</v>
      </c>
      <c r="D46" s="22" t="s">
        <v>270</v>
      </c>
      <c r="E46" s="68" t="s">
        <v>251</v>
      </c>
      <c r="F46" s="74"/>
      <c r="G46" s="99">
        <v>0.15</v>
      </c>
      <c r="H46" s="105">
        <v>0.15</v>
      </c>
      <c r="I46" s="5"/>
      <c r="J46" s="73"/>
      <c r="K46" s="40"/>
      <c r="L46" s="9"/>
      <c r="M46" s="5"/>
      <c r="N46" s="25">
        <v>0.1</v>
      </c>
      <c r="O46" s="61"/>
      <c r="P46" s="65">
        <f>N46*$G$257</f>
        <v>6000</v>
      </c>
      <c r="Q46" s="66" t="s">
        <v>396</v>
      </c>
    </row>
    <row r="47" spans="1:17">
      <c r="A47" s="28" t="s">
        <v>5</v>
      </c>
      <c r="B47" s="49">
        <v>2</v>
      </c>
      <c r="C47" s="4" t="s">
        <v>24</v>
      </c>
      <c r="D47" s="22" t="s">
        <v>255</v>
      </c>
      <c r="E47" s="68" t="s">
        <v>251</v>
      </c>
      <c r="F47" s="74"/>
      <c r="G47" s="99">
        <v>1.98</v>
      </c>
      <c r="H47" s="104"/>
      <c r="I47" s="7">
        <v>1.98</v>
      </c>
      <c r="J47" s="73" t="s">
        <v>13</v>
      </c>
      <c r="K47" s="40">
        <v>1974</v>
      </c>
      <c r="L47" s="9"/>
      <c r="M47" s="5"/>
      <c r="N47" s="7">
        <v>1.98</v>
      </c>
      <c r="O47" s="61"/>
      <c r="P47" s="65">
        <f>N47*$G$258</f>
        <v>188100</v>
      </c>
      <c r="Q47" s="66" t="s">
        <v>288</v>
      </c>
    </row>
    <row r="48" spans="1:17">
      <c r="A48" s="34" t="s">
        <v>5</v>
      </c>
      <c r="B48" s="82">
        <v>3</v>
      </c>
      <c r="C48" s="4" t="s">
        <v>26</v>
      </c>
      <c r="D48" s="22" t="s">
        <v>293</v>
      </c>
      <c r="E48" s="68" t="s">
        <v>251</v>
      </c>
      <c r="F48" s="74"/>
      <c r="G48" s="99">
        <v>2.08</v>
      </c>
      <c r="H48" s="104"/>
      <c r="I48" s="81">
        <v>2.08</v>
      </c>
      <c r="J48" s="73" t="s">
        <v>13</v>
      </c>
      <c r="K48" s="40" t="s">
        <v>8</v>
      </c>
      <c r="L48" s="9"/>
      <c r="M48" s="5"/>
      <c r="N48" s="5"/>
      <c r="O48" s="96">
        <v>2.08</v>
      </c>
      <c r="P48" s="65">
        <f>O48*$H$258</f>
        <v>322400</v>
      </c>
      <c r="Q48" s="66"/>
    </row>
    <row r="49" spans="1:17">
      <c r="A49" s="28" t="s">
        <v>5</v>
      </c>
      <c r="B49" s="82">
        <v>3</v>
      </c>
      <c r="C49" s="4" t="s">
        <v>59</v>
      </c>
      <c r="D49" s="22" t="s">
        <v>280</v>
      </c>
      <c r="E49" s="68" t="s">
        <v>251</v>
      </c>
      <c r="F49" s="74"/>
      <c r="G49" s="99">
        <v>2.04</v>
      </c>
      <c r="H49" s="104"/>
      <c r="I49" s="81">
        <v>2.04</v>
      </c>
      <c r="J49" s="73"/>
      <c r="K49" s="40" t="s">
        <v>283</v>
      </c>
      <c r="L49" s="9"/>
      <c r="M49" s="5"/>
      <c r="N49" s="7">
        <v>0.64</v>
      </c>
      <c r="O49" s="96">
        <v>1.4</v>
      </c>
      <c r="P49" s="65">
        <f>(N49*$G$257)+(O49*$H$258)</f>
        <v>255400</v>
      </c>
      <c r="Q49" s="66" t="s">
        <v>309</v>
      </c>
    </row>
    <row r="50" spans="1:17">
      <c r="A50" s="34" t="s">
        <v>5</v>
      </c>
      <c r="B50" s="49">
        <v>2</v>
      </c>
      <c r="C50" s="4" t="s">
        <v>86</v>
      </c>
      <c r="D50" s="22" t="s">
        <v>224</v>
      </c>
      <c r="E50" s="68" t="s">
        <v>331</v>
      </c>
      <c r="F50" s="74"/>
      <c r="G50" s="99">
        <v>0.2</v>
      </c>
      <c r="H50" s="104"/>
      <c r="I50" s="7">
        <v>0.2</v>
      </c>
      <c r="J50" s="73"/>
      <c r="K50" s="40"/>
      <c r="L50" s="9"/>
      <c r="M50" s="5"/>
      <c r="N50" s="7">
        <v>0.2</v>
      </c>
      <c r="O50" s="61"/>
      <c r="P50" s="65">
        <f>N50*$G$258</f>
        <v>19000</v>
      </c>
      <c r="Q50" s="66"/>
    </row>
    <row r="51" spans="1:17">
      <c r="A51" s="34" t="s">
        <v>5</v>
      </c>
      <c r="B51" s="49">
        <v>2</v>
      </c>
      <c r="C51" s="4" t="s">
        <v>95</v>
      </c>
      <c r="D51" s="22" t="s">
        <v>255</v>
      </c>
      <c r="E51" s="68" t="s">
        <v>277</v>
      </c>
      <c r="F51" s="74"/>
      <c r="G51" s="99">
        <v>0.25</v>
      </c>
      <c r="H51" s="104"/>
      <c r="I51" s="7">
        <v>0.25</v>
      </c>
      <c r="J51" s="73"/>
      <c r="K51" s="40">
        <v>1988</v>
      </c>
      <c r="L51" s="9"/>
      <c r="M51" s="5"/>
      <c r="N51" s="7">
        <v>0.25</v>
      </c>
      <c r="O51" s="61"/>
      <c r="P51" s="65">
        <f>N51*$G$258</f>
        <v>23750</v>
      </c>
      <c r="Q51" s="66"/>
    </row>
    <row r="52" spans="1:17">
      <c r="A52" s="34" t="s">
        <v>5</v>
      </c>
      <c r="B52" s="42">
        <v>1</v>
      </c>
      <c r="C52" s="22" t="s">
        <v>75</v>
      </c>
      <c r="D52" s="22" t="s">
        <v>230</v>
      </c>
      <c r="E52" s="68" t="s">
        <v>34</v>
      </c>
      <c r="F52" s="74"/>
      <c r="G52" s="99">
        <v>0.44</v>
      </c>
      <c r="H52" s="104"/>
      <c r="I52" s="5"/>
      <c r="J52" s="77">
        <v>0.44</v>
      </c>
      <c r="K52" s="40"/>
      <c r="L52" s="9"/>
      <c r="M52" s="5"/>
      <c r="N52" s="5"/>
      <c r="O52" s="79">
        <v>0</v>
      </c>
      <c r="P52" s="65">
        <v>0</v>
      </c>
      <c r="Q52" s="66"/>
    </row>
    <row r="53" spans="1:17">
      <c r="A53" s="34" t="s">
        <v>5</v>
      </c>
      <c r="B53" s="82">
        <v>3</v>
      </c>
      <c r="C53" s="4" t="s">
        <v>15</v>
      </c>
      <c r="D53" s="22" t="s">
        <v>261</v>
      </c>
      <c r="E53" s="68" t="s">
        <v>251</v>
      </c>
      <c r="F53" s="74"/>
      <c r="G53" s="99">
        <v>0.43</v>
      </c>
      <c r="H53" s="106">
        <v>0.43</v>
      </c>
      <c r="I53" s="5"/>
      <c r="J53" s="73"/>
      <c r="K53" s="40"/>
      <c r="L53" s="9"/>
      <c r="M53" s="5"/>
      <c r="N53" s="81">
        <v>0.43</v>
      </c>
      <c r="O53" s="61"/>
      <c r="P53" s="65">
        <f>N53*$G$257</f>
        <v>25800</v>
      </c>
      <c r="Q53" s="66"/>
    </row>
    <row r="54" spans="1:17">
      <c r="A54" s="34" t="s">
        <v>5</v>
      </c>
      <c r="B54" s="49">
        <v>2</v>
      </c>
      <c r="C54" s="4" t="s">
        <v>63</v>
      </c>
      <c r="D54" s="22" t="s">
        <v>267</v>
      </c>
      <c r="E54" s="68" t="s">
        <v>221</v>
      </c>
      <c r="F54" s="74"/>
      <c r="G54" s="99">
        <v>0.27</v>
      </c>
      <c r="H54" s="104"/>
      <c r="I54" s="7">
        <v>0.27</v>
      </c>
      <c r="J54" s="73"/>
      <c r="K54" s="40"/>
      <c r="L54" s="9"/>
      <c r="M54" s="5"/>
      <c r="N54" s="7">
        <v>0.27</v>
      </c>
      <c r="O54" s="61"/>
      <c r="P54" s="65">
        <f>N54*$G$258</f>
        <v>25650</v>
      </c>
      <c r="Q54" s="66"/>
    </row>
    <row r="55" spans="1:17">
      <c r="A55" s="34" t="s">
        <v>5</v>
      </c>
      <c r="B55" s="39">
        <v>5</v>
      </c>
      <c r="C55" s="4" t="s">
        <v>90</v>
      </c>
      <c r="D55" s="22" t="s">
        <v>250</v>
      </c>
      <c r="E55" s="68" t="s">
        <v>251</v>
      </c>
      <c r="F55" s="74"/>
      <c r="G55" s="99">
        <v>0.12</v>
      </c>
      <c r="H55" s="109">
        <v>0.12</v>
      </c>
      <c r="I55" s="5"/>
      <c r="J55" s="73"/>
      <c r="K55" s="40"/>
      <c r="L55" s="9"/>
      <c r="M55" s="55">
        <v>0.12</v>
      </c>
      <c r="N55" s="5"/>
      <c r="O55" s="61"/>
      <c r="P55" s="65">
        <f>M55*$F$257</f>
        <v>4800</v>
      </c>
      <c r="Q55" s="66"/>
    </row>
    <row r="56" spans="1:17">
      <c r="A56" s="34" t="s">
        <v>5</v>
      </c>
      <c r="B56" s="49">
        <v>2</v>
      </c>
      <c r="C56" s="4" t="s">
        <v>194</v>
      </c>
      <c r="D56" s="22" t="s">
        <v>224</v>
      </c>
      <c r="E56" s="68" t="s">
        <v>302</v>
      </c>
      <c r="F56" s="74"/>
      <c r="G56" s="99">
        <v>0.6</v>
      </c>
      <c r="H56" s="104"/>
      <c r="I56" s="7">
        <v>0.6</v>
      </c>
      <c r="J56" s="73" t="s">
        <v>13</v>
      </c>
      <c r="K56" s="40" t="s">
        <v>16</v>
      </c>
      <c r="L56" s="9"/>
      <c r="M56" s="5"/>
      <c r="N56" s="7">
        <v>0.6</v>
      </c>
      <c r="O56" s="61"/>
      <c r="P56" s="65">
        <f>N56*$G$258</f>
        <v>57000</v>
      </c>
      <c r="Q56" s="66" t="s">
        <v>303</v>
      </c>
    </row>
    <row r="57" spans="1:17">
      <c r="A57" s="34" t="s">
        <v>5</v>
      </c>
      <c r="B57" s="49">
        <v>2</v>
      </c>
      <c r="C57" s="4" t="s">
        <v>36</v>
      </c>
      <c r="D57" s="22" t="s">
        <v>280</v>
      </c>
      <c r="E57" s="68" t="s">
        <v>56</v>
      </c>
      <c r="F57" s="74"/>
      <c r="G57" s="99">
        <v>3.8</v>
      </c>
      <c r="H57" s="104"/>
      <c r="I57" s="5" t="s">
        <v>13</v>
      </c>
      <c r="J57" s="76">
        <v>3.8</v>
      </c>
      <c r="K57" s="40" t="s">
        <v>42</v>
      </c>
      <c r="L57" s="9"/>
      <c r="M57" s="5"/>
      <c r="N57" s="7">
        <v>1.1000000000000001</v>
      </c>
      <c r="O57" s="96">
        <v>0.7</v>
      </c>
      <c r="P57" s="65">
        <f>((O57*$H$258)*1.5)+($G$258*N57)</f>
        <v>267250</v>
      </c>
      <c r="Q57" s="66" t="s">
        <v>307</v>
      </c>
    </row>
    <row r="58" spans="1:17">
      <c r="A58" s="34" t="s">
        <v>5</v>
      </c>
      <c r="B58" s="49">
        <v>2</v>
      </c>
      <c r="C58" s="4" t="s">
        <v>193</v>
      </c>
      <c r="D58" s="22" t="s">
        <v>280</v>
      </c>
      <c r="E58" s="68" t="s">
        <v>300</v>
      </c>
      <c r="F58" s="74"/>
      <c r="G58" s="99">
        <v>1.1000000000000001</v>
      </c>
      <c r="H58" s="104"/>
      <c r="I58" s="7">
        <v>1.1000000000000001</v>
      </c>
      <c r="J58" s="73" t="s">
        <v>13</v>
      </c>
      <c r="K58" s="40">
        <v>1978</v>
      </c>
      <c r="L58" s="9"/>
      <c r="M58" s="5"/>
      <c r="N58" s="7">
        <v>1.1000000000000001</v>
      </c>
      <c r="O58" s="61"/>
      <c r="P58" s="65">
        <f>N58*$G$258</f>
        <v>104500.00000000001</v>
      </c>
      <c r="Q58" s="66" t="s">
        <v>306</v>
      </c>
    </row>
    <row r="59" spans="1:17">
      <c r="A59" s="34" t="s">
        <v>5</v>
      </c>
      <c r="B59" s="49">
        <v>2</v>
      </c>
      <c r="C59" s="22" t="s">
        <v>213</v>
      </c>
      <c r="D59" s="22" t="s">
        <v>230</v>
      </c>
      <c r="E59" s="68" t="s">
        <v>251</v>
      </c>
      <c r="F59" s="74"/>
      <c r="G59" s="99">
        <v>1.1000000000000001</v>
      </c>
      <c r="H59" s="104"/>
      <c r="I59" s="5"/>
      <c r="J59" s="76">
        <v>1.1000000000000001</v>
      </c>
      <c r="K59" s="40"/>
      <c r="L59" s="9"/>
      <c r="M59" s="5"/>
      <c r="N59" s="5"/>
      <c r="O59" s="62">
        <v>1.1000000000000001</v>
      </c>
      <c r="P59" s="65">
        <f>(O59*$H$258)*1.5</f>
        <v>255750</v>
      </c>
      <c r="Q59" s="66" t="s">
        <v>308</v>
      </c>
    </row>
    <row r="60" spans="1:17">
      <c r="A60" s="34" t="s">
        <v>5</v>
      </c>
      <c r="B60" s="82">
        <v>3</v>
      </c>
      <c r="C60" s="4" t="s">
        <v>87</v>
      </c>
      <c r="D60" s="22" t="s">
        <v>255</v>
      </c>
      <c r="E60" s="68" t="s">
        <v>230</v>
      </c>
      <c r="F60" s="74"/>
      <c r="G60" s="108">
        <v>0.28000000000000003</v>
      </c>
      <c r="H60" s="104"/>
      <c r="I60" s="81">
        <v>0.28000000000000003</v>
      </c>
      <c r="J60" s="73"/>
      <c r="K60" s="40" t="s">
        <v>108</v>
      </c>
      <c r="L60" s="9"/>
      <c r="M60" s="5"/>
      <c r="N60" s="5"/>
      <c r="O60" s="96">
        <v>0.28000000000000003</v>
      </c>
      <c r="P60" s="65">
        <f>O60*$H$258</f>
        <v>43400.000000000007</v>
      </c>
      <c r="Q60" s="66" t="s">
        <v>268</v>
      </c>
    </row>
    <row r="61" spans="1:17">
      <c r="A61" s="34" t="s">
        <v>5</v>
      </c>
      <c r="B61" s="49">
        <v>2</v>
      </c>
      <c r="C61" s="4" t="s">
        <v>10</v>
      </c>
      <c r="D61" s="22" t="s">
        <v>224</v>
      </c>
      <c r="E61" s="68" t="s">
        <v>251</v>
      </c>
      <c r="F61" s="74"/>
      <c r="G61" s="99">
        <v>1.28</v>
      </c>
      <c r="H61" s="104"/>
      <c r="I61" s="7">
        <v>1.28</v>
      </c>
      <c r="J61" s="73" t="s">
        <v>13</v>
      </c>
      <c r="K61" s="40">
        <v>1987</v>
      </c>
      <c r="L61" s="9"/>
      <c r="M61" s="5"/>
      <c r="N61" s="7">
        <v>1.28</v>
      </c>
      <c r="O61" s="61"/>
      <c r="P61" s="65">
        <f>N61*$G$258</f>
        <v>121600</v>
      </c>
      <c r="Q61" s="66"/>
    </row>
    <row r="62" spans="1:17">
      <c r="A62" s="34" t="s">
        <v>5</v>
      </c>
      <c r="B62" s="95">
        <v>6</v>
      </c>
      <c r="C62" s="4" t="s">
        <v>68</v>
      </c>
      <c r="D62" s="22" t="s">
        <v>261</v>
      </c>
      <c r="E62" s="68" t="s">
        <v>251</v>
      </c>
      <c r="F62" s="74"/>
      <c r="G62" s="99">
        <v>0.08</v>
      </c>
      <c r="H62" s="115">
        <v>0.08</v>
      </c>
      <c r="I62" s="5"/>
      <c r="J62" s="73"/>
      <c r="K62" s="40"/>
      <c r="L62" s="9"/>
      <c r="M62" s="116">
        <v>0</v>
      </c>
      <c r="N62" s="5"/>
      <c r="O62" s="61"/>
      <c r="P62" s="65">
        <v>0</v>
      </c>
      <c r="Q62" s="66"/>
    </row>
    <row r="63" spans="1:17">
      <c r="A63" s="34" t="s">
        <v>5</v>
      </c>
      <c r="B63" s="42">
        <v>1</v>
      </c>
      <c r="C63" s="4" t="s">
        <v>65</v>
      </c>
      <c r="D63" s="22" t="s">
        <v>224</v>
      </c>
      <c r="E63" s="68" t="s">
        <v>331</v>
      </c>
      <c r="F63" s="74"/>
      <c r="G63" s="99">
        <v>0.54</v>
      </c>
      <c r="H63" s="104"/>
      <c r="I63" s="78">
        <v>0.54</v>
      </c>
      <c r="J63" s="73"/>
      <c r="K63" s="40"/>
      <c r="L63" s="9"/>
      <c r="M63" s="5"/>
      <c r="N63" s="78">
        <v>0</v>
      </c>
      <c r="O63" s="61"/>
      <c r="P63" s="65">
        <v>0</v>
      </c>
      <c r="Q63" s="66"/>
    </row>
    <row r="64" spans="1:17">
      <c r="A64" s="34" t="s">
        <v>5</v>
      </c>
      <c r="B64" s="49">
        <v>2</v>
      </c>
      <c r="C64" s="4" t="s">
        <v>14</v>
      </c>
      <c r="D64" s="22" t="s">
        <v>255</v>
      </c>
      <c r="E64" s="68" t="s">
        <v>251</v>
      </c>
      <c r="F64" s="74"/>
      <c r="G64" s="99">
        <v>1.25</v>
      </c>
      <c r="H64" s="74"/>
      <c r="I64" s="7">
        <v>1.25</v>
      </c>
      <c r="J64" s="128" t="s">
        <v>13</v>
      </c>
      <c r="K64" s="40">
        <v>1984</v>
      </c>
      <c r="L64" s="9"/>
      <c r="M64" s="5"/>
      <c r="N64" s="7">
        <v>1.25</v>
      </c>
      <c r="O64" s="61"/>
      <c r="P64" s="65">
        <f>N64*$G$258</f>
        <v>118750</v>
      </c>
      <c r="Q64" s="66"/>
    </row>
    <row r="65" spans="1:17">
      <c r="A65" s="34" t="s">
        <v>5</v>
      </c>
      <c r="B65" s="95">
        <v>6</v>
      </c>
      <c r="C65" s="4" t="s">
        <v>47</v>
      </c>
      <c r="D65" s="22" t="s">
        <v>291</v>
      </c>
      <c r="E65" s="68" t="s">
        <v>14</v>
      </c>
      <c r="F65" s="74"/>
      <c r="G65" s="99">
        <v>1.31</v>
      </c>
      <c r="H65" s="115">
        <v>1.31</v>
      </c>
      <c r="I65" s="5"/>
      <c r="J65" s="73"/>
      <c r="K65" s="40"/>
      <c r="L65" s="9"/>
      <c r="M65" s="116">
        <v>0</v>
      </c>
      <c r="N65" s="5"/>
      <c r="O65" s="61"/>
      <c r="P65" s="65">
        <v>0</v>
      </c>
      <c r="Q65" s="66"/>
    </row>
    <row r="66" spans="1:17">
      <c r="A66" s="34" t="s">
        <v>5</v>
      </c>
      <c r="B66" s="49">
        <v>2</v>
      </c>
      <c r="C66" s="4" t="s">
        <v>21</v>
      </c>
      <c r="D66" s="22" t="s">
        <v>327</v>
      </c>
      <c r="E66" s="68" t="s">
        <v>69</v>
      </c>
      <c r="F66" s="74"/>
      <c r="G66" s="99">
        <v>1.1000000000000001</v>
      </c>
      <c r="H66" s="104"/>
      <c r="I66" s="7">
        <v>1.1000000000000001</v>
      </c>
      <c r="J66" s="73" t="s">
        <v>13</v>
      </c>
      <c r="K66" s="40"/>
      <c r="L66" s="9"/>
      <c r="M66" s="5"/>
      <c r="N66" s="7">
        <v>1.1000000000000001</v>
      </c>
      <c r="O66" s="61"/>
      <c r="P66" s="65">
        <f>N66*$G$258</f>
        <v>104500.00000000001</v>
      </c>
      <c r="Q66" s="66"/>
    </row>
    <row r="67" spans="1:17">
      <c r="A67" s="34" t="s">
        <v>5</v>
      </c>
      <c r="B67" s="49">
        <v>2</v>
      </c>
      <c r="C67" s="4" t="s">
        <v>330</v>
      </c>
      <c r="D67" s="22" t="s">
        <v>224</v>
      </c>
      <c r="E67" s="68" t="s">
        <v>331</v>
      </c>
      <c r="F67" s="74"/>
      <c r="G67" s="99">
        <v>1.24</v>
      </c>
      <c r="H67" s="104"/>
      <c r="I67" s="7">
        <v>1.24</v>
      </c>
      <c r="J67" s="73"/>
      <c r="K67" s="40">
        <v>1970</v>
      </c>
      <c r="L67" s="9"/>
      <c r="M67" s="5"/>
      <c r="N67" s="7">
        <v>0.25</v>
      </c>
      <c r="O67" s="61"/>
      <c r="P67" s="65">
        <f>N67*$G$258</f>
        <v>23750</v>
      </c>
      <c r="Q67" s="66" t="s">
        <v>332</v>
      </c>
    </row>
    <row r="68" spans="1:17">
      <c r="A68" s="34" t="s">
        <v>5</v>
      </c>
      <c r="B68" s="56">
        <v>4</v>
      </c>
      <c r="C68" s="4" t="s">
        <v>100</v>
      </c>
      <c r="D68" s="22" t="s">
        <v>255</v>
      </c>
      <c r="E68" s="68" t="s">
        <v>49</v>
      </c>
      <c r="F68" s="74"/>
      <c r="G68" s="99">
        <v>0.38</v>
      </c>
      <c r="H68" s="105">
        <v>0.38</v>
      </c>
      <c r="I68" s="5"/>
      <c r="J68" s="73"/>
      <c r="K68" s="40"/>
      <c r="L68" s="9"/>
      <c r="M68" s="5"/>
      <c r="N68" s="7">
        <v>0.38</v>
      </c>
      <c r="O68" s="61"/>
      <c r="P68" s="65">
        <f>N68*$G$257</f>
        <v>22800</v>
      </c>
      <c r="Q68" s="66" t="s">
        <v>747</v>
      </c>
    </row>
    <row r="69" spans="1:17">
      <c r="A69" s="34" t="s">
        <v>5</v>
      </c>
      <c r="B69" s="49">
        <v>2</v>
      </c>
      <c r="C69" s="22" t="s">
        <v>118</v>
      </c>
      <c r="D69" s="22" t="s">
        <v>230</v>
      </c>
      <c r="E69" s="68" t="s">
        <v>251</v>
      </c>
      <c r="F69" s="74"/>
      <c r="G69" s="99">
        <v>0.28000000000000003</v>
      </c>
      <c r="H69" s="104"/>
      <c r="I69" s="7">
        <v>0.28000000000000003</v>
      </c>
      <c r="J69" s="73"/>
      <c r="K69" s="40"/>
      <c r="L69" s="9"/>
      <c r="M69" s="5"/>
      <c r="N69" s="7">
        <v>0.28000000000000003</v>
      </c>
      <c r="O69" s="61"/>
      <c r="P69" s="65">
        <f>N69*$G$258</f>
        <v>26600.000000000004</v>
      </c>
      <c r="Q69" s="66"/>
    </row>
    <row r="70" spans="1:17">
      <c r="A70" s="34" t="s">
        <v>5</v>
      </c>
      <c r="B70" s="49">
        <v>2</v>
      </c>
      <c r="C70" s="4" t="s">
        <v>20</v>
      </c>
      <c r="D70" s="22" t="s">
        <v>255</v>
      </c>
      <c r="E70" s="68" t="s">
        <v>251</v>
      </c>
      <c r="F70" s="74"/>
      <c r="G70" s="99">
        <v>0.15</v>
      </c>
      <c r="H70" s="104"/>
      <c r="I70" s="7">
        <v>0.15</v>
      </c>
      <c r="J70" s="73" t="s">
        <v>13</v>
      </c>
      <c r="K70" s="40">
        <v>1971</v>
      </c>
      <c r="L70" s="9"/>
      <c r="M70" s="5"/>
      <c r="N70" s="7">
        <v>0.15</v>
      </c>
      <c r="O70" s="61"/>
      <c r="P70" s="65">
        <f>N70*$G$258</f>
        <v>14250</v>
      </c>
      <c r="Q70" s="66" t="s">
        <v>365</v>
      </c>
    </row>
    <row r="71" spans="1:17">
      <c r="A71" s="28" t="s">
        <v>5</v>
      </c>
      <c r="B71" s="49">
        <v>2</v>
      </c>
      <c r="C71" s="4" t="s">
        <v>45</v>
      </c>
      <c r="D71" s="22" t="s">
        <v>230</v>
      </c>
      <c r="E71" s="68" t="s">
        <v>231</v>
      </c>
      <c r="F71" s="74"/>
      <c r="G71" s="99">
        <v>0.5</v>
      </c>
      <c r="H71" s="104"/>
      <c r="I71" s="7">
        <v>0.5</v>
      </c>
      <c r="J71" s="73"/>
      <c r="K71" s="40">
        <v>1973</v>
      </c>
      <c r="L71" s="9"/>
      <c r="M71" s="5"/>
      <c r="N71" s="7">
        <v>0.5</v>
      </c>
      <c r="O71" s="61"/>
      <c r="P71" s="65">
        <f>N71*$G$258</f>
        <v>47500</v>
      </c>
      <c r="Q71" s="66" t="s">
        <v>366</v>
      </c>
    </row>
    <row r="72" spans="1:17">
      <c r="A72" s="34" t="s">
        <v>5</v>
      </c>
      <c r="B72" s="49">
        <v>2</v>
      </c>
      <c r="C72" s="4" t="s">
        <v>78</v>
      </c>
      <c r="D72" s="22" t="s">
        <v>250</v>
      </c>
      <c r="E72" s="68" t="s">
        <v>251</v>
      </c>
      <c r="F72" s="74"/>
      <c r="G72" s="99">
        <v>0.75</v>
      </c>
      <c r="H72" s="104"/>
      <c r="I72" s="7">
        <v>0.75</v>
      </c>
      <c r="J72" s="73" t="s">
        <v>13</v>
      </c>
      <c r="K72" s="40" t="s">
        <v>81</v>
      </c>
      <c r="L72" s="9"/>
      <c r="M72" s="5"/>
      <c r="N72" s="7">
        <v>0.65</v>
      </c>
      <c r="O72" s="61"/>
      <c r="P72" s="65">
        <f>N72*$G$258</f>
        <v>61750</v>
      </c>
      <c r="Q72" s="66" t="s">
        <v>367</v>
      </c>
    </row>
    <row r="73" spans="1:17">
      <c r="A73" s="34" t="s">
        <v>5</v>
      </c>
      <c r="B73" s="39">
        <v>5</v>
      </c>
      <c r="C73" s="4" t="s">
        <v>88</v>
      </c>
      <c r="D73" s="22" t="s">
        <v>255</v>
      </c>
      <c r="E73" s="68" t="s">
        <v>251</v>
      </c>
      <c r="F73" s="74"/>
      <c r="G73" s="99">
        <v>0.35</v>
      </c>
      <c r="H73" s="109">
        <v>0.35</v>
      </c>
      <c r="I73" s="5"/>
      <c r="J73" s="73"/>
      <c r="K73" s="40"/>
      <c r="L73" s="9"/>
      <c r="M73" s="55">
        <v>0.35</v>
      </c>
      <c r="N73" s="5"/>
      <c r="O73" s="61"/>
      <c r="P73" s="65">
        <f>M73*$F$257</f>
        <v>14000</v>
      </c>
      <c r="Q73" s="66"/>
    </row>
    <row r="74" spans="1:17">
      <c r="A74" s="34" t="s">
        <v>5</v>
      </c>
      <c r="B74" s="56">
        <v>4</v>
      </c>
      <c r="C74" s="22" t="s">
        <v>115</v>
      </c>
      <c r="D74" s="22" t="s">
        <v>250</v>
      </c>
      <c r="E74" s="68" t="s">
        <v>255</v>
      </c>
      <c r="F74" s="74"/>
      <c r="G74" s="99">
        <v>1.04</v>
      </c>
      <c r="H74" s="105">
        <v>1.04</v>
      </c>
      <c r="I74" s="5"/>
      <c r="J74" s="73"/>
      <c r="K74" s="40"/>
      <c r="L74" s="9"/>
      <c r="M74" s="5"/>
      <c r="N74" s="7">
        <v>1.04</v>
      </c>
      <c r="O74" s="61"/>
      <c r="P74" s="65">
        <f>N74*$G$257</f>
        <v>62400</v>
      </c>
      <c r="Q74" s="66" t="s">
        <v>262</v>
      </c>
    </row>
    <row r="75" spans="1:17">
      <c r="A75" s="34" t="s">
        <v>5</v>
      </c>
      <c r="B75" s="49">
        <v>2</v>
      </c>
      <c r="C75" s="4" t="s">
        <v>74</v>
      </c>
      <c r="D75" s="22" t="s">
        <v>369</v>
      </c>
      <c r="E75" s="68" t="s">
        <v>251</v>
      </c>
      <c r="F75" s="74"/>
      <c r="G75" s="99">
        <v>0.43</v>
      </c>
      <c r="H75" s="104"/>
      <c r="I75" s="7">
        <v>0.43</v>
      </c>
      <c r="J75" s="73"/>
      <c r="K75" s="40"/>
      <c r="L75" s="9"/>
      <c r="M75" s="5"/>
      <c r="N75" s="7">
        <v>0.43</v>
      </c>
      <c r="O75" s="61"/>
      <c r="P75" s="65">
        <f>N75*$G$258</f>
        <v>40850</v>
      </c>
      <c r="Q75" s="66"/>
    </row>
    <row r="76" spans="1:17">
      <c r="A76" s="34" t="s">
        <v>5</v>
      </c>
      <c r="B76" s="39">
        <v>5</v>
      </c>
      <c r="C76" s="4" t="s">
        <v>109</v>
      </c>
      <c r="D76" s="22" t="s">
        <v>255</v>
      </c>
      <c r="E76" s="68" t="s">
        <v>251</v>
      </c>
      <c r="F76" s="74"/>
      <c r="G76" s="99">
        <v>1.97</v>
      </c>
      <c r="H76" s="109">
        <v>1.97</v>
      </c>
      <c r="I76" s="5"/>
      <c r="J76" s="73"/>
      <c r="K76" s="40"/>
      <c r="L76" s="9"/>
      <c r="M76" s="55">
        <v>1.97</v>
      </c>
      <c r="N76" s="5"/>
      <c r="O76" s="61"/>
      <c r="P76" s="65">
        <f>M76*$F$257</f>
        <v>78800</v>
      </c>
      <c r="Q76" s="66"/>
    </row>
    <row r="77" spans="1:17">
      <c r="A77" s="34" t="s">
        <v>5</v>
      </c>
      <c r="B77" s="82">
        <v>3</v>
      </c>
      <c r="C77" s="4" t="s">
        <v>122</v>
      </c>
      <c r="D77" s="22" t="s">
        <v>255</v>
      </c>
      <c r="E77" s="68" t="s">
        <v>251</v>
      </c>
      <c r="F77" s="74"/>
      <c r="G77" s="99">
        <v>3.5</v>
      </c>
      <c r="H77" s="104"/>
      <c r="I77" s="81">
        <v>3.5</v>
      </c>
      <c r="J77" s="73"/>
      <c r="K77" s="40" t="s">
        <v>278</v>
      </c>
      <c r="L77" s="9"/>
      <c r="M77" s="5"/>
      <c r="N77" s="5"/>
      <c r="O77" s="96">
        <v>3.5</v>
      </c>
      <c r="P77" s="65">
        <f>O77*$H$258</f>
        <v>542500</v>
      </c>
      <c r="Q77" s="66"/>
    </row>
    <row r="78" spans="1:17">
      <c r="A78" s="34" t="s">
        <v>5</v>
      </c>
      <c r="B78" s="42">
        <v>1</v>
      </c>
      <c r="C78" s="4" t="s">
        <v>22</v>
      </c>
      <c r="D78" s="22" t="s">
        <v>261</v>
      </c>
      <c r="E78" s="68" t="s">
        <v>255</v>
      </c>
      <c r="F78" s="74"/>
      <c r="G78" s="99">
        <v>0.63</v>
      </c>
      <c r="H78" s="104"/>
      <c r="I78" s="78">
        <v>0.63</v>
      </c>
      <c r="J78" s="73" t="s">
        <v>13</v>
      </c>
      <c r="K78" s="40"/>
      <c r="L78" s="9"/>
      <c r="M78" s="5"/>
      <c r="N78" s="78">
        <v>0</v>
      </c>
      <c r="O78" s="61"/>
      <c r="P78" s="65">
        <v>0</v>
      </c>
      <c r="Q78" s="66"/>
    </row>
    <row r="79" spans="1:17">
      <c r="A79" s="34" t="s">
        <v>5</v>
      </c>
      <c r="B79" s="39">
        <v>5</v>
      </c>
      <c r="C79" s="4" t="s">
        <v>46</v>
      </c>
      <c r="D79" s="22" t="s">
        <v>270</v>
      </c>
      <c r="E79" s="68" t="s">
        <v>251</v>
      </c>
      <c r="F79" s="74"/>
      <c r="G79" s="99">
        <v>2.6</v>
      </c>
      <c r="H79" s="109">
        <v>2.6</v>
      </c>
      <c r="I79" s="5"/>
      <c r="J79" s="73"/>
      <c r="K79" s="40"/>
      <c r="L79" s="9"/>
      <c r="M79" s="55">
        <v>2.6</v>
      </c>
      <c r="N79" s="5"/>
      <c r="O79" s="61"/>
      <c r="P79" s="65">
        <f>M79*$F$257</f>
        <v>104000</v>
      </c>
      <c r="Q79" s="66" t="s">
        <v>271</v>
      </c>
    </row>
    <row r="80" spans="1:17">
      <c r="A80" s="34" t="s">
        <v>5</v>
      </c>
      <c r="B80" s="82">
        <v>3</v>
      </c>
      <c r="C80" s="4" t="s">
        <v>69</v>
      </c>
      <c r="D80" s="22" t="s">
        <v>250</v>
      </c>
      <c r="E80" s="68" t="s">
        <v>261</v>
      </c>
      <c r="F80" s="74"/>
      <c r="G80" s="99">
        <v>4.57</v>
      </c>
      <c r="H80" s="104"/>
      <c r="I80" s="81">
        <v>4.57</v>
      </c>
      <c r="J80" s="73" t="s">
        <v>13</v>
      </c>
      <c r="K80" s="40" t="s">
        <v>264</v>
      </c>
      <c r="L80" s="9"/>
      <c r="M80" s="5"/>
      <c r="N80" s="5"/>
      <c r="O80" s="96">
        <v>4.57</v>
      </c>
      <c r="P80" s="65">
        <f>O80*$H$258</f>
        <v>708350</v>
      </c>
      <c r="Q80" s="66" t="s">
        <v>265</v>
      </c>
    </row>
    <row r="81" spans="1:17">
      <c r="A81" s="34" t="s">
        <v>5</v>
      </c>
      <c r="B81" s="39">
        <v>5</v>
      </c>
      <c r="C81" s="4" t="s">
        <v>96</v>
      </c>
      <c r="D81" s="22" t="s">
        <v>280</v>
      </c>
      <c r="E81" s="68" t="s">
        <v>294</v>
      </c>
      <c r="F81" s="74"/>
      <c r="G81" s="99">
        <v>0.24</v>
      </c>
      <c r="H81" s="109">
        <v>0.24</v>
      </c>
      <c r="I81" s="5"/>
      <c r="J81" s="73"/>
      <c r="K81" s="40">
        <v>1991</v>
      </c>
      <c r="L81" s="9"/>
      <c r="M81" s="55">
        <v>0.24</v>
      </c>
      <c r="N81" s="5"/>
      <c r="O81" s="61"/>
      <c r="P81" s="65">
        <f>M81*$F$257</f>
        <v>9600</v>
      </c>
      <c r="Q81" s="66"/>
    </row>
    <row r="82" spans="1:17">
      <c r="A82" s="34" t="s">
        <v>5</v>
      </c>
      <c r="B82" s="42">
        <v>1</v>
      </c>
      <c r="C82" s="4" t="s">
        <v>348</v>
      </c>
      <c r="D82" s="22" t="s">
        <v>224</v>
      </c>
      <c r="E82" s="68" t="s">
        <v>346</v>
      </c>
      <c r="F82" s="74"/>
      <c r="G82" s="99">
        <v>1</v>
      </c>
      <c r="H82" s="104"/>
      <c r="I82" s="78">
        <v>1</v>
      </c>
      <c r="J82" s="73"/>
      <c r="K82" s="40">
        <v>1991</v>
      </c>
      <c r="L82" s="9"/>
      <c r="M82" s="5"/>
      <c r="N82" s="78">
        <v>0</v>
      </c>
      <c r="O82" s="61"/>
      <c r="P82" s="65">
        <v>0</v>
      </c>
      <c r="Q82" s="66"/>
    </row>
    <row r="83" spans="1:17">
      <c r="A83" s="93" t="s">
        <v>5</v>
      </c>
      <c r="B83" s="40">
        <v>0</v>
      </c>
      <c r="C83" s="125" t="s">
        <v>67</v>
      </c>
      <c r="D83" s="22"/>
      <c r="E83" s="68">
        <v>0.26</v>
      </c>
      <c r="F83" s="74"/>
      <c r="G83" s="99" t="s">
        <v>13</v>
      </c>
      <c r="H83" s="104"/>
      <c r="I83" s="5"/>
      <c r="J83" s="73"/>
      <c r="K83" s="40"/>
      <c r="L83" s="9"/>
      <c r="M83" s="5"/>
      <c r="N83" s="5"/>
      <c r="O83" s="61"/>
      <c r="P83" s="65"/>
      <c r="Q83" s="66"/>
    </row>
    <row r="84" spans="1:17">
      <c r="A84" s="93" t="s">
        <v>5</v>
      </c>
      <c r="B84" s="40">
        <v>0</v>
      </c>
      <c r="C84" s="125" t="s">
        <v>71</v>
      </c>
      <c r="D84" s="22"/>
      <c r="E84" s="68">
        <v>1.17</v>
      </c>
      <c r="F84" s="74"/>
      <c r="G84" s="99" t="s">
        <v>13</v>
      </c>
      <c r="H84" s="104"/>
      <c r="I84" s="5"/>
      <c r="J84" s="73"/>
      <c r="K84" s="40"/>
      <c r="L84" s="9"/>
      <c r="M84" s="5"/>
      <c r="N84" s="5"/>
      <c r="O84" s="61"/>
      <c r="P84" s="65"/>
      <c r="Q84" s="66"/>
    </row>
    <row r="85" spans="1:17">
      <c r="A85" s="34" t="s">
        <v>5</v>
      </c>
      <c r="B85" s="39">
        <v>5</v>
      </c>
      <c r="C85" s="4" t="s">
        <v>355</v>
      </c>
      <c r="D85" s="22" t="s">
        <v>361</v>
      </c>
      <c r="E85" s="68" t="s">
        <v>356</v>
      </c>
      <c r="F85" s="74"/>
      <c r="G85" s="99">
        <v>1.8</v>
      </c>
      <c r="H85" s="109">
        <v>1.8</v>
      </c>
      <c r="I85" s="5" t="s">
        <v>13</v>
      </c>
      <c r="J85" s="73"/>
      <c r="K85" s="49">
        <v>1980</v>
      </c>
      <c r="L85" s="9"/>
      <c r="M85" s="55">
        <v>1.8</v>
      </c>
      <c r="N85" s="5"/>
      <c r="O85" s="61"/>
      <c r="P85" s="65">
        <f>M85*$F$257</f>
        <v>72000</v>
      </c>
      <c r="Q85" s="66" t="s">
        <v>357</v>
      </c>
    </row>
    <row r="86" spans="1:17">
      <c r="A86" s="34" t="s">
        <v>5</v>
      </c>
      <c r="B86" s="42">
        <v>1</v>
      </c>
      <c r="C86" s="4" t="s">
        <v>353</v>
      </c>
      <c r="D86" s="22" t="s">
        <v>224</v>
      </c>
      <c r="E86" s="68" t="s">
        <v>354</v>
      </c>
      <c r="F86" s="74"/>
      <c r="G86" s="99">
        <v>1.07</v>
      </c>
      <c r="H86" s="104"/>
      <c r="I86" s="78">
        <v>1.07</v>
      </c>
      <c r="J86" s="73"/>
      <c r="K86" s="40"/>
      <c r="L86" s="9"/>
      <c r="M86" s="5"/>
      <c r="N86" s="78">
        <v>0</v>
      </c>
      <c r="O86" s="61"/>
      <c r="P86" s="65">
        <v>0</v>
      </c>
      <c r="Q86" s="66"/>
    </row>
    <row r="87" spans="1:17">
      <c r="A87" s="28" t="s">
        <v>5</v>
      </c>
      <c r="B87" s="95">
        <v>6</v>
      </c>
      <c r="C87" s="6" t="s">
        <v>123</v>
      </c>
      <c r="D87" s="22" t="s">
        <v>371</v>
      </c>
      <c r="E87" s="68" t="s">
        <v>372</v>
      </c>
      <c r="F87" s="74"/>
      <c r="G87" s="99">
        <v>0.74</v>
      </c>
      <c r="H87" s="115">
        <v>0.74</v>
      </c>
      <c r="I87" s="5"/>
      <c r="J87" s="73"/>
      <c r="K87" s="40"/>
      <c r="L87" s="9"/>
      <c r="M87" s="5">
        <v>0</v>
      </c>
      <c r="N87" s="5"/>
      <c r="O87" s="61"/>
      <c r="P87" s="65">
        <v>0</v>
      </c>
      <c r="Q87" s="66" t="s">
        <v>373</v>
      </c>
    </row>
    <row r="88" spans="1:17">
      <c r="A88" s="34" t="s">
        <v>5</v>
      </c>
      <c r="B88" s="49">
        <v>2</v>
      </c>
      <c r="C88" s="4" t="s">
        <v>43</v>
      </c>
      <c r="D88" s="22" t="s">
        <v>272</v>
      </c>
      <c r="E88" s="68" t="s">
        <v>273</v>
      </c>
      <c r="F88" s="74"/>
      <c r="G88" s="99">
        <v>2.79</v>
      </c>
      <c r="H88" s="104"/>
      <c r="I88" s="7">
        <v>2.79</v>
      </c>
      <c r="J88" s="73" t="s">
        <v>13</v>
      </c>
      <c r="K88" s="40" t="s">
        <v>41</v>
      </c>
      <c r="L88" s="9"/>
      <c r="M88" s="5"/>
      <c r="N88" s="7">
        <v>2.79</v>
      </c>
      <c r="O88" s="61"/>
      <c r="P88" s="65">
        <f>(N88*$G$258)*1.5</f>
        <v>397575</v>
      </c>
      <c r="Q88" s="66" t="s">
        <v>274</v>
      </c>
    </row>
    <row r="89" spans="1:17">
      <c r="A89" s="34" t="s">
        <v>5</v>
      </c>
      <c r="B89" s="42">
        <v>1</v>
      </c>
      <c r="C89" s="4" t="s">
        <v>55</v>
      </c>
      <c r="D89" s="22" t="s">
        <v>280</v>
      </c>
      <c r="E89" s="68" t="s">
        <v>216</v>
      </c>
      <c r="F89" s="74"/>
      <c r="G89" s="99">
        <v>1.9</v>
      </c>
      <c r="H89" s="104"/>
      <c r="I89" s="78">
        <v>1.9</v>
      </c>
      <c r="J89" s="73"/>
      <c r="K89" s="40"/>
      <c r="L89" s="9"/>
      <c r="M89" s="5"/>
      <c r="N89" s="78">
        <v>0</v>
      </c>
      <c r="O89" s="61"/>
      <c r="P89" s="65">
        <v>0</v>
      </c>
      <c r="Q89" s="66" t="s">
        <v>13</v>
      </c>
    </row>
    <row r="90" spans="1:17">
      <c r="A90" s="34" t="s">
        <v>5</v>
      </c>
      <c r="B90" s="56">
        <v>4</v>
      </c>
      <c r="C90" s="4" t="s">
        <v>50</v>
      </c>
      <c r="D90" s="22" t="s">
        <v>280</v>
      </c>
      <c r="E90" s="68" t="s">
        <v>36</v>
      </c>
      <c r="F90" s="74"/>
      <c r="G90" s="99">
        <v>1.1000000000000001</v>
      </c>
      <c r="H90" s="105">
        <v>1.1000000000000001</v>
      </c>
      <c r="I90" s="5"/>
      <c r="J90" s="73"/>
      <c r="K90" s="40"/>
      <c r="L90" s="9"/>
      <c r="M90" s="5"/>
      <c r="N90" s="25">
        <v>1.1000000000000001</v>
      </c>
      <c r="O90" s="61"/>
      <c r="P90" s="65">
        <f>N90*$G$257</f>
        <v>66000</v>
      </c>
      <c r="Q90" s="66"/>
    </row>
    <row r="91" spans="1:17">
      <c r="A91" s="28" t="s">
        <v>5</v>
      </c>
      <c r="B91" s="56">
        <v>4</v>
      </c>
      <c r="C91" s="4" t="s">
        <v>77</v>
      </c>
      <c r="D91" s="22" t="s">
        <v>363</v>
      </c>
      <c r="E91" s="68"/>
      <c r="F91" s="74"/>
      <c r="G91" s="99">
        <v>0.23</v>
      </c>
      <c r="H91" s="105">
        <v>0.23</v>
      </c>
      <c r="I91" s="5"/>
      <c r="J91" s="73"/>
      <c r="K91" s="40"/>
      <c r="L91" s="9"/>
      <c r="M91" s="5"/>
      <c r="N91" s="25">
        <v>0.23</v>
      </c>
      <c r="O91" s="61"/>
      <c r="P91" s="65">
        <f>N91*$G$257</f>
        <v>13800</v>
      </c>
      <c r="Q91" s="66" t="s">
        <v>362</v>
      </c>
    </row>
    <row r="92" spans="1:17">
      <c r="A92" s="34" t="s">
        <v>5</v>
      </c>
      <c r="B92" s="49">
        <v>2</v>
      </c>
      <c r="C92" s="4" t="s">
        <v>11</v>
      </c>
      <c r="D92" s="22" t="s">
        <v>224</v>
      </c>
      <c r="E92" s="68" t="s">
        <v>360</v>
      </c>
      <c r="F92" s="74"/>
      <c r="G92" s="99">
        <v>0.45</v>
      </c>
      <c r="H92" s="104"/>
      <c r="I92" s="7">
        <v>0.45</v>
      </c>
      <c r="J92" s="73" t="s">
        <v>13</v>
      </c>
      <c r="K92" s="40">
        <v>1984</v>
      </c>
      <c r="L92" s="9"/>
      <c r="M92" s="5"/>
      <c r="N92" s="7">
        <v>0.45</v>
      </c>
      <c r="O92" s="61"/>
      <c r="P92" s="65">
        <f>N92*$G$258</f>
        <v>42750</v>
      </c>
      <c r="Q92" s="66" t="s">
        <v>362</v>
      </c>
    </row>
    <row r="93" spans="1:17">
      <c r="A93" s="34" t="s">
        <v>5</v>
      </c>
      <c r="B93" s="39">
        <v>5</v>
      </c>
      <c r="C93" s="4" t="s">
        <v>218</v>
      </c>
      <c r="D93" s="22" t="s">
        <v>224</v>
      </c>
      <c r="E93" s="68" t="s">
        <v>360</v>
      </c>
      <c r="F93" s="74"/>
      <c r="G93" s="99">
        <v>0.06</v>
      </c>
      <c r="H93" s="109">
        <v>0.06</v>
      </c>
      <c r="I93" s="5"/>
      <c r="J93" s="73"/>
      <c r="K93" s="40"/>
      <c r="L93" s="9"/>
      <c r="M93" s="55">
        <v>0.06</v>
      </c>
      <c r="N93" s="5"/>
      <c r="O93" s="61"/>
      <c r="P93" s="65">
        <f>M93*$F$257</f>
        <v>2400</v>
      </c>
      <c r="Q93" s="66"/>
    </row>
    <row r="94" spans="1:17">
      <c r="A94" s="34" t="s">
        <v>5</v>
      </c>
      <c r="B94" s="56">
        <v>4</v>
      </c>
      <c r="C94" s="4" t="s">
        <v>205</v>
      </c>
      <c r="D94" s="22" t="s">
        <v>280</v>
      </c>
      <c r="E94" s="68" t="s">
        <v>300</v>
      </c>
      <c r="F94" s="74"/>
      <c r="G94" s="99">
        <v>0.12</v>
      </c>
      <c r="H94" s="105">
        <v>0.12</v>
      </c>
      <c r="I94" s="5"/>
      <c r="J94" s="73"/>
      <c r="K94" s="40"/>
      <c r="L94" s="9"/>
      <c r="M94" s="5" t="s">
        <v>13</v>
      </c>
      <c r="N94" s="25">
        <v>0.12</v>
      </c>
      <c r="O94" s="61"/>
      <c r="P94" s="65">
        <f>N94*$G$257</f>
        <v>7200</v>
      </c>
      <c r="Q94" s="66"/>
    </row>
    <row r="95" spans="1:17">
      <c r="A95" s="34" t="s">
        <v>5</v>
      </c>
      <c r="B95" s="56">
        <v>4</v>
      </c>
      <c r="C95" s="4" t="s">
        <v>111</v>
      </c>
      <c r="D95" s="22" t="s">
        <v>261</v>
      </c>
      <c r="E95" s="68" t="s">
        <v>15</v>
      </c>
      <c r="F95" s="74"/>
      <c r="G95" s="99">
        <v>0.23</v>
      </c>
      <c r="H95" s="105">
        <v>0.23</v>
      </c>
      <c r="I95" s="5"/>
      <c r="J95" s="73"/>
      <c r="K95" s="40"/>
      <c r="L95" s="9"/>
      <c r="M95" s="5"/>
      <c r="N95" s="25">
        <v>0.23</v>
      </c>
      <c r="O95" s="61"/>
      <c r="P95" s="65">
        <f>N95*$G$257</f>
        <v>13800</v>
      </c>
      <c r="Q95" s="66"/>
    </row>
    <row r="96" spans="1:17">
      <c r="A96" s="34" t="s">
        <v>5</v>
      </c>
      <c r="B96" s="95">
        <v>6</v>
      </c>
      <c r="C96" s="4" t="s">
        <v>89</v>
      </c>
      <c r="D96" s="22" t="s">
        <v>255</v>
      </c>
      <c r="E96" s="68" t="s">
        <v>314</v>
      </c>
      <c r="F96" s="74"/>
      <c r="G96" s="99">
        <v>0.25</v>
      </c>
      <c r="H96" s="115">
        <v>0.25</v>
      </c>
      <c r="I96" s="5"/>
      <c r="J96" s="73"/>
      <c r="K96" s="40"/>
      <c r="L96" s="9"/>
      <c r="M96" s="116">
        <v>0</v>
      </c>
      <c r="N96" s="5"/>
      <c r="O96" s="61"/>
      <c r="P96" s="65">
        <v>0</v>
      </c>
      <c r="Q96" s="66" t="s">
        <v>315</v>
      </c>
    </row>
    <row r="97" spans="1:17">
      <c r="A97" s="34" t="s">
        <v>5</v>
      </c>
      <c r="B97" s="49">
        <v>2</v>
      </c>
      <c r="C97" s="4" t="s">
        <v>104</v>
      </c>
      <c r="D97" s="22" t="s">
        <v>280</v>
      </c>
      <c r="E97" s="68" t="s">
        <v>295</v>
      </c>
      <c r="F97" s="74"/>
      <c r="G97" s="99">
        <v>0.09</v>
      </c>
      <c r="H97" s="104"/>
      <c r="I97" s="7">
        <v>0.09</v>
      </c>
      <c r="J97" s="73"/>
      <c r="K97" s="40"/>
      <c r="L97" s="9"/>
      <c r="M97" s="5"/>
      <c r="N97" s="7">
        <v>0.09</v>
      </c>
      <c r="O97" s="61"/>
      <c r="P97" s="65">
        <f>N97*$G$258</f>
        <v>8550</v>
      </c>
      <c r="Q97" s="66"/>
    </row>
    <row r="98" spans="1:17">
      <c r="A98" s="34" t="s">
        <v>5</v>
      </c>
      <c r="B98" s="49">
        <v>2</v>
      </c>
      <c r="C98" s="4" t="s">
        <v>101</v>
      </c>
      <c r="D98" s="22" t="s">
        <v>221</v>
      </c>
      <c r="E98" s="68" t="s">
        <v>251</v>
      </c>
      <c r="F98" s="74"/>
      <c r="G98" s="99">
        <v>0.12</v>
      </c>
      <c r="H98" s="104"/>
      <c r="I98" s="7">
        <v>0.12</v>
      </c>
      <c r="J98" s="73"/>
      <c r="K98" s="40"/>
      <c r="L98" s="9"/>
      <c r="M98" s="5"/>
      <c r="N98" s="7">
        <v>0.12</v>
      </c>
      <c r="O98" s="61"/>
      <c r="P98" s="65">
        <f>N98*$G$258</f>
        <v>11400</v>
      </c>
      <c r="Q98" s="66"/>
    </row>
    <row r="99" spans="1:17">
      <c r="A99" s="34" t="s">
        <v>5</v>
      </c>
      <c r="B99" s="39">
        <v>5</v>
      </c>
      <c r="C99" s="4" t="s">
        <v>195</v>
      </c>
      <c r="D99" s="22" t="s">
        <v>280</v>
      </c>
      <c r="E99" s="68" t="s">
        <v>301</v>
      </c>
      <c r="F99" s="74"/>
      <c r="G99" s="99">
        <v>1.2</v>
      </c>
      <c r="H99" s="109">
        <v>0.3</v>
      </c>
      <c r="I99" s="116">
        <v>0.9</v>
      </c>
      <c r="J99" s="73" t="s">
        <v>13</v>
      </c>
      <c r="K99" s="40">
        <v>1983</v>
      </c>
      <c r="L99" s="9"/>
      <c r="M99" s="55">
        <v>0.3</v>
      </c>
      <c r="N99" s="116">
        <v>0.9</v>
      </c>
      <c r="O99" s="61"/>
      <c r="P99" s="65">
        <f>M99*$F$257</f>
        <v>12000</v>
      </c>
      <c r="Q99" s="66"/>
    </row>
    <row r="100" spans="1:17">
      <c r="A100" s="34" t="s">
        <v>5</v>
      </c>
      <c r="B100" s="49">
        <v>2</v>
      </c>
      <c r="C100" s="4" t="s">
        <v>54</v>
      </c>
      <c r="D100" s="22" t="s">
        <v>255</v>
      </c>
      <c r="E100" s="68" t="s">
        <v>26</v>
      </c>
      <c r="F100" s="74"/>
      <c r="G100" s="99">
        <v>0.6</v>
      </c>
      <c r="H100" s="104"/>
      <c r="I100" s="7">
        <v>0.6</v>
      </c>
      <c r="J100" s="73"/>
      <c r="K100" s="40"/>
      <c r="L100" s="9"/>
      <c r="M100" s="5"/>
      <c r="N100" s="7">
        <v>0.6</v>
      </c>
      <c r="O100" s="61"/>
      <c r="P100" s="65">
        <f>N100*$G$258</f>
        <v>57000</v>
      </c>
      <c r="Q100" s="66"/>
    </row>
    <row r="101" spans="1:17">
      <c r="A101" s="34" t="s">
        <v>5</v>
      </c>
      <c r="B101" s="95">
        <v>6</v>
      </c>
      <c r="C101" s="4" t="s">
        <v>62</v>
      </c>
      <c r="D101" s="22" t="s">
        <v>255</v>
      </c>
      <c r="E101" s="68" t="s">
        <v>251</v>
      </c>
      <c r="F101" s="74"/>
      <c r="G101" s="99">
        <v>0.2</v>
      </c>
      <c r="H101" s="115">
        <v>0.2</v>
      </c>
      <c r="I101" s="5"/>
      <c r="J101" s="73"/>
      <c r="K101" s="40"/>
      <c r="L101" s="9"/>
      <c r="M101" s="116">
        <v>0</v>
      </c>
      <c r="N101" s="5"/>
      <c r="O101" s="61"/>
      <c r="P101" s="65">
        <v>0</v>
      </c>
      <c r="Q101" s="66"/>
    </row>
    <row r="102" spans="1:17">
      <c r="A102" s="34" t="s">
        <v>5</v>
      </c>
      <c r="B102" s="42">
        <v>1</v>
      </c>
      <c r="C102" s="4" t="s">
        <v>32</v>
      </c>
      <c r="D102" s="22" t="s">
        <v>250</v>
      </c>
      <c r="E102" s="68" t="s">
        <v>329</v>
      </c>
      <c r="F102" s="74"/>
      <c r="G102" s="99">
        <v>0.54</v>
      </c>
      <c r="H102" s="104"/>
      <c r="I102" s="78">
        <v>0.54</v>
      </c>
      <c r="J102" s="73"/>
      <c r="K102" s="40" t="s">
        <v>39</v>
      </c>
      <c r="L102" s="9"/>
      <c r="M102" s="5"/>
      <c r="N102" s="78">
        <v>0</v>
      </c>
      <c r="O102" s="61"/>
      <c r="P102" s="65">
        <v>0</v>
      </c>
      <c r="Q102" s="66" t="s">
        <v>335</v>
      </c>
    </row>
    <row r="103" spans="1:17">
      <c r="A103" s="34" t="s">
        <v>5</v>
      </c>
      <c r="B103" s="42">
        <v>1</v>
      </c>
      <c r="C103" s="22" t="s">
        <v>18</v>
      </c>
      <c r="D103" s="22" t="s">
        <v>255</v>
      </c>
      <c r="E103" s="68" t="s">
        <v>49</v>
      </c>
      <c r="F103" s="74"/>
      <c r="G103" s="99">
        <v>0.1</v>
      </c>
      <c r="H103" s="74" t="s">
        <v>13</v>
      </c>
      <c r="I103" s="78">
        <v>0.1</v>
      </c>
      <c r="J103" s="73"/>
      <c r="K103" s="40"/>
      <c r="L103" s="9"/>
      <c r="M103" s="23"/>
      <c r="N103" s="78">
        <v>0</v>
      </c>
      <c r="O103" s="61"/>
      <c r="P103" s="65">
        <v>0</v>
      </c>
      <c r="Q103" s="66"/>
    </row>
    <row r="104" spans="1:17">
      <c r="A104" s="34" t="s">
        <v>5</v>
      </c>
      <c r="B104" s="42">
        <v>1</v>
      </c>
      <c r="C104" s="4" t="s">
        <v>207</v>
      </c>
      <c r="D104" s="22" t="s">
        <v>255</v>
      </c>
      <c r="E104" s="68" t="s">
        <v>49</v>
      </c>
      <c r="F104" s="74"/>
      <c r="G104" s="99">
        <v>1.25</v>
      </c>
      <c r="H104" s="74"/>
      <c r="I104" s="78">
        <v>1.25</v>
      </c>
      <c r="J104" s="73"/>
      <c r="K104" s="40"/>
      <c r="L104" s="9"/>
      <c r="M104" s="23"/>
      <c r="N104" s="78">
        <v>0</v>
      </c>
      <c r="O104" s="61"/>
      <c r="P104" s="65">
        <v>0</v>
      </c>
      <c r="Q104" s="66"/>
    </row>
    <row r="105" spans="1:17">
      <c r="A105" s="34" t="s">
        <v>5</v>
      </c>
      <c r="B105" s="49">
        <v>2</v>
      </c>
      <c r="C105" s="22" t="s">
        <v>70</v>
      </c>
      <c r="D105" s="22" t="s">
        <v>261</v>
      </c>
      <c r="E105" s="68" t="s">
        <v>251</v>
      </c>
      <c r="F105" s="74"/>
      <c r="G105" s="99">
        <v>0.6</v>
      </c>
      <c r="H105" s="104"/>
      <c r="I105" s="7">
        <v>0.6</v>
      </c>
      <c r="J105" s="73"/>
      <c r="K105" s="40"/>
      <c r="L105" s="9"/>
      <c r="M105" s="5"/>
      <c r="N105" s="7">
        <v>0.6</v>
      </c>
      <c r="O105" s="61"/>
      <c r="P105" s="65">
        <f>N105*$G$258</f>
        <v>57000</v>
      </c>
      <c r="Q105" s="66"/>
    </row>
    <row r="106" spans="1:17">
      <c r="A106" s="34" t="s">
        <v>5</v>
      </c>
      <c r="B106" s="95">
        <v>6</v>
      </c>
      <c r="C106" s="22" t="s">
        <v>206</v>
      </c>
      <c r="D106" s="22" t="s">
        <v>261</v>
      </c>
      <c r="E106" s="68" t="s">
        <v>70</v>
      </c>
      <c r="F106" s="74"/>
      <c r="G106" s="99">
        <v>0.26</v>
      </c>
      <c r="H106" s="115">
        <v>0.26</v>
      </c>
      <c r="I106" s="5" t="s">
        <v>13</v>
      </c>
      <c r="J106" s="73" t="s">
        <v>13</v>
      </c>
      <c r="K106" s="40">
        <v>1987</v>
      </c>
      <c r="L106" s="9"/>
      <c r="M106" s="116">
        <v>0</v>
      </c>
      <c r="N106" s="5"/>
      <c r="O106" s="61"/>
      <c r="P106" s="65">
        <v>0</v>
      </c>
      <c r="Q106" s="66"/>
    </row>
    <row r="107" spans="1:17">
      <c r="A107" s="34" t="s">
        <v>5</v>
      </c>
      <c r="B107" s="42">
        <v>1</v>
      </c>
      <c r="C107" s="22" t="s">
        <v>44</v>
      </c>
      <c r="D107" s="22" t="s">
        <v>230</v>
      </c>
      <c r="E107" s="68" t="s">
        <v>34</v>
      </c>
      <c r="F107" s="74"/>
      <c r="G107" s="99">
        <v>0.27</v>
      </c>
      <c r="H107" s="104"/>
      <c r="I107" s="78">
        <v>0.27</v>
      </c>
      <c r="J107" s="73" t="s">
        <v>13</v>
      </c>
      <c r="K107" s="40"/>
      <c r="L107" s="9"/>
      <c r="M107" s="5"/>
      <c r="N107" s="78">
        <v>0</v>
      </c>
      <c r="O107" s="61"/>
      <c r="P107" s="65">
        <v>0</v>
      </c>
      <c r="Q107" s="66"/>
    </row>
    <row r="108" spans="1:17">
      <c r="A108" s="34" t="s">
        <v>5</v>
      </c>
      <c r="B108" s="42">
        <v>1</v>
      </c>
      <c r="C108" s="22" t="s">
        <v>117</v>
      </c>
      <c r="D108" s="22" t="s">
        <v>290</v>
      </c>
      <c r="E108" s="68" t="s">
        <v>63</v>
      </c>
      <c r="F108" s="74"/>
      <c r="G108" s="99">
        <v>0.2</v>
      </c>
      <c r="H108" s="104"/>
      <c r="I108" s="78">
        <v>0.2</v>
      </c>
      <c r="J108" s="73"/>
      <c r="K108" s="40"/>
      <c r="L108" s="9"/>
      <c r="M108" s="5"/>
      <c r="N108" s="78">
        <v>0</v>
      </c>
      <c r="O108" s="61"/>
      <c r="P108" s="65">
        <v>0</v>
      </c>
      <c r="Q108" s="66"/>
    </row>
    <row r="109" spans="1:17">
      <c r="A109" s="34" t="s">
        <v>5</v>
      </c>
      <c r="B109" s="49">
        <v>2</v>
      </c>
      <c r="C109" s="4" t="s">
        <v>33</v>
      </c>
      <c r="D109" s="22" t="s">
        <v>255</v>
      </c>
      <c r="E109" s="68" t="s">
        <v>87</v>
      </c>
      <c r="F109" s="74"/>
      <c r="G109" s="99">
        <v>0.4</v>
      </c>
      <c r="H109" s="104"/>
      <c r="I109" s="7">
        <v>0.4</v>
      </c>
      <c r="J109" s="73" t="s">
        <v>13</v>
      </c>
      <c r="K109" s="40"/>
      <c r="L109" s="9"/>
      <c r="M109" s="5"/>
      <c r="N109" s="7">
        <v>0.4</v>
      </c>
      <c r="O109" s="61"/>
      <c r="P109" s="65">
        <f>N109*$G$258</f>
        <v>38000</v>
      </c>
      <c r="Q109" s="66"/>
    </row>
    <row r="110" spans="1:17">
      <c r="A110" s="34" t="s">
        <v>5</v>
      </c>
      <c r="B110" s="49">
        <v>2</v>
      </c>
      <c r="C110" s="4" t="s">
        <v>106</v>
      </c>
      <c r="D110" s="22" t="s">
        <v>280</v>
      </c>
      <c r="E110" s="68" t="s">
        <v>36</v>
      </c>
      <c r="F110" s="74"/>
      <c r="G110" s="99">
        <v>0.05</v>
      </c>
      <c r="H110" s="104" t="s">
        <v>13</v>
      </c>
      <c r="I110" s="7">
        <v>0.05</v>
      </c>
      <c r="J110" s="73"/>
      <c r="K110" s="40"/>
      <c r="L110" s="9"/>
      <c r="M110" s="5"/>
      <c r="N110" s="7">
        <v>0.05</v>
      </c>
      <c r="O110" s="61"/>
      <c r="P110" s="65">
        <f>N110*$G$258</f>
        <v>4750</v>
      </c>
      <c r="Q110" s="66"/>
    </row>
    <row r="111" spans="1:17">
      <c r="A111" s="34" t="s">
        <v>5</v>
      </c>
      <c r="B111" s="49">
        <v>2</v>
      </c>
      <c r="C111" s="4" t="s">
        <v>9</v>
      </c>
      <c r="D111" s="22" t="s">
        <v>255</v>
      </c>
      <c r="E111" s="68" t="s">
        <v>122</v>
      </c>
      <c r="F111" s="74"/>
      <c r="G111" s="99">
        <v>1.03</v>
      </c>
      <c r="H111" s="104"/>
      <c r="I111" s="7">
        <v>1.03</v>
      </c>
      <c r="J111" s="73" t="s">
        <v>13</v>
      </c>
      <c r="K111" s="40">
        <v>1991</v>
      </c>
      <c r="L111" s="9"/>
      <c r="M111" s="5"/>
      <c r="N111" s="7">
        <v>1.03</v>
      </c>
      <c r="O111" s="61"/>
      <c r="P111" s="65">
        <f>N111*$G$258</f>
        <v>97850</v>
      </c>
      <c r="Q111" s="66"/>
    </row>
    <row r="112" spans="1:17">
      <c r="A112" s="93" t="s">
        <v>5</v>
      </c>
      <c r="B112" s="40"/>
      <c r="C112" s="6" t="s">
        <v>138</v>
      </c>
      <c r="D112" s="22" t="s">
        <v>261</v>
      </c>
      <c r="E112" s="68" t="s">
        <v>70</v>
      </c>
      <c r="F112" s="74"/>
      <c r="G112" s="99"/>
      <c r="H112" s="104"/>
      <c r="I112" s="5"/>
      <c r="J112" s="73"/>
      <c r="K112" s="40"/>
      <c r="L112" s="9"/>
      <c r="M112" s="5"/>
      <c r="N112" s="5"/>
      <c r="O112" s="61"/>
      <c r="P112" s="65"/>
      <c r="Q112" s="66"/>
    </row>
    <row r="113" spans="1:17">
      <c r="A113" s="34" t="s">
        <v>5</v>
      </c>
      <c r="B113" s="56">
        <v>4</v>
      </c>
      <c r="C113" s="4" t="s">
        <v>94</v>
      </c>
      <c r="D113" s="22" t="s">
        <v>224</v>
      </c>
      <c r="E113" s="68" t="s">
        <v>331</v>
      </c>
      <c r="F113" s="74"/>
      <c r="G113" s="99">
        <v>0.15</v>
      </c>
      <c r="H113" s="105">
        <v>0.15</v>
      </c>
      <c r="I113" s="5"/>
      <c r="J113" s="73"/>
      <c r="K113" s="40"/>
      <c r="L113" s="9"/>
      <c r="M113" s="5"/>
      <c r="N113" s="25">
        <v>0.15</v>
      </c>
      <c r="O113" s="61"/>
      <c r="P113" s="65">
        <f>N113*$G$257</f>
        <v>9000</v>
      </c>
      <c r="Q113" s="66"/>
    </row>
    <row r="114" spans="1:17">
      <c r="A114" s="34" t="s">
        <v>5</v>
      </c>
      <c r="B114" s="42">
        <v>1</v>
      </c>
      <c r="C114" s="4" t="s">
        <v>4</v>
      </c>
      <c r="D114" s="22" t="s">
        <v>224</v>
      </c>
      <c r="E114" s="68" t="s">
        <v>251</v>
      </c>
      <c r="F114" s="74"/>
      <c r="G114" s="99">
        <v>1.36</v>
      </c>
      <c r="H114" s="104"/>
      <c r="I114" s="78">
        <v>1.36</v>
      </c>
      <c r="J114" s="73" t="s">
        <v>13</v>
      </c>
      <c r="K114" s="40" t="s">
        <v>7</v>
      </c>
      <c r="L114" s="9"/>
      <c r="M114" s="5"/>
      <c r="N114" s="78">
        <v>0</v>
      </c>
      <c r="O114" s="61"/>
      <c r="P114" s="65">
        <v>0</v>
      </c>
      <c r="Q114" s="66"/>
    </row>
    <row r="115" spans="1:17">
      <c r="A115" s="34" t="s">
        <v>5</v>
      </c>
      <c r="B115" s="49">
        <v>2</v>
      </c>
      <c r="C115" s="4" t="s">
        <v>107</v>
      </c>
      <c r="D115" s="22" t="s">
        <v>280</v>
      </c>
      <c r="E115" s="68" t="s">
        <v>36</v>
      </c>
      <c r="F115" s="74"/>
      <c r="G115" s="99">
        <v>0.22</v>
      </c>
      <c r="H115" s="104" t="s">
        <v>13</v>
      </c>
      <c r="I115" s="7">
        <v>0.22</v>
      </c>
      <c r="J115" s="73"/>
      <c r="K115" s="40"/>
      <c r="L115" s="9"/>
      <c r="M115" s="5"/>
      <c r="N115" s="7">
        <v>0.22</v>
      </c>
      <c r="O115" s="61"/>
      <c r="P115" s="65">
        <f>N115*$G$258</f>
        <v>20900</v>
      </c>
      <c r="Q115" s="66" t="s">
        <v>304</v>
      </c>
    </row>
    <row r="116" spans="1:17">
      <c r="A116" s="34" t="s">
        <v>5</v>
      </c>
      <c r="B116" s="49">
        <v>2</v>
      </c>
      <c r="C116" s="4" t="s">
        <v>37</v>
      </c>
      <c r="D116" s="22" t="s">
        <v>280</v>
      </c>
      <c r="E116" s="68" t="s">
        <v>216</v>
      </c>
      <c r="F116" s="74"/>
      <c r="G116" s="99">
        <v>0.37</v>
      </c>
      <c r="H116" s="104" t="s">
        <v>13</v>
      </c>
      <c r="I116" s="7">
        <v>0.37</v>
      </c>
      <c r="J116" s="73"/>
      <c r="K116" s="40">
        <v>1975</v>
      </c>
      <c r="L116" s="9"/>
      <c r="M116" s="5"/>
      <c r="N116" s="7">
        <v>0.37</v>
      </c>
      <c r="O116" s="61"/>
      <c r="P116" s="65">
        <f>N116*$G$258</f>
        <v>35150</v>
      </c>
      <c r="Q116" s="66"/>
    </row>
    <row r="117" spans="1:17">
      <c r="A117" s="28" t="s">
        <v>5</v>
      </c>
      <c r="B117" s="95">
        <v>6</v>
      </c>
      <c r="C117" s="4" t="s">
        <v>64</v>
      </c>
      <c r="D117" s="22" t="s">
        <v>261</v>
      </c>
      <c r="E117" s="68" t="s">
        <v>251</v>
      </c>
      <c r="F117" s="74"/>
      <c r="G117" s="99">
        <v>0.65</v>
      </c>
      <c r="H117" s="115">
        <v>0.65</v>
      </c>
      <c r="I117" s="5"/>
      <c r="J117" s="73"/>
      <c r="K117" s="40"/>
      <c r="L117" s="9"/>
      <c r="M117" s="116">
        <v>0</v>
      </c>
      <c r="N117" s="5"/>
      <c r="O117" s="61"/>
      <c r="P117" s="65">
        <v>0</v>
      </c>
      <c r="Q117" s="66" t="s">
        <v>336</v>
      </c>
    </row>
    <row r="118" spans="1:17">
      <c r="A118" s="28" t="s">
        <v>5</v>
      </c>
      <c r="B118" s="56">
        <v>4</v>
      </c>
      <c r="C118" s="22" t="s">
        <v>120</v>
      </c>
      <c r="D118" s="22" t="s">
        <v>337</v>
      </c>
      <c r="E118" s="68" t="s">
        <v>339</v>
      </c>
      <c r="F118" s="74" t="s">
        <v>13</v>
      </c>
      <c r="G118" s="99">
        <v>0.3</v>
      </c>
      <c r="H118" s="105">
        <v>0.3</v>
      </c>
      <c r="I118" s="5"/>
      <c r="J118" s="73"/>
      <c r="K118" s="40"/>
      <c r="L118" s="9"/>
      <c r="M118" s="5"/>
      <c r="N118" s="25">
        <v>0.3</v>
      </c>
      <c r="O118" s="61"/>
      <c r="P118" s="65">
        <f>N118*$G$257</f>
        <v>18000</v>
      </c>
      <c r="Q118" s="66" t="s">
        <v>340</v>
      </c>
    </row>
    <row r="119" spans="1:17">
      <c r="A119" s="34" t="s">
        <v>5</v>
      </c>
      <c r="B119" s="42">
        <v>1</v>
      </c>
      <c r="C119" s="22" t="s">
        <v>83</v>
      </c>
      <c r="D119" s="22" t="s">
        <v>394</v>
      </c>
      <c r="E119" s="68"/>
      <c r="F119" s="74"/>
      <c r="G119" s="99">
        <v>0.12</v>
      </c>
      <c r="H119" s="104"/>
      <c r="I119" s="5"/>
      <c r="J119" s="77">
        <v>0.12</v>
      </c>
      <c r="K119" s="40">
        <v>1987</v>
      </c>
      <c r="L119" s="9"/>
      <c r="M119" s="5"/>
      <c r="N119" s="5"/>
      <c r="O119" s="79">
        <v>0</v>
      </c>
      <c r="P119" s="65">
        <v>0</v>
      </c>
      <c r="Q119" s="66"/>
    </row>
    <row r="120" spans="1:17">
      <c r="A120" s="8" t="s">
        <v>5</v>
      </c>
      <c r="B120" s="40"/>
      <c r="C120" s="4" t="s">
        <v>92</v>
      </c>
      <c r="D120" s="22" t="s">
        <v>382</v>
      </c>
      <c r="E120" s="68" t="s">
        <v>93</v>
      </c>
      <c r="F120" s="74"/>
      <c r="G120" s="99">
        <v>0.14000000000000001</v>
      </c>
      <c r="H120" s="104"/>
      <c r="I120" s="5"/>
      <c r="J120" s="73"/>
      <c r="K120" s="40"/>
      <c r="L120" s="9"/>
      <c r="M120" s="5"/>
      <c r="N120" s="5"/>
      <c r="O120" s="61"/>
      <c r="P120" s="65"/>
      <c r="Q120" s="66"/>
    </row>
    <row r="121" spans="1:17">
      <c r="A121" s="8" t="s">
        <v>5</v>
      </c>
      <c r="B121" s="40"/>
      <c r="C121" s="125" t="s">
        <v>99</v>
      </c>
      <c r="D121" s="22"/>
      <c r="E121" s="68"/>
      <c r="F121" s="74"/>
      <c r="G121" s="99">
        <v>0.1</v>
      </c>
      <c r="H121" s="104"/>
      <c r="I121" s="5"/>
      <c r="J121" s="73"/>
      <c r="K121" s="40"/>
      <c r="L121" s="9"/>
      <c r="M121" s="5"/>
      <c r="N121" s="5"/>
      <c r="O121" s="61"/>
      <c r="P121" s="65"/>
      <c r="Q121" s="66"/>
    </row>
    <row r="122" spans="1:17">
      <c r="A122" s="8" t="s">
        <v>5</v>
      </c>
      <c r="B122" s="40"/>
      <c r="C122" s="125" t="s">
        <v>105</v>
      </c>
      <c r="D122" s="22"/>
      <c r="E122" s="68"/>
      <c r="F122" s="74"/>
      <c r="G122" s="99">
        <v>0.15</v>
      </c>
      <c r="H122" s="104" t="s">
        <v>6</v>
      </c>
      <c r="I122" s="5"/>
      <c r="J122" s="73"/>
      <c r="K122" s="40"/>
      <c r="L122" s="9"/>
      <c r="M122" s="5"/>
      <c r="N122" s="5"/>
      <c r="O122" s="61"/>
      <c r="P122" s="65"/>
      <c r="Q122" s="66"/>
    </row>
    <row r="123" spans="1:17">
      <c r="A123" s="34" t="s">
        <v>5</v>
      </c>
      <c r="B123" s="49">
        <v>2</v>
      </c>
      <c r="C123" s="4" t="s">
        <v>72</v>
      </c>
      <c r="D123" s="22" t="s">
        <v>337</v>
      </c>
      <c r="E123" s="68" t="s">
        <v>338</v>
      </c>
      <c r="F123" s="74"/>
      <c r="G123" s="99">
        <v>0.2</v>
      </c>
      <c r="H123" s="104"/>
      <c r="I123" s="7">
        <v>0.2</v>
      </c>
      <c r="J123" s="73"/>
      <c r="K123" s="40"/>
      <c r="L123" s="9"/>
      <c r="M123" s="5"/>
      <c r="N123" s="7">
        <v>0.2</v>
      </c>
      <c r="O123" s="61"/>
      <c r="P123" s="65">
        <f>N123*$G$258</f>
        <v>19000</v>
      </c>
      <c r="Q123" s="66"/>
    </row>
    <row r="124" spans="1:17">
      <c r="A124" s="34" t="s">
        <v>5</v>
      </c>
      <c r="B124" s="95">
        <v>6</v>
      </c>
      <c r="C124" s="4" t="s">
        <v>79</v>
      </c>
      <c r="D124" s="22" t="s">
        <v>250</v>
      </c>
      <c r="E124" s="68" t="s">
        <v>251</v>
      </c>
      <c r="F124" s="74"/>
      <c r="G124" s="99">
        <v>0.08</v>
      </c>
      <c r="H124" s="115">
        <v>0.08</v>
      </c>
      <c r="I124" s="5"/>
      <c r="J124" s="73"/>
      <c r="K124" s="40"/>
      <c r="L124" s="9"/>
      <c r="M124" s="116">
        <v>0</v>
      </c>
      <c r="N124" s="5"/>
      <c r="O124" s="61"/>
      <c r="P124" s="65">
        <f>M124*F159</f>
        <v>0</v>
      </c>
      <c r="Q124" s="66" t="s">
        <v>392</v>
      </c>
    </row>
    <row r="125" spans="1:17">
      <c r="A125" s="34" t="s">
        <v>5</v>
      </c>
      <c r="B125" s="39">
        <v>5</v>
      </c>
      <c r="C125" s="4" t="s">
        <v>48</v>
      </c>
      <c r="D125" s="22" t="s">
        <v>255</v>
      </c>
      <c r="E125" s="68" t="s">
        <v>251</v>
      </c>
      <c r="F125" s="74"/>
      <c r="G125" s="99">
        <v>1.04</v>
      </c>
      <c r="H125" s="109">
        <v>1.04</v>
      </c>
      <c r="I125" s="5"/>
      <c r="J125" s="73"/>
      <c r="K125" s="40"/>
      <c r="L125" s="9"/>
      <c r="M125" s="55">
        <v>1.04</v>
      </c>
      <c r="N125" s="5"/>
      <c r="O125" s="61"/>
      <c r="P125" s="65">
        <f>M125*$F$257</f>
        <v>41600</v>
      </c>
      <c r="Q125" s="66"/>
    </row>
    <row r="126" spans="1:17">
      <c r="A126" s="34" t="s">
        <v>5</v>
      </c>
      <c r="B126" s="39">
        <v>5</v>
      </c>
      <c r="C126" s="4" t="s">
        <v>57</v>
      </c>
      <c r="D126" s="22" t="s">
        <v>280</v>
      </c>
      <c r="E126" s="68" t="s">
        <v>281</v>
      </c>
      <c r="F126" s="74"/>
      <c r="G126" s="99">
        <v>0.45</v>
      </c>
      <c r="H126" s="109">
        <v>0.45</v>
      </c>
      <c r="I126" s="5"/>
      <c r="J126" s="73"/>
      <c r="K126" s="40"/>
      <c r="L126" s="9"/>
      <c r="M126" s="55">
        <v>0.45</v>
      </c>
      <c r="N126" s="5"/>
      <c r="O126" s="61"/>
      <c r="P126" s="65">
        <f>M126*$F$257</f>
        <v>18000</v>
      </c>
      <c r="Q126" s="66"/>
    </row>
    <row r="127" spans="1:17">
      <c r="A127" s="34" t="s">
        <v>5</v>
      </c>
      <c r="B127" s="56">
        <v>4</v>
      </c>
      <c r="C127" s="4" t="s">
        <v>102</v>
      </c>
      <c r="D127" s="22" t="s">
        <v>280</v>
      </c>
      <c r="E127" s="68" t="s">
        <v>295</v>
      </c>
      <c r="F127" s="74" t="s">
        <v>13</v>
      </c>
      <c r="G127" s="99">
        <v>0.12</v>
      </c>
      <c r="H127" s="105">
        <v>0.12</v>
      </c>
      <c r="I127" s="5" t="s">
        <v>13</v>
      </c>
      <c r="J127" s="73"/>
      <c r="K127" s="40"/>
      <c r="L127" s="9"/>
      <c r="M127" s="5"/>
      <c r="N127" s="25">
        <v>0.12</v>
      </c>
      <c r="O127" s="61"/>
      <c r="P127" s="65">
        <f>N127*$G$257</f>
        <v>7200</v>
      </c>
      <c r="Q127" s="66"/>
    </row>
    <row r="128" spans="1:17">
      <c r="A128" s="34" t="s">
        <v>5</v>
      </c>
      <c r="B128" s="49">
        <v>2</v>
      </c>
      <c r="C128" s="4" t="s">
        <v>60</v>
      </c>
      <c r="D128" s="22" t="s">
        <v>255</v>
      </c>
      <c r="E128" s="68" t="s">
        <v>251</v>
      </c>
      <c r="F128" s="74"/>
      <c r="G128" s="99">
        <v>1</v>
      </c>
      <c r="H128" s="105">
        <v>0.1</v>
      </c>
      <c r="I128" s="7">
        <v>0.9</v>
      </c>
      <c r="J128" s="73"/>
      <c r="K128" s="40"/>
      <c r="L128" s="9"/>
      <c r="M128" s="5"/>
      <c r="N128" s="7">
        <v>1</v>
      </c>
      <c r="O128" s="61"/>
      <c r="P128" s="65">
        <f>(H128*$G$257)+($G$258*I128)</f>
        <v>91500</v>
      </c>
      <c r="Q128" s="66"/>
    </row>
    <row r="129" spans="1:17">
      <c r="A129" s="34" t="s">
        <v>5</v>
      </c>
      <c r="B129" s="49">
        <v>2</v>
      </c>
      <c r="C129" s="4" t="s">
        <v>23</v>
      </c>
      <c r="D129" s="22" t="s">
        <v>255</v>
      </c>
      <c r="E129" s="68" t="s">
        <v>251</v>
      </c>
      <c r="F129" s="74"/>
      <c r="G129" s="99">
        <v>0.76</v>
      </c>
      <c r="H129" s="104"/>
      <c r="I129" s="7">
        <v>0.76</v>
      </c>
      <c r="J129" s="73" t="s">
        <v>13</v>
      </c>
      <c r="K129" s="40" t="s">
        <v>27</v>
      </c>
      <c r="L129" s="9"/>
      <c r="M129" s="5"/>
      <c r="N129" s="7">
        <v>0.76</v>
      </c>
      <c r="O129" s="61"/>
      <c r="P129" s="65">
        <f>N129*$G$258</f>
        <v>72200</v>
      </c>
      <c r="Q129" s="66"/>
    </row>
    <row r="130" spans="1:17">
      <c r="A130" s="34" t="s">
        <v>38</v>
      </c>
      <c r="B130" s="40">
        <v>0</v>
      </c>
      <c r="C130" s="22" t="s">
        <v>390</v>
      </c>
      <c r="D130" s="22" t="s">
        <v>342</v>
      </c>
      <c r="E130" s="68" t="s">
        <v>344</v>
      </c>
      <c r="F130" s="74">
        <v>0.15</v>
      </c>
      <c r="G130" s="99"/>
      <c r="H130" s="104"/>
      <c r="I130" s="5"/>
      <c r="J130" s="73"/>
      <c r="K130" s="40"/>
      <c r="L130" s="9"/>
      <c r="M130" s="5"/>
      <c r="N130" s="5"/>
      <c r="O130" s="61"/>
      <c r="P130" s="66"/>
      <c r="Q130" s="66"/>
    </row>
    <row r="131" spans="1:17">
      <c r="A131" s="28" t="s">
        <v>38</v>
      </c>
      <c r="B131" s="40">
        <v>0</v>
      </c>
      <c r="C131" s="22" t="s">
        <v>190</v>
      </c>
      <c r="D131" s="22" t="s">
        <v>230</v>
      </c>
      <c r="E131" s="68" t="s">
        <v>251</v>
      </c>
      <c r="F131" s="74"/>
      <c r="G131" s="99"/>
      <c r="H131" s="104"/>
      <c r="I131" s="5"/>
      <c r="J131" s="73"/>
      <c r="K131" s="40"/>
      <c r="L131" s="9"/>
      <c r="M131" s="5"/>
      <c r="N131" s="5"/>
      <c r="O131" s="61"/>
      <c r="P131" s="65"/>
      <c r="Q131" s="66"/>
    </row>
    <row r="132" spans="1:17">
      <c r="A132" s="34" t="s">
        <v>38</v>
      </c>
      <c r="B132" s="40">
        <v>0</v>
      </c>
      <c r="C132" s="22" t="s">
        <v>391</v>
      </c>
      <c r="D132" s="22" t="s">
        <v>230</v>
      </c>
      <c r="E132" s="68" t="s">
        <v>36</v>
      </c>
      <c r="F132" s="74">
        <v>0.15</v>
      </c>
      <c r="G132" s="99"/>
      <c r="H132" s="104"/>
      <c r="I132" s="5"/>
      <c r="J132" s="73"/>
      <c r="K132" s="40"/>
      <c r="L132" s="9"/>
      <c r="M132" s="5"/>
      <c r="N132" s="5"/>
      <c r="O132" s="61"/>
      <c r="P132" s="65"/>
      <c r="Q132" s="66"/>
    </row>
    <row r="133" spans="1:17">
      <c r="A133" s="28" t="s">
        <v>38</v>
      </c>
      <c r="B133" s="40">
        <v>0</v>
      </c>
      <c r="C133" s="22" t="s">
        <v>179</v>
      </c>
      <c r="D133" s="22" t="s">
        <v>345</v>
      </c>
      <c r="E133" s="68" t="s">
        <v>44</v>
      </c>
      <c r="F133" s="74"/>
      <c r="G133" s="99"/>
      <c r="H133" s="104"/>
      <c r="I133" s="5"/>
      <c r="J133" s="73"/>
      <c r="K133" s="40"/>
      <c r="L133" s="9"/>
      <c r="M133" s="5"/>
      <c r="N133" s="5"/>
      <c r="O133" s="61"/>
      <c r="P133" s="65"/>
      <c r="Q133" s="66"/>
    </row>
    <row r="134" spans="1:17">
      <c r="A134" s="34" t="s">
        <v>38</v>
      </c>
      <c r="B134" s="40">
        <v>0</v>
      </c>
      <c r="C134" s="22" t="s">
        <v>185</v>
      </c>
      <c r="D134" s="22" t="s">
        <v>313</v>
      </c>
      <c r="E134" s="68" t="s">
        <v>312</v>
      </c>
      <c r="F134" s="74">
        <v>0.1</v>
      </c>
      <c r="G134" s="99"/>
      <c r="H134" s="104"/>
      <c r="I134" s="5"/>
      <c r="J134" s="73"/>
      <c r="K134" s="40"/>
      <c r="L134" s="9"/>
      <c r="M134" s="5"/>
      <c r="N134" s="5"/>
      <c r="O134" s="61"/>
      <c r="P134" s="65"/>
      <c r="Q134" s="66"/>
    </row>
    <row r="135" spans="1:17">
      <c r="A135" s="28" t="s">
        <v>38</v>
      </c>
      <c r="B135" s="40">
        <v>0</v>
      </c>
      <c r="C135" s="22" t="s">
        <v>174</v>
      </c>
      <c r="D135" s="22"/>
      <c r="E135" s="68"/>
      <c r="F135" s="74"/>
      <c r="G135" s="99"/>
      <c r="H135" s="104"/>
      <c r="I135" s="5"/>
      <c r="J135" s="73"/>
      <c r="K135" s="40"/>
      <c r="L135" s="9"/>
      <c r="M135" s="5"/>
      <c r="N135" s="5"/>
      <c r="O135" s="61"/>
      <c r="P135" s="65"/>
      <c r="Q135" s="66"/>
    </row>
    <row r="136" spans="1:17">
      <c r="A136" s="34" t="s">
        <v>38</v>
      </c>
      <c r="B136" s="40">
        <v>0</v>
      </c>
      <c r="C136" s="22" t="s">
        <v>169</v>
      </c>
      <c r="D136" s="22" t="s">
        <v>221</v>
      </c>
      <c r="E136" s="68" t="s">
        <v>66</v>
      </c>
      <c r="F136" s="74">
        <v>0.05</v>
      </c>
      <c r="G136" s="99"/>
      <c r="H136" s="104"/>
      <c r="I136" s="5"/>
      <c r="J136" s="73"/>
      <c r="K136" s="40"/>
      <c r="L136" s="9"/>
      <c r="M136" s="5"/>
      <c r="N136" s="5"/>
      <c r="O136" s="61"/>
      <c r="P136" s="65"/>
      <c r="Q136" s="66"/>
    </row>
    <row r="137" spans="1:17">
      <c r="A137" s="28" t="s">
        <v>38</v>
      </c>
      <c r="B137" s="40">
        <v>0</v>
      </c>
      <c r="C137" s="22" t="s">
        <v>182</v>
      </c>
      <c r="D137" s="22" t="s">
        <v>230</v>
      </c>
      <c r="E137" s="68" t="s">
        <v>34</v>
      </c>
      <c r="F137" s="74"/>
      <c r="G137" s="99"/>
      <c r="H137" s="104"/>
      <c r="I137" s="5"/>
      <c r="J137" s="73"/>
      <c r="K137" s="40"/>
      <c r="L137" s="9"/>
      <c r="M137" s="5"/>
      <c r="N137" s="5"/>
      <c r="O137" s="61"/>
      <c r="P137" s="65"/>
      <c r="Q137" s="66"/>
    </row>
    <row r="138" spans="1:17">
      <c r="A138" s="34" t="s">
        <v>38</v>
      </c>
      <c r="B138" s="40">
        <v>0</v>
      </c>
      <c r="C138" s="22" t="s">
        <v>178</v>
      </c>
      <c r="D138" s="22" t="s">
        <v>230</v>
      </c>
      <c r="E138" s="68" t="s">
        <v>61</v>
      </c>
      <c r="F138" s="74">
        <v>0.2</v>
      </c>
      <c r="G138" s="99"/>
      <c r="H138" s="104"/>
      <c r="I138" s="5"/>
      <c r="J138" s="73"/>
      <c r="K138" s="40"/>
      <c r="L138" s="9"/>
      <c r="M138" s="5"/>
      <c r="N138" s="5"/>
      <c r="O138" s="61"/>
      <c r="P138" s="65"/>
      <c r="Q138" s="66"/>
    </row>
    <row r="139" spans="1:17">
      <c r="A139" s="34" t="s">
        <v>38</v>
      </c>
      <c r="B139" s="40">
        <v>0</v>
      </c>
      <c r="C139" s="22" t="s">
        <v>162</v>
      </c>
      <c r="D139" s="22" t="s">
        <v>250</v>
      </c>
      <c r="E139" s="68" t="s">
        <v>69</v>
      </c>
      <c r="F139" s="74">
        <v>0.43</v>
      </c>
      <c r="G139" s="99"/>
      <c r="H139" s="104"/>
      <c r="I139" s="5"/>
      <c r="J139" s="73"/>
      <c r="K139" s="40"/>
      <c r="L139" s="9"/>
      <c r="M139" s="5"/>
      <c r="N139" s="5"/>
      <c r="O139" s="61"/>
      <c r="P139" s="65"/>
      <c r="Q139" s="66"/>
    </row>
    <row r="140" spans="1:17">
      <c r="A140" s="28" t="s">
        <v>38</v>
      </c>
      <c r="B140" s="40">
        <v>0</v>
      </c>
      <c r="C140" s="22" t="s">
        <v>127</v>
      </c>
      <c r="D140" s="22" t="s">
        <v>224</v>
      </c>
      <c r="E140" s="68" t="s">
        <v>251</v>
      </c>
      <c r="F140" s="74"/>
      <c r="G140" s="99"/>
      <c r="H140" s="104"/>
      <c r="I140" s="5"/>
      <c r="J140" s="73"/>
      <c r="K140" s="40"/>
      <c r="L140" s="9"/>
      <c r="M140" s="5"/>
      <c r="N140" s="5"/>
      <c r="O140" s="61"/>
      <c r="P140" s="65"/>
      <c r="Q140" s="66"/>
    </row>
    <row r="141" spans="1:17">
      <c r="A141" s="34" t="s">
        <v>38</v>
      </c>
      <c r="B141" s="40">
        <v>0</v>
      </c>
      <c r="C141" s="22" t="s">
        <v>176</v>
      </c>
      <c r="D141" s="22" t="s">
        <v>230</v>
      </c>
      <c r="E141" s="68" t="s">
        <v>251</v>
      </c>
      <c r="F141" s="74">
        <v>0.2</v>
      </c>
      <c r="G141" s="99"/>
      <c r="H141" s="104"/>
      <c r="I141" s="5"/>
      <c r="J141" s="73"/>
      <c r="K141" s="40"/>
      <c r="L141" s="9"/>
      <c r="M141" s="5"/>
      <c r="N141" s="5"/>
      <c r="O141" s="61"/>
      <c r="P141" s="65"/>
      <c r="Q141" s="66"/>
    </row>
    <row r="142" spans="1:17">
      <c r="A142" s="34" t="s">
        <v>38</v>
      </c>
      <c r="B142" s="40">
        <v>0</v>
      </c>
      <c r="C142" s="22" t="s">
        <v>137</v>
      </c>
      <c r="D142" s="22" t="s">
        <v>255</v>
      </c>
      <c r="E142" s="68" t="s">
        <v>251</v>
      </c>
      <c r="F142" s="74">
        <v>0.34</v>
      </c>
      <c r="G142" s="99"/>
      <c r="H142" s="104"/>
      <c r="I142" s="5"/>
      <c r="J142" s="73"/>
      <c r="K142" s="40"/>
      <c r="L142" s="9"/>
      <c r="M142" s="5"/>
      <c r="N142" s="5"/>
      <c r="O142" s="61"/>
      <c r="P142" s="65"/>
      <c r="Q142" s="66"/>
    </row>
    <row r="143" spans="1:17">
      <c r="A143" s="34" t="s">
        <v>38</v>
      </c>
      <c r="B143" s="40">
        <v>0</v>
      </c>
      <c r="C143" s="22" t="s">
        <v>180</v>
      </c>
      <c r="D143" s="22" t="s">
        <v>326</v>
      </c>
      <c r="E143" s="68" t="s">
        <v>44</v>
      </c>
      <c r="F143" s="74">
        <v>0.15</v>
      </c>
      <c r="G143" s="99"/>
      <c r="H143" s="104"/>
      <c r="I143" s="5"/>
      <c r="J143" s="73"/>
      <c r="K143" s="40"/>
      <c r="L143" s="9"/>
      <c r="M143" s="5"/>
      <c r="N143" s="5"/>
      <c r="O143" s="61"/>
      <c r="P143" s="65"/>
      <c r="Q143" s="66"/>
    </row>
    <row r="144" spans="1:17">
      <c r="A144" s="34" t="s">
        <v>38</v>
      </c>
      <c r="B144" s="40">
        <v>0</v>
      </c>
      <c r="C144" s="4" t="s">
        <v>200</v>
      </c>
      <c r="D144" s="22" t="s">
        <v>250</v>
      </c>
      <c r="E144" s="68" t="s">
        <v>263</v>
      </c>
      <c r="F144" s="74">
        <v>0.16</v>
      </c>
      <c r="G144" s="99"/>
      <c r="H144" s="104"/>
      <c r="I144" s="5"/>
      <c r="J144" s="73"/>
      <c r="K144" s="40"/>
      <c r="L144" s="9"/>
      <c r="M144" s="5"/>
      <c r="N144" s="5"/>
      <c r="O144" s="61"/>
      <c r="P144" s="65"/>
      <c r="Q144" s="66"/>
    </row>
    <row r="145" spans="1:17">
      <c r="A145" s="34" t="s">
        <v>38</v>
      </c>
      <c r="B145" s="40">
        <v>0</v>
      </c>
      <c r="C145" s="22" t="s">
        <v>236</v>
      </c>
      <c r="D145" s="22" t="s">
        <v>250</v>
      </c>
      <c r="E145" s="68" t="s">
        <v>69</v>
      </c>
      <c r="F145" s="74"/>
      <c r="G145" s="99"/>
      <c r="H145" s="104" t="s">
        <v>6</v>
      </c>
      <c r="I145" s="5"/>
      <c r="J145" s="73"/>
      <c r="K145" s="40"/>
      <c r="L145" s="9"/>
      <c r="M145" s="5"/>
      <c r="N145" s="5"/>
      <c r="O145" s="61"/>
      <c r="P145" s="65"/>
      <c r="Q145" s="66"/>
    </row>
    <row r="146" spans="1:17">
      <c r="A146" s="28" t="s">
        <v>38</v>
      </c>
      <c r="B146" s="40">
        <v>0</v>
      </c>
      <c r="C146" s="22" t="s">
        <v>350</v>
      </c>
      <c r="D146" s="22" t="s">
        <v>329</v>
      </c>
      <c r="E146" s="68" t="s">
        <v>251</v>
      </c>
      <c r="F146" s="74"/>
      <c r="G146" s="99"/>
      <c r="H146" s="104"/>
      <c r="I146" s="5"/>
      <c r="J146" s="73"/>
      <c r="K146" s="40"/>
      <c r="L146" s="9"/>
      <c r="M146" s="5"/>
      <c r="N146" s="5"/>
      <c r="O146" s="61"/>
      <c r="P146" s="65"/>
      <c r="Q146" s="66"/>
    </row>
    <row r="147" spans="1:17">
      <c r="A147" s="34" t="s">
        <v>38</v>
      </c>
      <c r="B147" s="40">
        <v>0</v>
      </c>
      <c r="C147" s="22" t="s">
        <v>160</v>
      </c>
      <c r="D147" s="22" t="s">
        <v>250</v>
      </c>
      <c r="E147" s="68" t="s">
        <v>69</v>
      </c>
      <c r="F147" s="74">
        <v>0.3</v>
      </c>
      <c r="G147" s="99"/>
      <c r="H147" s="104"/>
      <c r="I147" s="5"/>
      <c r="J147" s="73"/>
      <c r="K147" s="40"/>
      <c r="L147" s="9"/>
      <c r="M147" s="5"/>
      <c r="N147" s="5"/>
      <c r="O147" s="61"/>
      <c r="P147" s="65"/>
      <c r="Q147" s="66"/>
    </row>
    <row r="148" spans="1:17">
      <c r="A148" s="34" t="s">
        <v>38</v>
      </c>
      <c r="B148" s="43">
        <v>0</v>
      </c>
      <c r="C148" s="4" t="s">
        <v>389</v>
      </c>
      <c r="D148" s="22" t="s">
        <v>230</v>
      </c>
      <c r="E148" s="68" t="s">
        <v>216</v>
      </c>
      <c r="F148" s="74">
        <v>0.2</v>
      </c>
      <c r="G148" s="99"/>
      <c r="H148" s="115"/>
      <c r="I148" s="5"/>
      <c r="J148" s="73"/>
      <c r="K148" s="40"/>
      <c r="L148" s="9"/>
      <c r="M148" s="116"/>
      <c r="N148" s="5"/>
      <c r="O148" s="61"/>
      <c r="P148" s="65"/>
      <c r="Q148" s="66"/>
    </row>
    <row r="149" spans="1:17">
      <c r="A149" s="34" t="s">
        <v>38</v>
      </c>
      <c r="B149" s="40">
        <v>0</v>
      </c>
      <c r="C149" s="22" t="s">
        <v>150</v>
      </c>
      <c r="D149" s="22" t="s">
        <v>224</v>
      </c>
      <c r="E149" s="68" t="s">
        <v>331</v>
      </c>
      <c r="F149" s="74">
        <v>0.1</v>
      </c>
      <c r="G149" s="99"/>
      <c r="H149" s="104"/>
      <c r="I149" s="5"/>
      <c r="J149" s="73"/>
      <c r="K149" s="40"/>
      <c r="L149" s="9"/>
      <c r="M149" s="5"/>
      <c r="N149" s="5"/>
      <c r="O149" s="61"/>
      <c r="P149" s="65"/>
      <c r="Q149" s="66"/>
    </row>
    <row r="150" spans="1:17">
      <c r="A150" s="34" t="s">
        <v>38</v>
      </c>
      <c r="B150" s="40">
        <v>0</v>
      </c>
      <c r="C150" s="22" t="s">
        <v>209</v>
      </c>
      <c r="D150" s="22"/>
      <c r="E150" s="68"/>
      <c r="F150" s="74">
        <v>0.28000000000000003</v>
      </c>
      <c r="G150" s="99"/>
      <c r="H150" s="104" t="s">
        <v>13</v>
      </c>
      <c r="I150" s="5"/>
      <c r="J150" s="73"/>
      <c r="K150" s="40"/>
      <c r="L150" s="9"/>
      <c r="M150" s="5"/>
      <c r="N150" s="5"/>
      <c r="O150" s="61"/>
      <c r="P150" s="65"/>
      <c r="Q150" s="66"/>
    </row>
    <row r="151" spans="1:17">
      <c r="A151" s="8" t="s">
        <v>38</v>
      </c>
      <c r="B151" s="40"/>
      <c r="C151" s="6" t="s">
        <v>125</v>
      </c>
      <c r="D151" s="22"/>
      <c r="E151" s="68"/>
      <c r="F151" s="74"/>
      <c r="G151" s="99"/>
      <c r="H151" s="104"/>
      <c r="I151" s="5"/>
      <c r="J151" s="73"/>
      <c r="K151" s="40"/>
      <c r="L151" s="9"/>
      <c r="M151" s="5"/>
      <c r="N151" s="5"/>
      <c r="O151" s="61"/>
      <c r="P151" s="65"/>
      <c r="Q151" s="66"/>
    </row>
    <row r="152" spans="1:17">
      <c r="A152" s="28" t="s">
        <v>38</v>
      </c>
      <c r="B152" s="40">
        <v>0</v>
      </c>
      <c r="C152" s="22" t="s">
        <v>287</v>
      </c>
      <c r="D152" s="22" t="s">
        <v>230</v>
      </c>
      <c r="E152" s="68"/>
      <c r="F152" s="74"/>
      <c r="G152" s="99"/>
      <c r="H152" s="104"/>
      <c r="I152" s="5"/>
      <c r="J152" s="73"/>
      <c r="K152" s="40"/>
      <c r="L152" s="9"/>
      <c r="M152" s="5"/>
      <c r="N152" s="5"/>
      <c r="O152" s="61"/>
      <c r="P152" s="65"/>
      <c r="Q152" s="66"/>
    </row>
    <row r="153" spans="1:17">
      <c r="A153" s="34" t="s">
        <v>38</v>
      </c>
      <c r="B153" s="40">
        <v>0</v>
      </c>
      <c r="C153" s="22" t="s">
        <v>152</v>
      </c>
      <c r="D153" s="22" t="s">
        <v>255</v>
      </c>
      <c r="E153" s="68" t="s">
        <v>24</v>
      </c>
      <c r="F153" s="74">
        <v>0.5</v>
      </c>
      <c r="G153" s="99"/>
      <c r="H153" s="104"/>
      <c r="I153" s="5"/>
      <c r="J153" s="73"/>
      <c r="K153" s="40"/>
      <c r="L153" s="9"/>
      <c r="M153" s="5"/>
      <c r="N153" s="5"/>
      <c r="O153" s="61"/>
      <c r="P153" s="65"/>
      <c r="Q153" s="66"/>
    </row>
    <row r="154" spans="1:17">
      <c r="A154" s="34" t="s">
        <v>38</v>
      </c>
      <c r="B154" s="40">
        <v>0</v>
      </c>
      <c r="C154" s="22" t="s">
        <v>201</v>
      </c>
      <c r="D154" s="22" t="s">
        <v>261</v>
      </c>
      <c r="E154" s="68" t="s">
        <v>251</v>
      </c>
      <c r="F154" s="74"/>
      <c r="G154" s="99"/>
      <c r="H154" s="104"/>
      <c r="I154" s="5"/>
      <c r="J154" s="73"/>
      <c r="K154" s="40"/>
      <c r="L154" s="9"/>
      <c r="M154" s="5"/>
      <c r="N154" s="5"/>
      <c r="O154" s="61"/>
      <c r="P154" s="65"/>
      <c r="Q154" s="66"/>
    </row>
    <row r="155" spans="1:17">
      <c r="A155" s="34" t="s">
        <v>38</v>
      </c>
      <c r="B155" s="40">
        <v>0</v>
      </c>
      <c r="C155" s="22" t="s">
        <v>148</v>
      </c>
      <c r="D155" s="22" t="s">
        <v>255</v>
      </c>
      <c r="E155" s="68" t="s">
        <v>122</v>
      </c>
      <c r="F155" s="74">
        <v>0.2</v>
      </c>
      <c r="G155" s="99"/>
      <c r="H155" s="104"/>
      <c r="I155" s="5"/>
      <c r="J155" s="73"/>
      <c r="K155" s="40"/>
      <c r="L155" s="9"/>
      <c r="M155" s="5"/>
      <c r="N155" s="5"/>
      <c r="O155" s="61"/>
      <c r="P155" s="65"/>
      <c r="Q155" s="66"/>
    </row>
    <row r="156" spans="1:17">
      <c r="A156" s="28" t="s">
        <v>38</v>
      </c>
      <c r="B156" s="43">
        <v>0</v>
      </c>
      <c r="C156" s="22" t="s">
        <v>404</v>
      </c>
      <c r="D156" s="22" t="s">
        <v>230</v>
      </c>
      <c r="E156" s="68" t="s">
        <v>231</v>
      </c>
      <c r="F156" s="74"/>
      <c r="G156" s="99"/>
      <c r="H156" s="104"/>
      <c r="I156" s="23"/>
      <c r="J156" s="73"/>
      <c r="K156" s="40"/>
      <c r="L156" s="9"/>
      <c r="M156" s="5"/>
      <c r="N156" s="23"/>
      <c r="O156" s="61"/>
      <c r="P156" s="65"/>
      <c r="Q156" s="66"/>
    </row>
    <row r="157" spans="1:17">
      <c r="A157" s="34" t="s">
        <v>38</v>
      </c>
      <c r="B157" s="40">
        <v>0</v>
      </c>
      <c r="C157" s="22" t="s">
        <v>156</v>
      </c>
      <c r="D157" s="22" t="s">
        <v>375</v>
      </c>
      <c r="E157" s="68" t="s">
        <v>376</v>
      </c>
      <c r="F157" s="74">
        <v>0.2</v>
      </c>
      <c r="G157" s="99"/>
      <c r="H157" s="104"/>
      <c r="I157" s="5"/>
      <c r="J157" s="73"/>
      <c r="K157" s="40"/>
      <c r="L157" s="9"/>
      <c r="M157" s="5"/>
      <c r="N157" s="5"/>
      <c r="O157" s="61"/>
      <c r="P157" s="65"/>
      <c r="Q157" s="66"/>
    </row>
    <row r="158" spans="1:17">
      <c r="A158" s="28" t="s">
        <v>38</v>
      </c>
      <c r="B158" s="40">
        <v>0</v>
      </c>
      <c r="C158" s="22" t="s">
        <v>133</v>
      </c>
      <c r="D158" s="22" t="s">
        <v>224</v>
      </c>
      <c r="E158" s="68" t="s">
        <v>74</v>
      </c>
      <c r="F158" s="74"/>
      <c r="G158" s="99"/>
      <c r="H158" s="104"/>
      <c r="I158" s="5"/>
      <c r="J158" s="73"/>
      <c r="K158" s="40"/>
      <c r="L158" s="9"/>
      <c r="M158" s="5"/>
      <c r="N158" s="5"/>
      <c r="O158" s="61"/>
      <c r="P158" s="65"/>
      <c r="Q158" s="66"/>
    </row>
    <row r="159" spans="1:17">
      <c r="A159" s="28" t="s">
        <v>38</v>
      </c>
      <c r="B159" s="40">
        <v>0</v>
      </c>
      <c r="C159" s="22" t="s">
        <v>399</v>
      </c>
      <c r="D159" s="22" t="s">
        <v>280</v>
      </c>
      <c r="E159" s="68" t="s">
        <v>216</v>
      </c>
      <c r="F159" s="74"/>
      <c r="G159" s="99"/>
      <c r="H159" s="104"/>
      <c r="I159" s="5"/>
      <c r="J159" s="73"/>
      <c r="K159" s="40"/>
      <c r="L159" s="9"/>
      <c r="M159" s="5"/>
      <c r="N159" s="5"/>
      <c r="O159" s="61"/>
      <c r="P159" s="65"/>
      <c r="Q159" s="66"/>
    </row>
    <row r="160" spans="1:17">
      <c r="A160" s="28" t="s">
        <v>38</v>
      </c>
      <c r="B160" s="40">
        <v>0</v>
      </c>
      <c r="C160" s="22" t="s">
        <v>177</v>
      </c>
      <c r="D160" s="22" t="s">
        <v>230</v>
      </c>
      <c r="E160" s="68" t="s">
        <v>251</v>
      </c>
      <c r="F160" s="74"/>
      <c r="G160" s="99"/>
      <c r="H160" s="104"/>
      <c r="I160" s="5"/>
      <c r="J160" s="73"/>
      <c r="K160" s="40"/>
      <c r="L160" s="9"/>
      <c r="M160" s="5"/>
      <c r="N160" s="5"/>
      <c r="O160" s="61"/>
      <c r="P160" s="65"/>
      <c r="Q160" s="66"/>
    </row>
    <row r="161" spans="1:17">
      <c r="A161" s="28" t="s">
        <v>38</v>
      </c>
      <c r="B161" s="40">
        <v>0</v>
      </c>
      <c r="C161" s="4" t="s">
        <v>386</v>
      </c>
      <c r="D161" s="22" t="s">
        <v>255</v>
      </c>
      <c r="E161" s="68" t="s">
        <v>24</v>
      </c>
      <c r="F161" s="74">
        <v>0.05</v>
      </c>
      <c r="G161" s="99"/>
      <c r="H161" s="104"/>
      <c r="I161" s="5"/>
      <c r="J161" s="73"/>
      <c r="K161" s="40"/>
      <c r="L161" s="9"/>
      <c r="M161" s="5"/>
      <c r="N161" s="5"/>
      <c r="O161" s="61"/>
      <c r="P161" s="65"/>
      <c r="Q161" s="66"/>
    </row>
    <row r="162" spans="1:17">
      <c r="A162" s="8" t="s">
        <v>38</v>
      </c>
      <c r="B162" s="40"/>
      <c r="C162" s="6" t="s">
        <v>181</v>
      </c>
      <c r="D162" s="22"/>
      <c r="E162" s="68"/>
      <c r="F162" s="74"/>
      <c r="G162" s="99"/>
      <c r="H162" s="104"/>
      <c r="I162" s="5"/>
      <c r="J162" s="73"/>
      <c r="K162" s="40"/>
      <c r="L162" s="9"/>
      <c r="M162" s="5"/>
      <c r="N162" s="5"/>
      <c r="O162" s="61"/>
      <c r="P162" s="65"/>
      <c r="Q162" s="66"/>
    </row>
    <row r="163" spans="1:17">
      <c r="A163" s="28" t="s">
        <v>38</v>
      </c>
      <c r="B163" s="40">
        <v>0</v>
      </c>
      <c r="C163" s="22" t="s">
        <v>203</v>
      </c>
      <c r="D163" s="22" t="s">
        <v>255</v>
      </c>
      <c r="E163" s="68" t="s">
        <v>24</v>
      </c>
      <c r="F163" s="74"/>
      <c r="G163" s="99"/>
      <c r="H163" s="104"/>
      <c r="I163" s="5"/>
      <c r="J163" s="73"/>
      <c r="K163" s="40"/>
      <c r="L163" s="9"/>
      <c r="M163" s="5"/>
      <c r="N163" s="5"/>
      <c r="O163" s="61"/>
      <c r="P163" s="65"/>
      <c r="Q163" s="66"/>
    </row>
    <row r="164" spans="1:17">
      <c r="A164" s="28" t="s">
        <v>38</v>
      </c>
      <c r="B164" s="40">
        <v>0</v>
      </c>
      <c r="C164" s="22" t="s">
        <v>398</v>
      </c>
      <c r="D164" s="22" t="s">
        <v>280</v>
      </c>
      <c r="E164" s="68" t="s">
        <v>216</v>
      </c>
      <c r="F164" s="74"/>
      <c r="G164" s="99"/>
      <c r="H164" s="104"/>
      <c r="I164" s="5"/>
      <c r="J164" s="73"/>
      <c r="K164" s="40"/>
      <c r="L164" s="9"/>
      <c r="M164" s="5"/>
      <c r="N164" s="5"/>
      <c r="O164" s="61"/>
      <c r="P164" s="65"/>
      <c r="Q164" s="66"/>
    </row>
    <row r="165" spans="1:17">
      <c r="A165" s="28" t="s">
        <v>38</v>
      </c>
      <c r="B165" s="40">
        <v>0</v>
      </c>
      <c r="C165" s="22" t="s">
        <v>144</v>
      </c>
      <c r="D165" s="22" t="s">
        <v>293</v>
      </c>
      <c r="E165" s="68" t="s">
        <v>122</v>
      </c>
      <c r="F165" s="74"/>
      <c r="G165" s="99"/>
      <c r="H165" s="104"/>
      <c r="I165" s="5"/>
      <c r="J165" s="73"/>
      <c r="K165" s="40"/>
      <c r="L165" s="9"/>
      <c r="M165" s="5"/>
      <c r="N165" s="5"/>
      <c r="O165" s="61"/>
      <c r="P165" s="65"/>
      <c r="Q165" s="66" t="s">
        <v>377</v>
      </c>
    </row>
    <row r="166" spans="1:17">
      <c r="A166" s="28" t="s">
        <v>38</v>
      </c>
      <c r="B166" s="40">
        <v>0</v>
      </c>
      <c r="C166" s="22" t="s">
        <v>151</v>
      </c>
      <c r="D166" s="22" t="s">
        <v>342</v>
      </c>
      <c r="E166" s="68" t="s">
        <v>378</v>
      </c>
      <c r="F166" s="74"/>
      <c r="G166" s="99"/>
      <c r="H166" s="104"/>
      <c r="I166" s="5"/>
      <c r="J166" s="73"/>
      <c r="K166" s="40"/>
      <c r="L166" s="9"/>
      <c r="M166" s="5"/>
      <c r="N166" s="5"/>
      <c r="O166" s="61"/>
      <c r="P166" s="65"/>
      <c r="Q166" s="66"/>
    </row>
    <row r="167" spans="1:17">
      <c r="A167" s="34" t="s">
        <v>38</v>
      </c>
      <c r="B167" s="40">
        <v>0</v>
      </c>
      <c r="C167" s="22" t="s">
        <v>192</v>
      </c>
      <c r="D167" s="22" t="s">
        <v>230</v>
      </c>
      <c r="E167" s="68" t="s">
        <v>251</v>
      </c>
      <c r="F167" s="74">
        <v>0.1</v>
      </c>
      <c r="G167" s="100"/>
      <c r="H167" s="104"/>
      <c r="I167" s="5"/>
      <c r="J167" s="73"/>
      <c r="K167" s="40"/>
      <c r="L167" s="9"/>
      <c r="M167" s="5"/>
      <c r="N167" s="5"/>
      <c r="O167" s="61"/>
      <c r="P167" s="65"/>
      <c r="Q167" s="66"/>
    </row>
    <row r="168" spans="1:17">
      <c r="A168" s="34" t="s">
        <v>38</v>
      </c>
      <c r="B168" s="40">
        <v>0</v>
      </c>
      <c r="C168" s="22" t="s">
        <v>192</v>
      </c>
      <c r="D168" s="22" t="s">
        <v>230</v>
      </c>
      <c r="E168" s="68" t="s">
        <v>251</v>
      </c>
      <c r="F168" s="74">
        <v>0.3</v>
      </c>
      <c r="G168" s="100"/>
      <c r="H168" s="104"/>
      <c r="I168" s="5"/>
      <c r="J168" s="73"/>
      <c r="K168" s="40"/>
      <c r="L168" s="9"/>
      <c r="M168" s="5"/>
      <c r="N168" s="5"/>
      <c r="O168" s="61"/>
      <c r="P168" s="65"/>
      <c r="Q168" s="66"/>
    </row>
    <row r="169" spans="1:17">
      <c r="A169" s="8" t="s">
        <v>38</v>
      </c>
      <c r="B169" s="40"/>
      <c r="C169" s="6" t="s">
        <v>132</v>
      </c>
      <c r="D169" s="22"/>
      <c r="E169" s="68"/>
      <c r="F169" s="74"/>
      <c r="G169" s="99"/>
      <c r="H169" s="104"/>
      <c r="I169" s="5"/>
      <c r="J169" s="73"/>
      <c r="K169" s="40"/>
      <c r="L169" s="9"/>
      <c r="M169" s="5"/>
      <c r="N169" s="5"/>
      <c r="O169" s="61"/>
      <c r="P169" s="65"/>
      <c r="Q169" s="66"/>
    </row>
    <row r="170" spans="1:17">
      <c r="A170" s="34" t="s">
        <v>38</v>
      </c>
      <c r="B170" s="40">
        <v>0</v>
      </c>
      <c r="C170" s="22" t="s">
        <v>147</v>
      </c>
      <c r="D170" s="22" t="s">
        <v>255</v>
      </c>
      <c r="E170" s="68" t="s">
        <v>60</v>
      </c>
      <c r="F170" s="74">
        <v>0.25</v>
      </c>
      <c r="G170" s="99"/>
      <c r="H170" s="104"/>
      <c r="I170" s="5"/>
      <c r="J170" s="73"/>
      <c r="K170" s="40"/>
      <c r="L170" s="9"/>
      <c r="M170" s="5"/>
      <c r="N170" s="5"/>
      <c r="O170" s="61"/>
      <c r="P170" s="65"/>
      <c r="Q170" s="66"/>
    </row>
    <row r="171" spans="1:17">
      <c r="A171" s="34" t="s">
        <v>38</v>
      </c>
      <c r="B171" s="40">
        <v>0</v>
      </c>
      <c r="C171" s="22" t="s">
        <v>175</v>
      </c>
      <c r="D171" s="22" t="s">
        <v>292</v>
      </c>
      <c r="E171" s="68" t="s">
        <v>251</v>
      </c>
      <c r="F171" s="74">
        <v>0.14000000000000001</v>
      </c>
      <c r="G171" s="99"/>
      <c r="H171" s="104"/>
      <c r="I171" s="5"/>
      <c r="J171" s="73"/>
      <c r="K171" s="40"/>
      <c r="L171" s="9"/>
      <c r="M171" s="5"/>
      <c r="N171" s="5"/>
      <c r="O171" s="61"/>
      <c r="P171" s="65"/>
      <c r="Q171" s="66"/>
    </row>
    <row r="172" spans="1:17">
      <c r="A172" s="34" t="s">
        <v>38</v>
      </c>
      <c r="B172" s="40">
        <v>0</v>
      </c>
      <c r="C172" s="22" t="s">
        <v>189</v>
      </c>
      <c r="D172" s="22" t="s">
        <v>313</v>
      </c>
      <c r="E172" s="68" t="s">
        <v>33</v>
      </c>
      <c r="F172" s="74">
        <v>0.09</v>
      </c>
      <c r="G172" s="99"/>
      <c r="H172" s="104"/>
      <c r="I172" s="5"/>
      <c r="J172" s="73"/>
      <c r="K172" s="40"/>
      <c r="L172" s="9"/>
      <c r="M172" s="5"/>
      <c r="N172" s="5"/>
      <c r="O172" s="61"/>
      <c r="P172" s="65"/>
      <c r="Q172" s="66"/>
    </row>
    <row r="173" spans="1:17">
      <c r="A173" s="34" t="s">
        <v>38</v>
      </c>
      <c r="B173" s="40">
        <v>0</v>
      </c>
      <c r="C173" s="22" t="s">
        <v>136</v>
      </c>
      <c r="D173" s="22"/>
      <c r="E173" s="68"/>
      <c r="F173" s="74">
        <v>0.16</v>
      </c>
      <c r="G173" s="99"/>
      <c r="H173" s="104"/>
      <c r="I173" s="5"/>
      <c r="J173" s="73"/>
      <c r="K173" s="40"/>
      <c r="L173" s="9"/>
      <c r="M173" s="5"/>
      <c r="N173" s="5"/>
      <c r="O173" s="61"/>
      <c r="P173" s="65"/>
      <c r="Q173" s="66"/>
    </row>
    <row r="174" spans="1:17">
      <c r="A174" s="34" t="s">
        <v>38</v>
      </c>
      <c r="B174" s="40">
        <v>0</v>
      </c>
      <c r="C174" s="4" t="s">
        <v>210</v>
      </c>
      <c r="D174" s="22" t="s">
        <v>280</v>
      </c>
      <c r="E174" s="68" t="s">
        <v>300</v>
      </c>
      <c r="F174" s="74">
        <v>0.33</v>
      </c>
      <c r="G174" s="99" t="s">
        <v>13</v>
      </c>
      <c r="H174" s="104" t="s">
        <v>13</v>
      </c>
      <c r="I174" s="5"/>
      <c r="J174" s="73"/>
      <c r="K174" s="40"/>
      <c r="L174" s="9"/>
      <c r="M174" s="5"/>
      <c r="N174" s="5"/>
      <c r="O174" s="61"/>
      <c r="P174" s="65"/>
      <c r="Q174" s="66"/>
    </row>
    <row r="175" spans="1:17">
      <c r="A175" s="34" t="s">
        <v>38</v>
      </c>
      <c r="B175" s="40">
        <v>0</v>
      </c>
      <c r="C175" s="22" t="s">
        <v>188</v>
      </c>
      <c r="D175" s="22" t="s">
        <v>313</v>
      </c>
      <c r="E175" s="68" t="s">
        <v>33</v>
      </c>
      <c r="F175" s="74">
        <v>0.1</v>
      </c>
      <c r="G175" s="99"/>
      <c r="H175" s="104"/>
      <c r="I175" s="5"/>
      <c r="J175" s="73"/>
      <c r="K175" s="40"/>
      <c r="L175" s="9"/>
      <c r="M175" s="5"/>
      <c r="N175" s="5"/>
      <c r="O175" s="61"/>
      <c r="P175" s="65"/>
      <c r="Q175" s="66"/>
    </row>
    <row r="176" spans="1:17">
      <c r="A176" s="28" t="s">
        <v>38</v>
      </c>
      <c r="B176" s="40">
        <v>0</v>
      </c>
      <c r="C176" s="22" t="s">
        <v>403</v>
      </c>
      <c r="D176" s="22" t="s">
        <v>230</v>
      </c>
      <c r="E176" s="68" t="s">
        <v>231</v>
      </c>
      <c r="F176" s="74"/>
      <c r="G176" s="99"/>
      <c r="H176" s="104"/>
      <c r="I176" s="5"/>
      <c r="J176" s="73"/>
      <c r="K176" s="40"/>
      <c r="L176" s="9"/>
      <c r="M176" s="5"/>
      <c r="N176" s="5"/>
      <c r="O176" s="61"/>
      <c r="P176" s="65"/>
      <c r="Q176" s="66"/>
    </row>
    <row r="177" spans="1:17">
      <c r="A177" s="28" t="s">
        <v>38</v>
      </c>
      <c r="B177" s="40">
        <v>0</v>
      </c>
      <c r="C177" s="22" t="s">
        <v>184</v>
      </c>
      <c r="D177" s="22" t="s">
        <v>313</v>
      </c>
      <c r="E177" s="68" t="s">
        <v>33</v>
      </c>
      <c r="F177" s="74"/>
      <c r="G177" s="99"/>
      <c r="H177" s="104"/>
      <c r="I177" s="5"/>
      <c r="J177" s="73"/>
      <c r="K177" s="40"/>
      <c r="L177" s="9"/>
      <c r="M177" s="5"/>
      <c r="N177" s="5"/>
      <c r="O177" s="61"/>
      <c r="P177" s="65"/>
      <c r="Q177" s="66"/>
    </row>
    <row r="178" spans="1:17">
      <c r="A178" s="28" t="s">
        <v>38</v>
      </c>
      <c r="B178" s="40">
        <v>0</v>
      </c>
      <c r="C178" s="22" t="s">
        <v>130</v>
      </c>
      <c r="D178" s="22" t="s">
        <v>13</v>
      </c>
      <c r="E178" s="68"/>
      <c r="F178" s="74"/>
      <c r="G178" s="99"/>
      <c r="H178" s="104"/>
      <c r="I178" s="5"/>
      <c r="J178" s="73"/>
      <c r="K178" s="40"/>
      <c r="L178" s="9"/>
      <c r="M178" s="5"/>
      <c r="N178" s="5"/>
      <c r="O178" s="61"/>
      <c r="P178" s="65"/>
      <c r="Q178" s="66"/>
    </row>
    <row r="179" spans="1:17">
      <c r="A179" s="28" t="s">
        <v>38</v>
      </c>
      <c r="B179" s="40">
        <v>0</v>
      </c>
      <c r="C179" s="22" t="s">
        <v>191</v>
      </c>
      <c r="D179" s="22"/>
      <c r="E179" s="68"/>
      <c r="F179" s="74"/>
      <c r="G179" s="99"/>
      <c r="H179" s="104"/>
      <c r="I179" s="5"/>
      <c r="J179" s="73"/>
      <c r="K179" s="40"/>
      <c r="L179" s="9"/>
      <c r="M179" s="5"/>
      <c r="N179" s="5"/>
      <c r="O179" s="61"/>
      <c r="P179" s="65"/>
      <c r="Q179" s="66"/>
    </row>
    <row r="180" spans="1:17">
      <c r="A180" s="34" t="s">
        <v>38</v>
      </c>
      <c r="B180" s="40">
        <v>0</v>
      </c>
      <c r="C180" s="22" t="s">
        <v>387</v>
      </c>
      <c r="D180" s="22" t="s">
        <v>230</v>
      </c>
      <c r="E180" s="68" t="s">
        <v>36</v>
      </c>
      <c r="F180" s="74">
        <v>0.1</v>
      </c>
      <c r="G180" s="99"/>
      <c r="H180" s="104"/>
      <c r="I180" s="5"/>
      <c r="J180" s="73"/>
      <c r="K180" s="40"/>
      <c r="L180" s="9"/>
      <c r="M180" s="5"/>
      <c r="N180" s="5"/>
      <c r="O180" s="61"/>
      <c r="P180" s="65"/>
      <c r="Q180" s="66"/>
    </row>
    <row r="181" spans="1:17">
      <c r="A181" s="34" t="s">
        <v>38</v>
      </c>
      <c r="B181" s="135">
        <v>0</v>
      </c>
      <c r="C181" s="129" t="s">
        <v>395</v>
      </c>
      <c r="D181" s="24" t="s">
        <v>255</v>
      </c>
      <c r="E181" s="69" t="s">
        <v>14</v>
      </c>
      <c r="F181" s="118">
        <v>0.1</v>
      </c>
      <c r="G181" s="99"/>
      <c r="H181" s="115"/>
      <c r="I181" s="5"/>
      <c r="J181" s="73"/>
      <c r="K181" s="40"/>
      <c r="L181" s="9"/>
      <c r="M181" s="116"/>
      <c r="N181" s="5"/>
      <c r="O181" s="61"/>
      <c r="P181" s="65"/>
      <c r="Q181" s="66"/>
    </row>
    <row r="182" spans="1:17">
      <c r="A182" s="34" t="s">
        <v>38</v>
      </c>
      <c r="B182" s="40">
        <v>0</v>
      </c>
      <c r="C182" s="22" t="s">
        <v>158</v>
      </c>
      <c r="D182" s="22" t="s">
        <v>250</v>
      </c>
      <c r="E182" s="68" t="s">
        <v>69</v>
      </c>
      <c r="F182" s="74">
        <v>0.3</v>
      </c>
      <c r="G182" s="99"/>
      <c r="H182" s="104"/>
      <c r="I182" s="5"/>
      <c r="J182" s="73"/>
      <c r="K182" s="40"/>
      <c r="L182" s="9"/>
      <c r="M182" s="5"/>
      <c r="N182" s="5"/>
      <c r="O182" s="61"/>
      <c r="P182" s="65"/>
      <c r="Q182" s="66"/>
    </row>
    <row r="183" spans="1:17">
      <c r="A183" s="34" t="s">
        <v>38</v>
      </c>
      <c r="B183" s="40">
        <v>0</v>
      </c>
      <c r="C183" s="22" t="s">
        <v>212</v>
      </c>
      <c r="D183" s="22" t="s">
        <v>250</v>
      </c>
      <c r="E183" s="68" t="s">
        <v>328</v>
      </c>
      <c r="F183" s="74">
        <v>0.05</v>
      </c>
      <c r="G183" s="99"/>
      <c r="H183" s="104"/>
      <c r="I183" s="5"/>
      <c r="J183" s="73"/>
      <c r="K183" s="40"/>
      <c r="L183" s="9"/>
      <c r="M183" s="5"/>
      <c r="N183" s="5"/>
      <c r="O183" s="61"/>
      <c r="P183" s="65"/>
      <c r="Q183" s="66"/>
    </row>
    <row r="184" spans="1:17">
      <c r="A184" s="34" t="s">
        <v>38</v>
      </c>
      <c r="B184" s="43">
        <v>0</v>
      </c>
      <c r="C184" s="22" t="s">
        <v>385</v>
      </c>
      <c r="D184" s="22" t="s">
        <v>230</v>
      </c>
      <c r="E184" s="68" t="s">
        <v>36</v>
      </c>
      <c r="F184" s="74">
        <v>0.1</v>
      </c>
      <c r="G184" s="99"/>
      <c r="H184" s="104"/>
      <c r="I184" s="23"/>
      <c r="J184" s="73"/>
      <c r="K184" s="40"/>
      <c r="L184" s="9"/>
      <c r="M184" s="5"/>
      <c r="N184" s="23"/>
      <c r="O184" s="61"/>
      <c r="P184" s="65"/>
      <c r="Q184" s="66"/>
    </row>
    <row r="185" spans="1:17">
      <c r="A185" s="28" t="s">
        <v>38</v>
      </c>
      <c r="B185" s="40">
        <v>0</v>
      </c>
      <c r="C185" s="22" t="s">
        <v>172</v>
      </c>
      <c r="D185" s="22" t="s">
        <v>270</v>
      </c>
      <c r="E185" s="68" t="s">
        <v>251</v>
      </c>
      <c r="F185" s="74"/>
      <c r="G185" s="99"/>
      <c r="H185" s="104"/>
      <c r="I185" s="5"/>
      <c r="J185" s="73"/>
      <c r="K185" s="40"/>
      <c r="L185" s="9"/>
      <c r="M185" s="5"/>
      <c r="N185" s="5"/>
      <c r="O185" s="61"/>
      <c r="P185" s="65"/>
      <c r="Q185" s="66"/>
    </row>
    <row r="186" spans="1:17">
      <c r="A186" s="34" t="s">
        <v>38</v>
      </c>
      <c r="B186" s="40">
        <v>0</v>
      </c>
      <c r="C186" s="22" t="s">
        <v>171</v>
      </c>
      <c r="D186" s="22" t="s">
        <v>270</v>
      </c>
      <c r="E186" s="68" t="s">
        <v>251</v>
      </c>
      <c r="F186" s="74">
        <v>0.1</v>
      </c>
      <c r="G186" s="99"/>
      <c r="H186" s="104"/>
      <c r="I186" s="5"/>
      <c r="J186" s="73"/>
      <c r="K186" s="40"/>
      <c r="L186" s="9"/>
      <c r="M186" s="5"/>
      <c r="N186" s="5"/>
      <c r="O186" s="61"/>
      <c r="P186" s="65"/>
      <c r="Q186" s="66"/>
    </row>
    <row r="187" spans="1:17">
      <c r="A187" s="34" t="s">
        <v>38</v>
      </c>
      <c r="B187" s="40">
        <v>0</v>
      </c>
      <c r="C187" s="22" t="s">
        <v>159</v>
      </c>
      <c r="D187" s="22" t="s">
        <v>250</v>
      </c>
      <c r="E187" s="68" t="s">
        <v>69</v>
      </c>
      <c r="F187" s="74">
        <v>0.3</v>
      </c>
      <c r="G187" s="99"/>
      <c r="H187" s="104"/>
      <c r="I187" s="5"/>
      <c r="J187" s="73"/>
      <c r="K187" s="40"/>
      <c r="L187" s="9"/>
      <c r="M187" s="5"/>
      <c r="N187" s="5"/>
      <c r="O187" s="61"/>
      <c r="P187" s="65"/>
      <c r="Q187" s="66"/>
    </row>
    <row r="188" spans="1:17">
      <c r="A188" s="34" t="s">
        <v>38</v>
      </c>
      <c r="B188" s="40">
        <v>0</v>
      </c>
      <c r="C188" s="22" t="s">
        <v>197</v>
      </c>
      <c r="D188" s="22" t="s">
        <v>328</v>
      </c>
      <c r="E188" s="68" t="s">
        <v>251</v>
      </c>
      <c r="F188" s="74">
        <v>0.11</v>
      </c>
      <c r="G188" s="99"/>
      <c r="H188" s="104"/>
      <c r="I188" s="5"/>
      <c r="J188" s="73"/>
      <c r="K188" s="40"/>
      <c r="L188" s="9"/>
      <c r="M188" s="5"/>
      <c r="N188" s="5"/>
      <c r="O188" s="61"/>
      <c r="P188" s="65"/>
      <c r="Q188" s="66"/>
    </row>
    <row r="189" spans="1:17">
      <c r="A189" s="8" t="s">
        <v>38</v>
      </c>
      <c r="B189" s="40"/>
      <c r="C189" s="6" t="s">
        <v>199</v>
      </c>
      <c r="D189" s="22"/>
      <c r="E189" s="68"/>
      <c r="F189" s="74"/>
      <c r="G189" s="99"/>
      <c r="H189" s="104"/>
      <c r="I189" s="5"/>
      <c r="J189" s="73"/>
      <c r="K189" s="40"/>
      <c r="L189" s="9"/>
      <c r="M189" s="5"/>
      <c r="N189" s="5"/>
      <c r="O189" s="61"/>
      <c r="P189" s="65"/>
      <c r="Q189" s="66"/>
    </row>
    <row r="190" spans="1:17">
      <c r="A190" s="34" t="s">
        <v>38</v>
      </c>
      <c r="B190" s="40">
        <v>0</v>
      </c>
      <c r="C190" s="22" t="s">
        <v>146</v>
      </c>
      <c r="D190" s="22" t="s">
        <v>333</v>
      </c>
      <c r="E190" s="68" t="s">
        <v>351</v>
      </c>
      <c r="F190" s="74">
        <v>0.3</v>
      </c>
      <c r="G190" s="99"/>
      <c r="H190" s="104"/>
      <c r="I190" s="5"/>
      <c r="J190" s="73"/>
      <c r="K190" s="40"/>
      <c r="L190" s="9"/>
      <c r="M190" s="5"/>
      <c r="N190" s="5"/>
      <c r="O190" s="61"/>
      <c r="P190" s="65"/>
      <c r="Q190" s="66"/>
    </row>
    <row r="191" spans="1:17">
      <c r="A191" s="28" t="s">
        <v>38</v>
      </c>
      <c r="B191" s="40">
        <v>0</v>
      </c>
      <c r="C191" s="22" t="s">
        <v>124</v>
      </c>
      <c r="D191" s="22" t="s">
        <v>224</v>
      </c>
      <c r="E191" s="68" t="s">
        <v>360</v>
      </c>
      <c r="F191" s="74"/>
      <c r="G191" s="99"/>
      <c r="H191" s="104" t="s">
        <v>13</v>
      </c>
      <c r="I191" s="5" t="s">
        <v>13</v>
      </c>
      <c r="J191" s="73"/>
      <c r="K191" s="40"/>
      <c r="L191" s="9"/>
      <c r="M191" s="5"/>
      <c r="N191" s="5"/>
      <c r="O191" s="61"/>
      <c r="P191" s="65"/>
      <c r="Q191" s="66"/>
    </row>
    <row r="192" spans="1:17">
      <c r="A192" s="34" t="s">
        <v>38</v>
      </c>
      <c r="B192" s="40">
        <v>0</v>
      </c>
      <c r="C192" s="4" t="s">
        <v>202</v>
      </c>
      <c r="D192" s="22" t="s">
        <v>305</v>
      </c>
      <c r="E192" s="68" t="s">
        <v>251</v>
      </c>
      <c r="F192" s="74">
        <v>0.44</v>
      </c>
      <c r="G192" s="99"/>
      <c r="H192" s="104"/>
      <c r="I192" s="5"/>
      <c r="J192" s="73"/>
      <c r="K192" s="40"/>
      <c r="L192" s="9"/>
      <c r="M192" s="5"/>
      <c r="N192" s="5"/>
      <c r="O192" s="61"/>
      <c r="P192" s="65"/>
      <c r="Q192" s="66"/>
    </row>
    <row r="193" spans="1:17">
      <c r="A193" s="28" t="s">
        <v>38</v>
      </c>
      <c r="B193" s="40">
        <v>0</v>
      </c>
      <c r="C193" s="22" t="s">
        <v>187</v>
      </c>
      <c r="D193" s="22" t="s">
        <v>255</v>
      </c>
      <c r="E193" s="68" t="s">
        <v>325</v>
      </c>
      <c r="F193" s="74">
        <v>0.2</v>
      </c>
      <c r="G193" s="99"/>
      <c r="H193" s="104"/>
      <c r="I193" s="5"/>
      <c r="J193" s="73"/>
      <c r="K193" s="40"/>
      <c r="L193" s="9"/>
      <c r="M193" s="5"/>
      <c r="N193" s="23" t="s">
        <v>13</v>
      </c>
      <c r="O193" s="61"/>
      <c r="P193" s="65" t="s">
        <v>13</v>
      </c>
      <c r="Q193" s="66"/>
    </row>
    <row r="194" spans="1:17">
      <c r="A194" s="28" t="s">
        <v>38</v>
      </c>
      <c r="B194" s="127">
        <v>0</v>
      </c>
      <c r="C194" s="4" t="s">
        <v>364</v>
      </c>
      <c r="D194" s="22" t="s">
        <v>224</v>
      </c>
      <c r="E194" s="68" t="s">
        <v>360</v>
      </c>
      <c r="F194" s="74"/>
      <c r="G194" s="99"/>
      <c r="H194" s="74"/>
      <c r="I194" s="5"/>
      <c r="J194" s="73"/>
      <c r="K194" s="40"/>
      <c r="L194" s="9"/>
      <c r="M194" s="5"/>
      <c r="N194" s="5"/>
      <c r="O194" s="61"/>
      <c r="P194" s="65"/>
      <c r="Q194" s="66"/>
    </row>
    <row r="195" spans="1:17">
      <c r="A195" s="34" t="s">
        <v>38</v>
      </c>
      <c r="B195" s="40">
        <v>0</v>
      </c>
      <c r="C195" s="22" t="s">
        <v>135</v>
      </c>
      <c r="D195" s="22"/>
      <c r="E195" s="68"/>
      <c r="F195" s="74">
        <v>0.2</v>
      </c>
      <c r="G195" s="99"/>
      <c r="H195" s="104"/>
      <c r="I195" s="5"/>
      <c r="J195" s="73"/>
      <c r="K195" s="40"/>
      <c r="L195" s="9"/>
      <c r="M195" s="5"/>
      <c r="N195" s="5"/>
      <c r="O195" s="61"/>
      <c r="P195" s="65"/>
      <c r="Q195" s="66"/>
    </row>
    <row r="196" spans="1:17">
      <c r="A196" s="34" t="s">
        <v>38</v>
      </c>
      <c r="B196" s="40">
        <v>0</v>
      </c>
      <c r="C196" s="22" t="s">
        <v>135</v>
      </c>
      <c r="D196" s="22"/>
      <c r="E196" s="68"/>
      <c r="F196" s="74">
        <v>0.12</v>
      </c>
      <c r="G196" s="99"/>
      <c r="H196" s="104"/>
      <c r="I196" s="5"/>
      <c r="J196" s="73"/>
      <c r="K196" s="40"/>
      <c r="L196" s="9"/>
      <c r="M196" s="5"/>
      <c r="N196" s="5"/>
      <c r="O196" s="61"/>
      <c r="P196" s="65"/>
      <c r="Q196" s="66"/>
    </row>
    <row r="197" spans="1:17">
      <c r="A197" s="34" t="s">
        <v>38</v>
      </c>
      <c r="B197" s="40">
        <v>0</v>
      </c>
      <c r="C197" s="4" t="s">
        <v>217</v>
      </c>
      <c r="D197" s="22"/>
      <c r="E197" s="68"/>
      <c r="F197" s="74">
        <v>0.09</v>
      </c>
      <c r="G197" s="99"/>
      <c r="H197" s="104"/>
      <c r="I197" s="5"/>
      <c r="J197" s="73"/>
      <c r="K197" s="40"/>
      <c r="L197" s="9"/>
      <c r="M197" s="5"/>
      <c r="N197" s="5"/>
      <c r="O197" s="61"/>
      <c r="P197" s="65"/>
      <c r="Q197" s="66"/>
    </row>
    <row r="198" spans="1:17">
      <c r="A198" s="34" t="s">
        <v>38</v>
      </c>
      <c r="B198" s="40">
        <v>0</v>
      </c>
      <c r="C198" s="22" t="s">
        <v>211</v>
      </c>
      <c r="D198" s="22" t="s">
        <v>280</v>
      </c>
      <c r="E198" s="68" t="s">
        <v>300</v>
      </c>
      <c r="F198" s="74">
        <v>0.15</v>
      </c>
      <c r="G198" s="99"/>
      <c r="H198" s="104" t="s">
        <v>6</v>
      </c>
      <c r="I198" s="5"/>
      <c r="J198" s="73"/>
      <c r="K198" s="40"/>
      <c r="L198" s="9"/>
      <c r="M198" s="5"/>
      <c r="N198" s="5"/>
      <c r="O198" s="61"/>
      <c r="P198" s="65"/>
      <c r="Q198" s="66"/>
    </row>
    <row r="199" spans="1:17">
      <c r="A199" s="28" t="s">
        <v>38</v>
      </c>
      <c r="B199" s="40">
        <v>0</v>
      </c>
      <c r="C199" s="22" t="s">
        <v>401</v>
      </c>
      <c r="D199" s="22" t="s">
        <v>230</v>
      </c>
      <c r="E199" s="68" t="s">
        <v>231</v>
      </c>
      <c r="F199" s="74"/>
      <c r="G199" s="99"/>
      <c r="H199" s="104"/>
      <c r="I199" s="5"/>
      <c r="J199" s="73"/>
      <c r="K199" s="40"/>
      <c r="L199" s="9"/>
      <c r="M199" s="5"/>
      <c r="N199" s="5"/>
      <c r="O199" s="61"/>
      <c r="P199" s="65"/>
      <c r="Q199" s="66"/>
    </row>
    <row r="200" spans="1:17">
      <c r="A200" s="28" t="s">
        <v>38</v>
      </c>
      <c r="B200" s="43">
        <v>0</v>
      </c>
      <c r="C200" s="4" t="s">
        <v>397</v>
      </c>
      <c r="D200" s="22" t="s">
        <v>280</v>
      </c>
      <c r="E200" s="68" t="s">
        <v>216</v>
      </c>
      <c r="F200" s="74"/>
      <c r="G200" s="99"/>
      <c r="H200" s="115"/>
      <c r="I200" s="5"/>
      <c r="J200" s="73"/>
      <c r="K200" s="40"/>
      <c r="L200" s="9"/>
      <c r="M200" s="116"/>
      <c r="N200" s="5"/>
      <c r="O200" s="61"/>
      <c r="P200" s="65"/>
      <c r="Q200" s="66"/>
    </row>
    <row r="201" spans="1:17">
      <c r="A201" s="34" t="s">
        <v>38</v>
      </c>
      <c r="B201" s="40">
        <v>0</v>
      </c>
      <c r="C201" s="22" t="s">
        <v>161</v>
      </c>
      <c r="D201" s="22" t="s">
        <v>250</v>
      </c>
      <c r="E201" s="68" t="s">
        <v>69</v>
      </c>
      <c r="F201" s="74">
        <v>0.5</v>
      </c>
      <c r="G201" s="99"/>
      <c r="H201" s="104"/>
      <c r="I201" s="5"/>
      <c r="J201" s="73"/>
      <c r="K201" s="40"/>
      <c r="L201" s="9"/>
      <c r="M201" s="5"/>
      <c r="N201" s="5"/>
      <c r="O201" s="61"/>
      <c r="P201" s="65"/>
      <c r="Q201" s="66"/>
    </row>
    <row r="202" spans="1:17">
      <c r="A202" s="34" t="s">
        <v>38</v>
      </c>
      <c r="B202" s="40">
        <v>0</v>
      </c>
      <c r="C202" s="22" t="s">
        <v>140</v>
      </c>
      <c r="D202" s="22" t="s">
        <v>261</v>
      </c>
      <c r="E202" s="68" t="s">
        <v>70</v>
      </c>
      <c r="F202" s="74">
        <v>0.75</v>
      </c>
      <c r="G202" s="99" t="s">
        <v>13</v>
      </c>
      <c r="H202" s="104"/>
      <c r="I202" s="5"/>
      <c r="J202" s="73"/>
      <c r="K202" s="40"/>
      <c r="L202" s="9"/>
      <c r="M202" s="5"/>
      <c r="N202" s="5"/>
      <c r="O202" s="61"/>
      <c r="P202" s="65"/>
      <c r="Q202" s="66"/>
    </row>
    <row r="203" spans="1:17">
      <c r="A203" s="8" t="s">
        <v>38</v>
      </c>
      <c r="B203" s="40"/>
      <c r="C203" s="6" t="s">
        <v>143</v>
      </c>
      <c r="D203" s="22"/>
      <c r="E203" s="68"/>
      <c r="F203" s="74"/>
      <c r="G203" s="99"/>
      <c r="H203" s="104"/>
      <c r="I203" s="5"/>
      <c r="J203" s="73"/>
      <c r="K203" s="40"/>
      <c r="L203" s="9"/>
      <c r="M203" s="5"/>
      <c r="N203" s="5"/>
      <c r="O203" s="61"/>
      <c r="P203" s="65"/>
      <c r="Q203" s="66"/>
    </row>
    <row r="204" spans="1:17">
      <c r="A204" s="34" t="s">
        <v>38</v>
      </c>
      <c r="B204" s="40">
        <v>0</v>
      </c>
      <c r="C204" s="22" t="s">
        <v>155</v>
      </c>
      <c r="D204" s="22" t="s">
        <v>255</v>
      </c>
      <c r="E204" s="68" t="s">
        <v>23</v>
      </c>
      <c r="F204" s="74">
        <v>0.2</v>
      </c>
      <c r="G204" s="99"/>
      <c r="H204" s="104"/>
      <c r="I204" s="5"/>
      <c r="J204" s="73"/>
      <c r="K204" s="40"/>
      <c r="L204" s="9"/>
      <c r="M204" s="5"/>
      <c r="N204" s="5"/>
      <c r="O204" s="61"/>
      <c r="P204" s="65"/>
      <c r="Q204" s="66"/>
    </row>
    <row r="205" spans="1:17">
      <c r="A205" s="34" t="s">
        <v>38</v>
      </c>
      <c r="B205" s="40">
        <v>0</v>
      </c>
      <c r="C205" s="22" t="s">
        <v>149</v>
      </c>
      <c r="D205" s="22" t="s">
        <v>255</v>
      </c>
      <c r="E205" s="68" t="s">
        <v>26</v>
      </c>
      <c r="F205" s="74">
        <v>0.38</v>
      </c>
      <c r="G205" s="99" t="s">
        <v>13</v>
      </c>
      <c r="H205" s="104"/>
      <c r="I205" s="5"/>
      <c r="J205" s="73"/>
      <c r="K205" s="40"/>
      <c r="L205" s="9"/>
      <c r="M205" s="5"/>
      <c r="N205" s="5"/>
      <c r="O205" s="61"/>
      <c r="P205" s="65"/>
      <c r="Q205" s="66"/>
    </row>
    <row r="206" spans="1:17">
      <c r="A206" s="34" t="s">
        <v>38</v>
      </c>
      <c r="B206" s="43">
        <v>0</v>
      </c>
      <c r="C206" s="4" t="s">
        <v>324</v>
      </c>
      <c r="D206" s="22" t="s">
        <v>261</v>
      </c>
      <c r="E206" s="68" t="s">
        <v>251</v>
      </c>
      <c r="F206" s="74">
        <v>0.1</v>
      </c>
      <c r="G206" s="99"/>
      <c r="H206" s="104"/>
      <c r="I206" s="23"/>
      <c r="J206" s="73"/>
      <c r="K206" s="40"/>
      <c r="L206" s="9"/>
      <c r="M206" s="5"/>
      <c r="N206" s="23"/>
      <c r="O206" s="61"/>
      <c r="P206" s="65"/>
      <c r="Q206" s="66"/>
    </row>
    <row r="207" spans="1:17">
      <c r="A207" s="34" t="s">
        <v>38</v>
      </c>
      <c r="B207" s="40">
        <v>0</v>
      </c>
      <c r="C207" s="22" t="s">
        <v>142</v>
      </c>
      <c r="D207" s="22" t="s">
        <v>255</v>
      </c>
      <c r="E207" s="68" t="s">
        <v>251</v>
      </c>
      <c r="F207" s="74">
        <v>0.75</v>
      </c>
      <c r="G207" s="99"/>
      <c r="H207" s="104"/>
      <c r="I207" s="5"/>
      <c r="J207" s="73"/>
      <c r="K207" s="40"/>
      <c r="L207" s="9"/>
      <c r="M207" s="5"/>
      <c r="N207" s="5"/>
      <c r="O207" s="61"/>
      <c r="P207" s="65"/>
      <c r="Q207" s="66"/>
    </row>
    <row r="208" spans="1:17">
      <c r="A208" s="8" t="s">
        <v>38</v>
      </c>
      <c r="B208" s="40"/>
      <c r="C208" s="6" t="s">
        <v>126</v>
      </c>
      <c r="D208" s="22"/>
      <c r="E208" s="68"/>
      <c r="F208" s="74"/>
      <c r="G208" s="99"/>
      <c r="H208" s="104"/>
      <c r="I208" s="5"/>
      <c r="J208" s="73"/>
      <c r="K208" s="40"/>
      <c r="L208" s="9"/>
      <c r="M208" s="5"/>
      <c r="N208" s="5"/>
      <c r="O208" s="61"/>
      <c r="P208" s="65"/>
      <c r="Q208" s="66"/>
    </row>
    <row r="209" spans="1:17">
      <c r="A209" s="8" t="s">
        <v>38</v>
      </c>
      <c r="B209" s="40"/>
      <c r="C209" s="6" t="s">
        <v>165</v>
      </c>
      <c r="D209" s="22"/>
      <c r="E209" s="68"/>
      <c r="F209" s="74"/>
      <c r="G209" s="99"/>
      <c r="H209" s="104"/>
      <c r="I209" s="5"/>
      <c r="J209" s="73"/>
      <c r="K209" s="40"/>
      <c r="L209" s="9"/>
      <c r="M209" s="5"/>
      <c r="N209" s="5"/>
      <c r="O209" s="61"/>
      <c r="P209" s="65"/>
      <c r="Q209" s="66"/>
    </row>
    <row r="210" spans="1:17">
      <c r="A210" s="34" t="s">
        <v>38</v>
      </c>
      <c r="B210" s="40">
        <v>0</v>
      </c>
      <c r="C210" s="22" t="s">
        <v>145</v>
      </c>
      <c r="D210" s="22" t="s">
        <v>379</v>
      </c>
      <c r="E210" s="68" t="s">
        <v>9</v>
      </c>
      <c r="F210" s="74">
        <v>0.1</v>
      </c>
      <c r="G210" s="99"/>
      <c r="H210" s="104"/>
      <c r="I210" s="5"/>
      <c r="J210" s="73"/>
      <c r="K210" s="40"/>
      <c r="L210" s="9"/>
      <c r="M210" s="5"/>
      <c r="N210" s="5"/>
      <c r="O210" s="61"/>
      <c r="P210" s="65"/>
      <c r="Q210" s="66"/>
    </row>
    <row r="211" spans="1:17">
      <c r="A211" s="34" t="s">
        <v>38</v>
      </c>
      <c r="B211" s="40">
        <v>0</v>
      </c>
      <c r="C211" s="22" t="s">
        <v>168</v>
      </c>
      <c r="D211" s="22" t="s">
        <v>342</v>
      </c>
      <c r="E211" s="68" t="s">
        <v>343</v>
      </c>
      <c r="F211" s="74">
        <v>0.15</v>
      </c>
      <c r="G211" s="99"/>
      <c r="H211" s="104"/>
      <c r="I211" s="5"/>
      <c r="J211" s="73"/>
      <c r="K211" s="40"/>
      <c r="L211" s="9"/>
      <c r="M211" s="5"/>
      <c r="N211" s="5"/>
      <c r="O211" s="61"/>
      <c r="P211" s="65"/>
      <c r="Q211" s="66"/>
    </row>
    <row r="212" spans="1:17">
      <c r="A212" s="34" t="s">
        <v>38</v>
      </c>
      <c r="B212" s="40">
        <v>0</v>
      </c>
      <c r="C212" s="22" t="s">
        <v>141</v>
      </c>
      <c r="D212" s="22" t="s">
        <v>261</v>
      </c>
      <c r="E212" s="68" t="s">
        <v>251</v>
      </c>
      <c r="F212" s="74">
        <v>0.48</v>
      </c>
      <c r="G212" s="99"/>
      <c r="H212" s="104"/>
      <c r="I212" s="5"/>
      <c r="J212" s="73"/>
      <c r="K212" s="40"/>
      <c r="L212" s="9"/>
      <c r="M212" s="5"/>
      <c r="N212" s="5"/>
      <c r="O212" s="61"/>
      <c r="P212" s="65"/>
      <c r="Q212" s="66"/>
    </row>
    <row r="213" spans="1:17">
      <c r="A213" s="34" t="s">
        <v>38</v>
      </c>
      <c r="B213" s="40">
        <v>0</v>
      </c>
      <c r="C213" s="22" t="s">
        <v>154</v>
      </c>
      <c r="D213" s="22" t="s">
        <v>255</v>
      </c>
      <c r="E213" s="68" t="s">
        <v>49</v>
      </c>
      <c r="F213" s="74">
        <v>0.6</v>
      </c>
      <c r="G213" s="99"/>
      <c r="H213" s="104"/>
      <c r="I213" s="5"/>
      <c r="J213" s="73"/>
      <c r="K213" s="40"/>
      <c r="L213" s="9"/>
      <c r="M213" s="5"/>
      <c r="N213" s="5"/>
      <c r="O213" s="61"/>
      <c r="P213" s="65"/>
      <c r="Q213" s="66"/>
    </row>
    <row r="214" spans="1:17">
      <c r="A214" s="34" t="s">
        <v>38</v>
      </c>
      <c r="B214" s="40">
        <v>0</v>
      </c>
      <c r="C214" s="22" t="s">
        <v>166</v>
      </c>
      <c r="D214" s="22" t="s">
        <v>323</v>
      </c>
      <c r="E214" s="68" t="s">
        <v>119</v>
      </c>
      <c r="F214" s="74">
        <v>0.1</v>
      </c>
      <c r="G214" s="99"/>
      <c r="H214" s="104"/>
      <c r="I214" s="5"/>
      <c r="J214" s="73"/>
      <c r="K214" s="40"/>
      <c r="L214" s="9"/>
      <c r="M214" s="5"/>
      <c r="N214" s="5"/>
      <c r="O214" s="61"/>
      <c r="P214" s="65"/>
      <c r="Q214" s="66"/>
    </row>
    <row r="215" spans="1:17">
      <c r="A215" s="34" t="s">
        <v>38</v>
      </c>
      <c r="B215" s="40">
        <v>0</v>
      </c>
      <c r="C215" s="22" t="s">
        <v>219</v>
      </c>
      <c r="D215" s="22" t="s">
        <v>255</v>
      </c>
      <c r="E215" s="68" t="s">
        <v>87</v>
      </c>
      <c r="F215" s="74">
        <v>0.22</v>
      </c>
      <c r="G215" s="99"/>
      <c r="H215" s="104"/>
      <c r="I215" s="5"/>
      <c r="J215" s="73"/>
      <c r="K215" s="40"/>
      <c r="L215" s="9"/>
      <c r="M215" s="5"/>
      <c r="N215" s="5"/>
      <c r="O215" s="61"/>
      <c r="P215" s="65"/>
      <c r="Q215" s="66"/>
    </row>
    <row r="216" spans="1:17">
      <c r="A216" s="34" t="s">
        <v>38</v>
      </c>
      <c r="B216" s="40">
        <v>0</v>
      </c>
      <c r="C216" s="22" t="s">
        <v>388</v>
      </c>
      <c r="D216" s="22" t="s">
        <v>230</v>
      </c>
      <c r="E216" s="68" t="s">
        <v>216</v>
      </c>
      <c r="F216" s="74">
        <v>0.1</v>
      </c>
      <c r="G216" s="99"/>
      <c r="H216" s="104"/>
      <c r="I216" s="5"/>
      <c r="J216" s="73"/>
      <c r="K216" s="40"/>
      <c r="L216" s="9"/>
      <c r="M216" s="5"/>
      <c r="N216" s="5"/>
      <c r="O216" s="61"/>
      <c r="P216" s="65"/>
      <c r="Q216" s="66"/>
    </row>
    <row r="217" spans="1:17">
      <c r="A217" s="34" t="s">
        <v>38</v>
      </c>
      <c r="B217" s="40">
        <v>0</v>
      </c>
      <c r="C217" s="22" t="s">
        <v>139</v>
      </c>
      <c r="D217" s="22" t="s">
        <v>380</v>
      </c>
      <c r="E217" s="68" t="s">
        <v>381</v>
      </c>
      <c r="F217" s="74">
        <v>0.6</v>
      </c>
      <c r="G217" s="99"/>
      <c r="H217" s="104"/>
      <c r="I217" s="5"/>
      <c r="J217" s="73"/>
      <c r="K217" s="40"/>
      <c r="L217" s="9"/>
      <c r="M217" s="5"/>
      <c r="N217" s="5"/>
      <c r="O217" s="61"/>
      <c r="P217" s="65"/>
      <c r="Q217" s="66"/>
    </row>
    <row r="218" spans="1:17">
      <c r="A218" s="28" t="s">
        <v>38</v>
      </c>
      <c r="B218" s="40">
        <v>0</v>
      </c>
      <c r="C218" s="22" t="s">
        <v>183</v>
      </c>
      <c r="D218" s="22" t="s">
        <v>230</v>
      </c>
      <c r="E218" s="68" t="s">
        <v>34</v>
      </c>
      <c r="F218" s="74"/>
      <c r="G218" s="99"/>
      <c r="H218" s="104"/>
      <c r="I218" s="5"/>
      <c r="J218" s="73"/>
      <c r="K218" s="40"/>
      <c r="L218" s="9"/>
      <c r="M218" s="5"/>
      <c r="N218" s="5"/>
      <c r="O218" s="61"/>
      <c r="P218" s="65"/>
      <c r="Q218" s="66"/>
    </row>
    <row r="219" spans="1:17">
      <c r="A219" s="34" t="s">
        <v>38</v>
      </c>
      <c r="B219" s="40">
        <v>0</v>
      </c>
      <c r="C219" s="22" t="s">
        <v>214</v>
      </c>
      <c r="D219" s="22" t="s">
        <v>280</v>
      </c>
      <c r="E219" s="68" t="s">
        <v>216</v>
      </c>
      <c r="F219" s="74">
        <v>0.23</v>
      </c>
      <c r="G219" s="99"/>
      <c r="H219" s="104" t="s">
        <v>6</v>
      </c>
      <c r="I219" s="5"/>
      <c r="J219" s="73"/>
      <c r="K219" s="40"/>
      <c r="L219" s="9"/>
      <c r="M219" s="5"/>
      <c r="N219" s="5"/>
      <c r="O219" s="61"/>
      <c r="P219" s="65"/>
      <c r="Q219" s="66"/>
    </row>
    <row r="220" spans="1:17">
      <c r="A220" s="28" t="s">
        <v>38</v>
      </c>
      <c r="B220" s="40">
        <v>0</v>
      </c>
      <c r="C220" s="22" t="s">
        <v>129</v>
      </c>
      <c r="D220" s="22" t="s">
        <v>224</v>
      </c>
      <c r="E220" s="68" t="s">
        <v>251</v>
      </c>
      <c r="F220" s="74"/>
      <c r="G220" s="99"/>
      <c r="H220" s="104"/>
      <c r="I220" s="5"/>
      <c r="J220" s="73"/>
      <c r="K220" s="40"/>
      <c r="L220" s="9"/>
      <c r="M220" s="5"/>
      <c r="N220" s="5"/>
      <c r="O220" s="61"/>
      <c r="P220" s="65"/>
      <c r="Q220" s="66"/>
    </row>
    <row r="221" spans="1:17">
      <c r="A221" s="28" t="s">
        <v>38</v>
      </c>
      <c r="B221" s="40">
        <v>0</v>
      </c>
      <c r="C221" s="22" t="s">
        <v>393</v>
      </c>
      <c r="D221" s="22" t="s">
        <v>255</v>
      </c>
      <c r="E221" s="68" t="s">
        <v>49</v>
      </c>
      <c r="F221" s="74"/>
      <c r="G221" s="99"/>
      <c r="H221" s="104"/>
      <c r="I221" s="5"/>
      <c r="J221" s="73"/>
      <c r="K221" s="40"/>
      <c r="L221" s="9"/>
      <c r="M221" s="5"/>
      <c r="N221" s="5"/>
      <c r="O221" s="61"/>
      <c r="P221" s="65"/>
      <c r="Q221" s="66"/>
    </row>
    <row r="222" spans="1:17">
      <c r="A222" s="34" t="s">
        <v>38</v>
      </c>
      <c r="B222" s="40">
        <v>0</v>
      </c>
      <c r="C222" s="4" t="s">
        <v>198</v>
      </c>
      <c r="D222" s="22" t="s">
        <v>280</v>
      </c>
      <c r="E222" s="68" t="s">
        <v>298</v>
      </c>
      <c r="F222" s="74">
        <v>0.75</v>
      </c>
      <c r="G222" s="99" t="s">
        <v>13</v>
      </c>
      <c r="H222" s="104"/>
      <c r="I222" s="5"/>
      <c r="J222" s="73"/>
      <c r="K222" s="40"/>
      <c r="L222" s="9"/>
      <c r="M222" s="5"/>
      <c r="N222" s="23"/>
      <c r="O222" s="61"/>
      <c r="P222" s="65"/>
      <c r="Q222" s="66"/>
    </row>
    <row r="223" spans="1:17">
      <c r="A223" s="8" t="s">
        <v>38</v>
      </c>
      <c r="B223" s="40">
        <v>0</v>
      </c>
      <c r="C223" s="6" t="s">
        <v>173</v>
      </c>
      <c r="D223" s="22"/>
      <c r="E223" s="68"/>
      <c r="F223" s="74"/>
      <c r="G223" s="99"/>
      <c r="H223" s="104"/>
      <c r="I223" s="5"/>
      <c r="J223" s="73"/>
      <c r="K223" s="40"/>
      <c r="L223" s="9"/>
      <c r="M223" s="5"/>
      <c r="N223" s="5"/>
      <c r="O223" s="61"/>
      <c r="P223" s="65"/>
      <c r="Q223" s="66"/>
    </row>
    <row r="224" spans="1:17">
      <c r="A224" s="34" t="s">
        <v>38</v>
      </c>
      <c r="B224" s="40">
        <v>0</v>
      </c>
      <c r="C224" s="4" t="s">
        <v>204</v>
      </c>
      <c r="D224" s="22" t="s">
        <v>280</v>
      </c>
      <c r="E224" s="68" t="s">
        <v>298</v>
      </c>
      <c r="F224" s="74">
        <v>0.6</v>
      </c>
      <c r="G224" s="99"/>
      <c r="H224" s="104"/>
      <c r="I224" s="5"/>
      <c r="J224" s="73"/>
      <c r="K224" s="40"/>
      <c r="L224" s="9"/>
      <c r="M224" s="5"/>
      <c r="N224" s="5"/>
      <c r="O224" s="61"/>
      <c r="P224" s="65"/>
      <c r="Q224" s="66"/>
    </row>
    <row r="225" spans="1:17">
      <c r="A225" s="34" t="s">
        <v>38</v>
      </c>
      <c r="B225" s="40">
        <v>0</v>
      </c>
      <c r="C225" s="4" t="s">
        <v>196</v>
      </c>
      <c r="D225" s="22" t="s">
        <v>280</v>
      </c>
      <c r="E225" s="68" t="s">
        <v>289</v>
      </c>
      <c r="F225" s="74">
        <v>0.42</v>
      </c>
      <c r="G225" s="99"/>
      <c r="H225" s="104"/>
      <c r="I225" s="5"/>
      <c r="J225" s="73"/>
      <c r="K225" s="40"/>
      <c r="L225" s="9"/>
      <c r="M225" s="5"/>
      <c r="N225" s="5"/>
      <c r="O225" s="61"/>
      <c r="P225" s="65"/>
      <c r="Q225" s="66"/>
    </row>
    <row r="226" spans="1:17">
      <c r="A226" s="8" t="s">
        <v>38</v>
      </c>
      <c r="B226" s="40">
        <v>0</v>
      </c>
      <c r="C226" s="6" t="s">
        <v>153</v>
      </c>
      <c r="D226" s="22"/>
      <c r="E226" s="68"/>
      <c r="F226" s="74"/>
      <c r="G226" s="99"/>
      <c r="H226" s="104"/>
      <c r="I226" s="5"/>
      <c r="J226" s="73"/>
      <c r="K226" s="40"/>
      <c r="L226" s="9"/>
      <c r="M226" s="5"/>
      <c r="N226" s="5"/>
      <c r="O226" s="61"/>
      <c r="P226" s="65"/>
      <c r="Q226" s="66"/>
    </row>
    <row r="227" spans="1:17">
      <c r="A227" s="34" t="s">
        <v>38</v>
      </c>
      <c r="B227" s="40">
        <v>0</v>
      </c>
      <c r="C227" s="22" t="s">
        <v>163</v>
      </c>
      <c r="D227" s="22" t="s">
        <v>337</v>
      </c>
      <c r="E227" s="68" t="s">
        <v>161</v>
      </c>
      <c r="F227" s="74">
        <v>0.08</v>
      </c>
      <c r="G227" s="99"/>
      <c r="H227" s="104"/>
      <c r="I227" s="5"/>
      <c r="J227" s="73"/>
      <c r="K227" s="40"/>
      <c r="L227" s="9"/>
      <c r="M227" s="5"/>
      <c r="N227" s="5"/>
      <c r="O227" s="61"/>
      <c r="P227" s="65"/>
      <c r="Q227" s="66"/>
    </row>
    <row r="228" spans="1:17">
      <c r="A228" s="28" t="s">
        <v>38</v>
      </c>
      <c r="B228" s="40">
        <v>0</v>
      </c>
      <c r="C228" s="22" t="s">
        <v>131</v>
      </c>
      <c r="D228" s="22" t="s">
        <v>383</v>
      </c>
      <c r="E228" s="68" t="s">
        <v>384</v>
      </c>
      <c r="F228" s="74"/>
      <c r="G228" s="99"/>
      <c r="H228" s="104"/>
      <c r="I228" s="5"/>
      <c r="J228" s="73"/>
      <c r="K228" s="40"/>
      <c r="L228" s="9"/>
      <c r="M228" s="5"/>
      <c r="N228" s="5"/>
      <c r="O228" s="61"/>
      <c r="P228" s="65"/>
      <c r="Q228" s="66"/>
    </row>
    <row r="229" spans="1:17">
      <c r="A229" s="28" t="s">
        <v>38</v>
      </c>
      <c r="B229" s="40">
        <v>0</v>
      </c>
      <c r="C229" s="22" t="s">
        <v>128</v>
      </c>
      <c r="D229" s="22" t="s">
        <v>224</v>
      </c>
      <c r="E229" s="68" t="s">
        <v>251</v>
      </c>
      <c r="F229" s="74"/>
      <c r="G229" s="99"/>
      <c r="H229" s="104"/>
      <c r="I229" s="5"/>
      <c r="J229" s="73"/>
      <c r="K229" s="40"/>
      <c r="L229" s="9"/>
      <c r="M229" s="5"/>
      <c r="N229" s="5"/>
      <c r="O229" s="61"/>
      <c r="P229" s="65"/>
      <c r="Q229" s="66"/>
    </row>
    <row r="230" spans="1:17">
      <c r="A230" s="34" t="s">
        <v>38</v>
      </c>
      <c r="B230" s="40">
        <v>0</v>
      </c>
      <c r="C230" s="22" t="s">
        <v>170</v>
      </c>
      <c r="D230" s="22" t="s">
        <v>221</v>
      </c>
      <c r="E230" s="68" t="s">
        <v>66</v>
      </c>
      <c r="F230" s="74">
        <v>0.05</v>
      </c>
      <c r="G230" s="99"/>
      <c r="H230" s="104"/>
      <c r="I230" s="7">
        <v>0.05</v>
      </c>
      <c r="J230" s="73"/>
      <c r="K230" s="40"/>
      <c r="L230" s="9"/>
      <c r="M230" s="5"/>
      <c r="N230" s="7">
        <v>0.05</v>
      </c>
      <c r="O230" s="61"/>
      <c r="P230" s="65">
        <f>N230*$G$258</f>
        <v>4750</v>
      </c>
      <c r="Q230" s="66"/>
    </row>
    <row r="231" spans="1:17">
      <c r="A231" s="28" t="s">
        <v>38</v>
      </c>
      <c r="B231" s="40">
        <v>0</v>
      </c>
      <c r="C231" s="22" t="s">
        <v>186</v>
      </c>
      <c r="D231" s="22" t="s">
        <v>230</v>
      </c>
      <c r="E231" s="68" t="s">
        <v>251</v>
      </c>
      <c r="F231" s="74"/>
      <c r="G231" s="99"/>
      <c r="H231" s="104"/>
      <c r="I231" s="5"/>
      <c r="J231" s="73"/>
      <c r="K231" s="40"/>
      <c r="L231" s="9"/>
      <c r="M231" s="5"/>
      <c r="N231" s="5"/>
      <c r="O231" s="61"/>
      <c r="P231" s="65"/>
      <c r="Q231" s="66" t="s">
        <v>297</v>
      </c>
    </row>
    <row r="232" spans="1:17">
      <c r="A232" s="34" t="s">
        <v>38</v>
      </c>
      <c r="B232" s="40">
        <v>0</v>
      </c>
      <c r="C232" s="22" t="s">
        <v>310</v>
      </c>
      <c r="D232" s="22" t="s">
        <v>311</v>
      </c>
      <c r="E232" s="68" t="s">
        <v>87</v>
      </c>
      <c r="F232" s="74">
        <v>0.4</v>
      </c>
      <c r="G232" s="99"/>
      <c r="H232" s="104"/>
      <c r="I232" s="5"/>
      <c r="J232" s="73"/>
      <c r="K232" s="40"/>
      <c r="L232" s="9"/>
      <c r="M232" s="5"/>
      <c r="N232" s="5"/>
      <c r="O232" s="61"/>
      <c r="P232" s="65"/>
      <c r="Q232" s="66"/>
    </row>
    <row r="233" spans="1:17">
      <c r="A233" s="28" t="s">
        <v>38</v>
      </c>
      <c r="B233" s="40">
        <v>0</v>
      </c>
      <c r="C233" s="22" t="s">
        <v>134</v>
      </c>
      <c r="D233" s="22" t="s">
        <v>224</v>
      </c>
      <c r="E233" s="68" t="s">
        <v>251</v>
      </c>
      <c r="F233" s="74"/>
      <c r="G233" s="99"/>
      <c r="H233" s="104"/>
      <c r="I233" s="5"/>
      <c r="J233" s="73"/>
      <c r="K233" s="40"/>
      <c r="L233" s="9"/>
      <c r="M233" s="5"/>
      <c r="N233" s="5"/>
      <c r="O233" s="61"/>
      <c r="P233" s="65"/>
      <c r="Q233" s="66"/>
    </row>
    <row r="234" spans="1:17">
      <c r="A234" s="34" t="s">
        <v>38</v>
      </c>
      <c r="B234" s="40">
        <v>0</v>
      </c>
      <c r="C234" s="22" t="s">
        <v>119</v>
      </c>
      <c r="D234" s="22" t="s">
        <v>261</v>
      </c>
      <c r="E234" s="68" t="s">
        <v>69</v>
      </c>
      <c r="F234" s="74">
        <v>0.3</v>
      </c>
      <c r="G234" s="99"/>
      <c r="H234" s="104"/>
      <c r="I234" s="5"/>
      <c r="J234" s="73"/>
      <c r="K234" s="40"/>
      <c r="L234" s="9"/>
      <c r="M234" s="5"/>
      <c r="N234" s="5"/>
      <c r="O234" s="61"/>
      <c r="P234" s="65"/>
      <c r="Q234" s="66"/>
    </row>
    <row r="235" spans="1:17">
      <c r="A235" s="34" t="s">
        <v>38</v>
      </c>
      <c r="B235" s="40">
        <v>0</v>
      </c>
      <c r="C235" s="22" t="s">
        <v>164</v>
      </c>
      <c r="D235" s="22" t="s">
        <v>337</v>
      </c>
      <c r="E235" s="68" t="s">
        <v>161</v>
      </c>
      <c r="F235" s="74">
        <v>0.1</v>
      </c>
      <c r="G235" s="99"/>
      <c r="H235" s="104"/>
      <c r="I235" s="5"/>
      <c r="J235" s="73"/>
      <c r="K235" s="40"/>
      <c r="L235" s="9"/>
      <c r="M235" s="5"/>
      <c r="N235" s="5"/>
      <c r="O235" s="61"/>
      <c r="P235" s="65"/>
      <c r="Q235" s="66"/>
    </row>
    <row r="236" spans="1:17">
      <c r="A236" s="28" t="s">
        <v>38</v>
      </c>
      <c r="B236" s="40">
        <v>0</v>
      </c>
      <c r="C236" s="22" t="s">
        <v>400</v>
      </c>
      <c r="D236" s="22" t="s">
        <v>280</v>
      </c>
      <c r="E236" s="68" t="s">
        <v>216</v>
      </c>
      <c r="F236" s="74"/>
      <c r="G236" s="99"/>
      <c r="H236" s="104"/>
      <c r="I236" s="5"/>
      <c r="J236" s="73"/>
      <c r="K236" s="40"/>
      <c r="L236" s="9"/>
      <c r="M236" s="5"/>
      <c r="N236" s="5"/>
      <c r="O236" s="61"/>
      <c r="P236" s="65"/>
      <c r="Q236" s="66"/>
    </row>
    <row r="237" spans="1:17">
      <c r="A237" s="28" t="s">
        <v>38</v>
      </c>
      <c r="B237" s="40">
        <v>0</v>
      </c>
      <c r="C237" s="22" t="s">
        <v>402</v>
      </c>
      <c r="D237" s="22" t="s">
        <v>230</v>
      </c>
      <c r="E237" s="68" t="s">
        <v>231</v>
      </c>
      <c r="F237" s="74"/>
      <c r="G237" s="99"/>
      <c r="H237" s="104"/>
      <c r="I237" s="5"/>
      <c r="J237" s="73"/>
      <c r="K237" s="40"/>
      <c r="L237" s="9"/>
      <c r="M237" s="5"/>
      <c r="N237" s="5"/>
      <c r="O237" s="61"/>
      <c r="P237" s="65"/>
      <c r="Q237" s="66"/>
    </row>
    <row r="238" spans="1:17">
      <c r="A238" s="8"/>
      <c r="B238" s="40"/>
      <c r="C238" s="4"/>
      <c r="D238" s="22"/>
      <c r="E238" s="68"/>
      <c r="F238" s="74"/>
      <c r="G238" s="99"/>
      <c r="H238" s="104"/>
      <c r="I238" s="5"/>
      <c r="J238" s="73"/>
      <c r="K238" s="40"/>
      <c r="L238" s="9"/>
      <c r="M238" s="5"/>
      <c r="N238" s="5"/>
      <c r="O238" s="61"/>
      <c r="P238" s="65"/>
      <c r="Q238" s="66"/>
    </row>
    <row r="239" spans="1:17">
      <c r="A239" s="8"/>
      <c r="B239" s="40"/>
      <c r="C239" s="4"/>
      <c r="D239" s="22"/>
      <c r="E239" s="68"/>
      <c r="F239" s="74"/>
      <c r="G239" s="99"/>
      <c r="H239" s="104"/>
      <c r="I239" s="5"/>
      <c r="J239" s="73"/>
      <c r="K239" s="40"/>
      <c r="L239" s="9"/>
      <c r="M239" s="5"/>
      <c r="N239" s="5"/>
      <c r="O239" s="61"/>
      <c r="P239" s="65"/>
      <c r="Q239" s="66"/>
    </row>
    <row r="240" spans="1:17" ht="15" thickBot="1">
      <c r="A240" s="10"/>
      <c r="B240" s="41"/>
      <c r="C240" s="11"/>
      <c r="D240" s="50"/>
      <c r="E240" s="70"/>
      <c r="F240" s="119"/>
      <c r="G240" s="101"/>
      <c r="H240" s="107"/>
      <c r="I240" s="12"/>
      <c r="J240" s="75"/>
      <c r="K240" s="41"/>
      <c r="L240" s="13"/>
      <c r="M240" s="12"/>
      <c r="N240" s="12"/>
      <c r="O240" s="63"/>
      <c r="P240" s="87"/>
      <c r="Q240" s="67"/>
    </row>
    <row r="241" spans="3:17" ht="15" thickBot="1">
      <c r="C241" s="2"/>
      <c r="D241" s="2"/>
      <c r="E241" s="2" t="s">
        <v>28</v>
      </c>
      <c r="F241" s="3">
        <f>SUM(F7:F240)</f>
        <v>15.850000000000001</v>
      </c>
      <c r="G241" s="3">
        <f>SUM(G7:G240)</f>
        <v>93.620000000000061</v>
      </c>
      <c r="H241" s="113">
        <f>SUM(H7:H240)</f>
        <v>25.79</v>
      </c>
      <c r="I241" s="113">
        <f>SUM(I7:I240)-I230</f>
        <v>55.120000000000005</v>
      </c>
      <c r="J241" s="113">
        <f>SUM(J7:J240)</f>
        <v>12.37</v>
      </c>
      <c r="M241" s="85">
        <f>SUM(M7:M240)</f>
        <v>13.740000000000002</v>
      </c>
      <c r="N241" s="85">
        <f>SUM(N7:N240)-N230</f>
        <v>35.459999999999994</v>
      </c>
      <c r="O241" s="85">
        <f>SUM(O7:O240)</f>
        <v>17.310000000000002</v>
      </c>
      <c r="P241" s="86">
        <f>SUM(P7:P240)-P230</f>
        <v>6388650</v>
      </c>
      <c r="Q241" s="45" t="s">
        <v>256</v>
      </c>
    </row>
    <row r="242" spans="3:17" ht="15" thickTop="1">
      <c r="I242" s="2" t="s">
        <v>352</v>
      </c>
      <c r="J242" s="126">
        <f>SUM(H241:J241)</f>
        <v>93.28</v>
      </c>
      <c r="M242" s="486"/>
      <c r="N242" s="486"/>
      <c r="O242" s="126">
        <f>SUM(M241:O241)</f>
        <v>66.509999999999991</v>
      </c>
    </row>
    <row r="243" spans="3:17" ht="15" thickBot="1">
      <c r="C243" s="88"/>
      <c r="D243" s="88"/>
      <c r="E243" s="88"/>
      <c r="F243" s="89"/>
      <c r="G243" s="90"/>
      <c r="H243" s="91"/>
      <c r="I243" s="89"/>
      <c r="J243" s="89"/>
    </row>
    <row r="244" spans="3:17" ht="15" thickBot="1">
      <c r="C244" s="88"/>
      <c r="D244" s="88"/>
      <c r="E244" s="88"/>
      <c r="F244" s="89"/>
      <c r="G244" s="90"/>
      <c r="H244" s="89"/>
      <c r="I244" s="89"/>
      <c r="J244" s="112">
        <f>(H241+I241+J241)/G241</f>
        <v>0.99636829737235566</v>
      </c>
      <c r="O244" s="112">
        <f>(M241+N241+O241)/G241</f>
        <v>0.7104251228370001</v>
      </c>
      <c r="P244" t="s">
        <v>282</v>
      </c>
    </row>
    <row r="245" spans="3:17">
      <c r="C245" s="92"/>
      <c r="D245" s="92"/>
      <c r="E245" s="92"/>
      <c r="F245" s="89"/>
      <c r="G245" s="90"/>
      <c r="H245" s="91"/>
      <c r="I245" s="89"/>
      <c r="J245" s="89"/>
    </row>
    <row r="247" spans="3:17">
      <c r="C247" s="35" t="s">
        <v>233</v>
      </c>
    </row>
    <row r="248" spans="3:17">
      <c r="C248" s="45">
        <v>1</v>
      </c>
      <c r="D248" s="36" t="s">
        <v>234</v>
      </c>
      <c r="E248" s="36"/>
      <c r="F248" s="36" t="s">
        <v>234</v>
      </c>
    </row>
    <row r="249" spans="3:17">
      <c r="C249" s="45">
        <v>2</v>
      </c>
      <c r="D249" s="44" t="s">
        <v>252</v>
      </c>
      <c r="E249" s="44"/>
      <c r="F249" s="44" t="s">
        <v>252</v>
      </c>
    </row>
    <row r="250" spans="3:17">
      <c r="C250" s="45">
        <v>3</v>
      </c>
      <c r="D250" s="48" t="s">
        <v>253</v>
      </c>
      <c r="E250" s="48"/>
      <c r="F250" s="48" t="s">
        <v>253</v>
      </c>
    </row>
    <row r="251" spans="3:17">
      <c r="C251" s="45">
        <v>4</v>
      </c>
      <c r="D251" s="47" t="s">
        <v>237</v>
      </c>
      <c r="E251" s="47"/>
      <c r="F251" s="47" t="s">
        <v>237</v>
      </c>
    </row>
    <row r="252" spans="3:17">
      <c r="C252" s="45">
        <v>5</v>
      </c>
      <c r="D252" s="46" t="s">
        <v>269</v>
      </c>
      <c r="E252" s="46"/>
      <c r="F252" s="46" t="s">
        <v>269</v>
      </c>
    </row>
    <row r="253" spans="3:17">
      <c r="C253" s="45">
        <v>6</v>
      </c>
      <c r="D253" s="114" t="s">
        <v>286</v>
      </c>
      <c r="E253" s="114"/>
      <c r="F253" s="114" t="s">
        <v>286</v>
      </c>
    </row>
    <row r="255" spans="3:17">
      <c r="F255" s="54" t="s">
        <v>242</v>
      </c>
    </row>
    <row r="256" spans="3:17">
      <c r="E256" s="51" t="s">
        <v>243</v>
      </c>
      <c r="F256" s="52" t="s">
        <v>3</v>
      </c>
      <c r="G256" s="52" t="s">
        <v>241</v>
      </c>
      <c r="H256" s="52" t="s">
        <v>228</v>
      </c>
    </row>
    <row r="257" spans="2:8">
      <c r="E257" s="35" t="s">
        <v>238</v>
      </c>
      <c r="F257" s="53">
        <v>40000</v>
      </c>
      <c r="G257" s="53">
        <v>60000</v>
      </c>
      <c r="H257" s="53">
        <v>155000</v>
      </c>
    </row>
    <row r="258" spans="2:8">
      <c r="E258" s="35" t="s">
        <v>239</v>
      </c>
      <c r="F258" s="53">
        <v>40000</v>
      </c>
      <c r="G258" s="53">
        <v>95000</v>
      </c>
      <c r="H258" s="53">
        <v>155000</v>
      </c>
    </row>
    <row r="259" spans="2:8">
      <c r="E259" s="35" t="s">
        <v>240</v>
      </c>
      <c r="F259" s="53">
        <v>40000</v>
      </c>
      <c r="G259" s="53">
        <v>95000</v>
      </c>
      <c r="H259" s="53">
        <v>155000</v>
      </c>
    </row>
    <row r="261" spans="2:8">
      <c r="B261" s="35" t="s">
        <v>317</v>
      </c>
    </row>
    <row r="262" spans="2:8">
      <c r="B262" s="35">
        <v>1</v>
      </c>
      <c r="C262" t="s">
        <v>319</v>
      </c>
    </row>
    <row r="263" spans="2:8">
      <c r="B263" s="35">
        <v>2</v>
      </c>
      <c r="C263" t="s">
        <v>318</v>
      </c>
    </row>
    <row r="264" spans="2:8">
      <c r="B264" s="35">
        <v>3</v>
      </c>
      <c r="C264" t="s">
        <v>320</v>
      </c>
    </row>
    <row r="265" spans="2:8">
      <c r="B265" s="35">
        <v>4</v>
      </c>
      <c r="C265" t="s">
        <v>321</v>
      </c>
    </row>
    <row r="266" spans="2:8">
      <c r="B266" s="35">
        <v>5</v>
      </c>
      <c r="C266" t="s">
        <v>322</v>
      </c>
    </row>
    <row r="267" spans="2:8">
      <c r="B267" s="35">
        <v>6</v>
      </c>
    </row>
    <row r="268" spans="2:8">
      <c r="B268" s="35">
        <v>7</v>
      </c>
    </row>
    <row r="269" spans="2:8">
      <c r="B269" s="35">
        <v>8</v>
      </c>
    </row>
    <row r="270" spans="2:8">
      <c r="B270" s="35">
        <v>9</v>
      </c>
    </row>
  </sheetData>
  <sortState ref="A7:Q239">
    <sortCondition descending="1" ref="A7:A239"/>
    <sortCondition ref="C7:C239"/>
  </sortState>
  <mergeCells count="4">
    <mergeCell ref="F5:G5"/>
    <mergeCell ref="H5:J5"/>
    <mergeCell ref="M5:O5"/>
    <mergeCell ref="K6:L6"/>
  </mergeCells>
  <pageMargins left="0.45" right="0.45" top="0.75" bottom="0.5" header="0.3" footer="0.3"/>
  <pageSetup scale="69" fitToHeight="10" orientation="landscape" horizontalDpi="4294967293" verticalDpi="4294967293"/>
  <headerFooter>
    <oddHeader>&amp;LTown of Boulder Junction&amp;C&amp;"-,Bold"&amp;20TOWN ROADS&amp;RPrivate Data</oddHeader>
    <oddFooter>&amp;LPrinted: &amp;D, &amp;T&amp;CPage &amp;P of &amp;N&amp;R&amp;F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69"/>
  <sheetViews>
    <sheetView topLeftCell="A231" workbookViewId="0">
      <selection activeCell="B6" sqref="B6"/>
    </sheetView>
  </sheetViews>
  <sheetFormatPr baseColWidth="10" defaultColWidth="8.83203125" defaultRowHeight="14" x14ac:dyDescent="0"/>
  <cols>
    <col min="1" max="1" width="6.33203125" style="1" customWidth="1"/>
    <col min="2" max="2" width="8.6640625" style="1" customWidth="1"/>
    <col min="3" max="3" width="36.83203125" customWidth="1"/>
    <col min="4" max="4" width="27.5" hidden="1" customWidth="1"/>
    <col min="5" max="5" width="29" hidden="1" customWidth="1"/>
    <col min="6" max="7" width="8.6640625" style="1" hidden="1" customWidth="1"/>
    <col min="8" max="10" width="8.83203125" style="1"/>
    <col min="11" max="11" width="14.6640625" style="1" hidden="1" customWidth="1"/>
    <col min="12" max="12" width="15" style="1" hidden="1" customWidth="1"/>
    <col min="16" max="16" width="17.5" customWidth="1"/>
    <col min="17" max="17" width="61.6640625" customWidth="1"/>
  </cols>
  <sheetData>
    <row r="1" spans="1:17" ht="18">
      <c r="C1" s="26" t="s">
        <v>220</v>
      </c>
      <c r="D1" s="26"/>
      <c r="E1" s="26"/>
    </row>
    <row r="2" spans="1:17" ht="23">
      <c r="C2" s="27" t="s">
        <v>249</v>
      </c>
      <c r="D2" s="27"/>
      <c r="E2" s="27"/>
    </row>
    <row r="4" spans="1:17" ht="15" thickBot="1"/>
    <row r="5" spans="1:17">
      <c r="A5" s="102"/>
      <c r="B5" s="30" t="s">
        <v>247</v>
      </c>
      <c r="C5" s="31"/>
      <c r="D5" s="32"/>
      <c r="E5" s="32"/>
      <c r="F5" s="760" t="s">
        <v>208</v>
      </c>
      <c r="G5" s="761"/>
      <c r="H5" s="762" t="s">
        <v>2</v>
      </c>
      <c r="I5" s="763"/>
      <c r="J5" s="764"/>
      <c r="K5" s="71"/>
      <c r="L5" s="17"/>
      <c r="M5" s="763" t="s">
        <v>244</v>
      </c>
      <c r="N5" s="763"/>
      <c r="O5" s="765"/>
      <c r="P5" s="59" t="s">
        <v>284</v>
      </c>
      <c r="Q5" s="80"/>
    </row>
    <row r="6" spans="1:17" ht="15" thickBot="1">
      <c r="A6" s="18" t="s">
        <v>1</v>
      </c>
      <c r="B6" s="37" t="s">
        <v>235</v>
      </c>
      <c r="C6" s="19" t="s">
        <v>0</v>
      </c>
      <c r="D6" s="19" t="s">
        <v>222</v>
      </c>
      <c r="E6" s="57" t="s">
        <v>223</v>
      </c>
      <c r="F6" s="18" t="s">
        <v>38</v>
      </c>
      <c r="G6" s="57" t="s">
        <v>5</v>
      </c>
      <c r="H6" s="18" t="s">
        <v>3</v>
      </c>
      <c r="I6" s="19" t="s">
        <v>227</v>
      </c>
      <c r="J6" s="20" t="s">
        <v>228</v>
      </c>
      <c r="K6" s="766" t="s">
        <v>279</v>
      </c>
      <c r="L6" s="767"/>
      <c r="M6" s="19" t="s">
        <v>3</v>
      </c>
      <c r="N6" s="19" t="s">
        <v>227</v>
      </c>
      <c r="O6" s="57" t="s">
        <v>228</v>
      </c>
      <c r="P6" s="97" t="s">
        <v>246</v>
      </c>
      <c r="Q6" s="111" t="s">
        <v>245</v>
      </c>
    </row>
    <row r="7" spans="1:17">
      <c r="A7" s="130" t="s">
        <v>5</v>
      </c>
      <c r="B7" s="38">
        <v>0</v>
      </c>
      <c r="C7" s="131" t="s">
        <v>67</v>
      </c>
      <c r="D7" s="22"/>
      <c r="E7" s="68">
        <v>0.26</v>
      </c>
      <c r="F7" s="117"/>
      <c r="G7" s="98" t="s">
        <v>13</v>
      </c>
      <c r="H7" s="103"/>
      <c r="I7" s="33"/>
      <c r="J7" s="72"/>
      <c r="K7" s="38"/>
      <c r="L7" s="14"/>
      <c r="M7" s="33"/>
      <c r="N7" s="33"/>
      <c r="O7" s="60"/>
      <c r="P7" s="134"/>
      <c r="Q7" s="64"/>
    </row>
    <row r="8" spans="1:17">
      <c r="A8" s="93" t="s">
        <v>5</v>
      </c>
      <c r="B8" s="40">
        <v>0</v>
      </c>
      <c r="C8" s="125" t="s">
        <v>71</v>
      </c>
      <c r="D8" s="22"/>
      <c r="E8" s="68">
        <v>1.17</v>
      </c>
      <c r="F8" s="74"/>
      <c r="G8" s="99" t="s">
        <v>13</v>
      </c>
      <c r="H8" s="104"/>
      <c r="I8" s="5"/>
      <c r="J8" s="73"/>
      <c r="K8" s="40"/>
      <c r="L8" s="9"/>
      <c r="M8" s="5"/>
      <c r="N8" s="5"/>
      <c r="O8" s="61"/>
      <c r="P8" s="65"/>
      <c r="Q8" s="66"/>
    </row>
    <row r="9" spans="1:17">
      <c r="A9" s="34" t="s">
        <v>5</v>
      </c>
      <c r="B9" s="42">
        <v>1</v>
      </c>
      <c r="C9" s="4" t="s">
        <v>35</v>
      </c>
      <c r="D9" s="22" t="s">
        <v>225</v>
      </c>
      <c r="E9" s="68" t="s">
        <v>226</v>
      </c>
      <c r="F9" s="74"/>
      <c r="G9" s="99">
        <v>0.25</v>
      </c>
      <c r="H9" s="104"/>
      <c r="I9" s="78">
        <v>0.25</v>
      </c>
      <c r="J9" s="73"/>
      <c r="K9" s="40"/>
      <c r="L9" s="9" t="s">
        <v>229</v>
      </c>
      <c r="M9" s="5"/>
      <c r="N9" s="78">
        <v>0</v>
      </c>
      <c r="O9" s="61"/>
      <c r="P9" s="65">
        <v>0</v>
      </c>
      <c r="Q9" s="66"/>
    </row>
    <row r="10" spans="1:17">
      <c r="A10" s="34" t="s">
        <v>5</v>
      </c>
      <c r="B10" s="42">
        <v>1</v>
      </c>
      <c r="C10" s="4" t="s">
        <v>359</v>
      </c>
      <c r="D10" s="22" t="s">
        <v>261</v>
      </c>
      <c r="E10" s="68" t="s">
        <v>215</v>
      </c>
      <c r="F10" s="74"/>
      <c r="G10" s="99">
        <v>2.15</v>
      </c>
      <c r="H10" s="104"/>
      <c r="I10" s="78">
        <v>2.15</v>
      </c>
      <c r="J10" s="73"/>
      <c r="K10" s="40"/>
      <c r="L10" s="9"/>
      <c r="M10" s="5"/>
      <c r="N10" s="78">
        <v>0</v>
      </c>
      <c r="O10" s="133"/>
      <c r="P10" s="65">
        <v>0</v>
      </c>
      <c r="Q10" s="66"/>
    </row>
    <row r="11" spans="1:17">
      <c r="A11" s="34" t="s">
        <v>5</v>
      </c>
      <c r="B11" s="42">
        <v>1</v>
      </c>
      <c r="C11" s="4" t="s">
        <v>49</v>
      </c>
      <c r="D11" s="22" t="s">
        <v>255</v>
      </c>
      <c r="E11" s="68" t="s">
        <v>251</v>
      </c>
      <c r="F11" s="74"/>
      <c r="G11" s="99">
        <v>3.26</v>
      </c>
      <c r="H11" s="104"/>
      <c r="I11" s="5"/>
      <c r="J11" s="77">
        <v>3.26</v>
      </c>
      <c r="K11" s="40" t="s">
        <v>52</v>
      </c>
      <c r="L11" s="9">
        <v>2015</v>
      </c>
      <c r="M11" s="5"/>
      <c r="N11" s="5"/>
      <c r="O11" s="79">
        <v>0</v>
      </c>
      <c r="P11" s="65">
        <v>0</v>
      </c>
      <c r="Q11" s="66"/>
    </row>
    <row r="12" spans="1:17">
      <c r="A12" s="34" t="s">
        <v>5</v>
      </c>
      <c r="B12" s="42">
        <v>1</v>
      </c>
      <c r="C12" s="4" t="s">
        <v>347</v>
      </c>
      <c r="D12" s="22" t="s">
        <v>250</v>
      </c>
      <c r="E12" s="68" t="s">
        <v>251</v>
      </c>
      <c r="F12" s="74"/>
      <c r="G12" s="99">
        <v>1.7</v>
      </c>
      <c r="H12" s="104"/>
      <c r="I12" s="5"/>
      <c r="J12" s="77">
        <v>1.7</v>
      </c>
      <c r="K12" s="40"/>
      <c r="L12" s="9"/>
      <c r="M12" s="5"/>
      <c r="N12" s="5"/>
      <c r="O12" s="79">
        <v>0</v>
      </c>
      <c r="P12" s="65">
        <v>0</v>
      </c>
      <c r="Q12" s="66"/>
    </row>
    <row r="13" spans="1:17">
      <c r="A13" s="34" t="s">
        <v>5</v>
      </c>
      <c r="B13" s="42">
        <v>1</v>
      </c>
      <c r="C13" s="4" t="s">
        <v>113</v>
      </c>
      <c r="D13" s="22" t="s">
        <v>230</v>
      </c>
      <c r="E13" s="68" t="s">
        <v>34</v>
      </c>
      <c r="F13" s="74"/>
      <c r="G13" s="99">
        <v>0.36</v>
      </c>
      <c r="H13" s="104"/>
      <c r="I13" s="78">
        <v>0.36</v>
      </c>
      <c r="J13" s="73"/>
      <c r="K13" s="40">
        <v>1984</v>
      </c>
      <c r="L13" s="9"/>
      <c r="M13" s="5"/>
      <c r="N13" s="78">
        <v>0</v>
      </c>
      <c r="O13" s="61"/>
      <c r="P13" s="65">
        <v>0</v>
      </c>
      <c r="Q13" s="66"/>
    </row>
    <row r="14" spans="1:17">
      <c r="A14" s="34" t="s">
        <v>5</v>
      </c>
      <c r="B14" s="42">
        <v>1</v>
      </c>
      <c r="C14" s="4" t="s">
        <v>84</v>
      </c>
      <c r="D14" s="22" t="s">
        <v>257</v>
      </c>
      <c r="E14" s="68" t="s">
        <v>258</v>
      </c>
      <c r="F14" s="74"/>
      <c r="G14" s="99">
        <v>0.17</v>
      </c>
      <c r="H14" s="104"/>
      <c r="I14" s="78">
        <v>0.17</v>
      </c>
      <c r="J14" s="73"/>
      <c r="K14" s="40"/>
      <c r="L14" s="9"/>
      <c r="M14" s="5"/>
      <c r="N14" s="78">
        <v>0</v>
      </c>
      <c r="O14" s="61"/>
      <c r="P14" s="65">
        <v>0</v>
      </c>
      <c r="Q14" s="66"/>
    </row>
    <row r="15" spans="1:17">
      <c r="A15" s="34" t="s">
        <v>5</v>
      </c>
      <c r="B15" s="42">
        <v>1</v>
      </c>
      <c r="C15" s="4" t="s">
        <v>85</v>
      </c>
      <c r="D15" s="22" t="s">
        <v>257</v>
      </c>
      <c r="E15" s="68" t="s">
        <v>114</v>
      </c>
      <c r="F15" s="74"/>
      <c r="G15" s="99">
        <v>0.25</v>
      </c>
      <c r="H15" s="104"/>
      <c r="I15" s="78">
        <v>0.25</v>
      </c>
      <c r="J15" s="73"/>
      <c r="K15" s="40"/>
      <c r="L15" s="9"/>
      <c r="M15" s="5"/>
      <c r="N15" s="78">
        <v>0</v>
      </c>
      <c r="O15" s="61"/>
      <c r="P15" s="65">
        <v>0</v>
      </c>
      <c r="Q15" s="66"/>
    </row>
    <row r="16" spans="1:17">
      <c r="A16" s="34" t="s">
        <v>5</v>
      </c>
      <c r="B16" s="42">
        <v>1</v>
      </c>
      <c r="C16" s="4" t="s">
        <v>29</v>
      </c>
      <c r="D16" s="22" t="s">
        <v>255</v>
      </c>
      <c r="E16" s="68" t="s">
        <v>251</v>
      </c>
      <c r="F16" s="74"/>
      <c r="G16" s="99">
        <v>0.5</v>
      </c>
      <c r="H16" s="104"/>
      <c r="I16" s="78">
        <v>0.5</v>
      </c>
      <c r="J16" s="73" t="s">
        <v>13</v>
      </c>
      <c r="K16" s="40"/>
      <c r="L16" s="9"/>
      <c r="M16" s="5"/>
      <c r="N16" s="78">
        <v>0</v>
      </c>
      <c r="O16" s="61"/>
      <c r="P16" s="65">
        <v>0</v>
      </c>
      <c r="Q16" s="66"/>
    </row>
    <row r="17" spans="1:17">
      <c r="A17" s="34" t="s">
        <v>5</v>
      </c>
      <c r="B17" s="42">
        <v>1</v>
      </c>
      <c r="C17" s="4" t="s">
        <v>31</v>
      </c>
      <c r="D17" s="22" t="s">
        <v>255</v>
      </c>
      <c r="E17" s="68" t="s">
        <v>251</v>
      </c>
      <c r="F17" s="74"/>
      <c r="G17" s="99">
        <v>0.18</v>
      </c>
      <c r="H17" s="104"/>
      <c r="I17" s="78">
        <v>0.18</v>
      </c>
      <c r="J17" s="73"/>
      <c r="K17" s="40"/>
      <c r="L17" s="9"/>
      <c r="M17" s="5"/>
      <c r="N17" s="78">
        <v>0</v>
      </c>
      <c r="O17" s="61"/>
      <c r="P17" s="65">
        <v>0</v>
      </c>
      <c r="Q17" s="66"/>
    </row>
    <row r="18" spans="1:17">
      <c r="A18" s="34" t="s">
        <v>5</v>
      </c>
      <c r="B18" s="42">
        <v>1</v>
      </c>
      <c r="C18" s="22" t="s">
        <v>114</v>
      </c>
      <c r="D18" s="22" t="s">
        <v>259</v>
      </c>
      <c r="E18" s="68" t="s">
        <v>260</v>
      </c>
      <c r="F18" s="74"/>
      <c r="G18" s="99">
        <v>0.31</v>
      </c>
      <c r="H18" s="104"/>
      <c r="I18" s="78">
        <v>0.31</v>
      </c>
      <c r="J18" s="73"/>
      <c r="K18" s="40"/>
      <c r="L18" s="9"/>
      <c r="M18" s="5"/>
      <c r="N18" s="78">
        <v>0</v>
      </c>
      <c r="O18" s="61"/>
      <c r="P18" s="65">
        <v>0</v>
      </c>
      <c r="Q18" s="66"/>
    </row>
    <row r="19" spans="1:17">
      <c r="A19" s="34" t="s">
        <v>5</v>
      </c>
      <c r="B19" s="42">
        <v>1</v>
      </c>
      <c r="C19" s="4" t="s">
        <v>98</v>
      </c>
      <c r="D19" s="22" t="s">
        <v>255</v>
      </c>
      <c r="E19" s="68" t="s">
        <v>84</v>
      </c>
      <c r="F19" s="74"/>
      <c r="G19" s="99">
        <v>0.2</v>
      </c>
      <c r="H19" s="104"/>
      <c r="I19" s="78">
        <v>0.2</v>
      </c>
      <c r="J19" s="73"/>
      <c r="K19" s="40"/>
      <c r="L19" s="9"/>
      <c r="M19" s="5"/>
      <c r="N19" s="78">
        <v>0</v>
      </c>
      <c r="O19" s="61"/>
      <c r="P19" s="65">
        <v>0</v>
      </c>
      <c r="Q19" s="66"/>
    </row>
    <row r="20" spans="1:17">
      <c r="A20" s="34" t="s">
        <v>5</v>
      </c>
      <c r="B20" s="42">
        <v>1</v>
      </c>
      <c r="C20" s="4" t="s">
        <v>80</v>
      </c>
      <c r="D20" s="22" t="s">
        <v>73</v>
      </c>
      <c r="E20" s="68" t="s">
        <v>275</v>
      </c>
      <c r="F20" s="74"/>
      <c r="G20" s="99">
        <v>0.22</v>
      </c>
      <c r="H20" s="110">
        <v>0.22</v>
      </c>
      <c r="I20" s="5"/>
      <c r="J20" s="73"/>
      <c r="K20" s="40"/>
      <c r="L20" s="9"/>
      <c r="M20" s="78">
        <v>0</v>
      </c>
      <c r="N20" s="5"/>
      <c r="O20" s="61"/>
      <c r="P20" s="65">
        <v>0</v>
      </c>
      <c r="Q20" s="66"/>
    </row>
    <row r="21" spans="1:17">
      <c r="A21" s="34" t="s">
        <v>5</v>
      </c>
      <c r="B21" s="42">
        <v>1</v>
      </c>
      <c r="C21" s="22" t="s">
        <v>75</v>
      </c>
      <c r="D21" s="22" t="s">
        <v>230</v>
      </c>
      <c r="E21" s="68" t="s">
        <v>34</v>
      </c>
      <c r="F21" s="74"/>
      <c r="G21" s="99">
        <v>0.44</v>
      </c>
      <c r="H21" s="104"/>
      <c r="I21" s="5"/>
      <c r="J21" s="77">
        <v>0.44</v>
      </c>
      <c r="K21" s="40"/>
      <c r="L21" s="9"/>
      <c r="M21" s="5"/>
      <c r="N21" s="5"/>
      <c r="O21" s="79">
        <v>0</v>
      </c>
      <c r="P21" s="65">
        <v>0</v>
      </c>
      <c r="Q21" s="66"/>
    </row>
    <row r="22" spans="1:17">
      <c r="A22" s="34" t="s">
        <v>5</v>
      </c>
      <c r="B22" s="42">
        <v>1</v>
      </c>
      <c r="C22" s="4" t="s">
        <v>65</v>
      </c>
      <c r="D22" s="22" t="s">
        <v>224</v>
      </c>
      <c r="E22" s="68" t="s">
        <v>331</v>
      </c>
      <c r="F22" s="74"/>
      <c r="G22" s="99">
        <v>0.54</v>
      </c>
      <c r="H22" s="104"/>
      <c r="I22" s="78">
        <v>0.54</v>
      </c>
      <c r="J22" s="73"/>
      <c r="K22" s="40"/>
      <c r="L22" s="9"/>
      <c r="M22" s="5"/>
      <c r="N22" s="78">
        <v>0</v>
      </c>
      <c r="O22" s="61"/>
      <c r="P22" s="65">
        <v>0</v>
      </c>
      <c r="Q22" s="66"/>
    </row>
    <row r="23" spans="1:17">
      <c r="A23" s="34" t="s">
        <v>5</v>
      </c>
      <c r="B23" s="42">
        <v>1</v>
      </c>
      <c r="C23" s="4" t="s">
        <v>22</v>
      </c>
      <c r="D23" s="22" t="s">
        <v>261</v>
      </c>
      <c r="E23" s="68" t="s">
        <v>255</v>
      </c>
      <c r="F23" s="74"/>
      <c r="G23" s="99">
        <v>0.63</v>
      </c>
      <c r="H23" s="104"/>
      <c r="I23" s="78">
        <v>0.63</v>
      </c>
      <c r="J23" s="73" t="s">
        <v>13</v>
      </c>
      <c r="K23" s="40"/>
      <c r="L23" s="9"/>
      <c r="M23" s="5"/>
      <c r="N23" s="78">
        <v>0</v>
      </c>
      <c r="O23" s="61"/>
      <c r="P23" s="65">
        <v>0</v>
      </c>
      <c r="Q23" s="66"/>
    </row>
    <row r="24" spans="1:17">
      <c r="A24" s="34" t="s">
        <v>5</v>
      </c>
      <c r="B24" s="42">
        <v>1</v>
      </c>
      <c r="C24" s="4" t="s">
        <v>348</v>
      </c>
      <c r="D24" s="22" t="s">
        <v>224</v>
      </c>
      <c r="E24" s="68" t="s">
        <v>346</v>
      </c>
      <c r="F24" s="74"/>
      <c r="G24" s="99">
        <v>1</v>
      </c>
      <c r="H24" s="104"/>
      <c r="I24" s="78">
        <v>1</v>
      </c>
      <c r="J24" s="73"/>
      <c r="K24" s="40">
        <v>1991</v>
      </c>
      <c r="L24" s="9"/>
      <c r="M24" s="5"/>
      <c r="N24" s="78">
        <v>0</v>
      </c>
      <c r="O24" s="61"/>
      <c r="P24" s="65">
        <v>0</v>
      </c>
      <c r="Q24" s="66"/>
    </row>
    <row r="25" spans="1:17">
      <c r="A25" s="34" t="s">
        <v>5</v>
      </c>
      <c r="B25" s="42">
        <v>1</v>
      </c>
      <c r="C25" s="4" t="s">
        <v>353</v>
      </c>
      <c r="D25" s="22" t="s">
        <v>224</v>
      </c>
      <c r="E25" s="68" t="s">
        <v>354</v>
      </c>
      <c r="F25" s="74"/>
      <c r="G25" s="99">
        <v>1.07</v>
      </c>
      <c r="H25" s="104"/>
      <c r="I25" s="78">
        <v>1.07</v>
      </c>
      <c r="J25" s="73"/>
      <c r="K25" s="40"/>
      <c r="L25" s="9"/>
      <c r="M25" s="5"/>
      <c r="N25" s="78">
        <v>0</v>
      </c>
      <c r="O25" s="61"/>
      <c r="P25" s="65">
        <v>0</v>
      </c>
      <c r="Q25" s="66"/>
    </row>
    <row r="26" spans="1:17">
      <c r="A26" s="34" t="s">
        <v>5</v>
      </c>
      <c r="B26" s="42">
        <v>1</v>
      </c>
      <c r="C26" s="4" t="s">
        <v>55</v>
      </c>
      <c r="D26" s="22" t="s">
        <v>280</v>
      </c>
      <c r="E26" s="68" t="s">
        <v>216</v>
      </c>
      <c r="F26" s="74"/>
      <c r="G26" s="99">
        <v>1.9</v>
      </c>
      <c r="H26" s="104"/>
      <c r="I26" s="78">
        <v>1.9</v>
      </c>
      <c r="J26" s="73"/>
      <c r="K26" s="40"/>
      <c r="L26" s="9"/>
      <c r="M26" s="5"/>
      <c r="N26" s="78">
        <v>0</v>
      </c>
      <c r="O26" s="61"/>
      <c r="P26" s="65">
        <v>0</v>
      </c>
      <c r="Q26" s="66" t="s">
        <v>13</v>
      </c>
    </row>
    <row r="27" spans="1:17">
      <c r="A27" s="34" t="s">
        <v>5</v>
      </c>
      <c r="B27" s="42">
        <v>1</v>
      </c>
      <c r="C27" s="4" t="s">
        <v>32</v>
      </c>
      <c r="D27" s="22" t="s">
        <v>250</v>
      </c>
      <c r="E27" s="68" t="s">
        <v>329</v>
      </c>
      <c r="F27" s="74"/>
      <c r="G27" s="99">
        <v>0.54</v>
      </c>
      <c r="H27" s="104"/>
      <c r="I27" s="78">
        <v>0.54</v>
      </c>
      <c r="J27" s="73"/>
      <c r="K27" s="40" t="s">
        <v>39</v>
      </c>
      <c r="L27" s="9"/>
      <c r="M27" s="5"/>
      <c r="N27" s="78">
        <v>0</v>
      </c>
      <c r="O27" s="61"/>
      <c r="P27" s="65">
        <v>0</v>
      </c>
      <c r="Q27" s="66" t="s">
        <v>335</v>
      </c>
    </row>
    <row r="28" spans="1:17">
      <c r="A28" s="34" t="s">
        <v>5</v>
      </c>
      <c r="B28" s="42">
        <v>1</v>
      </c>
      <c r="C28" s="22" t="s">
        <v>18</v>
      </c>
      <c r="D28" s="22" t="s">
        <v>255</v>
      </c>
      <c r="E28" s="68" t="s">
        <v>49</v>
      </c>
      <c r="F28" s="74"/>
      <c r="G28" s="99">
        <v>0.1</v>
      </c>
      <c r="H28" s="74" t="s">
        <v>13</v>
      </c>
      <c r="I28" s="78">
        <v>0.1</v>
      </c>
      <c r="J28" s="73"/>
      <c r="K28" s="40"/>
      <c r="L28" s="9"/>
      <c r="M28" s="23"/>
      <c r="N28" s="78">
        <v>0</v>
      </c>
      <c r="O28" s="61"/>
      <c r="P28" s="65">
        <v>0</v>
      </c>
      <c r="Q28" s="66"/>
    </row>
    <row r="29" spans="1:17">
      <c r="A29" s="34" t="s">
        <v>5</v>
      </c>
      <c r="B29" s="42">
        <v>1</v>
      </c>
      <c r="C29" s="4" t="s">
        <v>207</v>
      </c>
      <c r="D29" s="22" t="s">
        <v>255</v>
      </c>
      <c r="E29" s="68" t="s">
        <v>49</v>
      </c>
      <c r="F29" s="74"/>
      <c r="G29" s="99">
        <v>1.25</v>
      </c>
      <c r="H29" s="74"/>
      <c r="I29" s="78">
        <v>1.25</v>
      </c>
      <c r="J29" s="73"/>
      <c r="K29" s="40"/>
      <c r="L29" s="9"/>
      <c r="M29" s="23"/>
      <c r="N29" s="78">
        <v>0</v>
      </c>
      <c r="O29" s="61"/>
      <c r="P29" s="65">
        <v>0</v>
      </c>
      <c r="Q29" s="66"/>
    </row>
    <row r="30" spans="1:17">
      <c r="A30" s="34" t="s">
        <v>5</v>
      </c>
      <c r="B30" s="42">
        <v>1</v>
      </c>
      <c r="C30" s="22" t="s">
        <v>44</v>
      </c>
      <c r="D30" s="22" t="s">
        <v>230</v>
      </c>
      <c r="E30" s="68" t="s">
        <v>34</v>
      </c>
      <c r="F30" s="74"/>
      <c r="G30" s="99">
        <v>0.27</v>
      </c>
      <c r="H30" s="104"/>
      <c r="I30" s="78">
        <v>0.27</v>
      </c>
      <c r="J30" s="73" t="s">
        <v>13</v>
      </c>
      <c r="K30" s="40"/>
      <c r="L30" s="9"/>
      <c r="M30" s="5"/>
      <c r="N30" s="78">
        <v>0</v>
      </c>
      <c r="O30" s="61"/>
      <c r="P30" s="65">
        <v>0</v>
      </c>
      <c r="Q30" s="66"/>
    </row>
    <row r="31" spans="1:17">
      <c r="A31" s="34" t="s">
        <v>5</v>
      </c>
      <c r="B31" s="42">
        <v>1</v>
      </c>
      <c r="C31" s="22" t="s">
        <v>117</v>
      </c>
      <c r="D31" s="22" t="s">
        <v>290</v>
      </c>
      <c r="E31" s="68" t="s">
        <v>63</v>
      </c>
      <c r="F31" s="74"/>
      <c r="G31" s="99">
        <v>0.2</v>
      </c>
      <c r="H31" s="104"/>
      <c r="I31" s="78">
        <v>0.2</v>
      </c>
      <c r="J31" s="73"/>
      <c r="K31" s="40"/>
      <c r="L31" s="9"/>
      <c r="M31" s="5"/>
      <c r="N31" s="78">
        <v>0</v>
      </c>
      <c r="O31" s="61"/>
      <c r="P31" s="65">
        <v>0</v>
      </c>
      <c r="Q31" s="66"/>
    </row>
    <row r="32" spans="1:17">
      <c r="A32" s="34" t="s">
        <v>5</v>
      </c>
      <c r="B32" s="42">
        <v>1</v>
      </c>
      <c r="C32" s="4" t="s">
        <v>4</v>
      </c>
      <c r="D32" s="22" t="s">
        <v>224</v>
      </c>
      <c r="E32" s="68" t="s">
        <v>251</v>
      </c>
      <c r="F32" s="74"/>
      <c r="G32" s="99">
        <v>1.36</v>
      </c>
      <c r="H32" s="104"/>
      <c r="I32" s="78">
        <v>1.36</v>
      </c>
      <c r="J32" s="73" t="s">
        <v>13</v>
      </c>
      <c r="K32" s="40" t="s">
        <v>7</v>
      </c>
      <c r="L32" s="9"/>
      <c r="M32" s="5"/>
      <c r="N32" s="78">
        <v>0</v>
      </c>
      <c r="O32" s="61"/>
      <c r="P32" s="65">
        <v>0</v>
      </c>
      <c r="Q32" s="66"/>
    </row>
    <row r="33" spans="1:17">
      <c r="A33" s="34" t="s">
        <v>5</v>
      </c>
      <c r="B33" s="42">
        <v>1</v>
      </c>
      <c r="C33" s="22" t="s">
        <v>83</v>
      </c>
      <c r="D33" s="22" t="s">
        <v>394</v>
      </c>
      <c r="E33" s="68"/>
      <c r="F33" s="74"/>
      <c r="G33" s="99">
        <v>0.12</v>
      </c>
      <c r="H33" s="104"/>
      <c r="I33" s="5"/>
      <c r="J33" s="77">
        <v>0.12</v>
      </c>
      <c r="K33" s="40">
        <v>1987</v>
      </c>
      <c r="L33" s="9"/>
      <c r="M33" s="5"/>
      <c r="N33" s="5"/>
      <c r="O33" s="79">
        <v>0</v>
      </c>
      <c r="P33" s="65">
        <v>0</v>
      </c>
      <c r="Q33" s="66"/>
    </row>
    <row r="34" spans="1:17">
      <c r="A34" s="34" t="s">
        <v>5</v>
      </c>
      <c r="B34" s="49">
        <v>2</v>
      </c>
      <c r="C34" s="4" t="s">
        <v>110</v>
      </c>
      <c r="D34" s="22" t="s">
        <v>250</v>
      </c>
      <c r="E34" s="68" t="s">
        <v>251</v>
      </c>
      <c r="F34" s="74"/>
      <c r="G34" s="99">
        <v>0.94</v>
      </c>
      <c r="H34" s="104"/>
      <c r="I34" s="7">
        <v>0.94</v>
      </c>
      <c r="J34" s="73"/>
      <c r="K34" s="40"/>
      <c r="L34" s="9"/>
      <c r="M34" s="5"/>
      <c r="N34" s="7">
        <v>0.94</v>
      </c>
      <c r="O34" s="61"/>
      <c r="P34" s="65">
        <f>N34*$G$257</f>
        <v>89300</v>
      </c>
      <c r="Q34" s="66"/>
    </row>
    <row r="35" spans="1:17">
      <c r="A35" s="34" t="s">
        <v>5</v>
      </c>
      <c r="B35" s="49">
        <v>2</v>
      </c>
      <c r="C35" s="4" t="s">
        <v>97</v>
      </c>
      <c r="D35" s="22" t="s">
        <v>221</v>
      </c>
      <c r="E35" s="68" t="s">
        <v>63</v>
      </c>
      <c r="F35" s="74"/>
      <c r="G35" s="99">
        <v>0.14000000000000001</v>
      </c>
      <c r="H35" s="104"/>
      <c r="I35" s="7">
        <v>0.14000000000000001</v>
      </c>
      <c r="J35" s="73"/>
      <c r="K35" s="40"/>
      <c r="L35" s="9"/>
      <c r="M35" s="5"/>
      <c r="N35" s="7">
        <v>0.14000000000000001</v>
      </c>
      <c r="O35" s="61"/>
      <c r="P35" s="65">
        <f>N35*$G$257</f>
        <v>13300.000000000002</v>
      </c>
      <c r="Q35" s="66"/>
    </row>
    <row r="36" spans="1:17">
      <c r="A36" s="34" t="s">
        <v>5</v>
      </c>
      <c r="B36" s="49">
        <v>2</v>
      </c>
      <c r="C36" s="4" t="s">
        <v>58</v>
      </c>
      <c r="D36" s="22" t="s">
        <v>280</v>
      </c>
      <c r="E36" s="68" t="s">
        <v>294</v>
      </c>
      <c r="F36" s="74"/>
      <c r="G36" s="99">
        <v>0.55000000000000004</v>
      </c>
      <c r="H36" s="105">
        <v>0.15</v>
      </c>
      <c r="I36" s="7">
        <v>0.45</v>
      </c>
      <c r="J36" s="73"/>
      <c r="K36" s="40" t="s">
        <v>296</v>
      </c>
      <c r="L36" s="9"/>
      <c r="M36" s="5"/>
      <c r="N36" s="7">
        <v>0.6</v>
      </c>
      <c r="O36" s="61"/>
      <c r="P36" s="65">
        <f>(I36*$G$257)+(H36*$G$256)</f>
        <v>51750</v>
      </c>
      <c r="Q36" s="66"/>
    </row>
    <row r="37" spans="1:17">
      <c r="A37" s="28" t="s">
        <v>5</v>
      </c>
      <c r="B37" s="49">
        <v>2</v>
      </c>
      <c r="C37" s="4" t="s">
        <v>358</v>
      </c>
      <c r="D37" s="22" t="s">
        <v>261</v>
      </c>
      <c r="E37" s="68" t="s">
        <v>215</v>
      </c>
      <c r="F37" s="74"/>
      <c r="G37" s="99">
        <v>1.07</v>
      </c>
      <c r="H37" s="104"/>
      <c r="I37" s="7">
        <v>1.07</v>
      </c>
      <c r="J37" s="73"/>
      <c r="K37" s="40" t="s">
        <v>266</v>
      </c>
      <c r="L37" s="9"/>
      <c r="M37" s="5"/>
      <c r="N37" s="7">
        <v>1.07</v>
      </c>
      <c r="O37" s="61"/>
      <c r="P37" s="65">
        <f t="shared" ref="P37:P50" si="0">N37*$G$257</f>
        <v>101650</v>
      </c>
      <c r="Q37" s="66" t="s">
        <v>334</v>
      </c>
    </row>
    <row r="38" spans="1:17">
      <c r="A38" s="34" t="s">
        <v>5</v>
      </c>
      <c r="B38" s="49">
        <v>2</v>
      </c>
      <c r="C38" s="4" t="s">
        <v>61</v>
      </c>
      <c r="D38" s="22" t="s">
        <v>230</v>
      </c>
      <c r="E38" s="68" t="s">
        <v>251</v>
      </c>
      <c r="F38" s="74"/>
      <c r="G38" s="99">
        <v>0.4</v>
      </c>
      <c r="H38" s="104"/>
      <c r="I38" s="7">
        <v>0.4</v>
      </c>
      <c r="J38" s="73"/>
      <c r="K38" s="40"/>
      <c r="L38" s="9"/>
      <c r="M38" s="5"/>
      <c r="N38" s="7">
        <v>0.4</v>
      </c>
      <c r="O38" s="61"/>
      <c r="P38" s="65">
        <f t="shared" si="0"/>
        <v>38000</v>
      </c>
      <c r="Q38" s="66"/>
    </row>
    <row r="39" spans="1:17">
      <c r="A39" s="34" t="s">
        <v>5</v>
      </c>
      <c r="B39" s="49">
        <v>2</v>
      </c>
      <c r="C39" s="4" t="s">
        <v>157</v>
      </c>
      <c r="D39" s="22" t="s">
        <v>250</v>
      </c>
      <c r="E39" s="68" t="s">
        <v>69</v>
      </c>
      <c r="F39" s="74"/>
      <c r="G39" s="99">
        <v>0.13</v>
      </c>
      <c r="H39" s="104"/>
      <c r="I39" s="7">
        <v>0.13</v>
      </c>
      <c r="J39" s="73"/>
      <c r="K39" s="40"/>
      <c r="L39" s="9"/>
      <c r="M39" s="5"/>
      <c r="N39" s="7">
        <v>0.13</v>
      </c>
      <c r="O39" s="61"/>
      <c r="P39" s="65">
        <f t="shared" si="0"/>
        <v>12350</v>
      </c>
      <c r="Q39" s="66"/>
    </row>
    <row r="40" spans="1:17">
      <c r="A40" s="34" t="s">
        <v>5</v>
      </c>
      <c r="B40" s="49">
        <v>2</v>
      </c>
      <c r="C40" s="4" t="s">
        <v>25</v>
      </c>
      <c r="D40" s="22" t="s">
        <v>255</v>
      </c>
      <c r="E40" s="68" t="s">
        <v>251</v>
      </c>
      <c r="F40" s="74"/>
      <c r="G40" s="99">
        <v>0.75</v>
      </c>
      <c r="H40" s="104"/>
      <c r="I40" s="7">
        <v>0.75</v>
      </c>
      <c r="J40" s="73"/>
      <c r="K40" s="40">
        <v>1992</v>
      </c>
      <c r="L40" s="9"/>
      <c r="M40" s="5"/>
      <c r="N40" s="7">
        <v>0.75</v>
      </c>
      <c r="O40" s="61"/>
      <c r="P40" s="65">
        <f t="shared" si="0"/>
        <v>71250</v>
      </c>
      <c r="Q40" s="66"/>
    </row>
    <row r="41" spans="1:17">
      <c r="A41" s="28" t="s">
        <v>5</v>
      </c>
      <c r="B41" s="49">
        <v>2</v>
      </c>
      <c r="C41" s="4" t="s">
        <v>112</v>
      </c>
      <c r="D41" s="22" t="s">
        <v>224</v>
      </c>
      <c r="E41" s="68" t="s">
        <v>251</v>
      </c>
      <c r="F41" s="74"/>
      <c r="G41" s="99">
        <v>0.25</v>
      </c>
      <c r="H41" s="104"/>
      <c r="I41" s="7">
        <v>0.25</v>
      </c>
      <c r="J41" s="73"/>
      <c r="K41" s="40"/>
      <c r="L41" s="9"/>
      <c r="M41" s="5"/>
      <c r="N41" s="7">
        <v>0.25</v>
      </c>
      <c r="O41" s="61"/>
      <c r="P41" s="65">
        <f t="shared" si="0"/>
        <v>23750</v>
      </c>
      <c r="Q41" s="66"/>
    </row>
    <row r="42" spans="1:17">
      <c r="A42" s="34" t="s">
        <v>5</v>
      </c>
      <c r="B42" s="49">
        <v>2</v>
      </c>
      <c r="C42" s="22" t="s">
        <v>116</v>
      </c>
      <c r="D42" s="22" t="s">
        <v>221</v>
      </c>
      <c r="E42" s="68" t="s">
        <v>63</v>
      </c>
      <c r="F42" s="74"/>
      <c r="G42" s="99">
        <v>0.14000000000000001</v>
      </c>
      <c r="H42" s="104"/>
      <c r="I42" s="7">
        <v>0.14000000000000001</v>
      </c>
      <c r="J42" s="73"/>
      <c r="K42" s="40"/>
      <c r="L42" s="9"/>
      <c r="M42" s="5"/>
      <c r="N42" s="7">
        <v>0.14000000000000001</v>
      </c>
      <c r="O42" s="61"/>
      <c r="P42" s="65">
        <f t="shared" si="0"/>
        <v>13300.000000000002</v>
      </c>
      <c r="Q42" s="66"/>
    </row>
    <row r="43" spans="1:17">
      <c r="A43" s="34" t="s">
        <v>5</v>
      </c>
      <c r="B43" s="49">
        <v>2</v>
      </c>
      <c r="C43" s="4" t="s">
        <v>66</v>
      </c>
      <c r="D43" s="22" t="s">
        <v>221</v>
      </c>
      <c r="E43" s="68" t="s">
        <v>251</v>
      </c>
      <c r="F43" s="74"/>
      <c r="G43" s="99">
        <v>0.8</v>
      </c>
      <c r="H43" s="104"/>
      <c r="I43" s="7">
        <v>0.8</v>
      </c>
      <c r="J43" s="73" t="s">
        <v>13</v>
      </c>
      <c r="K43" s="40"/>
      <c r="L43" s="9"/>
      <c r="M43" s="5"/>
      <c r="N43" s="7">
        <v>0.8</v>
      </c>
      <c r="O43" s="61"/>
      <c r="P43" s="65">
        <f t="shared" si="0"/>
        <v>76000</v>
      </c>
      <c r="Q43" s="66"/>
    </row>
    <row r="44" spans="1:17">
      <c r="A44" s="28" t="s">
        <v>5</v>
      </c>
      <c r="B44" s="49">
        <v>2</v>
      </c>
      <c r="C44" s="22" t="s">
        <v>167</v>
      </c>
      <c r="D44" s="22" t="s">
        <v>230</v>
      </c>
      <c r="E44" s="68" t="s">
        <v>61</v>
      </c>
      <c r="F44" s="74" t="s">
        <v>13</v>
      </c>
      <c r="G44" s="99">
        <v>0.15</v>
      </c>
      <c r="H44" s="104"/>
      <c r="I44" s="7">
        <v>0.15</v>
      </c>
      <c r="J44" s="73"/>
      <c r="K44" s="40"/>
      <c r="L44" s="9"/>
      <c r="M44" s="5"/>
      <c r="N44" s="7">
        <v>0.15</v>
      </c>
      <c r="O44" s="61"/>
      <c r="P44" s="65">
        <f t="shared" si="0"/>
        <v>14250</v>
      </c>
      <c r="Q44" s="66" t="s">
        <v>370</v>
      </c>
    </row>
    <row r="45" spans="1:17">
      <c r="A45" s="34" t="s">
        <v>5</v>
      </c>
      <c r="B45" s="49">
        <v>2</v>
      </c>
      <c r="C45" s="22" t="s">
        <v>349</v>
      </c>
      <c r="D45" s="22" t="s">
        <v>342</v>
      </c>
      <c r="E45" s="68" t="s">
        <v>86</v>
      </c>
      <c r="F45" s="74"/>
      <c r="G45" s="99">
        <v>0.11</v>
      </c>
      <c r="H45" s="104" t="s">
        <v>13</v>
      </c>
      <c r="I45" s="7">
        <v>0.11</v>
      </c>
      <c r="J45" s="73"/>
      <c r="K45" s="40"/>
      <c r="L45" s="9"/>
      <c r="M45" s="5"/>
      <c r="N45" s="7">
        <v>0.11</v>
      </c>
      <c r="O45" s="61"/>
      <c r="P45" s="65">
        <f t="shared" si="0"/>
        <v>10450</v>
      </c>
      <c r="Q45" s="66"/>
    </row>
    <row r="46" spans="1:17">
      <c r="A46" s="28" t="s">
        <v>5</v>
      </c>
      <c r="B46" s="49">
        <v>2</v>
      </c>
      <c r="C46" s="4" t="s">
        <v>24</v>
      </c>
      <c r="D46" s="22" t="s">
        <v>255</v>
      </c>
      <c r="E46" s="68" t="s">
        <v>251</v>
      </c>
      <c r="F46" s="74"/>
      <c r="G46" s="99">
        <v>1.98</v>
      </c>
      <c r="H46" s="104"/>
      <c r="I46" s="7">
        <v>1.98</v>
      </c>
      <c r="J46" s="73" t="s">
        <v>13</v>
      </c>
      <c r="K46" s="40">
        <v>1974</v>
      </c>
      <c r="L46" s="9"/>
      <c r="M46" s="5"/>
      <c r="N46" s="7">
        <v>1.98</v>
      </c>
      <c r="O46" s="61"/>
      <c r="P46" s="65">
        <f t="shared" si="0"/>
        <v>188100</v>
      </c>
      <c r="Q46" s="66" t="s">
        <v>288</v>
      </c>
    </row>
    <row r="47" spans="1:17">
      <c r="A47" s="34" t="s">
        <v>5</v>
      </c>
      <c r="B47" s="49">
        <v>2</v>
      </c>
      <c r="C47" s="4" t="s">
        <v>86</v>
      </c>
      <c r="D47" s="22" t="s">
        <v>224</v>
      </c>
      <c r="E47" s="68" t="s">
        <v>331</v>
      </c>
      <c r="F47" s="74"/>
      <c r="G47" s="99">
        <v>0.2</v>
      </c>
      <c r="H47" s="104"/>
      <c r="I47" s="7">
        <v>0.2</v>
      </c>
      <c r="J47" s="73"/>
      <c r="K47" s="40"/>
      <c r="L47" s="9"/>
      <c r="M47" s="5"/>
      <c r="N47" s="7">
        <v>0.2</v>
      </c>
      <c r="O47" s="61"/>
      <c r="P47" s="65">
        <f t="shared" si="0"/>
        <v>19000</v>
      </c>
      <c r="Q47" s="66"/>
    </row>
    <row r="48" spans="1:17">
      <c r="A48" s="34" t="s">
        <v>5</v>
      </c>
      <c r="B48" s="49">
        <v>2</v>
      </c>
      <c r="C48" s="4" t="s">
        <v>95</v>
      </c>
      <c r="D48" s="22" t="s">
        <v>255</v>
      </c>
      <c r="E48" s="68" t="s">
        <v>277</v>
      </c>
      <c r="F48" s="74"/>
      <c r="G48" s="99">
        <v>0.25</v>
      </c>
      <c r="H48" s="104"/>
      <c r="I48" s="7">
        <v>0.25</v>
      </c>
      <c r="J48" s="73"/>
      <c r="K48" s="40">
        <v>1988</v>
      </c>
      <c r="L48" s="9"/>
      <c r="M48" s="5"/>
      <c r="N48" s="7">
        <v>0.25</v>
      </c>
      <c r="O48" s="61"/>
      <c r="P48" s="65">
        <f t="shared" si="0"/>
        <v>23750</v>
      </c>
      <c r="Q48" s="66"/>
    </row>
    <row r="49" spans="1:17">
      <c r="A49" s="34" t="s">
        <v>5</v>
      </c>
      <c r="B49" s="49">
        <v>2</v>
      </c>
      <c r="C49" s="4" t="s">
        <v>63</v>
      </c>
      <c r="D49" s="22" t="s">
        <v>267</v>
      </c>
      <c r="E49" s="68" t="s">
        <v>221</v>
      </c>
      <c r="F49" s="74"/>
      <c r="G49" s="99">
        <v>0.27</v>
      </c>
      <c r="H49" s="104"/>
      <c r="I49" s="7">
        <v>0.27</v>
      </c>
      <c r="J49" s="73"/>
      <c r="K49" s="40"/>
      <c r="L49" s="9"/>
      <c r="M49" s="5"/>
      <c r="N49" s="7">
        <v>0.27</v>
      </c>
      <c r="O49" s="61"/>
      <c r="P49" s="65">
        <f t="shared" si="0"/>
        <v>25650</v>
      </c>
      <c r="Q49" s="66"/>
    </row>
    <row r="50" spans="1:17">
      <c r="A50" s="34" t="s">
        <v>5</v>
      </c>
      <c r="B50" s="49">
        <v>2</v>
      </c>
      <c r="C50" s="4" t="s">
        <v>194</v>
      </c>
      <c r="D50" s="22" t="s">
        <v>224</v>
      </c>
      <c r="E50" s="68" t="s">
        <v>302</v>
      </c>
      <c r="F50" s="74"/>
      <c r="G50" s="99">
        <v>0.6</v>
      </c>
      <c r="H50" s="104"/>
      <c r="I50" s="7">
        <v>0.6</v>
      </c>
      <c r="J50" s="73" t="s">
        <v>13</v>
      </c>
      <c r="K50" s="40" t="s">
        <v>16</v>
      </c>
      <c r="L50" s="9"/>
      <c r="M50" s="5"/>
      <c r="N50" s="7">
        <v>0.6</v>
      </c>
      <c r="O50" s="61"/>
      <c r="P50" s="65">
        <f t="shared" si="0"/>
        <v>57000</v>
      </c>
      <c r="Q50" s="66" t="s">
        <v>303</v>
      </c>
    </row>
    <row r="51" spans="1:17">
      <c r="A51" s="34" t="s">
        <v>5</v>
      </c>
      <c r="B51" s="49">
        <v>2</v>
      </c>
      <c r="C51" s="4" t="s">
        <v>36</v>
      </c>
      <c r="D51" s="22" t="s">
        <v>280</v>
      </c>
      <c r="E51" s="68" t="s">
        <v>56</v>
      </c>
      <c r="F51" s="74"/>
      <c r="G51" s="99">
        <v>3.8</v>
      </c>
      <c r="H51" s="104"/>
      <c r="I51" s="5" t="s">
        <v>13</v>
      </c>
      <c r="J51" s="76">
        <v>3.8</v>
      </c>
      <c r="K51" s="40" t="s">
        <v>42</v>
      </c>
      <c r="L51" s="9"/>
      <c r="M51" s="5"/>
      <c r="N51" s="7">
        <v>1.1000000000000001</v>
      </c>
      <c r="O51" s="96">
        <v>0.7</v>
      </c>
      <c r="P51" s="65">
        <f>((O51*$H$257)*1.5)+($G$257*N51)</f>
        <v>267250</v>
      </c>
      <c r="Q51" s="66" t="s">
        <v>307</v>
      </c>
    </row>
    <row r="52" spans="1:17">
      <c r="A52" s="34" t="s">
        <v>5</v>
      </c>
      <c r="B52" s="49">
        <v>2</v>
      </c>
      <c r="C52" s="4" t="s">
        <v>193</v>
      </c>
      <c r="D52" s="22" t="s">
        <v>280</v>
      </c>
      <c r="E52" s="68" t="s">
        <v>300</v>
      </c>
      <c r="F52" s="74"/>
      <c r="G52" s="99">
        <v>1.1000000000000001</v>
      </c>
      <c r="H52" s="104"/>
      <c r="I52" s="7">
        <v>1.1000000000000001</v>
      </c>
      <c r="J52" s="73" t="s">
        <v>13</v>
      </c>
      <c r="K52" s="40">
        <v>1978</v>
      </c>
      <c r="L52" s="9"/>
      <c r="M52" s="5"/>
      <c r="N52" s="7">
        <v>1.1000000000000001</v>
      </c>
      <c r="O52" s="61"/>
      <c r="P52" s="65">
        <f>N52*$G$257</f>
        <v>104500.00000000001</v>
      </c>
      <c r="Q52" s="66" t="s">
        <v>306</v>
      </c>
    </row>
    <row r="53" spans="1:17">
      <c r="A53" s="34" t="s">
        <v>5</v>
      </c>
      <c r="B53" s="49">
        <v>2</v>
      </c>
      <c r="C53" s="22" t="s">
        <v>213</v>
      </c>
      <c r="D53" s="22" t="s">
        <v>230</v>
      </c>
      <c r="E53" s="68" t="s">
        <v>251</v>
      </c>
      <c r="F53" s="74"/>
      <c r="G53" s="99">
        <v>1.1000000000000001</v>
      </c>
      <c r="H53" s="104"/>
      <c r="I53" s="5"/>
      <c r="J53" s="76">
        <v>1.1000000000000001</v>
      </c>
      <c r="K53" s="40"/>
      <c r="L53" s="9"/>
      <c r="M53" s="5"/>
      <c r="N53" s="5"/>
      <c r="O53" s="62">
        <v>1.1000000000000001</v>
      </c>
      <c r="P53" s="65">
        <f>(O53*$H$257)*1.5</f>
        <v>255750</v>
      </c>
      <c r="Q53" s="66" t="s">
        <v>308</v>
      </c>
    </row>
    <row r="54" spans="1:17">
      <c r="A54" s="34" t="s">
        <v>5</v>
      </c>
      <c r="B54" s="49">
        <v>2</v>
      </c>
      <c r="C54" s="4" t="s">
        <v>10</v>
      </c>
      <c r="D54" s="22" t="s">
        <v>224</v>
      </c>
      <c r="E54" s="68" t="s">
        <v>251</v>
      </c>
      <c r="F54" s="74"/>
      <c r="G54" s="99">
        <v>1.28</v>
      </c>
      <c r="H54" s="104"/>
      <c r="I54" s="7">
        <v>1.28</v>
      </c>
      <c r="J54" s="73" t="s">
        <v>13</v>
      </c>
      <c r="K54" s="40">
        <v>1987</v>
      </c>
      <c r="L54" s="9"/>
      <c r="M54" s="5"/>
      <c r="N54" s="7">
        <v>1.28</v>
      </c>
      <c r="O54" s="61"/>
      <c r="P54" s="65">
        <f t="shared" ref="P54:P62" si="1">N54*$G$257</f>
        <v>121600</v>
      </c>
      <c r="Q54" s="66"/>
    </row>
    <row r="55" spans="1:17">
      <c r="A55" s="34" t="s">
        <v>5</v>
      </c>
      <c r="B55" s="49">
        <v>2</v>
      </c>
      <c r="C55" s="4" t="s">
        <v>14</v>
      </c>
      <c r="D55" s="22" t="s">
        <v>255</v>
      </c>
      <c r="E55" s="68" t="s">
        <v>251</v>
      </c>
      <c r="F55" s="74"/>
      <c r="G55" s="99">
        <v>1.25</v>
      </c>
      <c r="H55" s="74"/>
      <c r="I55" s="7">
        <v>1.25</v>
      </c>
      <c r="J55" s="128" t="s">
        <v>13</v>
      </c>
      <c r="K55" s="40">
        <v>1984</v>
      </c>
      <c r="L55" s="9"/>
      <c r="M55" s="5"/>
      <c r="N55" s="7">
        <v>1.25</v>
      </c>
      <c r="O55" s="61"/>
      <c r="P55" s="65">
        <f t="shared" si="1"/>
        <v>118750</v>
      </c>
      <c r="Q55" s="66"/>
    </row>
    <row r="56" spans="1:17">
      <c r="A56" s="34" t="s">
        <v>5</v>
      </c>
      <c r="B56" s="49">
        <v>2</v>
      </c>
      <c r="C56" s="4" t="s">
        <v>21</v>
      </c>
      <c r="D56" s="22" t="s">
        <v>327</v>
      </c>
      <c r="E56" s="68" t="s">
        <v>69</v>
      </c>
      <c r="F56" s="74"/>
      <c r="G56" s="99">
        <v>1.1000000000000001</v>
      </c>
      <c r="H56" s="104"/>
      <c r="I56" s="7">
        <v>1.1000000000000001</v>
      </c>
      <c r="J56" s="73" t="s">
        <v>13</v>
      </c>
      <c r="K56" s="40"/>
      <c r="L56" s="9"/>
      <c r="M56" s="5"/>
      <c r="N56" s="7">
        <v>1.1000000000000001</v>
      </c>
      <c r="O56" s="61"/>
      <c r="P56" s="65">
        <f t="shared" si="1"/>
        <v>104500.00000000001</v>
      </c>
      <c r="Q56" s="66"/>
    </row>
    <row r="57" spans="1:17">
      <c r="A57" s="34" t="s">
        <v>5</v>
      </c>
      <c r="B57" s="49">
        <v>2</v>
      </c>
      <c r="C57" s="4" t="s">
        <v>330</v>
      </c>
      <c r="D57" s="22" t="s">
        <v>224</v>
      </c>
      <c r="E57" s="68" t="s">
        <v>331</v>
      </c>
      <c r="F57" s="74"/>
      <c r="G57" s="99">
        <v>1.24</v>
      </c>
      <c r="H57" s="104"/>
      <c r="I57" s="7">
        <v>1.24</v>
      </c>
      <c r="J57" s="73"/>
      <c r="K57" s="40">
        <v>1970</v>
      </c>
      <c r="L57" s="9"/>
      <c r="M57" s="5"/>
      <c r="N57" s="7">
        <v>0.25</v>
      </c>
      <c r="O57" s="61"/>
      <c r="P57" s="65">
        <f t="shared" si="1"/>
        <v>23750</v>
      </c>
      <c r="Q57" s="66" t="s">
        <v>332</v>
      </c>
    </row>
    <row r="58" spans="1:17">
      <c r="A58" s="34" t="s">
        <v>5</v>
      </c>
      <c r="B58" s="49">
        <v>2</v>
      </c>
      <c r="C58" s="22" t="s">
        <v>118</v>
      </c>
      <c r="D58" s="22" t="s">
        <v>230</v>
      </c>
      <c r="E58" s="68" t="s">
        <v>251</v>
      </c>
      <c r="F58" s="74"/>
      <c r="G58" s="99">
        <v>0.28000000000000003</v>
      </c>
      <c r="H58" s="104"/>
      <c r="I58" s="7">
        <v>0.28000000000000003</v>
      </c>
      <c r="J58" s="73"/>
      <c r="K58" s="40"/>
      <c r="L58" s="9"/>
      <c r="M58" s="5"/>
      <c r="N58" s="7">
        <v>0.28000000000000003</v>
      </c>
      <c r="O58" s="61"/>
      <c r="P58" s="65">
        <f t="shared" si="1"/>
        <v>26600.000000000004</v>
      </c>
      <c r="Q58" s="66"/>
    </row>
    <row r="59" spans="1:17">
      <c r="A59" s="34" t="s">
        <v>5</v>
      </c>
      <c r="B59" s="49">
        <v>2</v>
      </c>
      <c r="C59" s="4" t="s">
        <v>20</v>
      </c>
      <c r="D59" s="22" t="s">
        <v>255</v>
      </c>
      <c r="E59" s="68" t="s">
        <v>251</v>
      </c>
      <c r="F59" s="74"/>
      <c r="G59" s="99">
        <v>0.15</v>
      </c>
      <c r="H59" s="104"/>
      <c r="I59" s="7">
        <v>0.15</v>
      </c>
      <c r="J59" s="73" t="s">
        <v>13</v>
      </c>
      <c r="K59" s="40">
        <v>1971</v>
      </c>
      <c r="L59" s="9"/>
      <c r="M59" s="5"/>
      <c r="N59" s="7">
        <v>0.15</v>
      </c>
      <c r="O59" s="61"/>
      <c r="P59" s="65">
        <f t="shared" si="1"/>
        <v>14250</v>
      </c>
      <c r="Q59" s="66" t="s">
        <v>365</v>
      </c>
    </row>
    <row r="60" spans="1:17">
      <c r="A60" s="28" t="s">
        <v>5</v>
      </c>
      <c r="B60" s="49">
        <v>2</v>
      </c>
      <c r="C60" s="4" t="s">
        <v>45</v>
      </c>
      <c r="D60" s="22" t="s">
        <v>230</v>
      </c>
      <c r="E60" s="68" t="s">
        <v>231</v>
      </c>
      <c r="F60" s="74"/>
      <c r="G60" s="99">
        <v>0.5</v>
      </c>
      <c r="H60" s="104"/>
      <c r="I60" s="7">
        <v>0.5</v>
      </c>
      <c r="J60" s="73"/>
      <c r="K60" s="40">
        <v>1973</v>
      </c>
      <c r="L60" s="9"/>
      <c r="M60" s="5"/>
      <c r="N60" s="7">
        <v>0.5</v>
      </c>
      <c r="O60" s="61"/>
      <c r="P60" s="65">
        <f t="shared" si="1"/>
        <v>47500</v>
      </c>
      <c r="Q60" s="66" t="s">
        <v>366</v>
      </c>
    </row>
    <row r="61" spans="1:17">
      <c r="A61" s="34" t="s">
        <v>5</v>
      </c>
      <c r="B61" s="49">
        <v>2</v>
      </c>
      <c r="C61" s="4" t="s">
        <v>78</v>
      </c>
      <c r="D61" s="22" t="s">
        <v>250</v>
      </c>
      <c r="E61" s="68" t="s">
        <v>251</v>
      </c>
      <c r="F61" s="74"/>
      <c r="G61" s="99">
        <v>0.75</v>
      </c>
      <c r="H61" s="104"/>
      <c r="I61" s="7">
        <v>0.75</v>
      </c>
      <c r="J61" s="73" t="s">
        <v>13</v>
      </c>
      <c r="K61" s="40" t="s">
        <v>81</v>
      </c>
      <c r="L61" s="9"/>
      <c r="M61" s="5"/>
      <c r="N61" s="7">
        <v>0.65</v>
      </c>
      <c r="O61" s="61"/>
      <c r="P61" s="65">
        <f t="shared" si="1"/>
        <v>61750</v>
      </c>
      <c r="Q61" s="66" t="s">
        <v>367</v>
      </c>
    </row>
    <row r="62" spans="1:17">
      <c r="A62" s="34" t="s">
        <v>5</v>
      </c>
      <c r="B62" s="49">
        <v>2</v>
      </c>
      <c r="C62" s="4" t="s">
        <v>74</v>
      </c>
      <c r="D62" s="22" t="s">
        <v>369</v>
      </c>
      <c r="E62" s="68" t="s">
        <v>251</v>
      </c>
      <c r="F62" s="74"/>
      <c r="G62" s="99">
        <v>0.43</v>
      </c>
      <c r="H62" s="104"/>
      <c r="I62" s="7">
        <v>0.43</v>
      </c>
      <c r="J62" s="73"/>
      <c r="K62" s="40"/>
      <c r="L62" s="9"/>
      <c r="M62" s="5"/>
      <c r="N62" s="7">
        <v>0.43</v>
      </c>
      <c r="O62" s="61"/>
      <c r="P62" s="65">
        <f t="shared" si="1"/>
        <v>40850</v>
      </c>
      <c r="Q62" s="66"/>
    </row>
    <row r="63" spans="1:17">
      <c r="A63" s="34" t="s">
        <v>5</v>
      </c>
      <c r="B63" s="49">
        <v>2</v>
      </c>
      <c r="C63" s="4" t="s">
        <v>43</v>
      </c>
      <c r="D63" s="22" t="s">
        <v>272</v>
      </c>
      <c r="E63" s="68" t="s">
        <v>273</v>
      </c>
      <c r="F63" s="74"/>
      <c r="G63" s="99">
        <v>2.79</v>
      </c>
      <c r="H63" s="104"/>
      <c r="I63" s="7">
        <v>2.79</v>
      </c>
      <c r="J63" s="73" t="s">
        <v>13</v>
      </c>
      <c r="K63" s="40" t="s">
        <v>41</v>
      </c>
      <c r="L63" s="9"/>
      <c r="M63" s="5"/>
      <c r="N63" s="7">
        <v>2.79</v>
      </c>
      <c r="O63" s="61"/>
      <c r="P63" s="65">
        <f>(N63*$G$257)*1.5</f>
        <v>397575</v>
      </c>
      <c r="Q63" s="66" t="s">
        <v>274</v>
      </c>
    </row>
    <row r="64" spans="1:17">
      <c r="A64" s="34" t="s">
        <v>5</v>
      </c>
      <c r="B64" s="49">
        <v>2</v>
      </c>
      <c r="C64" s="4" t="s">
        <v>11</v>
      </c>
      <c r="D64" s="22" t="s">
        <v>224</v>
      </c>
      <c r="E64" s="68" t="s">
        <v>360</v>
      </c>
      <c r="F64" s="74"/>
      <c r="G64" s="99">
        <v>0.45</v>
      </c>
      <c r="H64" s="104"/>
      <c r="I64" s="7">
        <v>0.45</v>
      </c>
      <c r="J64" s="73" t="s">
        <v>13</v>
      </c>
      <c r="K64" s="40">
        <v>1984</v>
      </c>
      <c r="L64" s="9"/>
      <c r="M64" s="5"/>
      <c r="N64" s="7">
        <v>0.45</v>
      </c>
      <c r="O64" s="61"/>
      <c r="P64" s="65">
        <f t="shared" ref="P64:P74" si="2">N64*$G$257</f>
        <v>42750</v>
      </c>
      <c r="Q64" s="66" t="s">
        <v>362</v>
      </c>
    </row>
    <row r="65" spans="1:17">
      <c r="A65" s="34" t="s">
        <v>5</v>
      </c>
      <c r="B65" s="49">
        <v>2</v>
      </c>
      <c r="C65" s="4" t="s">
        <v>104</v>
      </c>
      <c r="D65" s="22" t="s">
        <v>280</v>
      </c>
      <c r="E65" s="68" t="s">
        <v>295</v>
      </c>
      <c r="F65" s="74"/>
      <c r="G65" s="99">
        <v>0.09</v>
      </c>
      <c r="H65" s="104"/>
      <c r="I65" s="7">
        <v>0.09</v>
      </c>
      <c r="J65" s="73"/>
      <c r="K65" s="40"/>
      <c r="L65" s="9"/>
      <c r="M65" s="5"/>
      <c r="N65" s="7">
        <v>0.09</v>
      </c>
      <c r="O65" s="61"/>
      <c r="P65" s="65">
        <f t="shared" si="2"/>
        <v>8550</v>
      </c>
      <c r="Q65" s="66"/>
    </row>
    <row r="66" spans="1:17">
      <c r="A66" s="34" t="s">
        <v>5</v>
      </c>
      <c r="B66" s="49">
        <v>2</v>
      </c>
      <c r="C66" s="4" t="s">
        <v>101</v>
      </c>
      <c r="D66" s="22" t="s">
        <v>221</v>
      </c>
      <c r="E66" s="68" t="s">
        <v>251</v>
      </c>
      <c r="F66" s="74"/>
      <c r="G66" s="99">
        <v>0.12</v>
      </c>
      <c r="H66" s="104"/>
      <c r="I66" s="7">
        <v>0.12</v>
      </c>
      <c r="J66" s="73"/>
      <c r="K66" s="40"/>
      <c r="L66" s="9"/>
      <c r="M66" s="5"/>
      <c r="N66" s="7">
        <v>0.12</v>
      </c>
      <c r="O66" s="61"/>
      <c r="P66" s="65">
        <f t="shared" si="2"/>
        <v>11400</v>
      </c>
      <c r="Q66" s="66"/>
    </row>
    <row r="67" spans="1:17">
      <c r="A67" s="34" t="s">
        <v>5</v>
      </c>
      <c r="B67" s="49">
        <v>2</v>
      </c>
      <c r="C67" s="4" t="s">
        <v>54</v>
      </c>
      <c r="D67" s="22" t="s">
        <v>255</v>
      </c>
      <c r="E67" s="68" t="s">
        <v>26</v>
      </c>
      <c r="F67" s="74"/>
      <c r="G67" s="99">
        <v>0.6</v>
      </c>
      <c r="H67" s="104"/>
      <c r="I67" s="7">
        <v>0.6</v>
      </c>
      <c r="J67" s="73"/>
      <c r="K67" s="40"/>
      <c r="L67" s="9"/>
      <c r="M67" s="5"/>
      <c r="N67" s="7">
        <v>0.6</v>
      </c>
      <c r="O67" s="61"/>
      <c r="P67" s="65">
        <f t="shared" si="2"/>
        <v>57000</v>
      </c>
      <c r="Q67" s="66"/>
    </row>
    <row r="68" spans="1:17">
      <c r="A68" s="34" t="s">
        <v>5</v>
      </c>
      <c r="B68" s="49">
        <v>2</v>
      </c>
      <c r="C68" s="22" t="s">
        <v>70</v>
      </c>
      <c r="D68" s="22" t="s">
        <v>261</v>
      </c>
      <c r="E68" s="68" t="s">
        <v>251</v>
      </c>
      <c r="F68" s="74"/>
      <c r="G68" s="99">
        <v>0.6</v>
      </c>
      <c r="H68" s="104"/>
      <c r="I68" s="7">
        <v>0.6</v>
      </c>
      <c r="J68" s="73"/>
      <c r="K68" s="40"/>
      <c r="L68" s="9"/>
      <c r="M68" s="5"/>
      <c r="N68" s="7">
        <v>0.6</v>
      </c>
      <c r="O68" s="61"/>
      <c r="P68" s="65">
        <f t="shared" si="2"/>
        <v>57000</v>
      </c>
      <c r="Q68" s="66"/>
    </row>
    <row r="69" spans="1:17">
      <c r="A69" s="34" t="s">
        <v>5</v>
      </c>
      <c r="B69" s="49">
        <v>2</v>
      </c>
      <c r="C69" s="4" t="s">
        <v>33</v>
      </c>
      <c r="D69" s="22" t="s">
        <v>255</v>
      </c>
      <c r="E69" s="68" t="s">
        <v>87</v>
      </c>
      <c r="F69" s="74"/>
      <c r="G69" s="99">
        <v>0.4</v>
      </c>
      <c r="H69" s="104"/>
      <c r="I69" s="7">
        <v>0.4</v>
      </c>
      <c r="J69" s="73" t="s">
        <v>13</v>
      </c>
      <c r="K69" s="40"/>
      <c r="L69" s="9"/>
      <c r="M69" s="5"/>
      <c r="N69" s="7">
        <v>0.4</v>
      </c>
      <c r="O69" s="61"/>
      <c r="P69" s="65">
        <f t="shared" si="2"/>
        <v>38000</v>
      </c>
      <c r="Q69" s="66"/>
    </row>
    <row r="70" spans="1:17">
      <c r="A70" s="34" t="s">
        <v>5</v>
      </c>
      <c r="B70" s="49">
        <v>2</v>
      </c>
      <c r="C70" s="4" t="s">
        <v>106</v>
      </c>
      <c r="D70" s="22" t="s">
        <v>280</v>
      </c>
      <c r="E70" s="68" t="s">
        <v>36</v>
      </c>
      <c r="F70" s="74"/>
      <c r="G70" s="99">
        <v>0.05</v>
      </c>
      <c r="H70" s="104" t="s">
        <v>13</v>
      </c>
      <c r="I70" s="7">
        <v>0.05</v>
      </c>
      <c r="J70" s="73"/>
      <c r="K70" s="40"/>
      <c r="L70" s="9"/>
      <c r="M70" s="5"/>
      <c r="N70" s="7">
        <v>0.05</v>
      </c>
      <c r="O70" s="61"/>
      <c r="P70" s="65">
        <f t="shared" si="2"/>
        <v>4750</v>
      </c>
      <c r="Q70" s="66"/>
    </row>
    <row r="71" spans="1:17">
      <c r="A71" s="34" t="s">
        <v>5</v>
      </c>
      <c r="B71" s="49">
        <v>2</v>
      </c>
      <c r="C71" s="4" t="s">
        <v>9</v>
      </c>
      <c r="D71" s="22" t="s">
        <v>255</v>
      </c>
      <c r="E71" s="68" t="s">
        <v>122</v>
      </c>
      <c r="F71" s="74"/>
      <c r="G71" s="99">
        <v>1.03</v>
      </c>
      <c r="H71" s="104"/>
      <c r="I71" s="7">
        <v>1.03</v>
      </c>
      <c r="J71" s="73" t="s">
        <v>13</v>
      </c>
      <c r="K71" s="40">
        <v>1991</v>
      </c>
      <c r="L71" s="9"/>
      <c r="M71" s="5"/>
      <c r="N71" s="7">
        <v>1.03</v>
      </c>
      <c r="O71" s="61"/>
      <c r="P71" s="65">
        <f t="shared" si="2"/>
        <v>97850</v>
      </c>
      <c r="Q71" s="66"/>
    </row>
    <row r="72" spans="1:17">
      <c r="A72" s="34" t="s">
        <v>5</v>
      </c>
      <c r="B72" s="49">
        <v>2</v>
      </c>
      <c r="C72" s="4" t="s">
        <v>107</v>
      </c>
      <c r="D72" s="22" t="s">
        <v>280</v>
      </c>
      <c r="E72" s="68" t="s">
        <v>36</v>
      </c>
      <c r="F72" s="74"/>
      <c r="G72" s="99">
        <v>0.22</v>
      </c>
      <c r="H72" s="104" t="s">
        <v>13</v>
      </c>
      <c r="I72" s="7">
        <v>0.22</v>
      </c>
      <c r="J72" s="73"/>
      <c r="K72" s="40"/>
      <c r="L72" s="9"/>
      <c r="M72" s="5"/>
      <c r="N72" s="7">
        <v>0.22</v>
      </c>
      <c r="O72" s="61"/>
      <c r="P72" s="65">
        <f t="shared" si="2"/>
        <v>20900</v>
      </c>
      <c r="Q72" s="66" t="s">
        <v>304</v>
      </c>
    </row>
    <row r="73" spans="1:17">
      <c r="A73" s="34" t="s">
        <v>5</v>
      </c>
      <c r="B73" s="49">
        <v>2</v>
      </c>
      <c r="C73" s="4" t="s">
        <v>37</v>
      </c>
      <c r="D73" s="22" t="s">
        <v>280</v>
      </c>
      <c r="E73" s="68" t="s">
        <v>216</v>
      </c>
      <c r="F73" s="74"/>
      <c r="G73" s="99">
        <v>0.37</v>
      </c>
      <c r="H73" s="104" t="s">
        <v>13</v>
      </c>
      <c r="I73" s="7">
        <v>0.37</v>
      </c>
      <c r="J73" s="73"/>
      <c r="K73" s="40">
        <v>1975</v>
      </c>
      <c r="L73" s="9"/>
      <c r="M73" s="5"/>
      <c r="N73" s="7">
        <v>0.37</v>
      </c>
      <c r="O73" s="61"/>
      <c r="P73" s="65">
        <f t="shared" si="2"/>
        <v>35150</v>
      </c>
      <c r="Q73" s="66"/>
    </row>
    <row r="74" spans="1:17">
      <c r="A74" s="34" t="s">
        <v>5</v>
      </c>
      <c r="B74" s="49">
        <v>2</v>
      </c>
      <c r="C74" s="4" t="s">
        <v>72</v>
      </c>
      <c r="D74" s="22" t="s">
        <v>337</v>
      </c>
      <c r="E74" s="68" t="s">
        <v>338</v>
      </c>
      <c r="F74" s="74"/>
      <c r="G74" s="99">
        <v>0.2</v>
      </c>
      <c r="H74" s="104"/>
      <c r="I74" s="7">
        <v>0.2</v>
      </c>
      <c r="J74" s="73"/>
      <c r="K74" s="40"/>
      <c r="L74" s="9"/>
      <c r="M74" s="5"/>
      <c r="N74" s="7">
        <v>0.2</v>
      </c>
      <c r="O74" s="61"/>
      <c r="P74" s="65">
        <f t="shared" si="2"/>
        <v>19000</v>
      </c>
      <c r="Q74" s="66"/>
    </row>
    <row r="75" spans="1:17">
      <c r="A75" s="34" t="s">
        <v>5</v>
      </c>
      <c r="B75" s="49">
        <v>2</v>
      </c>
      <c r="C75" s="4" t="s">
        <v>60</v>
      </c>
      <c r="D75" s="22" t="s">
        <v>255</v>
      </c>
      <c r="E75" s="68" t="s">
        <v>251</v>
      </c>
      <c r="F75" s="74"/>
      <c r="G75" s="99">
        <v>1</v>
      </c>
      <c r="H75" s="105">
        <v>0.1</v>
      </c>
      <c r="I75" s="7">
        <v>0.9</v>
      </c>
      <c r="J75" s="73"/>
      <c r="K75" s="40"/>
      <c r="L75" s="9"/>
      <c r="M75" s="5"/>
      <c r="N75" s="7">
        <v>1</v>
      </c>
      <c r="O75" s="61"/>
      <c r="P75" s="65">
        <f>(H75*$G$256)+($G$257*I75)</f>
        <v>91500</v>
      </c>
      <c r="Q75" s="66"/>
    </row>
    <row r="76" spans="1:17">
      <c r="A76" s="34" t="s">
        <v>5</v>
      </c>
      <c r="B76" s="49">
        <v>2</v>
      </c>
      <c r="C76" s="4" t="s">
        <v>23</v>
      </c>
      <c r="D76" s="22" t="s">
        <v>255</v>
      </c>
      <c r="E76" s="68" t="s">
        <v>251</v>
      </c>
      <c r="F76" s="74"/>
      <c r="G76" s="99">
        <v>0.76</v>
      </c>
      <c r="H76" s="104"/>
      <c r="I76" s="7">
        <v>0.76</v>
      </c>
      <c r="J76" s="73" t="s">
        <v>13</v>
      </c>
      <c r="K76" s="40" t="s">
        <v>27</v>
      </c>
      <c r="L76" s="9"/>
      <c r="M76" s="5"/>
      <c r="N76" s="7">
        <v>0.76</v>
      </c>
      <c r="O76" s="61"/>
      <c r="P76" s="65">
        <f>N76*$G$257</f>
        <v>72200</v>
      </c>
      <c r="Q76" s="66"/>
    </row>
    <row r="77" spans="1:17">
      <c r="A77" s="34" t="s">
        <v>5</v>
      </c>
      <c r="B77" s="82">
        <v>3</v>
      </c>
      <c r="C77" s="4" t="s">
        <v>56</v>
      </c>
      <c r="D77" s="22" t="s">
        <v>230</v>
      </c>
      <c r="E77" s="68" t="s">
        <v>36</v>
      </c>
      <c r="F77" s="74"/>
      <c r="G77" s="99">
        <v>0.68</v>
      </c>
      <c r="H77" s="104"/>
      <c r="I77" s="81">
        <v>0.68</v>
      </c>
      <c r="J77" s="73"/>
      <c r="K77" s="40" t="s">
        <v>232</v>
      </c>
      <c r="L77" s="9" t="s">
        <v>13</v>
      </c>
      <c r="M77" s="5"/>
      <c r="N77" s="23">
        <v>0</v>
      </c>
      <c r="O77" s="132">
        <v>0.68</v>
      </c>
      <c r="P77" s="65">
        <f>(O77*$H$258)*1.5</f>
        <v>158100.00000000003</v>
      </c>
      <c r="Q77" s="66" t="s">
        <v>254</v>
      </c>
    </row>
    <row r="78" spans="1:17">
      <c r="A78" s="34" t="s">
        <v>5</v>
      </c>
      <c r="B78" s="82">
        <v>3</v>
      </c>
      <c r="C78" s="22" t="s">
        <v>51</v>
      </c>
      <c r="D78" s="22" t="s">
        <v>230</v>
      </c>
      <c r="E78" s="68" t="s">
        <v>251</v>
      </c>
      <c r="F78" s="74"/>
      <c r="G78" s="99">
        <v>1.55</v>
      </c>
      <c r="H78" s="104"/>
      <c r="I78" s="81">
        <v>1.55</v>
      </c>
      <c r="J78" s="73" t="s">
        <v>13</v>
      </c>
      <c r="K78" s="40" t="s">
        <v>53</v>
      </c>
      <c r="L78" s="9"/>
      <c r="M78" s="5"/>
      <c r="N78" s="5"/>
      <c r="O78" s="96">
        <v>1.55</v>
      </c>
      <c r="P78" s="65">
        <f>(O78*$H$257)*1.5</f>
        <v>360375</v>
      </c>
      <c r="Q78" s="66" t="s">
        <v>368</v>
      </c>
    </row>
    <row r="79" spans="1:17">
      <c r="A79" s="34" t="s">
        <v>5</v>
      </c>
      <c r="B79" s="82">
        <v>3</v>
      </c>
      <c r="C79" s="4" t="s">
        <v>26</v>
      </c>
      <c r="D79" s="22" t="s">
        <v>293</v>
      </c>
      <c r="E79" s="68" t="s">
        <v>251</v>
      </c>
      <c r="F79" s="74"/>
      <c r="G79" s="99">
        <v>2.08</v>
      </c>
      <c r="H79" s="104"/>
      <c r="I79" s="81">
        <v>2.08</v>
      </c>
      <c r="J79" s="73" t="s">
        <v>13</v>
      </c>
      <c r="K79" s="40" t="s">
        <v>8</v>
      </c>
      <c r="L79" s="9"/>
      <c r="M79" s="5"/>
      <c r="N79" s="5"/>
      <c r="O79" s="96">
        <v>2.08</v>
      </c>
      <c r="P79" s="65">
        <f>O79*$H$257</f>
        <v>322400</v>
      </c>
      <c r="Q79" s="66"/>
    </row>
    <row r="80" spans="1:17">
      <c r="A80" s="28" t="s">
        <v>5</v>
      </c>
      <c r="B80" s="82">
        <v>3</v>
      </c>
      <c r="C80" s="4" t="s">
        <v>59</v>
      </c>
      <c r="D80" s="22" t="s">
        <v>280</v>
      </c>
      <c r="E80" s="68" t="s">
        <v>251</v>
      </c>
      <c r="F80" s="74"/>
      <c r="G80" s="99">
        <v>2.04</v>
      </c>
      <c r="H80" s="104"/>
      <c r="I80" s="81">
        <v>2.04</v>
      </c>
      <c r="J80" s="73"/>
      <c r="K80" s="40" t="s">
        <v>283</v>
      </c>
      <c r="L80" s="9"/>
      <c r="M80" s="5"/>
      <c r="N80" s="7">
        <v>0.64</v>
      </c>
      <c r="O80" s="96">
        <v>1.4</v>
      </c>
      <c r="P80" s="65">
        <f>(N80*$G$256)+(O80*$H$257)</f>
        <v>255400</v>
      </c>
      <c r="Q80" s="66" t="s">
        <v>309</v>
      </c>
    </row>
    <row r="81" spans="1:17">
      <c r="A81" s="34" t="s">
        <v>5</v>
      </c>
      <c r="B81" s="82">
        <v>3</v>
      </c>
      <c r="C81" s="4" t="s">
        <v>15</v>
      </c>
      <c r="D81" s="22" t="s">
        <v>261</v>
      </c>
      <c r="E81" s="68" t="s">
        <v>251</v>
      </c>
      <c r="F81" s="74"/>
      <c r="G81" s="99">
        <v>0.43</v>
      </c>
      <c r="H81" s="106">
        <v>0.43</v>
      </c>
      <c r="I81" s="5"/>
      <c r="J81" s="73"/>
      <c r="K81" s="40"/>
      <c r="L81" s="9"/>
      <c r="M81" s="5"/>
      <c r="N81" s="81">
        <v>0.43</v>
      </c>
      <c r="O81" s="61"/>
      <c r="P81" s="65">
        <f>N81*$G$256</f>
        <v>25800</v>
      </c>
      <c r="Q81" s="66"/>
    </row>
    <row r="82" spans="1:17">
      <c r="A82" s="34" t="s">
        <v>5</v>
      </c>
      <c r="B82" s="82">
        <v>3</v>
      </c>
      <c r="C82" s="4" t="s">
        <v>87</v>
      </c>
      <c r="D82" s="22" t="s">
        <v>255</v>
      </c>
      <c r="E82" s="68" t="s">
        <v>230</v>
      </c>
      <c r="F82" s="74"/>
      <c r="G82" s="108">
        <v>0.28000000000000003</v>
      </c>
      <c r="H82" s="104"/>
      <c r="I82" s="81">
        <v>0.28000000000000003</v>
      </c>
      <c r="J82" s="73"/>
      <c r="K82" s="40" t="s">
        <v>108</v>
      </c>
      <c r="L82" s="9"/>
      <c r="M82" s="5"/>
      <c r="N82" s="5"/>
      <c r="O82" s="96">
        <v>0.28000000000000003</v>
      </c>
      <c r="P82" s="65">
        <f>O82*$H$257</f>
        <v>43400.000000000007</v>
      </c>
      <c r="Q82" s="66" t="s">
        <v>268</v>
      </c>
    </row>
    <row r="83" spans="1:17">
      <c r="A83" s="34" t="s">
        <v>5</v>
      </c>
      <c r="B83" s="82">
        <v>3</v>
      </c>
      <c r="C83" s="4" t="s">
        <v>122</v>
      </c>
      <c r="D83" s="22" t="s">
        <v>255</v>
      </c>
      <c r="E83" s="68" t="s">
        <v>251</v>
      </c>
      <c r="F83" s="74"/>
      <c r="G83" s="99">
        <v>3.5</v>
      </c>
      <c r="H83" s="104"/>
      <c r="I83" s="81">
        <v>3.5</v>
      </c>
      <c r="J83" s="73"/>
      <c r="K83" s="40" t="s">
        <v>278</v>
      </c>
      <c r="L83" s="9"/>
      <c r="M83" s="5"/>
      <c r="N83" s="5"/>
      <c r="O83" s="96">
        <v>3.5</v>
      </c>
      <c r="P83" s="65">
        <f>O83*$H$257</f>
        <v>542500</v>
      </c>
      <c r="Q83" s="66"/>
    </row>
    <row r="84" spans="1:17">
      <c r="A84" s="34" t="s">
        <v>5</v>
      </c>
      <c r="B84" s="82">
        <v>3</v>
      </c>
      <c r="C84" s="4" t="s">
        <v>69</v>
      </c>
      <c r="D84" s="22" t="s">
        <v>250</v>
      </c>
      <c r="E84" s="68" t="s">
        <v>261</v>
      </c>
      <c r="F84" s="74"/>
      <c r="G84" s="99">
        <v>4.57</v>
      </c>
      <c r="H84" s="104"/>
      <c r="I84" s="81">
        <v>4.57</v>
      </c>
      <c r="J84" s="73" t="s">
        <v>13</v>
      </c>
      <c r="K84" s="40" t="s">
        <v>264</v>
      </c>
      <c r="L84" s="9"/>
      <c r="M84" s="5"/>
      <c r="N84" s="5"/>
      <c r="O84" s="96">
        <v>4.57</v>
      </c>
      <c r="P84" s="65">
        <f>O84*$H$257</f>
        <v>708350</v>
      </c>
      <c r="Q84" s="66" t="s">
        <v>265</v>
      </c>
    </row>
    <row r="85" spans="1:17">
      <c r="A85" s="34" t="s">
        <v>5</v>
      </c>
      <c r="B85" s="56">
        <v>4</v>
      </c>
      <c r="C85" s="4" t="s">
        <v>34</v>
      </c>
      <c r="D85" s="22" t="s">
        <v>230</v>
      </c>
      <c r="E85" s="68" t="s">
        <v>231</v>
      </c>
      <c r="F85" s="74"/>
      <c r="G85" s="99">
        <v>2.4500000000000002</v>
      </c>
      <c r="H85" s="105">
        <v>1</v>
      </c>
      <c r="I85" s="5" t="s">
        <v>13</v>
      </c>
      <c r="J85" s="77">
        <v>1.45</v>
      </c>
      <c r="K85" s="40" t="s">
        <v>40</v>
      </c>
      <c r="L85" s="9"/>
      <c r="M85" s="23">
        <v>0</v>
      </c>
      <c r="N85" s="25">
        <v>1</v>
      </c>
      <c r="O85" s="79">
        <v>0</v>
      </c>
      <c r="P85" s="65">
        <f>(N85*$G$256)</f>
        <v>60000</v>
      </c>
      <c r="Q85" s="66" t="s">
        <v>248</v>
      </c>
    </row>
    <row r="86" spans="1:17">
      <c r="A86" s="34" t="s">
        <v>5</v>
      </c>
      <c r="B86" s="56">
        <v>4</v>
      </c>
      <c r="C86" s="4" t="s">
        <v>12</v>
      </c>
      <c r="D86" s="22" t="s">
        <v>224</v>
      </c>
      <c r="E86" s="68" t="s">
        <v>360</v>
      </c>
      <c r="F86" s="74"/>
      <c r="G86" s="99">
        <v>0.35</v>
      </c>
      <c r="H86" s="105">
        <v>0.35</v>
      </c>
      <c r="I86" s="5"/>
      <c r="J86" s="73"/>
      <c r="K86" s="40"/>
      <c r="L86" s="9"/>
      <c r="M86" s="5"/>
      <c r="N86" s="25">
        <v>0.35</v>
      </c>
      <c r="O86" s="61"/>
      <c r="P86" s="65">
        <f>N86*$G$256</f>
        <v>21000</v>
      </c>
      <c r="Q86" s="66" t="s">
        <v>362</v>
      </c>
    </row>
    <row r="87" spans="1:17">
      <c r="A87" s="34" t="s">
        <v>5</v>
      </c>
      <c r="B87" s="56">
        <v>4</v>
      </c>
      <c r="C87" s="4" t="s">
        <v>76</v>
      </c>
      <c r="D87" s="22" t="s">
        <v>250</v>
      </c>
      <c r="E87" s="68" t="s">
        <v>251</v>
      </c>
      <c r="F87" s="74"/>
      <c r="G87" s="99">
        <v>2.7</v>
      </c>
      <c r="H87" s="105">
        <v>1.2</v>
      </c>
      <c r="I87" s="7">
        <v>1</v>
      </c>
      <c r="J87" s="77">
        <v>0.5</v>
      </c>
      <c r="K87" s="40">
        <v>1976</v>
      </c>
      <c r="L87" s="9"/>
      <c r="M87" s="5"/>
      <c r="N87" s="25">
        <v>2.2000000000000002</v>
      </c>
      <c r="O87" s="61"/>
      <c r="P87" s="65">
        <f>(H87*$G$256)+($G$257*I87)</f>
        <v>167000</v>
      </c>
      <c r="Q87" s="66"/>
    </row>
    <row r="88" spans="1:17">
      <c r="A88" s="34" t="s">
        <v>5</v>
      </c>
      <c r="B88" s="56">
        <v>4</v>
      </c>
      <c r="C88" s="4" t="s">
        <v>103</v>
      </c>
      <c r="D88" s="22" t="s">
        <v>280</v>
      </c>
      <c r="E88" s="68" t="s">
        <v>295</v>
      </c>
      <c r="F88" s="74"/>
      <c r="G88" s="99">
        <v>0.12</v>
      </c>
      <c r="H88" s="105">
        <v>0.12</v>
      </c>
      <c r="I88" s="23" t="s">
        <v>13</v>
      </c>
      <c r="J88" s="73"/>
      <c r="K88" s="40"/>
      <c r="L88" s="9"/>
      <c r="M88" s="5"/>
      <c r="N88" s="25">
        <v>0.12</v>
      </c>
      <c r="O88" s="61"/>
      <c r="P88" s="65">
        <f t="shared" ref="P88:P99" si="3">N88*$G$256</f>
        <v>7200</v>
      </c>
      <c r="Q88" s="66"/>
    </row>
    <row r="89" spans="1:17">
      <c r="A89" s="28" t="s">
        <v>5</v>
      </c>
      <c r="B89" s="56">
        <v>4</v>
      </c>
      <c r="C89" s="4" t="s">
        <v>30</v>
      </c>
      <c r="D89" s="22" t="s">
        <v>255</v>
      </c>
      <c r="E89" s="68" t="s">
        <v>251</v>
      </c>
      <c r="F89" s="74"/>
      <c r="G89" s="99">
        <v>0.5</v>
      </c>
      <c r="H89" s="105">
        <v>0.5</v>
      </c>
      <c r="I89" s="5"/>
      <c r="J89" s="73"/>
      <c r="K89" s="40"/>
      <c r="L89" s="9"/>
      <c r="M89" s="5"/>
      <c r="N89" s="25">
        <v>0.5</v>
      </c>
      <c r="O89" s="61"/>
      <c r="P89" s="65">
        <f t="shared" si="3"/>
        <v>30000</v>
      </c>
      <c r="Q89" s="66" t="s">
        <v>341</v>
      </c>
    </row>
    <row r="90" spans="1:17">
      <c r="A90" s="34" t="s">
        <v>5</v>
      </c>
      <c r="B90" s="56">
        <v>4</v>
      </c>
      <c r="C90" s="4" t="s">
        <v>91</v>
      </c>
      <c r="D90" s="22" t="s">
        <v>270</v>
      </c>
      <c r="E90" s="68" t="s">
        <v>251</v>
      </c>
      <c r="F90" s="74"/>
      <c r="G90" s="99">
        <v>0.15</v>
      </c>
      <c r="H90" s="105">
        <v>0.15</v>
      </c>
      <c r="I90" s="5"/>
      <c r="J90" s="73"/>
      <c r="K90" s="40"/>
      <c r="L90" s="9"/>
      <c r="M90" s="5"/>
      <c r="N90" s="25">
        <v>0.1</v>
      </c>
      <c r="O90" s="61"/>
      <c r="P90" s="65">
        <f t="shared" si="3"/>
        <v>6000</v>
      </c>
      <c r="Q90" s="66" t="s">
        <v>396</v>
      </c>
    </row>
    <row r="91" spans="1:17">
      <c r="A91" s="34" t="s">
        <v>5</v>
      </c>
      <c r="B91" s="56">
        <v>4</v>
      </c>
      <c r="C91" s="4" t="s">
        <v>100</v>
      </c>
      <c r="D91" s="22" t="s">
        <v>255</v>
      </c>
      <c r="E91" s="68" t="s">
        <v>49</v>
      </c>
      <c r="F91" s="74"/>
      <c r="G91" s="99">
        <v>0.38</v>
      </c>
      <c r="H91" s="105">
        <v>0.38</v>
      </c>
      <c r="I91" s="5"/>
      <c r="J91" s="73"/>
      <c r="K91" s="40"/>
      <c r="L91" s="9"/>
      <c r="M91" s="5"/>
      <c r="N91" s="25">
        <v>0.38</v>
      </c>
      <c r="O91" s="61"/>
      <c r="P91" s="65">
        <f t="shared" si="3"/>
        <v>22800</v>
      </c>
      <c r="Q91" s="66"/>
    </row>
    <row r="92" spans="1:17">
      <c r="A92" s="34" t="s">
        <v>5</v>
      </c>
      <c r="B92" s="56">
        <v>4</v>
      </c>
      <c r="C92" s="22" t="s">
        <v>115</v>
      </c>
      <c r="D92" s="22" t="s">
        <v>250</v>
      </c>
      <c r="E92" s="68" t="s">
        <v>255</v>
      </c>
      <c r="F92" s="74"/>
      <c r="G92" s="99">
        <v>1.04</v>
      </c>
      <c r="H92" s="105">
        <v>1.04</v>
      </c>
      <c r="I92" s="5"/>
      <c r="J92" s="73"/>
      <c r="K92" s="40"/>
      <c r="L92" s="9"/>
      <c r="M92" s="5"/>
      <c r="N92" s="25">
        <v>1.04</v>
      </c>
      <c r="O92" s="61"/>
      <c r="P92" s="65">
        <f t="shared" si="3"/>
        <v>62400</v>
      </c>
      <c r="Q92" s="66" t="s">
        <v>262</v>
      </c>
    </row>
    <row r="93" spans="1:17">
      <c r="A93" s="34" t="s">
        <v>5</v>
      </c>
      <c r="B93" s="56">
        <v>4</v>
      </c>
      <c r="C93" s="4" t="s">
        <v>50</v>
      </c>
      <c r="D93" s="22" t="s">
        <v>280</v>
      </c>
      <c r="E93" s="68" t="s">
        <v>36</v>
      </c>
      <c r="F93" s="74"/>
      <c r="G93" s="99">
        <v>1.1000000000000001</v>
      </c>
      <c r="H93" s="105">
        <v>1.1000000000000001</v>
      </c>
      <c r="I93" s="5"/>
      <c r="J93" s="73"/>
      <c r="K93" s="40"/>
      <c r="L93" s="9"/>
      <c r="M93" s="5"/>
      <c r="N93" s="25">
        <v>1.1000000000000001</v>
      </c>
      <c r="O93" s="61"/>
      <c r="P93" s="65">
        <f t="shared" si="3"/>
        <v>66000</v>
      </c>
      <c r="Q93" s="66"/>
    </row>
    <row r="94" spans="1:17">
      <c r="A94" s="28" t="s">
        <v>5</v>
      </c>
      <c r="B94" s="56">
        <v>4</v>
      </c>
      <c r="C94" s="4" t="s">
        <v>77</v>
      </c>
      <c r="D94" s="22" t="s">
        <v>363</v>
      </c>
      <c r="E94" s="68"/>
      <c r="F94" s="74"/>
      <c r="G94" s="99">
        <v>0.23</v>
      </c>
      <c r="H94" s="105">
        <v>0.23</v>
      </c>
      <c r="I94" s="5"/>
      <c r="J94" s="73"/>
      <c r="K94" s="40"/>
      <c r="L94" s="9"/>
      <c r="M94" s="5"/>
      <c r="N94" s="25">
        <v>0.23</v>
      </c>
      <c r="O94" s="61"/>
      <c r="P94" s="65">
        <f t="shared" si="3"/>
        <v>13800</v>
      </c>
      <c r="Q94" s="66" t="s">
        <v>362</v>
      </c>
    </row>
    <row r="95" spans="1:17">
      <c r="A95" s="34" t="s">
        <v>5</v>
      </c>
      <c r="B95" s="56">
        <v>4</v>
      </c>
      <c r="C95" s="4" t="s">
        <v>205</v>
      </c>
      <c r="D95" s="22" t="s">
        <v>280</v>
      </c>
      <c r="E95" s="68" t="s">
        <v>300</v>
      </c>
      <c r="F95" s="74"/>
      <c r="G95" s="99">
        <v>0.12</v>
      </c>
      <c r="H95" s="105">
        <v>0.12</v>
      </c>
      <c r="I95" s="5"/>
      <c r="J95" s="73"/>
      <c r="K95" s="40"/>
      <c r="L95" s="9"/>
      <c r="M95" s="5" t="s">
        <v>13</v>
      </c>
      <c r="N95" s="25">
        <v>0.12</v>
      </c>
      <c r="O95" s="61"/>
      <c r="P95" s="65">
        <f t="shared" si="3"/>
        <v>7200</v>
      </c>
      <c r="Q95" s="66"/>
    </row>
    <row r="96" spans="1:17">
      <c r="A96" s="34" t="s">
        <v>5</v>
      </c>
      <c r="B96" s="56">
        <v>4</v>
      </c>
      <c r="C96" s="4" t="s">
        <v>111</v>
      </c>
      <c r="D96" s="22" t="s">
        <v>261</v>
      </c>
      <c r="E96" s="68" t="s">
        <v>15</v>
      </c>
      <c r="F96" s="74"/>
      <c r="G96" s="99">
        <v>0.23</v>
      </c>
      <c r="H96" s="105">
        <v>0.23</v>
      </c>
      <c r="I96" s="5"/>
      <c r="J96" s="73"/>
      <c r="K96" s="40"/>
      <c r="L96" s="9"/>
      <c r="M96" s="5"/>
      <c r="N96" s="25">
        <v>0.23</v>
      </c>
      <c r="O96" s="61"/>
      <c r="P96" s="65">
        <f t="shared" si="3"/>
        <v>13800</v>
      </c>
      <c r="Q96" s="66"/>
    </row>
    <row r="97" spans="1:17">
      <c r="A97" s="34" t="s">
        <v>5</v>
      </c>
      <c r="B97" s="56">
        <v>4</v>
      </c>
      <c r="C97" s="4" t="s">
        <v>94</v>
      </c>
      <c r="D97" s="22" t="s">
        <v>224</v>
      </c>
      <c r="E97" s="68" t="s">
        <v>331</v>
      </c>
      <c r="F97" s="74"/>
      <c r="G97" s="99">
        <v>0.15</v>
      </c>
      <c r="H97" s="105">
        <v>0.15</v>
      </c>
      <c r="I97" s="5"/>
      <c r="J97" s="73"/>
      <c r="K97" s="40"/>
      <c r="L97" s="9"/>
      <c r="M97" s="5"/>
      <c r="N97" s="25">
        <v>0.15</v>
      </c>
      <c r="O97" s="61"/>
      <c r="P97" s="65">
        <f t="shared" si="3"/>
        <v>9000</v>
      </c>
      <c r="Q97" s="66"/>
    </row>
    <row r="98" spans="1:17">
      <c r="A98" s="28" t="s">
        <v>5</v>
      </c>
      <c r="B98" s="56">
        <v>4</v>
      </c>
      <c r="C98" s="22" t="s">
        <v>120</v>
      </c>
      <c r="D98" s="22" t="s">
        <v>337</v>
      </c>
      <c r="E98" s="68" t="s">
        <v>339</v>
      </c>
      <c r="F98" s="74" t="s">
        <v>13</v>
      </c>
      <c r="G98" s="99">
        <v>0.3</v>
      </c>
      <c r="H98" s="105">
        <v>0.3</v>
      </c>
      <c r="I98" s="5"/>
      <c r="J98" s="73"/>
      <c r="K98" s="40"/>
      <c r="L98" s="9"/>
      <c r="M98" s="5"/>
      <c r="N98" s="25">
        <v>0.3</v>
      </c>
      <c r="O98" s="61"/>
      <c r="P98" s="65">
        <f t="shared" si="3"/>
        <v>18000</v>
      </c>
      <c r="Q98" s="66" t="s">
        <v>340</v>
      </c>
    </row>
    <row r="99" spans="1:17">
      <c r="A99" s="34" t="s">
        <v>5</v>
      </c>
      <c r="B99" s="56">
        <v>4</v>
      </c>
      <c r="C99" s="4" t="s">
        <v>102</v>
      </c>
      <c r="D99" s="22" t="s">
        <v>280</v>
      </c>
      <c r="E99" s="68" t="s">
        <v>295</v>
      </c>
      <c r="F99" s="74" t="s">
        <v>13</v>
      </c>
      <c r="G99" s="99">
        <v>0.12</v>
      </c>
      <c r="H99" s="105">
        <v>0.12</v>
      </c>
      <c r="I99" s="5" t="s">
        <v>13</v>
      </c>
      <c r="J99" s="73"/>
      <c r="K99" s="40"/>
      <c r="L99" s="9"/>
      <c r="M99" s="5"/>
      <c r="N99" s="25">
        <v>0.12</v>
      </c>
      <c r="O99" s="61"/>
      <c r="P99" s="65">
        <f t="shared" si="3"/>
        <v>7200</v>
      </c>
      <c r="Q99" s="66"/>
    </row>
    <row r="100" spans="1:17">
      <c r="A100" s="34" t="s">
        <v>5</v>
      </c>
      <c r="B100" s="39">
        <v>5</v>
      </c>
      <c r="C100" s="4" t="s">
        <v>17</v>
      </c>
      <c r="D100" s="22" t="s">
        <v>293</v>
      </c>
      <c r="E100" s="68" t="s">
        <v>49</v>
      </c>
      <c r="F100" s="74"/>
      <c r="G100" s="99">
        <v>0.41</v>
      </c>
      <c r="H100" s="109">
        <v>0.41</v>
      </c>
      <c r="I100" s="5"/>
      <c r="J100" s="73"/>
      <c r="K100" s="40"/>
      <c r="L100" s="9"/>
      <c r="M100" s="55">
        <v>0.41</v>
      </c>
      <c r="N100" s="5"/>
      <c r="O100" s="61"/>
      <c r="P100" s="65">
        <f>M100*$F$256</f>
        <v>16400</v>
      </c>
      <c r="Q100" s="66"/>
    </row>
    <row r="101" spans="1:17">
      <c r="A101" s="34" t="s">
        <v>5</v>
      </c>
      <c r="B101" s="39">
        <v>5</v>
      </c>
      <c r="C101" s="4" t="s">
        <v>19</v>
      </c>
      <c r="D101" s="22" t="s">
        <v>255</v>
      </c>
      <c r="E101" s="68" t="s">
        <v>49</v>
      </c>
      <c r="F101" s="74"/>
      <c r="G101" s="99">
        <v>0.19</v>
      </c>
      <c r="H101" s="109">
        <v>0.19</v>
      </c>
      <c r="I101" s="5"/>
      <c r="J101" s="73"/>
      <c r="K101" s="40"/>
      <c r="L101" s="9"/>
      <c r="M101" s="55">
        <v>0.19</v>
      </c>
      <c r="N101" s="5"/>
      <c r="O101" s="61"/>
      <c r="P101" s="65">
        <f>M101*$F$256</f>
        <v>7600</v>
      </c>
      <c r="Q101" s="66"/>
    </row>
    <row r="102" spans="1:17">
      <c r="A102" s="28" t="s">
        <v>5</v>
      </c>
      <c r="B102" s="39">
        <v>5</v>
      </c>
      <c r="C102" s="22" t="s">
        <v>121</v>
      </c>
      <c r="D102" s="22" t="s">
        <v>224</v>
      </c>
      <c r="E102" s="68" t="s">
        <v>331</v>
      </c>
      <c r="F102" s="74"/>
      <c r="G102" s="99">
        <v>0.5</v>
      </c>
      <c r="H102" s="109">
        <v>0.5</v>
      </c>
      <c r="I102" s="5"/>
      <c r="J102" s="73"/>
      <c r="K102" s="40"/>
      <c r="L102" s="9"/>
      <c r="M102" s="55">
        <v>0.5</v>
      </c>
      <c r="N102" s="5"/>
      <c r="O102" s="61"/>
      <c r="P102" s="65">
        <f>M102*$F$256</f>
        <v>20000</v>
      </c>
      <c r="Q102" s="66"/>
    </row>
    <row r="103" spans="1:17">
      <c r="A103" s="34" t="s">
        <v>5</v>
      </c>
      <c r="B103" s="39">
        <v>5</v>
      </c>
      <c r="C103" s="4" t="s">
        <v>82</v>
      </c>
      <c r="D103" s="22" t="s">
        <v>230</v>
      </c>
      <c r="E103" s="68" t="s">
        <v>213</v>
      </c>
      <c r="F103" s="74"/>
      <c r="G103" s="99">
        <v>0.8</v>
      </c>
      <c r="H103" s="109">
        <v>0.8</v>
      </c>
      <c r="I103" s="5"/>
      <c r="J103" s="73"/>
      <c r="K103" s="40"/>
      <c r="L103" s="9"/>
      <c r="M103" s="55">
        <v>0.8</v>
      </c>
      <c r="N103" s="5"/>
      <c r="O103" s="61"/>
      <c r="P103" s="65">
        <f>M103*$F$256</f>
        <v>32000</v>
      </c>
      <c r="Q103" s="66"/>
    </row>
    <row r="104" spans="1:17">
      <c r="A104" s="34" t="s">
        <v>5</v>
      </c>
      <c r="B104" s="39">
        <v>5</v>
      </c>
      <c r="C104" s="4" t="s">
        <v>73</v>
      </c>
      <c r="D104" s="22" t="s">
        <v>69</v>
      </c>
      <c r="E104" s="68" t="s">
        <v>224</v>
      </c>
      <c r="F104" s="74"/>
      <c r="G104" s="99">
        <v>2.91</v>
      </c>
      <c r="H104" s="109">
        <v>2.91</v>
      </c>
      <c r="I104" s="5"/>
      <c r="J104" s="73"/>
      <c r="K104" s="40"/>
      <c r="L104" s="9"/>
      <c r="M104" s="55">
        <v>2.91</v>
      </c>
      <c r="N104" s="5"/>
      <c r="O104" s="61"/>
      <c r="P104" s="65">
        <f>(M104*$F$256)*0.5</f>
        <v>58200</v>
      </c>
      <c r="Q104" s="66" t="s">
        <v>276</v>
      </c>
    </row>
    <row r="105" spans="1:17">
      <c r="A105" s="34" t="s">
        <v>5</v>
      </c>
      <c r="B105" s="39">
        <v>5</v>
      </c>
      <c r="C105" s="4" t="s">
        <v>90</v>
      </c>
      <c r="D105" s="22" t="s">
        <v>250</v>
      </c>
      <c r="E105" s="68" t="s">
        <v>251</v>
      </c>
      <c r="F105" s="74"/>
      <c r="G105" s="99">
        <v>0.12</v>
      </c>
      <c r="H105" s="109">
        <v>0.12</v>
      </c>
      <c r="I105" s="5"/>
      <c r="J105" s="73"/>
      <c r="K105" s="40"/>
      <c r="L105" s="9"/>
      <c r="M105" s="55">
        <v>0.12</v>
      </c>
      <c r="N105" s="5"/>
      <c r="O105" s="61"/>
      <c r="P105" s="65">
        <f t="shared" ref="P105:P114" si="4">M105*$F$256</f>
        <v>4800</v>
      </c>
      <c r="Q105" s="66"/>
    </row>
    <row r="106" spans="1:17">
      <c r="A106" s="34" t="s">
        <v>5</v>
      </c>
      <c r="B106" s="39">
        <v>5</v>
      </c>
      <c r="C106" s="4" t="s">
        <v>88</v>
      </c>
      <c r="D106" s="22" t="s">
        <v>255</v>
      </c>
      <c r="E106" s="68" t="s">
        <v>251</v>
      </c>
      <c r="F106" s="74"/>
      <c r="G106" s="99">
        <v>0.35</v>
      </c>
      <c r="H106" s="109">
        <v>0.35</v>
      </c>
      <c r="I106" s="5"/>
      <c r="J106" s="73"/>
      <c r="K106" s="40"/>
      <c r="L106" s="9"/>
      <c r="M106" s="55">
        <v>0.35</v>
      </c>
      <c r="N106" s="5"/>
      <c r="O106" s="61"/>
      <c r="P106" s="65">
        <f t="shared" si="4"/>
        <v>14000</v>
      </c>
      <c r="Q106" s="66"/>
    </row>
    <row r="107" spans="1:17">
      <c r="A107" s="34" t="s">
        <v>5</v>
      </c>
      <c r="B107" s="39">
        <v>5</v>
      </c>
      <c r="C107" s="4" t="s">
        <v>109</v>
      </c>
      <c r="D107" s="22" t="s">
        <v>255</v>
      </c>
      <c r="E107" s="68" t="s">
        <v>251</v>
      </c>
      <c r="F107" s="74"/>
      <c r="G107" s="99">
        <v>1.97</v>
      </c>
      <c r="H107" s="109">
        <v>1.97</v>
      </c>
      <c r="I107" s="5"/>
      <c r="J107" s="73"/>
      <c r="K107" s="40"/>
      <c r="L107" s="9"/>
      <c r="M107" s="55">
        <v>1.97</v>
      </c>
      <c r="N107" s="5"/>
      <c r="O107" s="61"/>
      <c r="P107" s="65">
        <f t="shared" si="4"/>
        <v>78800</v>
      </c>
      <c r="Q107" s="66"/>
    </row>
    <row r="108" spans="1:17">
      <c r="A108" s="34" t="s">
        <v>5</v>
      </c>
      <c r="B108" s="39">
        <v>5</v>
      </c>
      <c r="C108" s="4" t="s">
        <v>46</v>
      </c>
      <c r="D108" s="22" t="s">
        <v>270</v>
      </c>
      <c r="E108" s="68" t="s">
        <v>251</v>
      </c>
      <c r="F108" s="74"/>
      <c r="G108" s="99">
        <v>2.6</v>
      </c>
      <c r="H108" s="109">
        <v>2.6</v>
      </c>
      <c r="I108" s="5"/>
      <c r="J108" s="73"/>
      <c r="K108" s="40"/>
      <c r="L108" s="9"/>
      <c r="M108" s="55">
        <v>2.6</v>
      </c>
      <c r="N108" s="5"/>
      <c r="O108" s="61"/>
      <c r="P108" s="65">
        <f t="shared" si="4"/>
        <v>104000</v>
      </c>
      <c r="Q108" s="66" t="s">
        <v>271</v>
      </c>
    </row>
    <row r="109" spans="1:17">
      <c r="A109" s="34" t="s">
        <v>5</v>
      </c>
      <c r="B109" s="39">
        <v>5</v>
      </c>
      <c r="C109" s="4" t="s">
        <v>96</v>
      </c>
      <c r="D109" s="22" t="s">
        <v>280</v>
      </c>
      <c r="E109" s="68" t="s">
        <v>294</v>
      </c>
      <c r="F109" s="74"/>
      <c r="G109" s="99">
        <v>0.24</v>
      </c>
      <c r="H109" s="109">
        <v>0.24</v>
      </c>
      <c r="I109" s="5"/>
      <c r="J109" s="73"/>
      <c r="K109" s="40">
        <v>1991</v>
      </c>
      <c r="L109" s="9"/>
      <c r="M109" s="55">
        <v>0.24</v>
      </c>
      <c r="N109" s="5"/>
      <c r="O109" s="61"/>
      <c r="P109" s="65">
        <f t="shared" si="4"/>
        <v>9600</v>
      </c>
      <c r="Q109" s="66"/>
    </row>
    <row r="110" spans="1:17">
      <c r="A110" s="34" t="s">
        <v>5</v>
      </c>
      <c r="B110" s="39">
        <v>5</v>
      </c>
      <c r="C110" s="4" t="s">
        <v>355</v>
      </c>
      <c r="D110" s="22" t="s">
        <v>361</v>
      </c>
      <c r="E110" s="68" t="s">
        <v>356</v>
      </c>
      <c r="F110" s="74"/>
      <c r="G110" s="99">
        <v>1.8</v>
      </c>
      <c r="H110" s="109">
        <v>1.8</v>
      </c>
      <c r="I110" s="5" t="s">
        <v>13</v>
      </c>
      <c r="J110" s="73"/>
      <c r="K110" s="49">
        <v>1980</v>
      </c>
      <c r="L110" s="9"/>
      <c r="M110" s="55">
        <v>1.8</v>
      </c>
      <c r="N110" s="5"/>
      <c r="O110" s="61"/>
      <c r="P110" s="65">
        <f t="shared" si="4"/>
        <v>72000</v>
      </c>
      <c r="Q110" s="66" t="s">
        <v>357</v>
      </c>
    </row>
    <row r="111" spans="1:17">
      <c r="A111" s="34" t="s">
        <v>5</v>
      </c>
      <c r="B111" s="39">
        <v>5</v>
      </c>
      <c r="C111" s="4" t="s">
        <v>218</v>
      </c>
      <c r="D111" s="22" t="s">
        <v>224</v>
      </c>
      <c r="E111" s="68" t="s">
        <v>360</v>
      </c>
      <c r="F111" s="74"/>
      <c r="G111" s="99">
        <v>0.06</v>
      </c>
      <c r="H111" s="109">
        <v>0.06</v>
      </c>
      <c r="I111" s="5"/>
      <c r="J111" s="73"/>
      <c r="K111" s="40"/>
      <c r="L111" s="9"/>
      <c r="M111" s="55">
        <v>0.06</v>
      </c>
      <c r="N111" s="5"/>
      <c r="O111" s="61"/>
      <c r="P111" s="65">
        <f t="shared" si="4"/>
        <v>2400</v>
      </c>
      <c r="Q111" s="66"/>
    </row>
    <row r="112" spans="1:17">
      <c r="A112" s="34" t="s">
        <v>5</v>
      </c>
      <c r="B112" s="39">
        <v>5</v>
      </c>
      <c r="C112" s="4" t="s">
        <v>195</v>
      </c>
      <c r="D112" s="22" t="s">
        <v>280</v>
      </c>
      <c r="E112" s="68" t="s">
        <v>301</v>
      </c>
      <c r="F112" s="74"/>
      <c r="G112" s="99">
        <v>1.2</v>
      </c>
      <c r="H112" s="109">
        <v>0.3</v>
      </c>
      <c r="I112" s="116">
        <v>0.9</v>
      </c>
      <c r="J112" s="73" t="s">
        <v>13</v>
      </c>
      <c r="K112" s="40">
        <v>1983</v>
      </c>
      <c r="L112" s="9"/>
      <c r="M112" s="55">
        <v>0.3</v>
      </c>
      <c r="N112" s="116">
        <v>0</v>
      </c>
      <c r="O112" s="61"/>
      <c r="P112" s="65">
        <f t="shared" si="4"/>
        <v>12000</v>
      </c>
      <c r="Q112" s="66"/>
    </row>
    <row r="113" spans="1:17">
      <c r="A113" s="34" t="s">
        <v>5</v>
      </c>
      <c r="B113" s="39">
        <v>5</v>
      </c>
      <c r="C113" s="4" t="s">
        <v>48</v>
      </c>
      <c r="D113" s="22" t="s">
        <v>255</v>
      </c>
      <c r="E113" s="68" t="s">
        <v>251</v>
      </c>
      <c r="F113" s="74"/>
      <c r="G113" s="99">
        <v>1.04</v>
      </c>
      <c r="H113" s="109">
        <v>1.04</v>
      </c>
      <c r="I113" s="5"/>
      <c r="J113" s="73"/>
      <c r="K113" s="40"/>
      <c r="L113" s="9"/>
      <c r="M113" s="55">
        <v>1.04</v>
      </c>
      <c r="N113" s="5"/>
      <c r="O113" s="61"/>
      <c r="P113" s="65">
        <f t="shared" si="4"/>
        <v>41600</v>
      </c>
      <c r="Q113" s="66"/>
    </row>
    <row r="114" spans="1:17">
      <c r="A114" s="34" t="s">
        <v>5</v>
      </c>
      <c r="B114" s="39">
        <v>5</v>
      </c>
      <c r="C114" s="4" t="s">
        <v>57</v>
      </c>
      <c r="D114" s="22" t="s">
        <v>280</v>
      </c>
      <c r="E114" s="68" t="s">
        <v>281</v>
      </c>
      <c r="F114" s="74"/>
      <c r="G114" s="99">
        <v>0.45</v>
      </c>
      <c r="H114" s="109">
        <v>0.45</v>
      </c>
      <c r="I114" s="5"/>
      <c r="J114" s="73"/>
      <c r="K114" s="40"/>
      <c r="L114" s="9"/>
      <c r="M114" s="55">
        <v>0.45</v>
      </c>
      <c r="N114" s="5"/>
      <c r="O114" s="61"/>
      <c r="P114" s="65">
        <f t="shared" si="4"/>
        <v>18000</v>
      </c>
      <c r="Q114" s="66"/>
    </row>
    <row r="115" spans="1:17">
      <c r="A115" s="34" t="s">
        <v>5</v>
      </c>
      <c r="B115" s="95">
        <v>6</v>
      </c>
      <c r="C115" s="4" t="s">
        <v>299</v>
      </c>
      <c r="D115" s="22" t="s">
        <v>280</v>
      </c>
      <c r="E115" s="68" t="s">
        <v>36</v>
      </c>
      <c r="F115" s="74"/>
      <c r="G115" s="99">
        <v>0.25</v>
      </c>
      <c r="H115" s="115">
        <v>0.25</v>
      </c>
      <c r="I115" s="5"/>
      <c r="J115" s="73"/>
      <c r="K115" s="40"/>
      <c r="L115" s="9"/>
      <c r="M115" s="116">
        <v>0</v>
      </c>
      <c r="N115" s="5"/>
      <c r="O115" s="61"/>
      <c r="P115" s="65">
        <v>0</v>
      </c>
      <c r="Q115" s="66"/>
    </row>
    <row r="116" spans="1:17">
      <c r="A116" s="34" t="s">
        <v>5</v>
      </c>
      <c r="B116" s="95">
        <v>6</v>
      </c>
      <c r="C116" s="4" t="s">
        <v>93</v>
      </c>
      <c r="D116" s="22" t="s">
        <v>255</v>
      </c>
      <c r="E116" s="68" t="s">
        <v>26</v>
      </c>
      <c r="F116" s="74"/>
      <c r="G116" s="99">
        <v>0.34</v>
      </c>
      <c r="H116" s="115">
        <v>0.34</v>
      </c>
      <c r="I116" s="5"/>
      <c r="J116" s="73"/>
      <c r="K116" s="40"/>
      <c r="L116" s="9"/>
      <c r="M116" s="116">
        <v>0</v>
      </c>
      <c r="N116" s="5"/>
      <c r="O116" s="61"/>
      <c r="P116" s="65">
        <v>0</v>
      </c>
      <c r="Q116" s="66" t="s">
        <v>316</v>
      </c>
    </row>
    <row r="117" spans="1:17">
      <c r="A117" s="34" t="s">
        <v>5</v>
      </c>
      <c r="B117" s="95">
        <v>6</v>
      </c>
      <c r="C117" s="4" t="s">
        <v>68</v>
      </c>
      <c r="D117" s="22" t="s">
        <v>261</v>
      </c>
      <c r="E117" s="68" t="s">
        <v>251</v>
      </c>
      <c r="F117" s="74"/>
      <c r="G117" s="99">
        <v>0.08</v>
      </c>
      <c r="H117" s="115">
        <v>0.08</v>
      </c>
      <c r="I117" s="5"/>
      <c r="J117" s="73"/>
      <c r="K117" s="40"/>
      <c r="L117" s="9"/>
      <c r="M117" s="116">
        <v>0</v>
      </c>
      <c r="N117" s="5"/>
      <c r="O117" s="61"/>
      <c r="P117" s="65">
        <v>0</v>
      </c>
      <c r="Q117" s="66"/>
    </row>
    <row r="118" spans="1:17">
      <c r="A118" s="34" t="s">
        <v>5</v>
      </c>
      <c r="B118" s="95">
        <v>6</v>
      </c>
      <c r="C118" s="4" t="s">
        <v>47</v>
      </c>
      <c r="D118" s="22" t="s">
        <v>291</v>
      </c>
      <c r="E118" s="68" t="s">
        <v>14</v>
      </c>
      <c r="F118" s="74"/>
      <c r="G118" s="99">
        <v>1.31</v>
      </c>
      <c r="H118" s="115">
        <v>1.31</v>
      </c>
      <c r="I118" s="5"/>
      <c r="J118" s="73"/>
      <c r="K118" s="40"/>
      <c r="L118" s="9"/>
      <c r="M118" s="116">
        <v>0</v>
      </c>
      <c r="N118" s="5"/>
      <c r="O118" s="61"/>
      <c r="P118" s="65">
        <v>0</v>
      </c>
      <c r="Q118" s="66"/>
    </row>
    <row r="119" spans="1:17">
      <c r="A119" s="28" t="s">
        <v>5</v>
      </c>
      <c r="B119" s="95">
        <v>6</v>
      </c>
      <c r="C119" s="6" t="s">
        <v>123</v>
      </c>
      <c r="D119" s="22" t="s">
        <v>371</v>
      </c>
      <c r="E119" s="68" t="s">
        <v>372</v>
      </c>
      <c r="F119" s="74"/>
      <c r="G119" s="99">
        <v>0.74</v>
      </c>
      <c r="H119" s="115">
        <v>0.74</v>
      </c>
      <c r="I119" s="5"/>
      <c r="J119" s="73"/>
      <c r="K119" s="40"/>
      <c r="L119" s="9"/>
      <c r="M119" s="5">
        <v>0</v>
      </c>
      <c r="N119" s="5"/>
      <c r="O119" s="61"/>
      <c r="P119" s="65">
        <v>0</v>
      </c>
      <c r="Q119" s="66" t="s">
        <v>373</v>
      </c>
    </row>
    <row r="120" spans="1:17">
      <c r="A120" s="34" t="s">
        <v>5</v>
      </c>
      <c r="B120" s="95">
        <v>6</v>
      </c>
      <c r="C120" s="4" t="s">
        <v>89</v>
      </c>
      <c r="D120" s="22" t="s">
        <v>255</v>
      </c>
      <c r="E120" s="68" t="s">
        <v>314</v>
      </c>
      <c r="F120" s="74"/>
      <c r="G120" s="99">
        <v>0.25</v>
      </c>
      <c r="H120" s="115">
        <v>0.25</v>
      </c>
      <c r="I120" s="5"/>
      <c r="J120" s="73"/>
      <c r="K120" s="40"/>
      <c r="L120" s="9"/>
      <c r="M120" s="116">
        <v>0</v>
      </c>
      <c r="N120" s="5"/>
      <c r="O120" s="61"/>
      <c r="P120" s="65">
        <v>0</v>
      </c>
      <c r="Q120" s="66" t="s">
        <v>315</v>
      </c>
    </row>
    <row r="121" spans="1:17">
      <c r="A121" s="34" t="s">
        <v>5</v>
      </c>
      <c r="B121" s="95">
        <v>6</v>
      </c>
      <c r="C121" s="4" t="s">
        <v>62</v>
      </c>
      <c r="D121" s="22" t="s">
        <v>255</v>
      </c>
      <c r="E121" s="68" t="s">
        <v>251</v>
      </c>
      <c r="F121" s="74"/>
      <c r="G121" s="99">
        <v>0.2</v>
      </c>
      <c r="H121" s="115">
        <v>0.2</v>
      </c>
      <c r="I121" s="5"/>
      <c r="J121" s="73"/>
      <c r="K121" s="40"/>
      <c r="L121" s="9"/>
      <c r="M121" s="116">
        <v>0</v>
      </c>
      <c r="N121" s="5"/>
      <c r="O121" s="61"/>
      <c r="P121" s="65">
        <v>0</v>
      </c>
      <c r="Q121" s="66"/>
    </row>
    <row r="122" spans="1:17">
      <c r="A122" s="34" t="s">
        <v>5</v>
      </c>
      <c r="B122" s="95">
        <v>6</v>
      </c>
      <c r="C122" s="22" t="s">
        <v>206</v>
      </c>
      <c r="D122" s="22" t="s">
        <v>261</v>
      </c>
      <c r="E122" s="68" t="s">
        <v>70</v>
      </c>
      <c r="F122" s="74"/>
      <c r="G122" s="99">
        <v>0.26</v>
      </c>
      <c r="H122" s="115">
        <v>0.26</v>
      </c>
      <c r="I122" s="5" t="s">
        <v>13</v>
      </c>
      <c r="J122" s="73" t="s">
        <v>13</v>
      </c>
      <c r="K122" s="40">
        <v>1987</v>
      </c>
      <c r="L122" s="9"/>
      <c r="M122" s="116">
        <v>0</v>
      </c>
      <c r="N122" s="5"/>
      <c r="O122" s="61"/>
      <c r="P122" s="65">
        <v>0</v>
      </c>
      <c r="Q122" s="66"/>
    </row>
    <row r="123" spans="1:17">
      <c r="A123" s="28" t="s">
        <v>5</v>
      </c>
      <c r="B123" s="95">
        <v>6</v>
      </c>
      <c r="C123" s="4" t="s">
        <v>64</v>
      </c>
      <c r="D123" s="22" t="s">
        <v>261</v>
      </c>
      <c r="E123" s="68" t="s">
        <v>251</v>
      </c>
      <c r="F123" s="74"/>
      <c r="G123" s="99">
        <v>0.65</v>
      </c>
      <c r="H123" s="115">
        <v>0.65</v>
      </c>
      <c r="I123" s="5"/>
      <c r="J123" s="73"/>
      <c r="K123" s="40"/>
      <c r="L123" s="9"/>
      <c r="M123" s="116">
        <v>0</v>
      </c>
      <c r="N123" s="5"/>
      <c r="O123" s="61"/>
      <c r="P123" s="65">
        <v>0</v>
      </c>
      <c r="Q123" s="66" t="s">
        <v>336</v>
      </c>
    </row>
    <row r="124" spans="1:17">
      <c r="A124" s="34" t="s">
        <v>5</v>
      </c>
      <c r="B124" s="95">
        <v>6</v>
      </c>
      <c r="C124" s="4" t="s">
        <v>79</v>
      </c>
      <c r="D124" s="22" t="s">
        <v>250</v>
      </c>
      <c r="E124" s="68" t="s">
        <v>251</v>
      </c>
      <c r="F124" s="74"/>
      <c r="G124" s="99">
        <v>0.08</v>
      </c>
      <c r="H124" s="115">
        <v>0.08</v>
      </c>
      <c r="I124" s="5"/>
      <c r="J124" s="73"/>
      <c r="K124" s="40"/>
      <c r="L124" s="9"/>
      <c r="M124" s="116">
        <v>0</v>
      </c>
      <c r="N124" s="5"/>
      <c r="O124" s="61"/>
      <c r="P124" s="65">
        <f>M124*F159</f>
        <v>0</v>
      </c>
      <c r="Q124" s="66" t="s">
        <v>392</v>
      </c>
    </row>
    <row r="125" spans="1:17">
      <c r="A125" s="93" t="s">
        <v>5</v>
      </c>
      <c r="B125" s="40"/>
      <c r="C125" s="6" t="s">
        <v>138</v>
      </c>
      <c r="D125" s="22" t="s">
        <v>261</v>
      </c>
      <c r="E125" s="68" t="s">
        <v>70</v>
      </c>
      <c r="F125" s="74"/>
      <c r="G125" s="99"/>
      <c r="H125" s="104"/>
      <c r="I125" s="5"/>
      <c r="J125" s="73"/>
      <c r="K125" s="40"/>
      <c r="L125" s="9"/>
      <c r="M125" s="5"/>
      <c r="N125" s="5"/>
      <c r="O125" s="61"/>
      <c r="P125" s="65"/>
      <c r="Q125" s="66"/>
    </row>
    <row r="126" spans="1:17">
      <c r="A126" s="8" t="s">
        <v>5</v>
      </c>
      <c r="B126" s="40"/>
      <c r="C126" s="4" t="s">
        <v>92</v>
      </c>
      <c r="D126" s="22" t="s">
        <v>382</v>
      </c>
      <c r="E126" s="68" t="s">
        <v>93</v>
      </c>
      <c r="F126" s="74"/>
      <c r="G126" s="99">
        <v>0.14000000000000001</v>
      </c>
      <c r="H126" s="104"/>
      <c r="I126" s="5"/>
      <c r="J126" s="73"/>
      <c r="K126" s="40"/>
      <c r="L126" s="9"/>
      <c r="M126" s="5"/>
      <c r="N126" s="5"/>
      <c r="O126" s="61"/>
      <c r="P126" s="65"/>
      <c r="Q126" s="66"/>
    </row>
    <row r="127" spans="1:17">
      <c r="A127" s="8" t="s">
        <v>5</v>
      </c>
      <c r="B127" s="40"/>
      <c r="C127" s="125" t="s">
        <v>99</v>
      </c>
      <c r="D127" s="22"/>
      <c r="E127" s="68"/>
      <c r="F127" s="74"/>
      <c r="G127" s="99">
        <v>0.1</v>
      </c>
      <c r="H127" s="104"/>
      <c r="I127" s="5"/>
      <c r="J127" s="73"/>
      <c r="K127" s="40"/>
      <c r="L127" s="9"/>
      <c r="M127" s="5"/>
      <c r="N127" s="5"/>
      <c r="O127" s="61"/>
      <c r="P127" s="65"/>
      <c r="Q127" s="66"/>
    </row>
    <row r="128" spans="1:17">
      <c r="A128" s="8" t="s">
        <v>5</v>
      </c>
      <c r="B128" s="40"/>
      <c r="C128" s="125" t="s">
        <v>105</v>
      </c>
      <c r="D128" s="22"/>
      <c r="E128" s="68"/>
      <c r="F128" s="74"/>
      <c r="G128" s="99">
        <v>0.15</v>
      </c>
      <c r="H128" s="104" t="s">
        <v>6</v>
      </c>
      <c r="I128" s="5"/>
      <c r="J128" s="73"/>
      <c r="K128" s="40"/>
      <c r="L128" s="9"/>
      <c r="M128" s="5"/>
      <c r="N128" s="5"/>
      <c r="O128" s="61"/>
      <c r="P128" s="65"/>
      <c r="Q128" s="66"/>
    </row>
    <row r="129" spans="1:17">
      <c r="A129" s="34" t="s">
        <v>38</v>
      </c>
      <c r="B129" s="40">
        <v>0</v>
      </c>
      <c r="C129" s="22" t="s">
        <v>390</v>
      </c>
      <c r="D129" s="22" t="s">
        <v>342</v>
      </c>
      <c r="E129" s="68" t="s">
        <v>344</v>
      </c>
      <c r="F129" s="74">
        <v>0.15</v>
      </c>
      <c r="G129" s="99"/>
      <c r="H129" s="104"/>
      <c r="I129" s="5"/>
      <c r="J129" s="73"/>
      <c r="K129" s="40"/>
      <c r="L129" s="9"/>
      <c r="M129" s="5"/>
      <c r="N129" s="5"/>
      <c r="O129" s="61"/>
      <c r="P129" s="66"/>
      <c r="Q129" s="66"/>
    </row>
    <row r="130" spans="1:17">
      <c r="A130" s="28" t="s">
        <v>38</v>
      </c>
      <c r="B130" s="40">
        <v>0</v>
      </c>
      <c r="C130" s="22" t="s">
        <v>190</v>
      </c>
      <c r="D130" s="22" t="s">
        <v>230</v>
      </c>
      <c r="E130" s="68" t="s">
        <v>251</v>
      </c>
      <c r="F130" s="74"/>
      <c r="G130" s="99"/>
      <c r="H130" s="104"/>
      <c r="I130" s="5"/>
      <c r="J130" s="73"/>
      <c r="K130" s="40"/>
      <c r="L130" s="9"/>
      <c r="M130" s="5"/>
      <c r="N130" s="5"/>
      <c r="O130" s="61"/>
      <c r="P130" s="65"/>
      <c r="Q130" s="66"/>
    </row>
    <row r="131" spans="1:17">
      <c r="A131" s="34" t="s">
        <v>38</v>
      </c>
      <c r="B131" s="40">
        <v>0</v>
      </c>
      <c r="C131" s="22" t="s">
        <v>391</v>
      </c>
      <c r="D131" s="22" t="s">
        <v>230</v>
      </c>
      <c r="E131" s="68" t="s">
        <v>36</v>
      </c>
      <c r="F131" s="74">
        <v>0.15</v>
      </c>
      <c r="G131" s="99"/>
      <c r="H131" s="104"/>
      <c r="I131" s="5"/>
      <c r="J131" s="73"/>
      <c r="K131" s="40"/>
      <c r="L131" s="9"/>
      <c r="M131" s="5"/>
      <c r="N131" s="5"/>
      <c r="O131" s="61"/>
      <c r="P131" s="65"/>
      <c r="Q131" s="66"/>
    </row>
    <row r="132" spans="1:17">
      <c r="A132" s="28" t="s">
        <v>38</v>
      </c>
      <c r="B132" s="40">
        <v>0</v>
      </c>
      <c r="C132" s="22" t="s">
        <v>179</v>
      </c>
      <c r="D132" s="22" t="s">
        <v>345</v>
      </c>
      <c r="E132" s="68" t="s">
        <v>44</v>
      </c>
      <c r="F132" s="74"/>
      <c r="G132" s="99"/>
      <c r="H132" s="104"/>
      <c r="I132" s="5"/>
      <c r="J132" s="73"/>
      <c r="K132" s="40"/>
      <c r="L132" s="9"/>
      <c r="M132" s="5"/>
      <c r="N132" s="5"/>
      <c r="O132" s="61"/>
      <c r="P132" s="65"/>
      <c r="Q132" s="66"/>
    </row>
    <row r="133" spans="1:17">
      <c r="A133" s="34" t="s">
        <v>38</v>
      </c>
      <c r="B133" s="40">
        <v>0</v>
      </c>
      <c r="C133" s="22" t="s">
        <v>185</v>
      </c>
      <c r="D133" s="22" t="s">
        <v>313</v>
      </c>
      <c r="E133" s="68" t="s">
        <v>312</v>
      </c>
      <c r="F133" s="74">
        <v>0.1</v>
      </c>
      <c r="G133" s="99"/>
      <c r="H133" s="104"/>
      <c r="I133" s="5"/>
      <c r="J133" s="73"/>
      <c r="K133" s="40"/>
      <c r="L133" s="9"/>
      <c r="M133" s="5"/>
      <c r="N133" s="5"/>
      <c r="O133" s="61"/>
      <c r="P133" s="65"/>
      <c r="Q133" s="66"/>
    </row>
    <row r="134" spans="1:17">
      <c r="A134" s="28" t="s">
        <v>38</v>
      </c>
      <c r="B134" s="40">
        <v>0</v>
      </c>
      <c r="C134" s="22" t="s">
        <v>174</v>
      </c>
      <c r="D134" s="22"/>
      <c r="E134" s="68"/>
      <c r="F134" s="74"/>
      <c r="G134" s="99"/>
      <c r="H134" s="104"/>
      <c r="I134" s="5"/>
      <c r="J134" s="73"/>
      <c r="K134" s="40"/>
      <c r="L134" s="9"/>
      <c r="M134" s="5"/>
      <c r="N134" s="5"/>
      <c r="O134" s="61"/>
      <c r="P134" s="65"/>
      <c r="Q134" s="66"/>
    </row>
    <row r="135" spans="1:17">
      <c r="A135" s="34" t="s">
        <v>38</v>
      </c>
      <c r="B135" s="40">
        <v>0</v>
      </c>
      <c r="C135" s="22" t="s">
        <v>169</v>
      </c>
      <c r="D135" s="22" t="s">
        <v>221</v>
      </c>
      <c r="E135" s="68" t="s">
        <v>66</v>
      </c>
      <c r="F135" s="74">
        <v>0.05</v>
      </c>
      <c r="G135" s="99"/>
      <c r="H135" s="104"/>
      <c r="I135" s="5"/>
      <c r="J135" s="73"/>
      <c r="K135" s="40"/>
      <c r="L135" s="9"/>
      <c r="M135" s="5"/>
      <c r="N135" s="5"/>
      <c r="O135" s="61"/>
      <c r="P135" s="65"/>
      <c r="Q135" s="66"/>
    </row>
    <row r="136" spans="1:17">
      <c r="A136" s="28" t="s">
        <v>38</v>
      </c>
      <c r="B136" s="40">
        <v>0</v>
      </c>
      <c r="C136" s="22" t="s">
        <v>182</v>
      </c>
      <c r="D136" s="22" t="s">
        <v>230</v>
      </c>
      <c r="E136" s="68" t="s">
        <v>34</v>
      </c>
      <c r="F136" s="74"/>
      <c r="G136" s="99"/>
      <c r="H136" s="104"/>
      <c r="I136" s="5"/>
      <c r="J136" s="73"/>
      <c r="K136" s="40"/>
      <c r="L136" s="9"/>
      <c r="M136" s="5"/>
      <c r="N136" s="5"/>
      <c r="O136" s="61"/>
      <c r="P136" s="65"/>
      <c r="Q136" s="66"/>
    </row>
    <row r="137" spans="1:17">
      <c r="A137" s="34" t="s">
        <v>38</v>
      </c>
      <c r="B137" s="40">
        <v>0</v>
      </c>
      <c r="C137" s="22" t="s">
        <v>178</v>
      </c>
      <c r="D137" s="22" t="s">
        <v>230</v>
      </c>
      <c r="E137" s="68" t="s">
        <v>61</v>
      </c>
      <c r="F137" s="74">
        <v>0.2</v>
      </c>
      <c r="G137" s="99"/>
      <c r="H137" s="104"/>
      <c r="I137" s="5"/>
      <c r="J137" s="73"/>
      <c r="K137" s="40"/>
      <c r="L137" s="9"/>
      <c r="M137" s="5"/>
      <c r="N137" s="5"/>
      <c r="O137" s="61"/>
      <c r="P137" s="65"/>
      <c r="Q137" s="66"/>
    </row>
    <row r="138" spans="1:17">
      <c r="A138" s="34" t="s">
        <v>38</v>
      </c>
      <c r="B138" s="40">
        <v>0</v>
      </c>
      <c r="C138" s="22" t="s">
        <v>162</v>
      </c>
      <c r="D138" s="22" t="s">
        <v>250</v>
      </c>
      <c r="E138" s="68" t="s">
        <v>69</v>
      </c>
      <c r="F138" s="74">
        <v>0.43</v>
      </c>
      <c r="G138" s="99"/>
      <c r="H138" s="104"/>
      <c r="I138" s="5"/>
      <c r="J138" s="73"/>
      <c r="K138" s="40"/>
      <c r="L138" s="9"/>
      <c r="M138" s="5"/>
      <c r="N138" s="5"/>
      <c r="O138" s="61"/>
      <c r="P138" s="65"/>
      <c r="Q138" s="66"/>
    </row>
    <row r="139" spans="1:17">
      <c r="A139" s="28" t="s">
        <v>38</v>
      </c>
      <c r="B139" s="40">
        <v>0</v>
      </c>
      <c r="C139" s="22" t="s">
        <v>127</v>
      </c>
      <c r="D139" s="22" t="s">
        <v>224</v>
      </c>
      <c r="E139" s="68" t="s">
        <v>251</v>
      </c>
      <c r="F139" s="74"/>
      <c r="G139" s="99"/>
      <c r="H139" s="104"/>
      <c r="I139" s="5"/>
      <c r="J139" s="73"/>
      <c r="K139" s="40"/>
      <c r="L139" s="9"/>
      <c r="M139" s="5"/>
      <c r="N139" s="5"/>
      <c r="O139" s="61"/>
      <c r="P139" s="65"/>
      <c r="Q139" s="66"/>
    </row>
    <row r="140" spans="1:17">
      <c r="A140" s="34" t="s">
        <v>38</v>
      </c>
      <c r="B140" s="40">
        <v>0</v>
      </c>
      <c r="C140" s="22" t="s">
        <v>176</v>
      </c>
      <c r="D140" s="22" t="s">
        <v>230</v>
      </c>
      <c r="E140" s="68" t="s">
        <v>251</v>
      </c>
      <c r="F140" s="74">
        <v>0.2</v>
      </c>
      <c r="G140" s="99"/>
      <c r="H140" s="104"/>
      <c r="I140" s="5"/>
      <c r="J140" s="73"/>
      <c r="K140" s="40"/>
      <c r="L140" s="9"/>
      <c r="M140" s="5"/>
      <c r="N140" s="5"/>
      <c r="O140" s="61"/>
      <c r="P140" s="65"/>
      <c r="Q140" s="66"/>
    </row>
    <row r="141" spans="1:17">
      <c r="A141" s="34" t="s">
        <v>38</v>
      </c>
      <c r="B141" s="40">
        <v>0</v>
      </c>
      <c r="C141" s="22" t="s">
        <v>137</v>
      </c>
      <c r="D141" s="22" t="s">
        <v>255</v>
      </c>
      <c r="E141" s="68" t="s">
        <v>251</v>
      </c>
      <c r="F141" s="74">
        <v>0.34</v>
      </c>
      <c r="G141" s="99"/>
      <c r="H141" s="104"/>
      <c r="I141" s="5"/>
      <c r="J141" s="73"/>
      <c r="K141" s="40"/>
      <c r="L141" s="9"/>
      <c r="M141" s="5"/>
      <c r="N141" s="5"/>
      <c r="O141" s="61"/>
      <c r="P141" s="65"/>
      <c r="Q141" s="66"/>
    </row>
    <row r="142" spans="1:17">
      <c r="A142" s="34" t="s">
        <v>38</v>
      </c>
      <c r="B142" s="40">
        <v>0</v>
      </c>
      <c r="C142" s="22" t="s">
        <v>180</v>
      </c>
      <c r="D142" s="22" t="s">
        <v>326</v>
      </c>
      <c r="E142" s="68" t="s">
        <v>44</v>
      </c>
      <c r="F142" s="74">
        <v>0.15</v>
      </c>
      <c r="G142" s="99"/>
      <c r="H142" s="104"/>
      <c r="I142" s="5"/>
      <c r="J142" s="73"/>
      <c r="K142" s="40"/>
      <c r="L142" s="9"/>
      <c r="M142" s="5"/>
      <c r="N142" s="5"/>
      <c r="O142" s="61"/>
      <c r="P142" s="65"/>
      <c r="Q142" s="66"/>
    </row>
    <row r="143" spans="1:17">
      <c r="A143" s="34" t="s">
        <v>38</v>
      </c>
      <c r="B143" s="40">
        <v>0</v>
      </c>
      <c r="C143" s="4" t="s">
        <v>200</v>
      </c>
      <c r="D143" s="22" t="s">
        <v>250</v>
      </c>
      <c r="E143" s="68" t="s">
        <v>263</v>
      </c>
      <c r="F143" s="74">
        <v>0.16</v>
      </c>
      <c r="G143" s="99"/>
      <c r="H143" s="104"/>
      <c r="I143" s="5"/>
      <c r="J143" s="73"/>
      <c r="K143" s="40"/>
      <c r="L143" s="9"/>
      <c r="M143" s="5"/>
      <c r="N143" s="5"/>
      <c r="O143" s="61"/>
      <c r="P143" s="65"/>
      <c r="Q143" s="66"/>
    </row>
    <row r="144" spans="1:17">
      <c r="A144" s="34" t="s">
        <v>38</v>
      </c>
      <c r="B144" s="40">
        <v>0</v>
      </c>
      <c r="C144" s="22" t="s">
        <v>236</v>
      </c>
      <c r="D144" s="22" t="s">
        <v>250</v>
      </c>
      <c r="E144" s="68" t="s">
        <v>69</v>
      </c>
      <c r="F144" s="74"/>
      <c r="G144" s="99"/>
      <c r="H144" s="104" t="s">
        <v>6</v>
      </c>
      <c r="I144" s="5"/>
      <c r="J144" s="73"/>
      <c r="K144" s="40"/>
      <c r="L144" s="9"/>
      <c r="M144" s="5"/>
      <c r="N144" s="5"/>
      <c r="O144" s="61"/>
      <c r="P144" s="65"/>
      <c r="Q144" s="66"/>
    </row>
    <row r="145" spans="1:17">
      <c r="A145" s="28" t="s">
        <v>38</v>
      </c>
      <c r="B145" s="40">
        <v>0</v>
      </c>
      <c r="C145" s="22" t="s">
        <v>350</v>
      </c>
      <c r="D145" s="22" t="s">
        <v>329</v>
      </c>
      <c r="E145" s="68" t="s">
        <v>251</v>
      </c>
      <c r="F145" s="74"/>
      <c r="G145" s="99"/>
      <c r="H145" s="104"/>
      <c r="I145" s="5"/>
      <c r="J145" s="73"/>
      <c r="K145" s="40"/>
      <c r="L145" s="9"/>
      <c r="M145" s="5"/>
      <c r="N145" s="5"/>
      <c r="O145" s="61"/>
      <c r="P145" s="65"/>
      <c r="Q145" s="66"/>
    </row>
    <row r="146" spans="1:17">
      <c r="A146" s="34" t="s">
        <v>38</v>
      </c>
      <c r="B146" s="40">
        <v>0</v>
      </c>
      <c r="C146" s="22" t="s">
        <v>160</v>
      </c>
      <c r="D146" s="22" t="s">
        <v>250</v>
      </c>
      <c r="E146" s="68" t="s">
        <v>69</v>
      </c>
      <c r="F146" s="74">
        <v>0.3</v>
      </c>
      <c r="G146" s="99"/>
      <c r="H146" s="104"/>
      <c r="I146" s="5"/>
      <c r="J146" s="73"/>
      <c r="K146" s="40"/>
      <c r="L146" s="9"/>
      <c r="M146" s="5"/>
      <c r="N146" s="5"/>
      <c r="O146" s="61"/>
      <c r="P146" s="65"/>
      <c r="Q146" s="66"/>
    </row>
    <row r="147" spans="1:17">
      <c r="A147" s="34" t="s">
        <v>38</v>
      </c>
      <c r="B147" s="43">
        <v>0</v>
      </c>
      <c r="C147" s="4" t="s">
        <v>389</v>
      </c>
      <c r="D147" s="22" t="s">
        <v>230</v>
      </c>
      <c r="E147" s="68" t="s">
        <v>216</v>
      </c>
      <c r="F147" s="74">
        <v>0.2</v>
      </c>
      <c r="G147" s="99"/>
      <c r="H147" s="115"/>
      <c r="I147" s="5"/>
      <c r="J147" s="73"/>
      <c r="K147" s="40"/>
      <c r="L147" s="9"/>
      <c r="M147" s="116"/>
      <c r="N147" s="5"/>
      <c r="O147" s="61"/>
      <c r="P147" s="65"/>
      <c r="Q147" s="66"/>
    </row>
    <row r="148" spans="1:17">
      <c r="A148" s="34" t="s">
        <v>38</v>
      </c>
      <c r="B148" s="40">
        <v>0</v>
      </c>
      <c r="C148" s="22" t="s">
        <v>150</v>
      </c>
      <c r="D148" s="22" t="s">
        <v>224</v>
      </c>
      <c r="E148" s="68" t="s">
        <v>331</v>
      </c>
      <c r="F148" s="74">
        <v>0.1</v>
      </c>
      <c r="G148" s="99"/>
      <c r="H148" s="104"/>
      <c r="I148" s="5"/>
      <c r="J148" s="73"/>
      <c r="K148" s="40"/>
      <c r="L148" s="9"/>
      <c r="M148" s="5"/>
      <c r="N148" s="5"/>
      <c r="O148" s="61"/>
      <c r="P148" s="65"/>
      <c r="Q148" s="66"/>
    </row>
    <row r="149" spans="1:17">
      <c r="A149" s="34" t="s">
        <v>38</v>
      </c>
      <c r="B149" s="40">
        <v>0</v>
      </c>
      <c r="C149" s="22" t="s">
        <v>209</v>
      </c>
      <c r="D149" s="22"/>
      <c r="E149" s="68"/>
      <c r="F149" s="74">
        <v>0.28000000000000003</v>
      </c>
      <c r="G149" s="99"/>
      <c r="H149" s="104" t="s">
        <v>13</v>
      </c>
      <c r="I149" s="5"/>
      <c r="J149" s="73"/>
      <c r="K149" s="40"/>
      <c r="L149" s="9"/>
      <c r="M149" s="5"/>
      <c r="N149" s="5"/>
      <c r="O149" s="61"/>
      <c r="P149" s="65"/>
      <c r="Q149" s="66"/>
    </row>
    <row r="150" spans="1:17">
      <c r="A150" s="28" t="s">
        <v>38</v>
      </c>
      <c r="B150" s="40">
        <v>0</v>
      </c>
      <c r="C150" s="22" t="s">
        <v>287</v>
      </c>
      <c r="D150" s="22" t="s">
        <v>230</v>
      </c>
      <c r="E150" s="68"/>
      <c r="F150" s="74"/>
      <c r="G150" s="99"/>
      <c r="H150" s="104"/>
      <c r="I150" s="5"/>
      <c r="J150" s="73"/>
      <c r="K150" s="40"/>
      <c r="L150" s="9"/>
      <c r="M150" s="5"/>
      <c r="N150" s="5"/>
      <c r="O150" s="61"/>
      <c r="P150" s="65"/>
      <c r="Q150" s="66"/>
    </row>
    <row r="151" spans="1:17">
      <c r="A151" s="34" t="s">
        <v>38</v>
      </c>
      <c r="B151" s="40">
        <v>0</v>
      </c>
      <c r="C151" s="22" t="s">
        <v>152</v>
      </c>
      <c r="D151" s="22" t="s">
        <v>255</v>
      </c>
      <c r="E151" s="68" t="s">
        <v>24</v>
      </c>
      <c r="F151" s="74">
        <v>0.5</v>
      </c>
      <c r="G151" s="99"/>
      <c r="H151" s="104"/>
      <c r="I151" s="5"/>
      <c r="J151" s="73"/>
      <c r="K151" s="40"/>
      <c r="L151" s="9"/>
      <c r="M151" s="5"/>
      <c r="N151" s="5"/>
      <c r="O151" s="61"/>
      <c r="P151" s="65"/>
      <c r="Q151" s="66"/>
    </row>
    <row r="152" spans="1:17">
      <c r="A152" s="34" t="s">
        <v>38</v>
      </c>
      <c r="B152" s="40">
        <v>0</v>
      </c>
      <c r="C152" s="22" t="s">
        <v>201</v>
      </c>
      <c r="D152" s="22" t="s">
        <v>261</v>
      </c>
      <c r="E152" s="68" t="s">
        <v>251</v>
      </c>
      <c r="F152" s="74"/>
      <c r="G152" s="99"/>
      <c r="H152" s="104"/>
      <c r="I152" s="5"/>
      <c r="J152" s="73"/>
      <c r="K152" s="40"/>
      <c r="L152" s="9"/>
      <c r="M152" s="5"/>
      <c r="N152" s="5"/>
      <c r="O152" s="61"/>
      <c r="P152" s="65"/>
      <c r="Q152" s="66"/>
    </row>
    <row r="153" spans="1:17">
      <c r="A153" s="34" t="s">
        <v>38</v>
      </c>
      <c r="B153" s="40">
        <v>0</v>
      </c>
      <c r="C153" s="22" t="s">
        <v>148</v>
      </c>
      <c r="D153" s="22" t="s">
        <v>255</v>
      </c>
      <c r="E153" s="68" t="s">
        <v>122</v>
      </c>
      <c r="F153" s="74">
        <v>0.2</v>
      </c>
      <c r="G153" s="99"/>
      <c r="H153" s="104"/>
      <c r="I153" s="5"/>
      <c r="J153" s="73"/>
      <c r="K153" s="40"/>
      <c r="L153" s="9"/>
      <c r="M153" s="5"/>
      <c r="N153" s="5"/>
      <c r="O153" s="61"/>
      <c r="P153" s="65"/>
      <c r="Q153" s="66"/>
    </row>
    <row r="154" spans="1:17">
      <c r="A154" s="28" t="s">
        <v>38</v>
      </c>
      <c r="B154" s="43">
        <v>0</v>
      </c>
      <c r="C154" s="22" t="s">
        <v>404</v>
      </c>
      <c r="D154" s="22" t="s">
        <v>230</v>
      </c>
      <c r="E154" s="68" t="s">
        <v>231</v>
      </c>
      <c r="F154" s="74"/>
      <c r="G154" s="99"/>
      <c r="H154" s="104"/>
      <c r="I154" s="23"/>
      <c r="J154" s="73"/>
      <c r="K154" s="40"/>
      <c r="L154" s="9"/>
      <c r="M154" s="5"/>
      <c r="N154" s="23"/>
      <c r="O154" s="61"/>
      <c r="P154" s="65"/>
      <c r="Q154" s="66"/>
    </row>
    <row r="155" spans="1:17">
      <c r="A155" s="34" t="s">
        <v>38</v>
      </c>
      <c r="B155" s="40">
        <v>0</v>
      </c>
      <c r="C155" s="22" t="s">
        <v>156</v>
      </c>
      <c r="D155" s="22" t="s">
        <v>375</v>
      </c>
      <c r="E155" s="68" t="s">
        <v>376</v>
      </c>
      <c r="F155" s="74">
        <v>0.2</v>
      </c>
      <c r="G155" s="99"/>
      <c r="H155" s="104"/>
      <c r="I155" s="5"/>
      <c r="J155" s="73"/>
      <c r="K155" s="40"/>
      <c r="L155" s="9"/>
      <c r="M155" s="5"/>
      <c r="N155" s="5"/>
      <c r="O155" s="61"/>
      <c r="P155" s="65"/>
      <c r="Q155" s="66"/>
    </row>
    <row r="156" spans="1:17">
      <c r="A156" s="28" t="s">
        <v>38</v>
      </c>
      <c r="B156" s="40">
        <v>0</v>
      </c>
      <c r="C156" s="22" t="s">
        <v>133</v>
      </c>
      <c r="D156" s="22" t="s">
        <v>224</v>
      </c>
      <c r="E156" s="68" t="s">
        <v>74</v>
      </c>
      <c r="F156" s="74"/>
      <c r="G156" s="99"/>
      <c r="H156" s="104"/>
      <c r="I156" s="5"/>
      <c r="J156" s="73"/>
      <c r="K156" s="40"/>
      <c r="L156" s="9"/>
      <c r="M156" s="5"/>
      <c r="N156" s="5"/>
      <c r="O156" s="61"/>
      <c r="P156" s="65"/>
      <c r="Q156" s="66"/>
    </row>
    <row r="157" spans="1:17">
      <c r="A157" s="28" t="s">
        <v>38</v>
      </c>
      <c r="B157" s="40">
        <v>0</v>
      </c>
      <c r="C157" s="22" t="s">
        <v>399</v>
      </c>
      <c r="D157" s="22" t="s">
        <v>280</v>
      </c>
      <c r="E157" s="68" t="s">
        <v>216</v>
      </c>
      <c r="F157" s="74"/>
      <c r="G157" s="99"/>
      <c r="H157" s="104"/>
      <c r="I157" s="5"/>
      <c r="J157" s="73"/>
      <c r="K157" s="40"/>
      <c r="L157" s="9"/>
      <c r="M157" s="5"/>
      <c r="N157" s="5"/>
      <c r="O157" s="61"/>
      <c r="P157" s="65"/>
      <c r="Q157" s="66"/>
    </row>
    <row r="158" spans="1:17">
      <c r="A158" s="28" t="s">
        <v>38</v>
      </c>
      <c r="B158" s="40">
        <v>0</v>
      </c>
      <c r="C158" s="22" t="s">
        <v>177</v>
      </c>
      <c r="D158" s="22" t="s">
        <v>230</v>
      </c>
      <c r="E158" s="68" t="s">
        <v>251</v>
      </c>
      <c r="F158" s="74"/>
      <c r="G158" s="99"/>
      <c r="H158" s="104"/>
      <c r="I158" s="5"/>
      <c r="J158" s="73"/>
      <c r="K158" s="40"/>
      <c r="L158" s="9"/>
      <c r="M158" s="5"/>
      <c r="N158" s="5"/>
      <c r="O158" s="61"/>
      <c r="P158" s="65"/>
      <c r="Q158" s="66"/>
    </row>
    <row r="159" spans="1:17">
      <c r="A159" s="28" t="s">
        <v>38</v>
      </c>
      <c r="B159" s="40">
        <v>0</v>
      </c>
      <c r="C159" s="4" t="s">
        <v>386</v>
      </c>
      <c r="D159" s="22" t="s">
        <v>255</v>
      </c>
      <c r="E159" s="68" t="s">
        <v>24</v>
      </c>
      <c r="F159" s="74">
        <v>0.05</v>
      </c>
      <c r="G159" s="99"/>
      <c r="H159" s="104"/>
      <c r="I159" s="5"/>
      <c r="J159" s="73"/>
      <c r="K159" s="40"/>
      <c r="L159" s="9"/>
      <c r="M159" s="5"/>
      <c r="N159" s="5"/>
      <c r="O159" s="61"/>
      <c r="P159" s="65"/>
      <c r="Q159" s="66"/>
    </row>
    <row r="160" spans="1:17">
      <c r="A160" s="28" t="s">
        <v>38</v>
      </c>
      <c r="B160" s="40">
        <v>0</v>
      </c>
      <c r="C160" s="22" t="s">
        <v>203</v>
      </c>
      <c r="D160" s="22" t="s">
        <v>255</v>
      </c>
      <c r="E160" s="68" t="s">
        <v>24</v>
      </c>
      <c r="F160" s="74"/>
      <c r="G160" s="99"/>
      <c r="H160" s="104"/>
      <c r="I160" s="5"/>
      <c r="J160" s="73"/>
      <c r="K160" s="40"/>
      <c r="L160" s="9"/>
      <c r="M160" s="5"/>
      <c r="N160" s="5"/>
      <c r="O160" s="61"/>
      <c r="P160" s="65"/>
      <c r="Q160" s="66"/>
    </row>
    <row r="161" spans="1:17">
      <c r="A161" s="28" t="s">
        <v>38</v>
      </c>
      <c r="B161" s="40">
        <v>0</v>
      </c>
      <c r="C161" s="22" t="s">
        <v>398</v>
      </c>
      <c r="D161" s="22" t="s">
        <v>280</v>
      </c>
      <c r="E161" s="68" t="s">
        <v>216</v>
      </c>
      <c r="F161" s="74"/>
      <c r="G161" s="99"/>
      <c r="H161" s="104"/>
      <c r="I161" s="5"/>
      <c r="J161" s="73"/>
      <c r="K161" s="40"/>
      <c r="L161" s="9"/>
      <c r="M161" s="5"/>
      <c r="N161" s="5"/>
      <c r="O161" s="61"/>
      <c r="P161" s="65"/>
      <c r="Q161" s="66"/>
    </row>
    <row r="162" spans="1:17">
      <c r="A162" s="28" t="s">
        <v>38</v>
      </c>
      <c r="B162" s="40">
        <v>0</v>
      </c>
      <c r="C162" s="22" t="s">
        <v>144</v>
      </c>
      <c r="D162" s="22" t="s">
        <v>293</v>
      </c>
      <c r="E162" s="68" t="s">
        <v>122</v>
      </c>
      <c r="F162" s="74"/>
      <c r="G162" s="99"/>
      <c r="H162" s="104"/>
      <c r="I162" s="5"/>
      <c r="J162" s="73"/>
      <c r="K162" s="40"/>
      <c r="L162" s="9"/>
      <c r="M162" s="5"/>
      <c r="N162" s="5"/>
      <c r="O162" s="61"/>
      <c r="P162" s="65"/>
      <c r="Q162" s="66" t="s">
        <v>377</v>
      </c>
    </row>
    <row r="163" spans="1:17">
      <c r="A163" s="28" t="s">
        <v>38</v>
      </c>
      <c r="B163" s="40">
        <v>0</v>
      </c>
      <c r="C163" s="22" t="s">
        <v>151</v>
      </c>
      <c r="D163" s="22" t="s">
        <v>342</v>
      </c>
      <c r="E163" s="68" t="s">
        <v>378</v>
      </c>
      <c r="F163" s="74"/>
      <c r="G163" s="99"/>
      <c r="H163" s="104"/>
      <c r="I163" s="5"/>
      <c r="J163" s="73"/>
      <c r="K163" s="40"/>
      <c r="L163" s="9"/>
      <c r="M163" s="5"/>
      <c r="N163" s="5"/>
      <c r="O163" s="61"/>
      <c r="P163" s="65"/>
      <c r="Q163" s="66"/>
    </row>
    <row r="164" spans="1:17">
      <c r="A164" s="34" t="s">
        <v>38</v>
      </c>
      <c r="B164" s="40">
        <v>0</v>
      </c>
      <c r="C164" s="22" t="s">
        <v>192</v>
      </c>
      <c r="D164" s="22" t="s">
        <v>230</v>
      </c>
      <c r="E164" s="68" t="s">
        <v>251</v>
      </c>
      <c r="F164" s="74">
        <v>0.1</v>
      </c>
      <c r="G164" s="100"/>
      <c r="H164" s="104"/>
      <c r="I164" s="5"/>
      <c r="J164" s="73"/>
      <c r="K164" s="40"/>
      <c r="L164" s="9"/>
      <c r="M164" s="5"/>
      <c r="N164" s="5"/>
      <c r="O164" s="61"/>
      <c r="P164" s="65"/>
      <c r="Q164" s="66"/>
    </row>
    <row r="165" spans="1:17">
      <c r="A165" s="34" t="s">
        <v>38</v>
      </c>
      <c r="B165" s="40">
        <v>0</v>
      </c>
      <c r="C165" s="22" t="s">
        <v>192</v>
      </c>
      <c r="D165" s="22" t="s">
        <v>230</v>
      </c>
      <c r="E165" s="68" t="s">
        <v>251</v>
      </c>
      <c r="F165" s="74">
        <v>0.3</v>
      </c>
      <c r="G165" s="100"/>
      <c r="H165" s="104"/>
      <c r="I165" s="5"/>
      <c r="J165" s="73"/>
      <c r="K165" s="40"/>
      <c r="L165" s="9"/>
      <c r="M165" s="5"/>
      <c r="N165" s="5"/>
      <c r="O165" s="61"/>
      <c r="P165" s="65"/>
      <c r="Q165" s="66"/>
    </row>
    <row r="166" spans="1:17">
      <c r="A166" s="34" t="s">
        <v>38</v>
      </c>
      <c r="B166" s="40">
        <v>0</v>
      </c>
      <c r="C166" s="22" t="s">
        <v>147</v>
      </c>
      <c r="D166" s="22" t="s">
        <v>255</v>
      </c>
      <c r="E166" s="68" t="s">
        <v>60</v>
      </c>
      <c r="F166" s="74">
        <v>0.25</v>
      </c>
      <c r="G166" s="99"/>
      <c r="H166" s="104"/>
      <c r="I166" s="5"/>
      <c r="J166" s="73"/>
      <c r="K166" s="40"/>
      <c r="L166" s="9"/>
      <c r="M166" s="5"/>
      <c r="N166" s="5"/>
      <c r="O166" s="61"/>
      <c r="P166" s="65"/>
      <c r="Q166" s="66"/>
    </row>
    <row r="167" spans="1:17">
      <c r="A167" s="34" t="s">
        <v>38</v>
      </c>
      <c r="B167" s="40">
        <v>0</v>
      </c>
      <c r="C167" s="22" t="s">
        <v>175</v>
      </c>
      <c r="D167" s="22" t="s">
        <v>292</v>
      </c>
      <c r="E167" s="68" t="s">
        <v>251</v>
      </c>
      <c r="F167" s="74">
        <v>0.14000000000000001</v>
      </c>
      <c r="G167" s="99"/>
      <c r="H167" s="104"/>
      <c r="I167" s="5"/>
      <c r="J167" s="73"/>
      <c r="K167" s="40"/>
      <c r="L167" s="9"/>
      <c r="M167" s="5"/>
      <c r="N167" s="5"/>
      <c r="O167" s="61"/>
      <c r="P167" s="65"/>
      <c r="Q167" s="66"/>
    </row>
    <row r="168" spans="1:17">
      <c r="A168" s="34" t="s">
        <v>38</v>
      </c>
      <c r="B168" s="40">
        <v>0</v>
      </c>
      <c r="C168" s="22" t="s">
        <v>189</v>
      </c>
      <c r="D168" s="22" t="s">
        <v>313</v>
      </c>
      <c r="E168" s="68" t="s">
        <v>33</v>
      </c>
      <c r="F168" s="74">
        <v>0.09</v>
      </c>
      <c r="G168" s="99"/>
      <c r="H168" s="104"/>
      <c r="I168" s="5"/>
      <c r="J168" s="73"/>
      <c r="K168" s="40"/>
      <c r="L168" s="9"/>
      <c r="M168" s="5"/>
      <c r="N168" s="5"/>
      <c r="O168" s="61"/>
      <c r="P168" s="65"/>
      <c r="Q168" s="66"/>
    </row>
    <row r="169" spans="1:17">
      <c r="A169" s="34" t="s">
        <v>38</v>
      </c>
      <c r="B169" s="40">
        <v>0</v>
      </c>
      <c r="C169" s="22" t="s">
        <v>136</v>
      </c>
      <c r="D169" s="22"/>
      <c r="E169" s="68"/>
      <c r="F169" s="74">
        <v>0.16</v>
      </c>
      <c r="G169" s="99"/>
      <c r="H169" s="104"/>
      <c r="I169" s="5"/>
      <c r="J169" s="73"/>
      <c r="K169" s="40"/>
      <c r="L169" s="9"/>
      <c r="M169" s="5"/>
      <c r="N169" s="5"/>
      <c r="O169" s="61"/>
      <c r="P169" s="65"/>
      <c r="Q169" s="66"/>
    </row>
    <row r="170" spans="1:17">
      <c r="A170" s="34" t="s">
        <v>38</v>
      </c>
      <c r="B170" s="40">
        <v>0</v>
      </c>
      <c r="C170" s="4" t="s">
        <v>210</v>
      </c>
      <c r="D170" s="22" t="s">
        <v>280</v>
      </c>
      <c r="E170" s="68" t="s">
        <v>300</v>
      </c>
      <c r="F170" s="74">
        <v>0.33</v>
      </c>
      <c r="G170" s="99" t="s">
        <v>13</v>
      </c>
      <c r="H170" s="104" t="s">
        <v>13</v>
      </c>
      <c r="I170" s="5"/>
      <c r="J170" s="73"/>
      <c r="K170" s="40"/>
      <c r="L170" s="9"/>
      <c r="M170" s="5"/>
      <c r="N170" s="5"/>
      <c r="O170" s="61"/>
      <c r="P170" s="65"/>
      <c r="Q170" s="66"/>
    </row>
    <row r="171" spans="1:17">
      <c r="A171" s="34" t="s">
        <v>38</v>
      </c>
      <c r="B171" s="40">
        <v>0</v>
      </c>
      <c r="C171" s="22" t="s">
        <v>188</v>
      </c>
      <c r="D171" s="22" t="s">
        <v>313</v>
      </c>
      <c r="E171" s="68" t="s">
        <v>33</v>
      </c>
      <c r="F171" s="74">
        <v>0.1</v>
      </c>
      <c r="G171" s="99"/>
      <c r="H171" s="104"/>
      <c r="I171" s="5"/>
      <c r="J171" s="73"/>
      <c r="K171" s="40"/>
      <c r="L171" s="9"/>
      <c r="M171" s="5"/>
      <c r="N171" s="5"/>
      <c r="O171" s="61"/>
      <c r="P171" s="65"/>
      <c r="Q171" s="66"/>
    </row>
    <row r="172" spans="1:17">
      <c r="A172" s="28" t="s">
        <v>38</v>
      </c>
      <c r="B172" s="40">
        <v>0</v>
      </c>
      <c r="C172" s="22" t="s">
        <v>403</v>
      </c>
      <c r="D172" s="22" t="s">
        <v>230</v>
      </c>
      <c r="E172" s="68" t="s">
        <v>231</v>
      </c>
      <c r="F172" s="74"/>
      <c r="G172" s="99"/>
      <c r="H172" s="104"/>
      <c r="I172" s="5"/>
      <c r="J172" s="73"/>
      <c r="K172" s="40"/>
      <c r="L172" s="9"/>
      <c r="M172" s="5"/>
      <c r="N172" s="5"/>
      <c r="O172" s="61"/>
      <c r="P172" s="65"/>
      <c r="Q172" s="66"/>
    </row>
    <row r="173" spans="1:17">
      <c r="A173" s="28" t="s">
        <v>38</v>
      </c>
      <c r="B173" s="40">
        <v>0</v>
      </c>
      <c r="C173" s="22" t="s">
        <v>184</v>
      </c>
      <c r="D173" s="22" t="s">
        <v>313</v>
      </c>
      <c r="E173" s="68" t="s">
        <v>33</v>
      </c>
      <c r="F173" s="74"/>
      <c r="G173" s="99"/>
      <c r="H173" s="104"/>
      <c r="I173" s="5"/>
      <c r="J173" s="73"/>
      <c r="K173" s="40"/>
      <c r="L173" s="9"/>
      <c r="M173" s="5"/>
      <c r="N173" s="5"/>
      <c r="O173" s="61"/>
      <c r="P173" s="65"/>
      <c r="Q173" s="66"/>
    </row>
    <row r="174" spans="1:17">
      <c r="A174" s="28" t="s">
        <v>38</v>
      </c>
      <c r="B174" s="40">
        <v>0</v>
      </c>
      <c r="C174" s="22" t="s">
        <v>130</v>
      </c>
      <c r="D174" s="22" t="s">
        <v>13</v>
      </c>
      <c r="E174" s="68"/>
      <c r="F174" s="74"/>
      <c r="G174" s="99"/>
      <c r="H174" s="104"/>
      <c r="I174" s="5"/>
      <c r="J174" s="73"/>
      <c r="K174" s="40"/>
      <c r="L174" s="9"/>
      <c r="M174" s="5"/>
      <c r="N174" s="5"/>
      <c r="O174" s="61"/>
      <c r="P174" s="65"/>
      <c r="Q174" s="66"/>
    </row>
    <row r="175" spans="1:17">
      <c r="A175" s="28" t="s">
        <v>38</v>
      </c>
      <c r="B175" s="40">
        <v>0</v>
      </c>
      <c r="C175" s="22" t="s">
        <v>191</v>
      </c>
      <c r="D175" s="22"/>
      <c r="E175" s="68"/>
      <c r="F175" s="74"/>
      <c r="G175" s="99"/>
      <c r="H175" s="104"/>
      <c r="I175" s="5"/>
      <c r="J175" s="73"/>
      <c r="K175" s="40"/>
      <c r="L175" s="9"/>
      <c r="M175" s="5"/>
      <c r="N175" s="5"/>
      <c r="O175" s="61"/>
      <c r="P175" s="65"/>
      <c r="Q175" s="66"/>
    </row>
    <row r="176" spans="1:17">
      <c r="A176" s="34" t="s">
        <v>38</v>
      </c>
      <c r="B176" s="40">
        <v>0</v>
      </c>
      <c r="C176" s="22" t="s">
        <v>387</v>
      </c>
      <c r="D176" s="22" t="s">
        <v>230</v>
      </c>
      <c r="E176" s="68" t="s">
        <v>36</v>
      </c>
      <c r="F176" s="74">
        <v>0.1</v>
      </c>
      <c r="G176" s="99"/>
      <c r="H176" s="104"/>
      <c r="I176" s="5"/>
      <c r="J176" s="73"/>
      <c r="K176" s="40"/>
      <c r="L176" s="9"/>
      <c r="M176" s="5"/>
      <c r="N176" s="5"/>
      <c r="O176" s="61"/>
      <c r="P176" s="65"/>
      <c r="Q176" s="66"/>
    </row>
    <row r="177" spans="1:17">
      <c r="A177" s="34" t="s">
        <v>38</v>
      </c>
      <c r="B177" s="43">
        <v>0</v>
      </c>
      <c r="C177" s="4" t="s">
        <v>395</v>
      </c>
      <c r="D177" s="22" t="s">
        <v>255</v>
      </c>
      <c r="E177" s="68" t="s">
        <v>14</v>
      </c>
      <c r="F177" s="74">
        <v>0.1</v>
      </c>
      <c r="G177" s="99"/>
      <c r="H177" s="115"/>
      <c r="I177" s="5"/>
      <c r="J177" s="73"/>
      <c r="K177" s="40"/>
      <c r="L177" s="9"/>
      <c r="M177" s="116"/>
      <c r="N177" s="5"/>
      <c r="O177" s="61"/>
      <c r="P177" s="65"/>
      <c r="Q177" s="66"/>
    </row>
    <row r="178" spans="1:17">
      <c r="A178" s="34" t="s">
        <v>38</v>
      </c>
      <c r="B178" s="40">
        <v>0</v>
      </c>
      <c r="C178" s="22" t="s">
        <v>158</v>
      </c>
      <c r="D178" s="22" t="s">
        <v>250</v>
      </c>
      <c r="E178" s="68" t="s">
        <v>69</v>
      </c>
      <c r="F178" s="74">
        <v>0.3</v>
      </c>
      <c r="G178" s="99"/>
      <c r="H178" s="104"/>
      <c r="I178" s="5"/>
      <c r="J178" s="73"/>
      <c r="K178" s="40"/>
      <c r="L178" s="9"/>
      <c r="M178" s="5"/>
      <c r="N178" s="5"/>
      <c r="O178" s="61"/>
      <c r="P178" s="65"/>
      <c r="Q178" s="66"/>
    </row>
    <row r="179" spans="1:17">
      <c r="A179" s="34" t="s">
        <v>38</v>
      </c>
      <c r="B179" s="40">
        <v>0</v>
      </c>
      <c r="C179" s="22" t="s">
        <v>212</v>
      </c>
      <c r="D179" s="22" t="s">
        <v>250</v>
      </c>
      <c r="E179" s="68" t="s">
        <v>328</v>
      </c>
      <c r="F179" s="74">
        <v>0.05</v>
      </c>
      <c r="G179" s="99"/>
      <c r="H179" s="104"/>
      <c r="I179" s="5"/>
      <c r="J179" s="73"/>
      <c r="K179" s="40"/>
      <c r="L179" s="9"/>
      <c r="M179" s="5"/>
      <c r="N179" s="5"/>
      <c r="O179" s="61"/>
      <c r="P179" s="65"/>
      <c r="Q179" s="66"/>
    </row>
    <row r="180" spans="1:17">
      <c r="A180" s="34" t="s">
        <v>38</v>
      </c>
      <c r="B180" s="135">
        <v>0</v>
      </c>
      <c r="C180" s="24" t="s">
        <v>385</v>
      </c>
      <c r="D180" s="24" t="s">
        <v>230</v>
      </c>
      <c r="E180" s="69" t="s">
        <v>36</v>
      </c>
      <c r="F180" s="118">
        <v>0.1</v>
      </c>
      <c r="G180" s="99"/>
      <c r="H180" s="104"/>
      <c r="I180" s="23"/>
      <c r="J180" s="73"/>
      <c r="K180" s="40"/>
      <c r="L180" s="9"/>
      <c r="M180" s="5"/>
      <c r="N180" s="23"/>
      <c r="O180" s="61"/>
      <c r="P180" s="65"/>
      <c r="Q180" s="66"/>
    </row>
    <row r="181" spans="1:17">
      <c r="A181" s="28" t="s">
        <v>38</v>
      </c>
      <c r="B181" s="40">
        <v>0</v>
      </c>
      <c r="C181" s="22" t="s">
        <v>172</v>
      </c>
      <c r="D181" s="22" t="s">
        <v>270</v>
      </c>
      <c r="E181" s="68" t="s">
        <v>251</v>
      </c>
      <c r="F181" s="74"/>
      <c r="G181" s="99"/>
      <c r="H181" s="104"/>
      <c r="I181" s="5"/>
      <c r="J181" s="73"/>
      <c r="K181" s="40"/>
      <c r="L181" s="9"/>
      <c r="M181" s="5"/>
      <c r="N181" s="5"/>
      <c r="O181" s="61"/>
      <c r="P181" s="65"/>
      <c r="Q181" s="66"/>
    </row>
    <row r="182" spans="1:17">
      <c r="A182" s="34" t="s">
        <v>38</v>
      </c>
      <c r="B182" s="40">
        <v>0</v>
      </c>
      <c r="C182" s="22" t="s">
        <v>171</v>
      </c>
      <c r="D182" s="22" t="s">
        <v>270</v>
      </c>
      <c r="E182" s="68" t="s">
        <v>251</v>
      </c>
      <c r="F182" s="74">
        <v>0.1</v>
      </c>
      <c r="G182" s="99"/>
      <c r="H182" s="104"/>
      <c r="I182" s="5"/>
      <c r="J182" s="73"/>
      <c r="K182" s="40"/>
      <c r="L182" s="9"/>
      <c r="M182" s="5"/>
      <c r="N182" s="5"/>
      <c r="O182" s="61"/>
      <c r="P182" s="65"/>
      <c r="Q182" s="66"/>
    </row>
    <row r="183" spans="1:17">
      <c r="A183" s="34" t="s">
        <v>38</v>
      </c>
      <c r="B183" s="40">
        <v>0</v>
      </c>
      <c r="C183" s="22" t="s">
        <v>159</v>
      </c>
      <c r="D183" s="22" t="s">
        <v>250</v>
      </c>
      <c r="E183" s="68" t="s">
        <v>69</v>
      </c>
      <c r="F183" s="74">
        <v>0.3</v>
      </c>
      <c r="G183" s="99"/>
      <c r="H183" s="104"/>
      <c r="I183" s="5"/>
      <c r="J183" s="73"/>
      <c r="K183" s="40"/>
      <c r="L183" s="9"/>
      <c r="M183" s="5"/>
      <c r="N183" s="5"/>
      <c r="O183" s="61"/>
      <c r="P183" s="65"/>
      <c r="Q183" s="66"/>
    </row>
    <row r="184" spans="1:17">
      <c r="A184" s="34" t="s">
        <v>38</v>
      </c>
      <c r="B184" s="40">
        <v>0</v>
      </c>
      <c r="C184" s="22" t="s">
        <v>197</v>
      </c>
      <c r="D184" s="22" t="s">
        <v>328</v>
      </c>
      <c r="E184" s="68" t="s">
        <v>251</v>
      </c>
      <c r="F184" s="74">
        <v>0.11</v>
      </c>
      <c r="G184" s="99"/>
      <c r="H184" s="104"/>
      <c r="I184" s="5"/>
      <c r="J184" s="73"/>
      <c r="K184" s="40"/>
      <c r="L184" s="9"/>
      <c r="M184" s="5"/>
      <c r="N184" s="5"/>
      <c r="O184" s="61"/>
      <c r="P184" s="65"/>
      <c r="Q184" s="66"/>
    </row>
    <row r="185" spans="1:17">
      <c r="A185" s="34" t="s">
        <v>38</v>
      </c>
      <c r="B185" s="40">
        <v>0</v>
      </c>
      <c r="C185" s="22" t="s">
        <v>146</v>
      </c>
      <c r="D185" s="22" t="s">
        <v>333</v>
      </c>
      <c r="E185" s="68" t="s">
        <v>351</v>
      </c>
      <c r="F185" s="74">
        <v>0.3</v>
      </c>
      <c r="G185" s="99"/>
      <c r="H185" s="104"/>
      <c r="I185" s="5"/>
      <c r="J185" s="73"/>
      <c r="K185" s="40"/>
      <c r="L185" s="9"/>
      <c r="M185" s="5"/>
      <c r="N185" s="5"/>
      <c r="O185" s="61"/>
      <c r="P185" s="65"/>
      <c r="Q185" s="66"/>
    </row>
    <row r="186" spans="1:17">
      <c r="A186" s="28" t="s">
        <v>38</v>
      </c>
      <c r="B186" s="40">
        <v>0</v>
      </c>
      <c r="C186" s="22" t="s">
        <v>124</v>
      </c>
      <c r="D186" s="22" t="s">
        <v>224</v>
      </c>
      <c r="E186" s="68" t="s">
        <v>360</v>
      </c>
      <c r="F186" s="74"/>
      <c r="G186" s="99"/>
      <c r="H186" s="104" t="s">
        <v>13</v>
      </c>
      <c r="I186" s="5" t="s">
        <v>13</v>
      </c>
      <c r="J186" s="73"/>
      <c r="K186" s="40"/>
      <c r="L186" s="9"/>
      <c r="M186" s="5"/>
      <c r="N186" s="5"/>
      <c r="O186" s="61"/>
      <c r="P186" s="65"/>
      <c r="Q186" s="66"/>
    </row>
    <row r="187" spans="1:17">
      <c r="A187" s="34" t="s">
        <v>38</v>
      </c>
      <c r="B187" s="40">
        <v>0</v>
      </c>
      <c r="C187" s="4" t="s">
        <v>202</v>
      </c>
      <c r="D187" s="22" t="s">
        <v>305</v>
      </c>
      <c r="E187" s="68" t="s">
        <v>251</v>
      </c>
      <c r="F187" s="74">
        <v>0.44</v>
      </c>
      <c r="G187" s="99"/>
      <c r="H187" s="104"/>
      <c r="I187" s="5"/>
      <c r="J187" s="73"/>
      <c r="K187" s="40"/>
      <c r="L187" s="9"/>
      <c r="M187" s="5"/>
      <c r="N187" s="5"/>
      <c r="O187" s="61"/>
      <c r="P187" s="65"/>
      <c r="Q187" s="66"/>
    </row>
    <row r="188" spans="1:17">
      <c r="A188" s="28" t="s">
        <v>38</v>
      </c>
      <c r="B188" s="40">
        <v>0</v>
      </c>
      <c r="C188" s="22" t="s">
        <v>187</v>
      </c>
      <c r="D188" s="22" t="s">
        <v>255</v>
      </c>
      <c r="E188" s="68" t="s">
        <v>325</v>
      </c>
      <c r="F188" s="74">
        <v>0.2</v>
      </c>
      <c r="G188" s="99"/>
      <c r="H188" s="104"/>
      <c r="I188" s="5"/>
      <c r="J188" s="73"/>
      <c r="K188" s="40"/>
      <c r="L188" s="9"/>
      <c r="M188" s="5"/>
      <c r="N188" s="23" t="s">
        <v>13</v>
      </c>
      <c r="O188" s="61"/>
      <c r="P188" s="65" t="s">
        <v>13</v>
      </c>
      <c r="Q188" s="66"/>
    </row>
    <row r="189" spans="1:17">
      <c r="A189" s="28" t="s">
        <v>38</v>
      </c>
      <c r="B189" s="127">
        <v>0</v>
      </c>
      <c r="C189" s="4" t="s">
        <v>364</v>
      </c>
      <c r="D189" s="22" t="s">
        <v>224</v>
      </c>
      <c r="E189" s="68" t="s">
        <v>360</v>
      </c>
      <c r="F189" s="74"/>
      <c r="G189" s="99"/>
      <c r="H189" s="74"/>
      <c r="I189" s="5"/>
      <c r="J189" s="73"/>
      <c r="K189" s="40"/>
      <c r="L189" s="9"/>
      <c r="M189" s="5"/>
      <c r="N189" s="5"/>
      <c r="O189" s="61"/>
      <c r="P189" s="65"/>
      <c r="Q189" s="66"/>
    </row>
    <row r="190" spans="1:17">
      <c r="A190" s="34" t="s">
        <v>38</v>
      </c>
      <c r="B190" s="40">
        <v>0</v>
      </c>
      <c r="C190" s="22" t="s">
        <v>135</v>
      </c>
      <c r="D190" s="22"/>
      <c r="E190" s="68"/>
      <c r="F190" s="74">
        <v>0.2</v>
      </c>
      <c r="G190" s="99"/>
      <c r="H190" s="104"/>
      <c r="I190" s="5"/>
      <c r="J190" s="73"/>
      <c r="K190" s="40"/>
      <c r="L190" s="9"/>
      <c r="M190" s="5"/>
      <c r="N190" s="5"/>
      <c r="O190" s="61"/>
      <c r="P190" s="65"/>
      <c r="Q190" s="66"/>
    </row>
    <row r="191" spans="1:17">
      <c r="A191" s="34" t="s">
        <v>38</v>
      </c>
      <c r="B191" s="40">
        <v>0</v>
      </c>
      <c r="C191" s="22" t="s">
        <v>135</v>
      </c>
      <c r="D191" s="22"/>
      <c r="E191" s="68"/>
      <c r="F191" s="74">
        <v>0.12</v>
      </c>
      <c r="G191" s="99"/>
      <c r="H191" s="104"/>
      <c r="I191" s="5"/>
      <c r="J191" s="73"/>
      <c r="K191" s="40"/>
      <c r="L191" s="9"/>
      <c r="M191" s="5"/>
      <c r="N191" s="5"/>
      <c r="O191" s="61"/>
      <c r="P191" s="65"/>
      <c r="Q191" s="66"/>
    </row>
    <row r="192" spans="1:17">
      <c r="A192" s="34" t="s">
        <v>38</v>
      </c>
      <c r="B192" s="40">
        <v>0</v>
      </c>
      <c r="C192" s="4" t="s">
        <v>217</v>
      </c>
      <c r="D192" s="22"/>
      <c r="E192" s="68"/>
      <c r="F192" s="74">
        <v>0.09</v>
      </c>
      <c r="G192" s="99"/>
      <c r="H192" s="104"/>
      <c r="I192" s="5"/>
      <c r="J192" s="73"/>
      <c r="K192" s="40"/>
      <c r="L192" s="9"/>
      <c r="M192" s="5"/>
      <c r="N192" s="5"/>
      <c r="O192" s="61"/>
      <c r="P192" s="65"/>
      <c r="Q192" s="66"/>
    </row>
    <row r="193" spans="1:17">
      <c r="A193" s="34" t="s">
        <v>38</v>
      </c>
      <c r="B193" s="40">
        <v>0</v>
      </c>
      <c r="C193" s="22" t="s">
        <v>211</v>
      </c>
      <c r="D193" s="22" t="s">
        <v>280</v>
      </c>
      <c r="E193" s="68" t="s">
        <v>300</v>
      </c>
      <c r="F193" s="74">
        <v>0.15</v>
      </c>
      <c r="G193" s="99"/>
      <c r="H193" s="104" t="s">
        <v>6</v>
      </c>
      <c r="I193" s="5"/>
      <c r="J193" s="73"/>
      <c r="K193" s="40"/>
      <c r="L193" s="9"/>
      <c r="M193" s="5"/>
      <c r="N193" s="5"/>
      <c r="O193" s="61"/>
      <c r="P193" s="65"/>
      <c r="Q193" s="66"/>
    </row>
    <row r="194" spans="1:17">
      <c r="A194" s="28" t="s">
        <v>38</v>
      </c>
      <c r="B194" s="40">
        <v>0</v>
      </c>
      <c r="C194" s="22" t="s">
        <v>401</v>
      </c>
      <c r="D194" s="22" t="s">
        <v>230</v>
      </c>
      <c r="E194" s="68" t="s">
        <v>231</v>
      </c>
      <c r="F194" s="74"/>
      <c r="G194" s="99"/>
      <c r="H194" s="104"/>
      <c r="I194" s="5"/>
      <c r="J194" s="73"/>
      <c r="K194" s="40"/>
      <c r="L194" s="9"/>
      <c r="M194" s="5"/>
      <c r="N194" s="5"/>
      <c r="O194" s="61"/>
      <c r="P194" s="65"/>
      <c r="Q194" s="66"/>
    </row>
    <row r="195" spans="1:17">
      <c r="A195" s="28" t="s">
        <v>38</v>
      </c>
      <c r="B195" s="43">
        <v>0</v>
      </c>
      <c r="C195" s="4" t="s">
        <v>397</v>
      </c>
      <c r="D195" s="22" t="s">
        <v>280</v>
      </c>
      <c r="E195" s="68" t="s">
        <v>216</v>
      </c>
      <c r="F195" s="74"/>
      <c r="G195" s="99"/>
      <c r="H195" s="115"/>
      <c r="I195" s="5"/>
      <c r="J195" s="73"/>
      <c r="K195" s="40"/>
      <c r="L195" s="9"/>
      <c r="M195" s="116"/>
      <c r="N195" s="5"/>
      <c r="O195" s="61"/>
      <c r="P195" s="65"/>
      <c r="Q195" s="66"/>
    </row>
    <row r="196" spans="1:17">
      <c r="A196" s="34" t="s">
        <v>38</v>
      </c>
      <c r="B196" s="40">
        <v>0</v>
      </c>
      <c r="C196" s="22" t="s">
        <v>161</v>
      </c>
      <c r="D196" s="22" t="s">
        <v>250</v>
      </c>
      <c r="E196" s="68" t="s">
        <v>69</v>
      </c>
      <c r="F196" s="74">
        <v>0.5</v>
      </c>
      <c r="G196" s="99"/>
      <c r="H196" s="104"/>
      <c r="I196" s="5"/>
      <c r="J196" s="73"/>
      <c r="K196" s="40"/>
      <c r="L196" s="9"/>
      <c r="M196" s="5"/>
      <c r="N196" s="5"/>
      <c r="O196" s="61"/>
      <c r="P196" s="65"/>
      <c r="Q196" s="66"/>
    </row>
    <row r="197" spans="1:17">
      <c r="A197" s="34" t="s">
        <v>38</v>
      </c>
      <c r="B197" s="40">
        <v>0</v>
      </c>
      <c r="C197" s="22" t="s">
        <v>140</v>
      </c>
      <c r="D197" s="22" t="s">
        <v>261</v>
      </c>
      <c r="E197" s="68" t="s">
        <v>70</v>
      </c>
      <c r="F197" s="74">
        <v>0.75</v>
      </c>
      <c r="G197" s="99" t="s">
        <v>13</v>
      </c>
      <c r="H197" s="104"/>
      <c r="I197" s="5"/>
      <c r="J197" s="73"/>
      <c r="K197" s="40"/>
      <c r="L197" s="9"/>
      <c r="M197" s="5"/>
      <c r="N197" s="5"/>
      <c r="O197" s="61"/>
      <c r="P197" s="65"/>
      <c r="Q197" s="66"/>
    </row>
    <row r="198" spans="1:17">
      <c r="A198" s="34" t="s">
        <v>38</v>
      </c>
      <c r="B198" s="40">
        <v>0</v>
      </c>
      <c r="C198" s="22" t="s">
        <v>155</v>
      </c>
      <c r="D198" s="22" t="s">
        <v>255</v>
      </c>
      <c r="E198" s="68" t="s">
        <v>23</v>
      </c>
      <c r="F198" s="74">
        <v>0.2</v>
      </c>
      <c r="G198" s="99"/>
      <c r="H198" s="104"/>
      <c r="I198" s="5"/>
      <c r="J198" s="73"/>
      <c r="K198" s="40"/>
      <c r="L198" s="9"/>
      <c r="M198" s="5"/>
      <c r="N198" s="5"/>
      <c r="O198" s="61"/>
      <c r="P198" s="65"/>
      <c r="Q198" s="66"/>
    </row>
    <row r="199" spans="1:17">
      <c r="A199" s="34" t="s">
        <v>38</v>
      </c>
      <c r="B199" s="40">
        <v>0</v>
      </c>
      <c r="C199" s="22" t="s">
        <v>149</v>
      </c>
      <c r="D199" s="22" t="s">
        <v>255</v>
      </c>
      <c r="E199" s="68" t="s">
        <v>26</v>
      </c>
      <c r="F199" s="74">
        <v>0.38</v>
      </c>
      <c r="G199" s="99" t="s">
        <v>13</v>
      </c>
      <c r="H199" s="104"/>
      <c r="I199" s="5"/>
      <c r="J199" s="73"/>
      <c r="K199" s="40"/>
      <c r="L199" s="9"/>
      <c r="M199" s="5"/>
      <c r="N199" s="5"/>
      <c r="O199" s="61"/>
      <c r="P199" s="65"/>
      <c r="Q199" s="66"/>
    </row>
    <row r="200" spans="1:17">
      <c r="A200" s="34" t="s">
        <v>38</v>
      </c>
      <c r="B200" s="43">
        <v>0</v>
      </c>
      <c r="C200" s="4" t="s">
        <v>324</v>
      </c>
      <c r="D200" s="22" t="s">
        <v>261</v>
      </c>
      <c r="E200" s="68" t="s">
        <v>251</v>
      </c>
      <c r="F200" s="74">
        <v>0.1</v>
      </c>
      <c r="G200" s="99"/>
      <c r="H200" s="104"/>
      <c r="I200" s="23"/>
      <c r="J200" s="73"/>
      <c r="K200" s="40"/>
      <c r="L200" s="9"/>
      <c r="M200" s="5"/>
      <c r="N200" s="23"/>
      <c r="O200" s="61"/>
      <c r="P200" s="65"/>
      <c r="Q200" s="66"/>
    </row>
    <row r="201" spans="1:17">
      <c r="A201" s="34" t="s">
        <v>38</v>
      </c>
      <c r="B201" s="40">
        <v>0</v>
      </c>
      <c r="C201" s="22" t="s">
        <v>142</v>
      </c>
      <c r="D201" s="22" t="s">
        <v>255</v>
      </c>
      <c r="E201" s="68" t="s">
        <v>251</v>
      </c>
      <c r="F201" s="74">
        <v>0.75</v>
      </c>
      <c r="G201" s="99"/>
      <c r="H201" s="104"/>
      <c r="I201" s="5"/>
      <c r="J201" s="73"/>
      <c r="K201" s="40"/>
      <c r="L201" s="9"/>
      <c r="M201" s="5"/>
      <c r="N201" s="5"/>
      <c r="O201" s="61"/>
      <c r="P201" s="65"/>
      <c r="Q201" s="66"/>
    </row>
    <row r="202" spans="1:17">
      <c r="A202" s="34" t="s">
        <v>38</v>
      </c>
      <c r="B202" s="40">
        <v>0</v>
      </c>
      <c r="C202" s="22" t="s">
        <v>145</v>
      </c>
      <c r="D202" s="22" t="s">
        <v>379</v>
      </c>
      <c r="E202" s="68" t="s">
        <v>9</v>
      </c>
      <c r="F202" s="74">
        <v>0.1</v>
      </c>
      <c r="G202" s="99"/>
      <c r="H202" s="104"/>
      <c r="I202" s="5"/>
      <c r="J202" s="73"/>
      <c r="K202" s="40"/>
      <c r="L202" s="9"/>
      <c r="M202" s="5"/>
      <c r="N202" s="5"/>
      <c r="O202" s="61"/>
      <c r="P202" s="65"/>
      <c r="Q202" s="66"/>
    </row>
    <row r="203" spans="1:17">
      <c r="A203" s="34" t="s">
        <v>38</v>
      </c>
      <c r="B203" s="40">
        <v>0</v>
      </c>
      <c r="C203" s="22" t="s">
        <v>168</v>
      </c>
      <c r="D203" s="22" t="s">
        <v>342</v>
      </c>
      <c r="E203" s="68" t="s">
        <v>343</v>
      </c>
      <c r="F203" s="74">
        <v>0.15</v>
      </c>
      <c r="G203" s="99"/>
      <c r="H203" s="104"/>
      <c r="I203" s="5"/>
      <c r="J203" s="73"/>
      <c r="K203" s="40"/>
      <c r="L203" s="9"/>
      <c r="M203" s="5"/>
      <c r="N203" s="5"/>
      <c r="O203" s="61"/>
      <c r="P203" s="65"/>
      <c r="Q203" s="66"/>
    </row>
    <row r="204" spans="1:17">
      <c r="A204" s="34" t="s">
        <v>38</v>
      </c>
      <c r="B204" s="40">
        <v>0</v>
      </c>
      <c r="C204" s="22" t="s">
        <v>141</v>
      </c>
      <c r="D204" s="22" t="s">
        <v>261</v>
      </c>
      <c r="E204" s="68" t="s">
        <v>251</v>
      </c>
      <c r="F204" s="74">
        <v>0.48</v>
      </c>
      <c r="G204" s="99"/>
      <c r="H204" s="104"/>
      <c r="I204" s="5"/>
      <c r="J204" s="73"/>
      <c r="K204" s="40"/>
      <c r="L204" s="9"/>
      <c r="M204" s="5"/>
      <c r="N204" s="5"/>
      <c r="O204" s="61"/>
      <c r="P204" s="65"/>
      <c r="Q204" s="66"/>
    </row>
    <row r="205" spans="1:17">
      <c r="A205" s="34" t="s">
        <v>38</v>
      </c>
      <c r="B205" s="40">
        <v>0</v>
      </c>
      <c r="C205" s="22" t="s">
        <v>154</v>
      </c>
      <c r="D205" s="22" t="s">
        <v>255</v>
      </c>
      <c r="E205" s="68" t="s">
        <v>49</v>
      </c>
      <c r="F205" s="74">
        <v>0.6</v>
      </c>
      <c r="G205" s="99"/>
      <c r="H205" s="104"/>
      <c r="I205" s="5"/>
      <c r="J205" s="73"/>
      <c r="K205" s="40"/>
      <c r="L205" s="9"/>
      <c r="M205" s="5"/>
      <c r="N205" s="5"/>
      <c r="O205" s="61"/>
      <c r="P205" s="65"/>
      <c r="Q205" s="66"/>
    </row>
    <row r="206" spans="1:17">
      <c r="A206" s="34" t="s">
        <v>38</v>
      </c>
      <c r="B206" s="40">
        <v>0</v>
      </c>
      <c r="C206" s="22" t="s">
        <v>166</v>
      </c>
      <c r="D206" s="22" t="s">
        <v>323</v>
      </c>
      <c r="E206" s="68" t="s">
        <v>119</v>
      </c>
      <c r="F206" s="74">
        <v>0.1</v>
      </c>
      <c r="G206" s="99"/>
      <c r="H206" s="104"/>
      <c r="I206" s="5"/>
      <c r="J206" s="73"/>
      <c r="K206" s="40"/>
      <c r="L206" s="9"/>
      <c r="M206" s="5"/>
      <c r="N206" s="5"/>
      <c r="O206" s="61"/>
      <c r="P206" s="65"/>
      <c r="Q206" s="66"/>
    </row>
    <row r="207" spans="1:17">
      <c r="A207" s="34" t="s">
        <v>38</v>
      </c>
      <c r="B207" s="40">
        <v>0</v>
      </c>
      <c r="C207" s="22" t="s">
        <v>219</v>
      </c>
      <c r="D207" s="22" t="s">
        <v>255</v>
      </c>
      <c r="E207" s="68" t="s">
        <v>87</v>
      </c>
      <c r="F207" s="74">
        <v>0.22</v>
      </c>
      <c r="G207" s="99"/>
      <c r="H207" s="104"/>
      <c r="I207" s="5"/>
      <c r="J207" s="73"/>
      <c r="K207" s="40"/>
      <c r="L207" s="9"/>
      <c r="M207" s="5"/>
      <c r="N207" s="5"/>
      <c r="O207" s="61"/>
      <c r="P207" s="65"/>
      <c r="Q207" s="66"/>
    </row>
    <row r="208" spans="1:17">
      <c r="A208" s="34" t="s">
        <v>38</v>
      </c>
      <c r="B208" s="40">
        <v>0</v>
      </c>
      <c r="C208" s="22" t="s">
        <v>388</v>
      </c>
      <c r="D208" s="22" t="s">
        <v>230</v>
      </c>
      <c r="E208" s="68" t="s">
        <v>216</v>
      </c>
      <c r="F208" s="74">
        <v>0.1</v>
      </c>
      <c r="G208" s="99"/>
      <c r="H208" s="104"/>
      <c r="I208" s="5"/>
      <c r="J208" s="73"/>
      <c r="K208" s="40"/>
      <c r="L208" s="9"/>
      <c r="M208" s="5"/>
      <c r="N208" s="5"/>
      <c r="O208" s="61"/>
      <c r="P208" s="65"/>
      <c r="Q208" s="66"/>
    </row>
    <row r="209" spans="1:17">
      <c r="A209" s="34" t="s">
        <v>38</v>
      </c>
      <c r="B209" s="40">
        <v>0</v>
      </c>
      <c r="C209" s="22" t="s">
        <v>139</v>
      </c>
      <c r="D209" s="22" t="s">
        <v>380</v>
      </c>
      <c r="E209" s="68" t="s">
        <v>381</v>
      </c>
      <c r="F209" s="74">
        <v>0.6</v>
      </c>
      <c r="G209" s="99"/>
      <c r="H209" s="104"/>
      <c r="I209" s="5"/>
      <c r="J209" s="73"/>
      <c r="K209" s="40"/>
      <c r="L209" s="9"/>
      <c r="M209" s="5"/>
      <c r="N209" s="5"/>
      <c r="O209" s="61"/>
      <c r="P209" s="65"/>
      <c r="Q209" s="66"/>
    </row>
    <row r="210" spans="1:17">
      <c r="A210" s="28" t="s">
        <v>38</v>
      </c>
      <c r="B210" s="40">
        <v>0</v>
      </c>
      <c r="C210" s="22" t="s">
        <v>183</v>
      </c>
      <c r="D210" s="22" t="s">
        <v>230</v>
      </c>
      <c r="E210" s="68" t="s">
        <v>34</v>
      </c>
      <c r="F210" s="74"/>
      <c r="G210" s="99"/>
      <c r="H210" s="104"/>
      <c r="I210" s="5"/>
      <c r="J210" s="73"/>
      <c r="K210" s="40"/>
      <c r="L210" s="9"/>
      <c r="M210" s="5"/>
      <c r="N210" s="5"/>
      <c r="O210" s="61"/>
      <c r="P210" s="65"/>
      <c r="Q210" s="66"/>
    </row>
    <row r="211" spans="1:17">
      <c r="A211" s="34" t="s">
        <v>38</v>
      </c>
      <c r="B211" s="40">
        <v>0</v>
      </c>
      <c r="C211" s="22" t="s">
        <v>214</v>
      </c>
      <c r="D211" s="22" t="s">
        <v>280</v>
      </c>
      <c r="E211" s="68" t="s">
        <v>216</v>
      </c>
      <c r="F211" s="74">
        <v>0.23</v>
      </c>
      <c r="G211" s="99"/>
      <c r="H211" s="104" t="s">
        <v>6</v>
      </c>
      <c r="I211" s="5"/>
      <c r="J211" s="73"/>
      <c r="K211" s="40"/>
      <c r="L211" s="9"/>
      <c r="M211" s="5"/>
      <c r="N211" s="5"/>
      <c r="O211" s="61"/>
      <c r="P211" s="65"/>
      <c r="Q211" s="66"/>
    </row>
    <row r="212" spans="1:17">
      <c r="A212" s="28" t="s">
        <v>38</v>
      </c>
      <c r="B212" s="40">
        <v>0</v>
      </c>
      <c r="C212" s="22" t="s">
        <v>129</v>
      </c>
      <c r="D212" s="22" t="s">
        <v>224</v>
      </c>
      <c r="E212" s="68" t="s">
        <v>251</v>
      </c>
      <c r="F212" s="74"/>
      <c r="G212" s="99"/>
      <c r="H212" s="104"/>
      <c r="I212" s="5"/>
      <c r="J212" s="73"/>
      <c r="K212" s="40"/>
      <c r="L212" s="9"/>
      <c r="M212" s="5"/>
      <c r="N212" s="5"/>
      <c r="O212" s="61"/>
      <c r="P212" s="65"/>
      <c r="Q212" s="66"/>
    </row>
    <row r="213" spans="1:17">
      <c r="A213" s="28" t="s">
        <v>38</v>
      </c>
      <c r="B213" s="40">
        <v>0</v>
      </c>
      <c r="C213" s="22" t="s">
        <v>393</v>
      </c>
      <c r="D213" s="22" t="s">
        <v>255</v>
      </c>
      <c r="E213" s="68" t="s">
        <v>49</v>
      </c>
      <c r="F213" s="74"/>
      <c r="G213" s="99"/>
      <c r="H213" s="104"/>
      <c r="I213" s="5"/>
      <c r="J213" s="73"/>
      <c r="K213" s="40"/>
      <c r="L213" s="9"/>
      <c r="M213" s="5"/>
      <c r="N213" s="5"/>
      <c r="O213" s="61"/>
      <c r="P213" s="65"/>
      <c r="Q213" s="66"/>
    </row>
    <row r="214" spans="1:17">
      <c r="A214" s="34" t="s">
        <v>38</v>
      </c>
      <c r="B214" s="40">
        <v>0</v>
      </c>
      <c r="C214" s="4" t="s">
        <v>198</v>
      </c>
      <c r="D214" s="22" t="s">
        <v>280</v>
      </c>
      <c r="E214" s="68" t="s">
        <v>298</v>
      </c>
      <c r="F214" s="74">
        <v>0.75</v>
      </c>
      <c r="G214" s="99" t="s">
        <v>13</v>
      </c>
      <c r="H214" s="104"/>
      <c r="I214" s="5"/>
      <c r="J214" s="73"/>
      <c r="K214" s="40"/>
      <c r="L214" s="9"/>
      <c r="M214" s="5"/>
      <c r="N214" s="23"/>
      <c r="O214" s="61"/>
      <c r="P214" s="65"/>
      <c r="Q214" s="66"/>
    </row>
    <row r="215" spans="1:17">
      <c r="A215" s="8" t="s">
        <v>38</v>
      </c>
      <c r="B215" s="40">
        <v>0</v>
      </c>
      <c r="C215" s="6" t="s">
        <v>173</v>
      </c>
      <c r="D215" s="22"/>
      <c r="E215" s="68"/>
      <c r="F215" s="74"/>
      <c r="G215" s="99"/>
      <c r="H215" s="104"/>
      <c r="I215" s="5"/>
      <c r="J215" s="73"/>
      <c r="K215" s="40"/>
      <c r="L215" s="9"/>
      <c r="M215" s="5"/>
      <c r="N215" s="5"/>
      <c r="O215" s="61"/>
      <c r="P215" s="65"/>
      <c r="Q215" s="66"/>
    </row>
    <row r="216" spans="1:17">
      <c r="A216" s="34" t="s">
        <v>38</v>
      </c>
      <c r="B216" s="40">
        <v>0</v>
      </c>
      <c r="C216" s="4" t="s">
        <v>204</v>
      </c>
      <c r="D216" s="22" t="s">
        <v>280</v>
      </c>
      <c r="E216" s="68" t="s">
        <v>298</v>
      </c>
      <c r="F216" s="74">
        <v>0.6</v>
      </c>
      <c r="G216" s="99"/>
      <c r="H216" s="104"/>
      <c r="I216" s="5"/>
      <c r="J216" s="73"/>
      <c r="K216" s="40"/>
      <c r="L216" s="9"/>
      <c r="M216" s="5"/>
      <c r="N216" s="5"/>
      <c r="O216" s="61"/>
      <c r="P216" s="65"/>
      <c r="Q216" s="66"/>
    </row>
    <row r="217" spans="1:17">
      <c r="A217" s="34" t="s">
        <v>38</v>
      </c>
      <c r="B217" s="40">
        <v>0</v>
      </c>
      <c r="C217" s="4" t="s">
        <v>196</v>
      </c>
      <c r="D217" s="22" t="s">
        <v>280</v>
      </c>
      <c r="E217" s="68" t="s">
        <v>289</v>
      </c>
      <c r="F217" s="74">
        <v>0.42</v>
      </c>
      <c r="G217" s="99"/>
      <c r="H217" s="104"/>
      <c r="I217" s="5"/>
      <c r="J217" s="73"/>
      <c r="K217" s="40"/>
      <c r="L217" s="9"/>
      <c r="M217" s="5"/>
      <c r="N217" s="5"/>
      <c r="O217" s="61"/>
      <c r="P217" s="65"/>
      <c r="Q217" s="66"/>
    </row>
    <row r="218" spans="1:17">
      <c r="A218" s="8" t="s">
        <v>38</v>
      </c>
      <c r="B218" s="40">
        <v>0</v>
      </c>
      <c r="C218" s="6" t="s">
        <v>153</v>
      </c>
      <c r="D218" s="22"/>
      <c r="E218" s="68"/>
      <c r="F218" s="74"/>
      <c r="G218" s="99"/>
      <c r="H218" s="104"/>
      <c r="I218" s="5"/>
      <c r="J218" s="73"/>
      <c r="K218" s="40"/>
      <c r="L218" s="9"/>
      <c r="M218" s="5"/>
      <c r="N218" s="5"/>
      <c r="O218" s="61"/>
      <c r="P218" s="65"/>
      <c r="Q218" s="66"/>
    </row>
    <row r="219" spans="1:17">
      <c r="A219" s="34" t="s">
        <v>38</v>
      </c>
      <c r="B219" s="40">
        <v>0</v>
      </c>
      <c r="C219" s="22" t="s">
        <v>163</v>
      </c>
      <c r="D219" s="22" t="s">
        <v>337</v>
      </c>
      <c r="E219" s="68" t="s">
        <v>161</v>
      </c>
      <c r="F219" s="74">
        <v>0.08</v>
      </c>
      <c r="G219" s="99"/>
      <c r="H219" s="104"/>
      <c r="I219" s="5"/>
      <c r="J219" s="73"/>
      <c r="K219" s="40"/>
      <c r="L219" s="9"/>
      <c r="M219" s="5"/>
      <c r="N219" s="5"/>
      <c r="O219" s="61"/>
      <c r="P219" s="65"/>
      <c r="Q219" s="66"/>
    </row>
    <row r="220" spans="1:17">
      <c r="A220" s="28" t="s">
        <v>38</v>
      </c>
      <c r="B220" s="40">
        <v>0</v>
      </c>
      <c r="C220" s="22" t="s">
        <v>131</v>
      </c>
      <c r="D220" s="22" t="s">
        <v>383</v>
      </c>
      <c r="E220" s="68" t="s">
        <v>384</v>
      </c>
      <c r="F220" s="74"/>
      <c r="G220" s="99"/>
      <c r="H220" s="104"/>
      <c r="I220" s="5"/>
      <c r="J220" s="73"/>
      <c r="K220" s="40"/>
      <c r="L220" s="9"/>
      <c r="M220" s="5"/>
      <c r="N220" s="5"/>
      <c r="O220" s="61"/>
      <c r="P220" s="65"/>
      <c r="Q220" s="66"/>
    </row>
    <row r="221" spans="1:17">
      <c r="A221" s="28" t="s">
        <v>38</v>
      </c>
      <c r="B221" s="40">
        <v>0</v>
      </c>
      <c r="C221" s="22" t="s">
        <v>128</v>
      </c>
      <c r="D221" s="22" t="s">
        <v>224</v>
      </c>
      <c r="E221" s="68" t="s">
        <v>251</v>
      </c>
      <c r="F221" s="74"/>
      <c r="G221" s="99"/>
      <c r="H221" s="104"/>
      <c r="I221" s="5"/>
      <c r="J221" s="73"/>
      <c r="K221" s="40"/>
      <c r="L221" s="9"/>
      <c r="M221" s="5"/>
      <c r="N221" s="5"/>
      <c r="O221" s="61"/>
      <c r="P221" s="65"/>
      <c r="Q221" s="66"/>
    </row>
    <row r="222" spans="1:17">
      <c r="A222" s="34" t="s">
        <v>38</v>
      </c>
      <c r="B222" s="40">
        <v>0</v>
      </c>
      <c r="C222" s="22" t="s">
        <v>170</v>
      </c>
      <c r="D222" s="22" t="s">
        <v>221</v>
      </c>
      <c r="E222" s="68" t="s">
        <v>66</v>
      </c>
      <c r="F222" s="74">
        <v>0.05</v>
      </c>
      <c r="G222" s="99"/>
      <c r="H222" s="104"/>
      <c r="I222" s="7">
        <v>0.05</v>
      </c>
      <c r="J222" s="73"/>
      <c r="K222" s="40"/>
      <c r="L222" s="9"/>
      <c r="M222" s="5"/>
      <c r="N222" s="7">
        <v>0.05</v>
      </c>
      <c r="O222" s="61"/>
      <c r="P222" s="65">
        <f>N222*$G$257</f>
        <v>4750</v>
      </c>
      <c r="Q222" s="66"/>
    </row>
    <row r="223" spans="1:17">
      <c r="A223" s="28" t="s">
        <v>38</v>
      </c>
      <c r="B223" s="40">
        <v>0</v>
      </c>
      <c r="C223" s="22" t="s">
        <v>186</v>
      </c>
      <c r="D223" s="22" t="s">
        <v>230</v>
      </c>
      <c r="E223" s="68" t="s">
        <v>251</v>
      </c>
      <c r="F223" s="74"/>
      <c r="G223" s="99"/>
      <c r="H223" s="104"/>
      <c r="I223" s="5"/>
      <c r="J223" s="73"/>
      <c r="K223" s="40"/>
      <c r="L223" s="9"/>
      <c r="M223" s="5"/>
      <c r="N223" s="5"/>
      <c r="O223" s="61"/>
      <c r="P223" s="65"/>
      <c r="Q223" s="66" t="s">
        <v>297</v>
      </c>
    </row>
    <row r="224" spans="1:17">
      <c r="A224" s="34" t="s">
        <v>38</v>
      </c>
      <c r="B224" s="40">
        <v>0</v>
      </c>
      <c r="C224" s="22" t="s">
        <v>310</v>
      </c>
      <c r="D224" s="22" t="s">
        <v>311</v>
      </c>
      <c r="E224" s="68" t="s">
        <v>87</v>
      </c>
      <c r="F224" s="74">
        <v>0.4</v>
      </c>
      <c r="G224" s="99"/>
      <c r="H224" s="104"/>
      <c r="I224" s="5"/>
      <c r="J224" s="73"/>
      <c r="K224" s="40"/>
      <c r="L224" s="9"/>
      <c r="M224" s="5"/>
      <c r="N224" s="5"/>
      <c r="O224" s="61"/>
      <c r="P224" s="65"/>
      <c r="Q224" s="66"/>
    </row>
    <row r="225" spans="1:17">
      <c r="A225" s="28" t="s">
        <v>38</v>
      </c>
      <c r="B225" s="40">
        <v>0</v>
      </c>
      <c r="C225" s="22" t="s">
        <v>134</v>
      </c>
      <c r="D225" s="22" t="s">
        <v>224</v>
      </c>
      <c r="E225" s="68" t="s">
        <v>251</v>
      </c>
      <c r="F225" s="74"/>
      <c r="G225" s="99"/>
      <c r="H225" s="104"/>
      <c r="I225" s="5"/>
      <c r="J225" s="73"/>
      <c r="K225" s="40"/>
      <c r="L225" s="9"/>
      <c r="M225" s="5"/>
      <c r="N225" s="5"/>
      <c r="O225" s="61"/>
      <c r="P225" s="65"/>
      <c r="Q225" s="66"/>
    </row>
    <row r="226" spans="1:17">
      <c r="A226" s="34" t="s">
        <v>38</v>
      </c>
      <c r="B226" s="40">
        <v>0</v>
      </c>
      <c r="C226" s="22" t="s">
        <v>119</v>
      </c>
      <c r="D226" s="22" t="s">
        <v>261</v>
      </c>
      <c r="E226" s="68" t="s">
        <v>69</v>
      </c>
      <c r="F226" s="74">
        <v>0.3</v>
      </c>
      <c r="G226" s="99"/>
      <c r="H226" s="104"/>
      <c r="I226" s="5"/>
      <c r="J226" s="73"/>
      <c r="K226" s="40"/>
      <c r="L226" s="9"/>
      <c r="M226" s="5"/>
      <c r="N226" s="5"/>
      <c r="O226" s="61"/>
      <c r="P226" s="65"/>
      <c r="Q226" s="66"/>
    </row>
    <row r="227" spans="1:17">
      <c r="A227" s="34" t="s">
        <v>38</v>
      </c>
      <c r="B227" s="40">
        <v>0</v>
      </c>
      <c r="C227" s="22" t="s">
        <v>164</v>
      </c>
      <c r="D227" s="22" t="s">
        <v>337</v>
      </c>
      <c r="E227" s="68" t="s">
        <v>161</v>
      </c>
      <c r="F227" s="74">
        <v>0.1</v>
      </c>
      <c r="G227" s="99"/>
      <c r="H227" s="104"/>
      <c r="I227" s="5"/>
      <c r="J227" s="73"/>
      <c r="K227" s="40"/>
      <c r="L227" s="9"/>
      <c r="M227" s="5"/>
      <c r="N227" s="5"/>
      <c r="O227" s="61"/>
      <c r="P227" s="65"/>
      <c r="Q227" s="66"/>
    </row>
    <row r="228" spans="1:17">
      <c r="A228" s="28" t="s">
        <v>38</v>
      </c>
      <c r="B228" s="40">
        <v>0</v>
      </c>
      <c r="C228" s="22" t="s">
        <v>400</v>
      </c>
      <c r="D228" s="22" t="s">
        <v>280</v>
      </c>
      <c r="E228" s="68" t="s">
        <v>216</v>
      </c>
      <c r="F228" s="74"/>
      <c r="G228" s="99"/>
      <c r="H228" s="104"/>
      <c r="I228" s="5"/>
      <c r="J228" s="73"/>
      <c r="K228" s="40"/>
      <c r="L228" s="9"/>
      <c r="M228" s="5"/>
      <c r="N228" s="5"/>
      <c r="O228" s="61"/>
      <c r="P228" s="65"/>
      <c r="Q228" s="66"/>
    </row>
    <row r="229" spans="1:17">
      <c r="A229" s="28" t="s">
        <v>38</v>
      </c>
      <c r="B229" s="40">
        <v>0</v>
      </c>
      <c r="C229" s="22" t="s">
        <v>402</v>
      </c>
      <c r="D229" s="22" t="s">
        <v>230</v>
      </c>
      <c r="E229" s="68" t="s">
        <v>231</v>
      </c>
      <c r="F229" s="74"/>
      <c r="G229" s="99"/>
      <c r="H229" s="104"/>
      <c r="I229" s="5"/>
      <c r="J229" s="73"/>
      <c r="K229" s="40"/>
      <c r="L229" s="9"/>
      <c r="M229" s="5"/>
      <c r="N229" s="5"/>
      <c r="O229" s="61"/>
      <c r="P229" s="65"/>
      <c r="Q229" s="66"/>
    </row>
    <row r="230" spans="1:17">
      <c r="A230" s="8" t="s">
        <v>38</v>
      </c>
      <c r="B230" s="40"/>
      <c r="C230" s="6" t="s">
        <v>125</v>
      </c>
      <c r="D230" s="22"/>
      <c r="E230" s="68"/>
      <c r="F230" s="74"/>
      <c r="G230" s="99"/>
      <c r="H230" s="104"/>
      <c r="I230" s="5"/>
      <c r="J230" s="73"/>
      <c r="K230" s="40"/>
      <c r="L230" s="9"/>
      <c r="M230" s="5"/>
      <c r="N230" s="5"/>
      <c r="O230" s="61"/>
      <c r="P230" s="65"/>
      <c r="Q230" s="66"/>
    </row>
    <row r="231" spans="1:17">
      <c r="A231" s="8" t="s">
        <v>38</v>
      </c>
      <c r="B231" s="40"/>
      <c r="C231" s="6" t="s">
        <v>181</v>
      </c>
      <c r="D231" s="22"/>
      <c r="E231" s="68"/>
      <c r="F231" s="74"/>
      <c r="G231" s="99"/>
      <c r="H231" s="104"/>
      <c r="I231" s="5"/>
      <c r="J231" s="73"/>
      <c r="K231" s="40"/>
      <c r="L231" s="9"/>
      <c r="M231" s="5"/>
      <c r="N231" s="5"/>
      <c r="O231" s="61"/>
      <c r="P231" s="65"/>
      <c r="Q231" s="66"/>
    </row>
    <row r="232" spans="1:17">
      <c r="A232" s="8" t="s">
        <v>38</v>
      </c>
      <c r="B232" s="40"/>
      <c r="C232" s="6" t="s">
        <v>132</v>
      </c>
      <c r="D232" s="22"/>
      <c r="E232" s="68"/>
      <c r="F232" s="74"/>
      <c r="G232" s="99"/>
      <c r="H232" s="104"/>
      <c r="I232" s="5"/>
      <c r="J232" s="73"/>
      <c r="K232" s="40"/>
      <c r="L232" s="9"/>
      <c r="M232" s="5"/>
      <c r="N232" s="5"/>
      <c r="O232" s="61"/>
      <c r="P232" s="65"/>
      <c r="Q232" s="66"/>
    </row>
    <row r="233" spans="1:17">
      <c r="A233" s="8" t="s">
        <v>38</v>
      </c>
      <c r="B233" s="40"/>
      <c r="C233" s="6" t="s">
        <v>199</v>
      </c>
      <c r="D233" s="22"/>
      <c r="E233" s="68"/>
      <c r="F233" s="74"/>
      <c r="G233" s="99"/>
      <c r="H233" s="104"/>
      <c r="I233" s="5"/>
      <c r="J233" s="73"/>
      <c r="K233" s="40"/>
      <c r="L233" s="9"/>
      <c r="M233" s="5"/>
      <c r="N233" s="5"/>
      <c r="O233" s="61"/>
      <c r="P233" s="65"/>
      <c r="Q233" s="66"/>
    </row>
    <row r="234" spans="1:17">
      <c r="A234" s="8" t="s">
        <v>38</v>
      </c>
      <c r="B234" s="40"/>
      <c r="C234" s="6" t="s">
        <v>143</v>
      </c>
      <c r="D234" s="22"/>
      <c r="E234" s="68"/>
      <c r="F234" s="74"/>
      <c r="G234" s="99"/>
      <c r="H234" s="104"/>
      <c r="I234" s="5"/>
      <c r="J234" s="73"/>
      <c r="K234" s="40"/>
      <c r="L234" s="9"/>
      <c r="M234" s="5"/>
      <c r="N234" s="5"/>
      <c r="O234" s="61"/>
      <c r="P234" s="65"/>
      <c r="Q234" s="66"/>
    </row>
    <row r="235" spans="1:17">
      <c r="A235" s="8" t="s">
        <v>38</v>
      </c>
      <c r="B235" s="40"/>
      <c r="C235" s="6" t="s">
        <v>126</v>
      </c>
      <c r="D235" s="22"/>
      <c r="E235" s="68"/>
      <c r="F235" s="74"/>
      <c r="G235" s="99"/>
      <c r="H235" s="104"/>
      <c r="I235" s="5"/>
      <c r="J235" s="73"/>
      <c r="K235" s="40"/>
      <c r="L235" s="9"/>
      <c r="M235" s="5"/>
      <c r="N235" s="5"/>
      <c r="O235" s="61"/>
      <c r="P235" s="65"/>
      <c r="Q235" s="66"/>
    </row>
    <row r="236" spans="1:17">
      <c r="A236" s="8" t="s">
        <v>38</v>
      </c>
      <c r="B236" s="40"/>
      <c r="C236" s="6" t="s">
        <v>165</v>
      </c>
      <c r="D236" s="22"/>
      <c r="E236" s="68"/>
      <c r="F236" s="74"/>
      <c r="G236" s="99"/>
      <c r="H236" s="104"/>
      <c r="I236" s="5"/>
      <c r="J236" s="73"/>
      <c r="K236" s="40"/>
      <c r="L236" s="9"/>
      <c r="M236" s="5"/>
      <c r="N236" s="5"/>
      <c r="O236" s="61"/>
      <c r="P236" s="65"/>
      <c r="Q236" s="66"/>
    </row>
    <row r="237" spans="1:17">
      <c r="A237" s="8"/>
      <c r="B237" s="40"/>
      <c r="C237" s="4"/>
      <c r="D237" s="22"/>
      <c r="E237" s="68"/>
      <c r="F237" s="74"/>
      <c r="G237" s="99"/>
      <c r="H237" s="104"/>
      <c r="I237" s="5"/>
      <c r="J237" s="73"/>
      <c r="K237" s="40"/>
      <c r="L237" s="9"/>
      <c r="M237" s="5"/>
      <c r="N237" s="5"/>
      <c r="O237" s="61"/>
      <c r="P237" s="65"/>
      <c r="Q237" s="66"/>
    </row>
    <row r="238" spans="1:17">
      <c r="A238" s="8"/>
      <c r="B238" s="40"/>
      <c r="C238" s="4"/>
      <c r="D238" s="22"/>
      <c r="E238" s="68"/>
      <c r="F238" s="74"/>
      <c r="G238" s="99"/>
      <c r="H238" s="104"/>
      <c r="I238" s="5"/>
      <c r="J238" s="73"/>
      <c r="K238" s="40"/>
      <c r="L238" s="9"/>
      <c r="M238" s="5"/>
      <c r="N238" s="5"/>
      <c r="O238" s="61"/>
      <c r="P238" s="65"/>
      <c r="Q238" s="66"/>
    </row>
    <row r="239" spans="1:17" ht="15" thickBot="1">
      <c r="A239" s="10"/>
      <c r="B239" s="41"/>
      <c r="C239" s="11"/>
      <c r="D239" s="50"/>
      <c r="E239" s="70"/>
      <c r="F239" s="119"/>
      <c r="G239" s="101"/>
      <c r="H239" s="107"/>
      <c r="I239" s="12"/>
      <c r="J239" s="75"/>
      <c r="K239" s="41"/>
      <c r="L239" s="13"/>
      <c r="M239" s="12"/>
      <c r="N239" s="12"/>
      <c r="O239" s="63"/>
      <c r="P239" s="87"/>
      <c r="Q239" s="67"/>
    </row>
    <row r="240" spans="1:17" ht="15" thickBot="1">
      <c r="C240" s="2"/>
      <c r="D240" s="2"/>
      <c r="E240" s="2" t="s">
        <v>28</v>
      </c>
      <c r="F240" s="3">
        <f>SUM(F7:F239)</f>
        <v>15.850000000000001</v>
      </c>
      <c r="G240" s="3">
        <f>SUM(G7:G239)</f>
        <v>93.620000000000033</v>
      </c>
      <c r="H240" s="113">
        <f>SUM(H7:H239)</f>
        <v>25.789999999999992</v>
      </c>
      <c r="I240" s="113">
        <f>SUM(I7:I239)</f>
        <v>55.169999999999987</v>
      </c>
      <c r="J240" s="113">
        <f>SUM(J7:J239)</f>
        <v>12.37</v>
      </c>
      <c r="M240" s="85">
        <f>SUM(M7:M239)</f>
        <v>13.740000000000002</v>
      </c>
      <c r="N240" s="85">
        <f>SUM(N7:N239)</f>
        <v>34.609999999999985</v>
      </c>
      <c r="O240" s="85">
        <f>SUM(O7:O239)</f>
        <v>15.86</v>
      </c>
      <c r="P240" s="86">
        <f>SUM(P7:P239)</f>
        <v>6393400</v>
      </c>
      <c r="Q240" s="45" t="s">
        <v>256</v>
      </c>
    </row>
    <row r="241" spans="3:16" ht="16" thickTop="1" thickBot="1">
      <c r="I241" s="2" t="s">
        <v>352</v>
      </c>
      <c r="J241" s="126">
        <f>SUM(H240:J240)</f>
        <v>93.329999999999984</v>
      </c>
      <c r="M241" s="19" t="s">
        <v>3</v>
      </c>
      <c r="N241" s="19" t="s">
        <v>227</v>
      </c>
      <c r="O241" s="84" t="s">
        <v>228</v>
      </c>
    </row>
    <row r="242" spans="3:16" ht="15" thickBot="1">
      <c r="C242" s="88"/>
      <c r="D242" s="88"/>
      <c r="E242" s="88"/>
      <c r="F242" s="89"/>
      <c r="G242" s="90"/>
      <c r="H242" s="91"/>
      <c r="I242" s="89"/>
      <c r="J242" s="89"/>
    </row>
    <row r="243" spans="3:16" ht="15" thickBot="1">
      <c r="C243" s="88"/>
      <c r="D243" s="88"/>
      <c r="E243" s="88"/>
      <c r="F243" s="89"/>
      <c r="G243" s="90"/>
      <c r="H243" s="89"/>
      <c r="I243" s="89"/>
      <c r="J243" s="112">
        <f>(H240+I240+J240)/G240</f>
        <v>0.99690237128818582</v>
      </c>
      <c r="O243" s="112">
        <f>(M240+N240+O240)/G240</f>
        <v>0.68585772270882239</v>
      </c>
      <c r="P243" t="s">
        <v>282</v>
      </c>
    </row>
    <row r="244" spans="3:16">
      <c r="C244" s="92"/>
      <c r="D244" s="92"/>
      <c r="E244" s="92"/>
      <c r="F244" s="89"/>
      <c r="G244" s="90"/>
      <c r="H244" s="91"/>
      <c r="I244" s="89"/>
      <c r="J244" s="89"/>
    </row>
    <row r="246" spans="3:16">
      <c r="C246" s="35" t="s">
        <v>233</v>
      </c>
    </row>
    <row r="247" spans="3:16">
      <c r="C247" s="45">
        <v>1</v>
      </c>
      <c r="D247" s="36" t="s">
        <v>234</v>
      </c>
      <c r="E247" s="36"/>
    </row>
    <row r="248" spans="3:16">
      <c r="C248" s="45">
        <v>2</v>
      </c>
      <c r="D248" s="44" t="s">
        <v>252</v>
      </c>
      <c r="E248" s="44"/>
    </row>
    <row r="249" spans="3:16">
      <c r="C249" s="45">
        <v>3</v>
      </c>
      <c r="D249" s="48" t="s">
        <v>253</v>
      </c>
      <c r="E249" s="48"/>
    </row>
    <row r="250" spans="3:16">
      <c r="C250" s="45">
        <v>4</v>
      </c>
      <c r="D250" s="47" t="s">
        <v>237</v>
      </c>
      <c r="E250" s="47"/>
    </row>
    <row r="251" spans="3:16">
      <c r="C251" s="45">
        <v>5</v>
      </c>
      <c r="D251" s="46" t="s">
        <v>269</v>
      </c>
      <c r="E251" s="46"/>
    </row>
    <row r="252" spans="3:16">
      <c r="C252" s="45">
        <v>6</v>
      </c>
      <c r="D252" s="114" t="s">
        <v>286</v>
      </c>
      <c r="E252" s="114"/>
    </row>
    <row r="254" spans="3:16">
      <c r="F254" s="54" t="s">
        <v>242</v>
      </c>
    </row>
    <row r="255" spans="3:16">
      <c r="E255" s="51" t="s">
        <v>243</v>
      </c>
      <c r="F255" s="52" t="s">
        <v>3</v>
      </c>
      <c r="G255" s="52" t="s">
        <v>241</v>
      </c>
      <c r="H255" s="52" t="s">
        <v>228</v>
      </c>
    </row>
    <row r="256" spans="3:16">
      <c r="E256" s="35" t="s">
        <v>238</v>
      </c>
      <c r="F256" s="53">
        <v>40000</v>
      </c>
      <c r="G256" s="53">
        <v>60000</v>
      </c>
      <c r="H256" s="53">
        <v>155000</v>
      </c>
    </row>
    <row r="257" spans="2:8">
      <c r="E257" s="35" t="s">
        <v>239</v>
      </c>
      <c r="F257" s="53">
        <v>40000</v>
      </c>
      <c r="G257" s="53">
        <v>95000</v>
      </c>
      <c r="H257" s="53">
        <v>155000</v>
      </c>
    </row>
    <row r="258" spans="2:8">
      <c r="E258" s="35" t="s">
        <v>240</v>
      </c>
      <c r="F258" s="53">
        <v>40000</v>
      </c>
      <c r="G258" s="53">
        <v>95000</v>
      </c>
      <c r="H258" s="53">
        <v>155000</v>
      </c>
    </row>
    <row r="260" spans="2:8">
      <c r="B260" s="35" t="s">
        <v>317</v>
      </c>
    </row>
    <row r="261" spans="2:8">
      <c r="B261" s="35">
        <v>1</v>
      </c>
      <c r="C261" t="s">
        <v>319</v>
      </c>
    </row>
    <row r="262" spans="2:8">
      <c r="B262" s="35">
        <v>2</v>
      </c>
      <c r="C262" t="s">
        <v>318</v>
      </c>
    </row>
    <row r="263" spans="2:8">
      <c r="B263" s="35">
        <v>3</v>
      </c>
      <c r="C263" t="s">
        <v>320</v>
      </c>
    </row>
    <row r="264" spans="2:8">
      <c r="B264" s="35">
        <v>4</v>
      </c>
      <c r="C264" t="s">
        <v>321</v>
      </c>
    </row>
    <row r="265" spans="2:8">
      <c r="B265" s="35">
        <v>5</v>
      </c>
      <c r="C265" t="s">
        <v>322</v>
      </c>
    </row>
    <row r="266" spans="2:8">
      <c r="B266" s="35">
        <v>6</v>
      </c>
    </row>
    <row r="267" spans="2:8">
      <c r="B267" s="35">
        <v>7</v>
      </c>
    </row>
    <row r="268" spans="2:8">
      <c r="B268" s="35">
        <v>8</v>
      </c>
    </row>
    <row r="269" spans="2:8">
      <c r="B269" s="35">
        <v>9</v>
      </c>
    </row>
  </sheetData>
  <sortState ref="A7:Q239">
    <sortCondition descending="1" ref="A7:A239"/>
    <sortCondition ref="B7:B239"/>
    <sortCondition ref="C7:C239"/>
  </sortState>
  <mergeCells count="4">
    <mergeCell ref="F5:G5"/>
    <mergeCell ref="H5:J5"/>
    <mergeCell ref="M5:O5"/>
    <mergeCell ref="K6:L6"/>
  </mergeCells>
  <pageMargins left="0.45" right="0.45" top="0.75" bottom="0.5" header="0.3" footer="0.3"/>
  <pageSetup scale="69" fitToHeight="10" orientation="landscape" horizontalDpi="4294967293" verticalDpi="4294967293"/>
  <headerFooter>
    <oddHeader>&amp;LTown of Boulder Junction&amp;C&amp;"-,Bold"&amp;20TOWN ROADS&amp;RPrivate Data</oddHeader>
    <oddFooter>&amp;LPrinted: &amp;D, &amp;T&amp;CPage &amp;P of &amp;N&amp;R&amp;F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161"/>
  <sheetViews>
    <sheetView topLeftCell="B1" workbookViewId="0">
      <pane ySplit="6" topLeftCell="A134" activePane="bottomLeft" state="frozen"/>
      <selection activeCell="B1" sqref="B1"/>
      <selection pane="bottomLeft" activeCell="M26" sqref="M26"/>
    </sheetView>
  </sheetViews>
  <sheetFormatPr baseColWidth="10" defaultColWidth="8.83203125" defaultRowHeight="14" x14ac:dyDescent="0"/>
  <cols>
    <col min="1" max="1" width="6.33203125" style="1" hidden="1" customWidth="1"/>
    <col min="2" max="2" width="8.6640625" style="1" customWidth="1"/>
    <col min="3" max="3" width="36.83203125" customWidth="1"/>
    <col min="4" max="4" width="27.5" hidden="1" customWidth="1"/>
    <col min="5" max="5" width="29" hidden="1" customWidth="1"/>
    <col min="6" max="7" width="8.6640625" style="1" hidden="1" customWidth="1"/>
    <col min="8" max="8" width="7" style="1" customWidth="1"/>
    <col min="9" max="9" width="7.5" style="1" customWidth="1"/>
    <col min="10" max="10" width="7.1640625" style="1" customWidth="1"/>
    <col min="11" max="11" width="14.6640625" style="1" hidden="1" customWidth="1"/>
    <col min="12" max="12" width="15" style="1" hidden="1" customWidth="1"/>
    <col min="17" max="17" width="7.33203125" customWidth="1"/>
    <col min="18" max="18" width="7.1640625" customWidth="1"/>
    <col min="19" max="19" width="7.33203125" customWidth="1"/>
    <col min="20" max="20" width="30.5" customWidth="1"/>
    <col min="21" max="21" width="53" customWidth="1"/>
  </cols>
  <sheetData>
    <row r="1" spans="1:21" ht="18">
      <c r="C1" s="26" t="s">
        <v>220</v>
      </c>
      <c r="D1" s="26"/>
      <c r="E1" s="26"/>
    </row>
    <row r="2" spans="1:21" ht="23">
      <c r="C2" s="27" t="s">
        <v>249</v>
      </c>
      <c r="D2" s="27"/>
      <c r="E2" s="27"/>
    </row>
    <row r="4" spans="1:21" ht="15" thickBot="1">
      <c r="M4" s="172"/>
    </row>
    <row r="5" spans="1:21">
      <c r="A5" s="140"/>
      <c r="B5" s="30" t="s">
        <v>247</v>
      </c>
      <c r="C5" s="141"/>
      <c r="D5" s="144"/>
      <c r="E5" s="144"/>
      <c r="F5" s="760" t="s">
        <v>208</v>
      </c>
      <c r="G5" s="761"/>
      <c r="H5" s="762" t="s">
        <v>2</v>
      </c>
      <c r="I5" s="763"/>
      <c r="J5" s="764"/>
      <c r="K5" s="71"/>
      <c r="L5" s="17"/>
      <c r="M5" s="763" t="s">
        <v>416</v>
      </c>
      <c r="N5" s="763"/>
      <c r="O5" s="765"/>
      <c r="P5" s="143"/>
      <c r="Q5" s="142"/>
      <c r="R5" s="143" t="s">
        <v>421</v>
      </c>
      <c r="S5" s="160"/>
      <c r="T5" s="59" t="s">
        <v>420</v>
      </c>
      <c r="U5" s="80"/>
    </row>
    <row r="6" spans="1:21" ht="15" thickBot="1">
      <c r="A6" s="18" t="s">
        <v>1</v>
      </c>
      <c r="B6" s="37" t="s">
        <v>235</v>
      </c>
      <c r="C6" s="19" t="s">
        <v>0</v>
      </c>
      <c r="D6" s="19" t="s">
        <v>222</v>
      </c>
      <c r="E6" s="57" t="s">
        <v>223</v>
      </c>
      <c r="F6" s="18" t="s">
        <v>38</v>
      </c>
      <c r="G6" s="57" t="s">
        <v>5</v>
      </c>
      <c r="H6" s="18" t="s">
        <v>3</v>
      </c>
      <c r="I6" s="19" t="s">
        <v>227</v>
      </c>
      <c r="J6" s="20" t="s">
        <v>228</v>
      </c>
      <c r="K6" s="766" t="s">
        <v>279</v>
      </c>
      <c r="L6" s="767"/>
      <c r="M6" s="152" t="s">
        <v>417</v>
      </c>
      <c r="N6" s="152" t="s">
        <v>418</v>
      </c>
      <c r="O6" s="153" t="s">
        <v>419</v>
      </c>
      <c r="P6" s="177" t="s">
        <v>426</v>
      </c>
      <c r="Q6" s="161" t="s">
        <v>422</v>
      </c>
      <c r="R6" s="152" t="s">
        <v>423</v>
      </c>
      <c r="S6" s="162" t="s">
        <v>424</v>
      </c>
      <c r="T6" s="97" t="s">
        <v>425</v>
      </c>
      <c r="U6" s="145" t="s">
        <v>245</v>
      </c>
    </row>
    <row r="7" spans="1:21" ht="20" customHeight="1">
      <c r="A7" s="124" t="s">
        <v>5</v>
      </c>
      <c r="B7" s="182">
        <v>3</v>
      </c>
      <c r="C7" s="183" t="s">
        <v>56</v>
      </c>
      <c r="D7" s="22" t="s">
        <v>230</v>
      </c>
      <c r="E7" s="68" t="s">
        <v>36</v>
      </c>
      <c r="F7" s="117"/>
      <c r="G7" s="98">
        <v>0.68</v>
      </c>
      <c r="H7" s="103"/>
      <c r="I7" s="184">
        <v>0.68</v>
      </c>
      <c r="J7" s="72"/>
      <c r="K7" s="38" t="s">
        <v>232</v>
      </c>
      <c r="L7" s="14" t="s">
        <v>13</v>
      </c>
      <c r="M7" s="185">
        <v>5</v>
      </c>
      <c r="N7" s="185">
        <v>5</v>
      </c>
      <c r="O7" s="186">
        <v>5</v>
      </c>
      <c r="P7" s="178">
        <f t="shared" ref="P7:P38" si="0">SUM(M7:O7)</f>
        <v>15</v>
      </c>
      <c r="Q7" s="188"/>
      <c r="R7" s="189"/>
      <c r="S7" s="190"/>
      <c r="T7" s="134"/>
      <c r="U7" s="64" t="s">
        <v>254</v>
      </c>
    </row>
    <row r="8" spans="1:21" ht="20" customHeight="1">
      <c r="A8" s="28" t="s">
        <v>5</v>
      </c>
      <c r="B8" s="82">
        <v>3</v>
      </c>
      <c r="C8" s="155" t="s">
        <v>59</v>
      </c>
      <c r="D8" s="22" t="s">
        <v>280</v>
      </c>
      <c r="E8" s="68" t="s">
        <v>251</v>
      </c>
      <c r="F8" s="74"/>
      <c r="G8" s="99">
        <v>2.04</v>
      </c>
      <c r="H8" s="104"/>
      <c r="I8" s="81">
        <v>2.04</v>
      </c>
      <c r="J8" s="73"/>
      <c r="K8" s="40" t="s">
        <v>283</v>
      </c>
      <c r="L8" s="9"/>
      <c r="M8" s="181">
        <v>5</v>
      </c>
      <c r="N8" s="181">
        <v>5</v>
      </c>
      <c r="O8" s="179">
        <v>5</v>
      </c>
      <c r="P8" s="178">
        <f t="shared" si="0"/>
        <v>15</v>
      </c>
      <c r="Q8" s="163"/>
      <c r="R8" s="23"/>
      <c r="S8" s="164"/>
      <c r="T8" s="65"/>
      <c r="U8" s="66" t="s">
        <v>309</v>
      </c>
    </row>
    <row r="9" spans="1:21" ht="20" customHeight="1">
      <c r="A9" s="34" t="s">
        <v>5</v>
      </c>
      <c r="B9" s="82">
        <v>3</v>
      </c>
      <c r="C9" s="155" t="s">
        <v>122</v>
      </c>
      <c r="D9" s="22" t="s">
        <v>255</v>
      </c>
      <c r="E9" s="68" t="s">
        <v>251</v>
      </c>
      <c r="F9" s="74"/>
      <c r="G9" s="99">
        <v>3.5</v>
      </c>
      <c r="H9" s="104"/>
      <c r="I9" s="81">
        <v>3.5</v>
      </c>
      <c r="J9" s="73"/>
      <c r="K9" s="40" t="s">
        <v>278</v>
      </c>
      <c r="L9" s="9"/>
      <c r="M9" s="181">
        <v>5</v>
      </c>
      <c r="N9" s="181">
        <v>5</v>
      </c>
      <c r="O9" s="179">
        <v>5</v>
      </c>
      <c r="P9" s="178">
        <f t="shared" si="0"/>
        <v>15</v>
      </c>
      <c r="Q9" s="163"/>
      <c r="R9" s="23"/>
      <c r="S9" s="164"/>
      <c r="T9" s="65"/>
      <c r="U9" s="66"/>
    </row>
    <row r="10" spans="1:21" ht="20" customHeight="1">
      <c r="A10" s="34" t="s">
        <v>5</v>
      </c>
      <c r="B10" s="82">
        <v>3</v>
      </c>
      <c r="C10" s="155" t="s">
        <v>69</v>
      </c>
      <c r="D10" s="22" t="s">
        <v>250</v>
      </c>
      <c r="E10" s="68" t="s">
        <v>261</v>
      </c>
      <c r="F10" s="74"/>
      <c r="G10" s="99">
        <v>4.57</v>
      </c>
      <c r="H10" s="104"/>
      <c r="I10" s="81">
        <v>4.57</v>
      </c>
      <c r="J10" s="73" t="s">
        <v>13</v>
      </c>
      <c r="K10" s="40" t="s">
        <v>264</v>
      </c>
      <c r="L10" s="9"/>
      <c r="M10" s="181">
        <v>5</v>
      </c>
      <c r="N10" s="181">
        <v>5</v>
      </c>
      <c r="O10" s="187">
        <v>5</v>
      </c>
      <c r="P10" s="178">
        <f t="shared" si="0"/>
        <v>15</v>
      </c>
      <c r="Q10" s="165"/>
      <c r="R10" s="171"/>
      <c r="S10" s="166"/>
      <c r="T10" s="65"/>
      <c r="U10" s="66" t="s">
        <v>265</v>
      </c>
    </row>
    <row r="11" spans="1:21" ht="20" customHeight="1">
      <c r="A11" s="34" t="s">
        <v>5</v>
      </c>
      <c r="B11" s="49">
        <v>2</v>
      </c>
      <c r="C11" s="155" t="s">
        <v>21</v>
      </c>
      <c r="D11" s="22" t="s">
        <v>327</v>
      </c>
      <c r="E11" s="68" t="s">
        <v>69</v>
      </c>
      <c r="F11" s="74"/>
      <c r="G11" s="99">
        <v>1.1000000000000001</v>
      </c>
      <c r="H11" s="104"/>
      <c r="I11" s="7">
        <v>1.1000000000000001</v>
      </c>
      <c r="J11" s="73" t="s">
        <v>13</v>
      </c>
      <c r="K11" s="40"/>
      <c r="L11" s="9"/>
      <c r="M11" s="181">
        <v>3</v>
      </c>
      <c r="N11" s="181">
        <v>4</v>
      </c>
      <c r="O11" s="179">
        <v>5</v>
      </c>
      <c r="P11" s="178">
        <f t="shared" si="0"/>
        <v>12</v>
      </c>
      <c r="Q11" s="163"/>
      <c r="R11" s="23"/>
      <c r="S11" s="164"/>
      <c r="T11" s="65"/>
      <c r="U11" s="66"/>
    </row>
    <row r="12" spans="1:21" ht="20" customHeight="1">
      <c r="A12" s="34" t="s">
        <v>5</v>
      </c>
      <c r="B12" s="49">
        <v>2</v>
      </c>
      <c r="C12" s="155" t="s">
        <v>66</v>
      </c>
      <c r="D12" s="22" t="s">
        <v>221</v>
      </c>
      <c r="E12" s="68" t="s">
        <v>251</v>
      </c>
      <c r="F12" s="74"/>
      <c r="G12" s="99">
        <v>0.8</v>
      </c>
      <c r="H12" s="104"/>
      <c r="I12" s="7">
        <v>0.8</v>
      </c>
      <c r="J12" s="73" t="s">
        <v>13</v>
      </c>
      <c r="K12" s="40"/>
      <c r="L12" s="9"/>
      <c r="M12" s="181">
        <v>3</v>
      </c>
      <c r="N12" s="181">
        <v>3</v>
      </c>
      <c r="O12" s="179">
        <v>5</v>
      </c>
      <c r="P12" s="178">
        <f t="shared" si="0"/>
        <v>11</v>
      </c>
      <c r="Q12" s="163"/>
      <c r="R12" s="23"/>
      <c r="S12" s="164"/>
      <c r="T12" s="65"/>
      <c r="U12" s="66"/>
    </row>
    <row r="13" spans="1:21" ht="20" customHeight="1">
      <c r="A13" s="34" t="s">
        <v>5</v>
      </c>
      <c r="B13" s="49">
        <v>2</v>
      </c>
      <c r="C13" s="155" t="s">
        <v>427</v>
      </c>
      <c r="D13" s="22"/>
      <c r="E13" s="68"/>
      <c r="F13" s="74"/>
      <c r="G13" s="99"/>
      <c r="H13" s="74"/>
      <c r="I13" s="7">
        <v>1.3</v>
      </c>
      <c r="J13" s="76"/>
      <c r="K13" s="40"/>
      <c r="L13" s="9"/>
      <c r="M13" s="181">
        <v>3</v>
      </c>
      <c r="N13" s="181">
        <v>3</v>
      </c>
      <c r="O13" s="179">
        <v>5</v>
      </c>
      <c r="P13" s="178">
        <f t="shared" si="0"/>
        <v>11</v>
      </c>
      <c r="Q13" s="163"/>
      <c r="R13" s="23"/>
      <c r="S13" s="164"/>
      <c r="T13" s="65"/>
      <c r="U13" s="66"/>
    </row>
    <row r="14" spans="1:21" ht="20" customHeight="1">
      <c r="A14" s="34" t="s">
        <v>5</v>
      </c>
      <c r="B14" s="49">
        <v>2</v>
      </c>
      <c r="C14" s="155" t="s">
        <v>43</v>
      </c>
      <c r="D14" s="22" t="s">
        <v>272</v>
      </c>
      <c r="E14" s="68" t="s">
        <v>273</v>
      </c>
      <c r="F14" s="74"/>
      <c r="G14" s="99">
        <v>2.79</v>
      </c>
      <c r="H14" s="104"/>
      <c r="I14" s="7">
        <v>2.79</v>
      </c>
      <c r="J14" s="73" t="s">
        <v>13</v>
      </c>
      <c r="K14" s="40" t="s">
        <v>41</v>
      </c>
      <c r="L14" s="9"/>
      <c r="M14" s="181">
        <v>3</v>
      </c>
      <c r="N14" s="181">
        <v>3</v>
      </c>
      <c r="O14" s="179">
        <v>5</v>
      </c>
      <c r="P14" s="178">
        <f t="shared" si="0"/>
        <v>11</v>
      </c>
      <c r="Q14" s="163"/>
      <c r="R14" s="23"/>
      <c r="S14" s="164"/>
      <c r="T14" s="65"/>
      <c r="U14" s="66" t="s">
        <v>274</v>
      </c>
    </row>
    <row r="15" spans="1:21" ht="20" customHeight="1">
      <c r="A15" s="34" t="s">
        <v>5</v>
      </c>
      <c r="B15" s="49">
        <v>2</v>
      </c>
      <c r="C15" s="155" t="s">
        <v>194</v>
      </c>
      <c r="D15" s="22" t="s">
        <v>224</v>
      </c>
      <c r="E15" s="68" t="s">
        <v>302</v>
      </c>
      <c r="F15" s="74"/>
      <c r="G15" s="99">
        <v>0.6</v>
      </c>
      <c r="H15" s="104"/>
      <c r="I15" s="7">
        <v>0.6</v>
      </c>
      <c r="J15" s="73" t="s">
        <v>13</v>
      </c>
      <c r="K15" s="40" t="s">
        <v>16</v>
      </c>
      <c r="L15" s="9"/>
      <c r="M15" s="181">
        <v>2</v>
      </c>
      <c r="N15" s="181">
        <v>3</v>
      </c>
      <c r="O15" s="179">
        <v>5</v>
      </c>
      <c r="P15" s="178">
        <f t="shared" si="0"/>
        <v>10</v>
      </c>
      <c r="Q15" s="163"/>
      <c r="R15" s="23"/>
      <c r="S15" s="164"/>
      <c r="T15" s="65"/>
      <c r="U15" s="66" t="s">
        <v>303</v>
      </c>
    </row>
    <row r="16" spans="1:21" ht="20" customHeight="1">
      <c r="A16" s="34" t="s">
        <v>5</v>
      </c>
      <c r="B16" s="49">
        <v>2</v>
      </c>
      <c r="C16" s="155" t="s">
        <v>9</v>
      </c>
      <c r="D16" s="22" t="s">
        <v>255</v>
      </c>
      <c r="E16" s="68" t="s">
        <v>122</v>
      </c>
      <c r="F16" s="74"/>
      <c r="G16" s="99">
        <v>1.03</v>
      </c>
      <c r="H16" s="104"/>
      <c r="I16" s="7">
        <v>1.03</v>
      </c>
      <c r="J16" s="73" t="s">
        <v>13</v>
      </c>
      <c r="K16" s="40">
        <v>1991</v>
      </c>
      <c r="L16" s="9"/>
      <c r="M16" s="181">
        <v>2</v>
      </c>
      <c r="N16" s="181">
        <v>3</v>
      </c>
      <c r="O16" s="179">
        <v>5</v>
      </c>
      <c r="P16" s="178">
        <f t="shared" si="0"/>
        <v>10</v>
      </c>
      <c r="Q16" s="163"/>
      <c r="R16" s="23"/>
      <c r="S16" s="164"/>
      <c r="T16" s="65"/>
      <c r="U16" s="66"/>
    </row>
    <row r="17" spans="1:21" ht="20" customHeight="1">
      <c r="A17" s="34" t="s">
        <v>5</v>
      </c>
      <c r="B17" s="49">
        <v>2</v>
      </c>
      <c r="C17" s="155" t="s">
        <v>20</v>
      </c>
      <c r="D17" s="22" t="s">
        <v>255</v>
      </c>
      <c r="E17" s="68" t="s">
        <v>251</v>
      </c>
      <c r="F17" s="74"/>
      <c r="G17" s="99">
        <v>0.15</v>
      </c>
      <c r="H17" s="104"/>
      <c r="I17" s="7">
        <v>0.15</v>
      </c>
      <c r="J17" s="73" t="s">
        <v>13</v>
      </c>
      <c r="K17" s="40">
        <v>1971</v>
      </c>
      <c r="L17" s="9"/>
      <c r="M17" s="181">
        <v>2</v>
      </c>
      <c r="N17" s="181">
        <v>2</v>
      </c>
      <c r="O17" s="179">
        <v>5</v>
      </c>
      <c r="P17" s="178">
        <f t="shared" si="0"/>
        <v>9</v>
      </c>
      <c r="Q17" s="163"/>
      <c r="R17" s="23"/>
      <c r="S17" s="164"/>
      <c r="T17" s="65"/>
      <c r="U17" s="66" t="s">
        <v>365</v>
      </c>
    </row>
    <row r="18" spans="1:21" ht="20" customHeight="1">
      <c r="A18" s="34" t="s">
        <v>5</v>
      </c>
      <c r="B18" s="49">
        <v>2</v>
      </c>
      <c r="C18" s="155" t="s">
        <v>25</v>
      </c>
      <c r="D18" s="22" t="s">
        <v>255</v>
      </c>
      <c r="E18" s="68" t="s">
        <v>251</v>
      </c>
      <c r="F18" s="74"/>
      <c r="G18" s="99">
        <v>0.75</v>
      </c>
      <c r="H18" s="104"/>
      <c r="I18" s="7">
        <v>0.75</v>
      </c>
      <c r="J18" s="73"/>
      <c r="K18" s="40">
        <v>1992</v>
      </c>
      <c r="L18" s="9"/>
      <c r="M18" s="181">
        <v>1</v>
      </c>
      <c r="N18" s="181">
        <v>1</v>
      </c>
      <c r="O18" s="179">
        <v>5</v>
      </c>
      <c r="P18" s="178">
        <f t="shared" si="0"/>
        <v>7</v>
      </c>
      <c r="Q18" s="163"/>
      <c r="R18" s="23"/>
      <c r="S18" s="164"/>
      <c r="T18" s="65"/>
      <c r="U18" s="66"/>
    </row>
    <row r="19" spans="1:21" ht="20" customHeight="1">
      <c r="A19" s="34" t="s">
        <v>5</v>
      </c>
      <c r="B19" s="49">
        <v>2</v>
      </c>
      <c r="C19" s="155" t="s">
        <v>45</v>
      </c>
      <c r="D19" s="22" t="s">
        <v>230</v>
      </c>
      <c r="E19" s="68" t="s">
        <v>231</v>
      </c>
      <c r="F19" s="74"/>
      <c r="G19" s="99">
        <v>0.5</v>
      </c>
      <c r="H19" s="104"/>
      <c r="I19" s="7">
        <v>0.5</v>
      </c>
      <c r="J19" s="73"/>
      <c r="K19" s="40">
        <v>1973</v>
      </c>
      <c r="L19" s="9"/>
      <c r="M19" s="181">
        <v>1</v>
      </c>
      <c r="N19" s="181">
        <v>1</v>
      </c>
      <c r="O19" s="179">
        <v>5</v>
      </c>
      <c r="P19" s="178">
        <f t="shared" si="0"/>
        <v>7</v>
      </c>
      <c r="Q19" s="163"/>
      <c r="R19" s="23"/>
      <c r="S19" s="164"/>
      <c r="T19" s="65"/>
      <c r="U19" s="66" t="s">
        <v>366</v>
      </c>
    </row>
    <row r="20" spans="1:21" ht="20" customHeight="1">
      <c r="A20" s="34" t="s">
        <v>5</v>
      </c>
      <c r="B20" s="39">
        <v>5</v>
      </c>
      <c r="C20" s="155" t="s">
        <v>96</v>
      </c>
      <c r="D20" s="22" t="s">
        <v>280</v>
      </c>
      <c r="E20" s="68" t="s">
        <v>294</v>
      </c>
      <c r="F20" s="74"/>
      <c r="G20" s="99">
        <v>0.24</v>
      </c>
      <c r="H20" s="109">
        <v>0.24</v>
      </c>
      <c r="I20" s="5"/>
      <c r="J20" s="73"/>
      <c r="K20" s="40">
        <v>1991</v>
      </c>
      <c r="L20" s="9"/>
      <c r="M20" s="181">
        <v>1</v>
      </c>
      <c r="N20" s="181">
        <v>1</v>
      </c>
      <c r="O20" s="179">
        <v>5</v>
      </c>
      <c r="P20" s="178">
        <f t="shared" si="0"/>
        <v>7</v>
      </c>
      <c r="Q20" s="163"/>
      <c r="R20" s="23"/>
      <c r="S20" s="164"/>
      <c r="T20" s="65"/>
      <c r="U20" s="66"/>
    </row>
    <row r="21" spans="1:21" ht="20" customHeight="1">
      <c r="A21" s="34" t="s">
        <v>5</v>
      </c>
      <c r="B21" s="49">
        <v>2</v>
      </c>
      <c r="C21" s="155" t="s">
        <v>106</v>
      </c>
      <c r="D21" s="22" t="s">
        <v>280</v>
      </c>
      <c r="E21" s="68" t="s">
        <v>36</v>
      </c>
      <c r="F21" s="74"/>
      <c r="G21" s="99">
        <v>0.05</v>
      </c>
      <c r="H21" s="104" t="s">
        <v>13</v>
      </c>
      <c r="I21" s="7">
        <v>0.05</v>
      </c>
      <c r="J21" s="73"/>
      <c r="K21" s="40"/>
      <c r="L21" s="9"/>
      <c r="M21" s="181">
        <v>1</v>
      </c>
      <c r="N21" s="181">
        <v>1</v>
      </c>
      <c r="O21" s="179">
        <v>5</v>
      </c>
      <c r="P21" s="178">
        <f t="shared" si="0"/>
        <v>7</v>
      </c>
      <c r="Q21" s="163"/>
      <c r="R21" s="23"/>
      <c r="S21" s="164"/>
      <c r="T21" s="65"/>
      <c r="U21" s="66"/>
    </row>
    <row r="22" spans="1:21" ht="20" customHeight="1">
      <c r="A22" s="34" t="s">
        <v>5</v>
      </c>
      <c r="B22" s="49">
        <v>2</v>
      </c>
      <c r="C22" s="155" t="s">
        <v>107</v>
      </c>
      <c r="D22" s="22" t="s">
        <v>280</v>
      </c>
      <c r="E22" s="68" t="s">
        <v>36</v>
      </c>
      <c r="F22" s="74"/>
      <c r="G22" s="99">
        <v>0.22</v>
      </c>
      <c r="H22" s="104" t="s">
        <v>13</v>
      </c>
      <c r="I22" s="7">
        <v>0.22</v>
      </c>
      <c r="J22" s="73"/>
      <c r="K22" s="40"/>
      <c r="L22" s="9"/>
      <c r="M22" s="181">
        <v>1</v>
      </c>
      <c r="N22" s="181">
        <v>1</v>
      </c>
      <c r="O22" s="179">
        <v>5</v>
      </c>
      <c r="P22" s="178">
        <f t="shared" si="0"/>
        <v>7</v>
      </c>
      <c r="Q22" s="163"/>
      <c r="R22" s="23"/>
      <c r="S22" s="164"/>
      <c r="T22" s="65"/>
      <c r="U22" s="66" t="s">
        <v>304</v>
      </c>
    </row>
    <row r="23" spans="1:21" ht="20" customHeight="1">
      <c r="A23" s="34" t="s">
        <v>5</v>
      </c>
      <c r="B23" s="95">
        <v>6</v>
      </c>
      <c r="C23" s="155" t="s">
        <v>47</v>
      </c>
      <c r="D23" s="22" t="s">
        <v>291</v>
      </c>
      <c r="E23" s="68" t="s">
        <v>14</v>
      </c>
      <c r="F23" s="74"/>
      <c r="G23" s="99">
        <v>1.31</v>
      </c>
      <c r="H23" s="115">
        <v>1.31</v>
      </c>
      <c r="I23" s="5"/>
      <c r="J23" s="73"/>
      <c r="K23" s="40"/>
      <c r="L23" s="9"/>
      <c r="M23" s="192">
        <v>1</v>
      </c>
      <c r="N23" s="192">
        <v>0.5</v>
      </c>
      <c r="O23" s="193">
        <v>5</v>
      </c>
      <c r="P23" s="191">
        <f t="shared" si="0"/>
        <v>6.5</v>
      </c>
      <c r="Q23" s="163"/>
      <c r="R23" s="23"/>
      <c r="S23" s="164"/>
      <c r="T23" s="65"/>
      <c r="U23" s="66"/>
    </row>
    <row r="24" spans="1:21" ht="20" customHeight="1">
      <c r="A24" s="34" t="s">
        <v>5</v>
      </c>
      <c r="B24" s="95">
        <v>6</v>
      </c>
      <c r="C24" s="157" t="s">
        <v>123</v>
      </c>
      <c r="D24" s="22" t="s">
        <v>371</v>
      </c>
      <c r="E24" s="68" t="s">
        <v>372</v>
      </c>
      <c r="F24" s="74"/>
      <c r="G24" s="99">
        <v>0.74</v>
      </c>
      <c r="H24" s="115">
        <v>0.74</v>
      </c>
      <c r="I24" s="5"/>
      <c r="J24" s="73"/>
      <c r="K24" s="40"/>
      <c r="L24" s="9"/>
      <c r="M24" s="202">
        <v>0.5</v>
      </c>
      <c r="N24" s="202">
        <v>1</v>
      </c>
      <c r="O24" s="203">
        <v>5</v>
      </c>
      <c r="P24" s="191">
        <f t="shared" si="0"/>
        <v>6.5</v>
      </c>
      <c r="Q24" s="163"/>
      <c r="R24" s="23"/>
      <c r="S24" s="164"/>
      <c r="T24" s="65"/>
      <c r="U24" s="66" t="s">
        <v>373</v>
      </c>
    </row>
    <row r="25" spans="1:21" ht="20" customHeight="1">
      <c r="A25" s="28" t="s">
        <v>5</v>
      </c>
      <c r="B25" s="82">
        <v>3</v>
      </c>
      <c r="C25" s="155" t="s">
        <v>26</v>
      </c>
      <c r="D25" s="22" t="s">
        <v>293</v>
      </c>
      <c r="E25" s="68" t="s">
        <v>251</v>
      </c>
      <c r="F25" s="74"/>
      <c r="G25" s="99">
        <v>2.08</v>
      </c>
      <c r="H25" s="104"/>
      <c r="I25" s="81">
        <v>2.08</v>
      </c>
      <c r="J25" s="73" t="s">
        <v>13</v>
      </c>
      <c r="K25" s="40" t="s">
        <v>8</v>
      </c>
      <c r="L25" s="9"/>
      <c r="M25" s="181">
        <v>5</v>
      </c>
      <c r="N25" s="181">
        <v>5</v>
      </c>
      <c r="O25" s="179">
        <v>4</v>
      </c>
      <c r="P25" s="178">
        <f t="shared" si="0"/>
        <v>14</v>
      </c>
      <c r="Q25" s="163"/>
      <c r="R25" s="23"/>
      <c r="S25" s="164"/>
      <c r="T25" s="65"/>
      <c r="U25" s="66"/>
    </row>
    <row r="26" spans="1:21" ht="20" customHeight="1">
      <c r="A26" s="34" t="s">
        <v>5</v>
      </c>
      <c r="B26" s="49">
        <v>2</v>
      </c>
      <c r="C26" s="155" t="s">
        <v>10</v>
      </c>
      <c r="D26" s="22" t="s">
        <v>224</v>
      </c>
      <c r="E26" s="68" t="s">
        <v>251</v>
      </c>
      <c r="F26" s="74"/>
      <c r="G26" s="99">
        <v>1.28</v>
      </c>
      <c r="H26" s="104"/>
      <c r="I26" s="7">
        <v>1.28</v>
      </c>
      <c r="J26" s="73" t="s">
        <v>13</v>
      </c>
      <c r="K26" s="40">
        <v>1987</v>
      </c>
      <c r="L26" s="9"/>
      <c r="M26" s="181">
        <v>4</v>
      </c>
      <c r="N26" s="181">
        <v>5</v>
      </c>
      <c r="O26" s="179">
        <v>4</v>
      </c>
      <c r="P26" s="178">
        <f t="shared" si="0"/>
        <v>13</v>
      </c>
      <c r="Q26" s="163"/>
      <c r="R26" s="23"/>
      <c r="S26" s="164"/>
      <c r="T26" s="65"/>
      <c r="U26" s="66"/>
    </row>
    <row r="27" spans="1:21" ht="20" customHeight="1">
      <c r="A27" s="34" t="s">
        <v>5</v>
      </c>
      <c r="B27" s="56">
        <v>4</v>
      </c>
      <c r="C27" s="155" t="s">
        <v>76</v>
      </c>
      <c r="D27" s="22" t="s">
        <v>250</v>
      </c>
      <c r="E27" s="68" t="s">
        <v>251</v>
      </c>
      <c r="F27" s="74"/>
      <c r="G27" s="99">
        <v>2.7</v>
      </c>
      <c r="H27" s="105">
        <v>1.2</v>
      </c>
      <c r="I27" s="7">
        <v>1</v>
      </c>
      <c r="J27" s="77">
        <v>0.5</v>
      </c>
      <c r="K27" s="40">
        <v>1976</v>
      </c>
      <c r="L27" s="9"/>
      <c r="M27" s="181">
        <v>5</v>
      </c>
      <c r="N27" s="181">
        <v>3</v>
      </c>
      <c r="O27" s="179">
        <v>4</v>
      </c>
      <c r="P27" s="178">
        <f t="shared" si="0"/>
        <v>12</v>
      </c>
      <c r="Q27" s="163"/>
      <c r="R27" s="23"/>
      <c r="S27" s="164"/>
      <c r="T27" s="65"/>
      <c r="U27" s="66"/>
    </row>
    <row r="28" spans="1:21" ht="20" customHeight="1">
      <c r="A28" s="34" t="s">
        <v>5</v>
      </c>
      <c r="B28" s="49">
        <v>2</v>
      </c>
      <c r="C28" s="155" t="s">
        <v>33</v>
      </c>
      <c r="D28" s="22" t="s">
        <v>255</v>
      </c>
      <c r="E28" s="68" t="s">
        <v>87</v>
      </c>
      <c r="F28" s="74"/>
      <c r="G28" s="99">
        <v>0.4</v>
      </c>
      <c r="H28" s="104"/>
      <c r="I28" s="7">
        <v>0.4</v>
      </c>
      <c r="J28" s="73" t="s">
        <v>13</v>
      </c>
      <c r="K28" s="40"/>
      <c r="L28" s="9"/>
      <c r="M28" s="181">
        <v>3</v>
      </c>
      <c r="N28" s="181">
        <v>4</v>
      </c>
      <c r="O28" s="179">
        <v>4</v>
      </c>
      <c r="P28" s="178">
        <f t="shared" si="0"/>
        <v>11</v>
      </c>
      <c r="Q28" s="163"/>
      <c r="R28" s="23"/>
      <c r="S28" s="164"/>
      <c r="T28" s="65"/>
      <c r="U28" s="66"/>
    </row>
    <row r="29" spans="1:21" ht="20" customHeight="1">
      <c r="A29" s="34" t="s">
        <v>5</v>
      </c>
      <c r="B29" s="49">
        <v>2</v>
      </c>
      <c r="C29" s="155" t="s">
        <v>358</v>
      </c>
      <c r="D29" s="22" t="s">
        <v>261</v>
      </c>
      <c r="E29" s="68" t="s">
        <v>215</v>
      </c>
      <c r="F29" s="74"/>
      <c r="G29" s="99">
        <v>1.07</v>
      </c>
      <c r="H29" s="104"/>
      <c r="I29" s="7">
        <v>1.07</v>
      </c>
      <c r="J29" s="73"/>
      <c r="K29" s="40" t="s">
        <v>266</v>
      </c>
      <c r="L29" s="9"/>
      <c r="M29" s="181">
        <v>3</v>
      </c>
      <c r="N29" s="181">
        <v>3</v>
      </c>
      <c r="O29" s="179">
        <v>4</v>
      </c>
      <c r="P29" s="178">
        <f t="shared" si="0"/>
        <v>10</v>
      </c>
      <c r="Q29" s="163"/>
      <c r="R29" s="23"/>
      <c r="S29" s="164"/>
      <c r="T29" s="65"/>
      <c r="U29" s="66" t="s">
        <v>334</v>
      </c>
    </row>
    <row r="30" spans="1:21" ht="20" customHeight="1">
      <c r="A30" s="34" t="s">
        <v>5</v>
      </c>
      <c r="B30" s="82">
        <v>3</v>
      </c>
      <c r="C30" s="155" t="s">
        <v>87</v>
      </c>
      <c r="D30" s="22" t="s">
        <v>255</v>
      </c>
      <c r="E30" s="68" t="s">
        <v>230</v>
      </c>
      <c r="F30" s="74"/>
      <c r="G30" s="108">
        <v>0.28000000000000003</v>
      </c>
      <c r="H30" s="104"/>
      <c r="I30" s="81">
        <v>0.28000000000000003</v>
      </c>
      <c r="J30" s="73"/>
      <c r="K30" s="40" t="s">
        <v>108</v>
      </c>
      <c r="L30" s="9"/>
      <c r="M30" s="181">
        <v>3</v>
      </c>
      <c r="N30" s="181">
        <v>3</v>
      </c>
      <c r="O30" s="179">
        <v>4</v>
      </c>
      <c r="P30" s="178">
        <f t="shared" si="0"/>
        <v>10</v>
      </c>
      <c r="Q30" s="163"/>
      <c r="R30" s="23"/>
      <c r="S30" s="164"/>
      <c r="T30" s="65"/>
      <c r="U30" s="66" t="s">
        <v>268</v>
      </c>
    </row>
    <row r="31" spans="1:21" ht="20" customHeight="1">
      <c r="A31" s="34" t="s">
        <v>5</v>
      </c>
      <c r="B31" s="49">
        <v>2</v>
      </c>
      <c r="C31" s="155" t="s">
        <v>23</v>
      </c>
      <c r="D31" s="22" t="s">
        <v>255</v>
      </c>
      <c r="E31" s="68" t="s">
        <v>251</v>
      </c>
      <c r="F31" s="74"/>
      <c r="G31" s="99">
        <v>0.76</v>
      </c>
      <c r="H31" s="104"/>
      <c r="I31" s="7">
        <v>0.76</v>
      </c>
      <c r="J31" s="73" t="s">
        <v>13</v>
      </c>
      <c r="K31" s="40" t="s">
        <v>27</v>
      </c>
      <c r="L31" s="9"/>
      <c r="M31" s="181">
        <v>3</v>
      </c>
      <c r="N31" s="181">
        <v>3</v>
      </c>
      <c r="O31" s="179">
        <v>4</v>
      </c>
      <c r="P31" s="178">
        <f t="shared" si="0"/>
        <v>10</v>
      </c>
      <c r="Q31" s="163"/>
      <c r="R31" s="23"/>
      <c r="S31" s="164"/>
      <c r="T31" s="65"/>
      <c r="U31" s="66"/>
    </row>
    <row r="32" spans="1:21" ht="20" customHeight="1">
      <c r="A32" s="34" t="s">
        <v>5</v>
      </c>
      <c r="B32" s="49">
        <v>2</v>
      </c>
      <c r="C32" s="155" t="s">
        <v>14</v>
      </c>
      <c r="D32" s="22" t="s">
        <v>255</v>
      </c>
      <c r="E32" s="68" t="s">
        <v>251</v>
      </c>
      <c r="F32" s="74"/>
      <c r="G32" s="99">
        <v>1.25</v>
      </c>
      <c r="H32" s="74"/>
      <c r="I32" s="7">
        <v>1.25</v>
      </c>
      <c r="J32" s="128" t="s">
        <v>13</v>
      </c>
      <c r="K32" s="40">
        <v>1984</v>
      </c>
      <c r="L32" s="9"/>
      <c r="M32" s="181">
        <v>2</v>
      </c>
      <c r="N32" s="181">
        <v>2</v>
      </c>
      <c r="O32" s="179">
        <v>4</v>
      </c>
      <c r="P32" s="178">
        <f t="shared" si="0"/>
        <v>8</v>
      </c>
      <c r="Q32" s="163"/>
      <c r="R32" s="23"/>
      <c r="S32" s="164"/>
      <c r="T32" s="65"/>
      <c r="U32" s="66"/>
    </row>
    <row r="33" spans="1:21" ht="20" customHeight="1">
      <c r="A33" s="34" t="s">
        <v>5</v>
      </c>
      <c r="B33" s="49">
        <v>2</v>
      </c>
      <c r="C33" s="156" t="s">
        <v>118</v>
      </c>
      <c r="D33" s="22" t="s">
        <v>230</v>
      </c>
      <c r="E33" s="68" t="s">
        <v>251</v>
      </c>
      <c r="F33" s="74"/>
      <c r="G33" s="99">
        <v>0.28000000000000003</v>
      </c>
      <c r="H33" s="104"/>
      <c r="I33" s="7">
        <v>0.28000000000000003</v>
      </c>
      <c r="J33" s="73"/>
      <c r="K33" s="40"/>
      <c r="L33" s="9"/>
      <c r="M33" s="181">
        <v>2</v>
      </c>
      <c r="N33" s="181">
        <v>2</v>
      </c>
      <c r="O33" s="179">
        <v>4</v>
      </c>
      <c r="P33" s="178">
        <f t="shared" si="0"/>
        <v>8</v>
      </c>
      <c r="Q33" s="163"/>
      <c r="R33" s="23"/>
      <c r="S33" s="164"/>
      <c r="T33" s="65"/>
      <c r="U33" s="66"/>
    </row>
    <row r="34" spans="1:21" ht="20" customHeight="1">
      <c r="A34" s="34" t="s">
        <v>5</v>
      </c>
      <c r="B34" s="49">
        <v>2</v>
      </c>
      <c r="C34" s="155" t="s">
        <v>61</v>
      </c>
      <c r="D34" s="22" t="s">
        <v>230</v>
      </c>
      <c r="E34" s="68" t="s">
        <v>251</v>
      </c>
      <c r="F34" s="74"/>
      <c r="G34" s="99">
        <v>0.4</v>
      </c>
      <c r="H34" s="104"/>
      <c r="I34" s="7">
        <v>0.4</v>
      </c>
      <c r="J34" s="73"/>
      <c r="K34" s="40"/>
      <c r="L34" s="9"/>
      <c r="M34" s="181">
        <v>1</v>
      </c>
      <c r="N34" s="181">
        <v>3</v>
      </c>
      <c r="O34" s="179">
        <v>4</v>
      </c>
      <c r="P34" s="178">
        <f t="shared" si="0"/>
        <v>8</v>
      </c>
      <c r="Q34" s="163"/>
      <c r="R34" s="23"/>
      <c r="S34" s="164"/>
      <c r="T34" s="65"/>
      <c r="U34" s="66"/>
    </row>
    <row r="35" spans="1:21" ht="20" customHeight="1">
      <c r="A35" s="34" t="s">
        <v>5</v>
      </c>
      <c r="B35" s="49">
        <v>2</v>
      </c>
      <c r="C35" s="155" t="s">
        <v>54</v>
      </c>
      <c r="D35" s="22" t="s">
        <v>255</v>
      </c>
      <c r="E35" s="68" t="s">
        <v>26</v>
      </c>
      <c r="F35" s="74"/>
      <c r="G35" s="99">
        <v>0.6</v>
      </c>
      <c r="H35" s="104"/>
      <c r="I35" s="7">
        <v>0.6</v>
      </c>
      <c r="J35" s="73"/>
      <c r="K35" s="40"/>
      <c r="L35" s="9"/>
      <c r="M35" s="181">
        <v>2</v>
      </c>
      <c r="N35" s="181">
        <v>2</v>
      </c>
      <c r="O35" s="179">
        <v>4</v>
      </c>
      <c r="P35" s="178">
        <f t="shared" si="0"/>
        <v>8</v>
      </c>
      <c r="Q35" s="163"/>
      <c r="R35" s="23"/>
      <c r="S35" s="164"/>
      <c r="T35" s="65"/>
      <c r="U35" s="66"/>
    </row>
    <row r="36" spans="1:21" ht="20" customHeight="1">
      <c r="A36" s="34" t="s">
        <v>5</v>
      </c>
      <c r="B36" s="49">
        <v>2</v>
      </c>
      <c r="C36" s="155" t="s">
        <v>37</v>
      </c>
      <c r="D36" s="22" t="s">
        <v>280</v>
      </c>
      <c r="E36" s="68" t="s">
        <v>216</v>
      </c>
      <c r="F36" s="74"/>
      <c r="G36" s="99">
        <v>0.37</v>
      </c>
      <c r="H36" s="104" t="s">
        <v>13</v>
      </c>
      <c r="I36" s="7">
        <v>0.37</v>
      </c>
      <c r="J36" s="73"/>
      <c r="K36" s="40">
        <v>1975</v>
      </c>
      <c r="L36" s="9"/>
      <c r="M36" s="181">
        <v>1</v>
      </c>
      <c r="N36" s="181">
        <v>2</v>
      </c>
      <c r="O36" s="179">
        <v>4</v>
      </c>
      <c r="P36" s="178">
        <f t="shared" si="0"/>
        <v>7</v>
      </c>
      <c r="Q36" s="163"/>
      <c r="R36" s="23"/>
      <c r="S36" s="164"/>
      <c r="T36" s="65"/>
      <c r="U36" s="66"/>
    </row>
    <row r="37" spans="1:21" ht="20" customHeight="1">
      <c r="A37" s="34" t="s">
        <v>5</v>
      </c>
      <c r="B37" s="49">
        <v>2</v>
      </c>
      <c r="C37" s="155" t="s">
        <v>60</v>
      </c>
      <c r="D37" s="22" t="s">
        <v>255</v>
      </c>
      <c r="E37" s="68" t="s">
        <v>251</v>
      </c>
      <c r="F37" s="74"/>
      <c r="G37" s="99">
        <v>1</v>
      </c>
      <c r="H37" s="105">
        <v>0.1</v>
      </c>
      <c r="I37" s="7">
        <v>0.9</v>
      </c>
      <c r="J37" s="73"/>
      <c r="K37" s="40"/>
      <c r="L37" s="9"/>
      <c r="M37" s="181">
        <v>1</v>
      </c>
      <c r="N37" s="181">
        <v>2</v>
      </c>
      <c r="O37" s="179">
        <v>4</v>
      </c>
      <c r="P37" s="178">
        <f t="shared" si="0"/>
        <v>7</v>
      </c>
      <c r="Q37" s="163"/>
      <c r="R37" s="23"/>
      <c r="S37" s="164"/>
      <c r="T37" s="65"/>
      <c r="U37" s="66"/>
    </row>
    <row r="38" spans="1:21" ht="20" customHeight="1">
      <c r="A38" s="28" t="s">
        <v>5</v>
      </c>
      <c r="B38" s="56">
        <v>4</v>
      </c>
      <c r="C38" s="155" t="s">
        <v>429</v>
      </c>
      <c r="D38" s="22"/>
      <c r="E38" s="68"/>
      <c r="F38" s="74"/>
      <c r="G38" s="99"/>
      <c r="H38" s="105">
        <v>1</v>
      </c>
      <c r="I38" s="5"/>
      <c r="J38" s="128"/>
      <c r="K38" s="40"/>
      <c r="L38" s="9"/>
      <c r="M38" s="181">
        <v>2</v>
      </c>
      <c r="N38" s="181">
        <v>1</v>
      </c>
      <c r="O38" s="179">
        <v>4</v>
      </c>
      <c r="P38" s="178">
        <f t="shared" si="0"/>
        <v>7</v>
      </c>
      <c r="Q38" s="163"/>
      <c r="R38" s="23"/>
      <c r="S38" s="164"/>
      <c r="T38" s="65"/>
      <c r="U38" s="66"/>
    </row>
    <row r="39" spans="1:21" ht="20" customHeight="1">
      <c r="A39" s="34" t="s">
        <v>5</v>
      </c>
      <c r="B39" s="49">
        <v>2</v>
      </c>
      <c r="C39" s="155" t="s">
        <v>72</v>
      </c>
      <c r="D39" s="22" t="s">
        <v>337</v>
      </c>
      <c r="E39" s="68" t="s">
        <v>338</v>
      </c>
      <c r="F39" s="74"/>
      <c r="G39" s="99">
        <v>0.2</v>
      </c>
      <c r="H39" s="104"/>
      <c r="I39" s="7">
        <v>0.2</v>
      </c>
      <c r="J39" s="73"/>
      <c r="K39" s="40"/>
      <c r="L39" s="9"/>
      <c r="M39" s="181">
        <v>1</v>
      </c>
      <c r="N39" s="181">
        <v>2</v>
      </c>
      <c r="O39" s="179">
        <v>4</v>
      </c>
      <c r="P39" s="178">
        <f t="shared" ref="P39:P70" si="1">SUM(M39:O39)</f>
        <v>7</v>
      </c>
      <c r="Q39" s="163"/>
      <c r="R39" s="23"/>
      <c r="S39" s="164"/>
      <c r="T39" s="65"/>
      <c r="U39" s="66"/>
    </row>
    <row r="40" spans="1:21" ht="20" customHeight="1">
      <c r="A40" s="34" t="s">
        <v>5</v>
      </c>
      <c r="B40" s="56">
        <v>4</v>
      </c>
      <c r="C40" s="156" t="s">
        <v>120</v>
      </c>
      <c r="D40" s="22" t="s">
        <v>337</v>
      </c>
      <c r="E40" s="68" t="s">
        <v>339</v>
      </c>
      <c r="F40" s="74" t="s">
        <v>13</v>
      </c>
      <c r="G40" s="99">
        <v>0.3</v>
      </c>
      <c r="H40" s="105">
        <v>0.3</v>
      </c>
      <c r="I40" s="5"/>
      <c r="J40" s="73"/>
      <c r="K40" s="40"/>
      <c r="L40" s="9"/>
      <c r="M40" s="181">
        <v>1</v>
      </c>
      <c r="N40" s="181">
        <v>2</v>
      </c>
      <c r="O40" s="179">
        <v>4</v>
      </c>
      <c r="P40" s="178">
        <f t="shared" si="1"/>
        <v>7</v>
      </c>
      <c r="Q40" s="163"/>
      <c r="R40" s="23"/>
      <c r="S40" s="164"/>
      <c r="T40" s="65"/>
      <c r="U40" s="66" t="s">
        <v>340</v>
      </c>
    </row>
    <row r="41" spans="1:21" ht="20" customHeight="1">
      <c r="A41" s="34" t="s">
        <v>5</v>
      </c>
      <c r="B41" s="49">
        <v>2</v>
      </c>
      <c r="C41" s="155" t="s">
        <v>110</v>
      </c>
      <c r="D41" s="22" t="s">
        <v>250</v>
      </c>
      <c r="E41" s="68" t="s">
        <v>251</v>
      </c>
      <c r="F41" s="74"/>
      <c r="G41" s="99">
        <v>0.94</v>
      </c>
      <c r="H41" s="104"/>
      <c r="I41" s="7">
        <v>0.94</v>
      </c>
      <c r="J41" s="73"/>
      <c r="K41" s="40"/>
      <c r="L41" s="9"/>
      <c r="M41" s="192">
        <v>2</v>
      </c>
      <c r="N41" s="192">
        <v>0.5</v>
      </c>
      <c r="O41" s="193">
        <v>4</v>
      </c>
      <c r="P41" s="191">
        <f t="shared" si="1"/>
        <v>6.5</v>
      </c>
      <c r="Q41" s="163"/>
      <c r="R41" s="23"/>
      <c r="S41" s="164"/>
      <c r="T41" s="65"/>
      <c r="U41" s="66"/>
    </row>
    <row r="42" spans="1:21" ht="20" customHeight="1">
      <c r="A42" s="34" t="s">
        <v>5</v>
      </c>
      <c r="B42" s="49">
        <v>2</v>
      </c>
      <c r="C42" s="155" t="s">
        <v>157</v>
      </c>
      <c r="D42" s="22" t="s">
        <v>250</v>
      </c>
      <c r="E42" s="68" t="s">
        <v>69</v>
      </c>
      <c r="F42" s="74"/>
      <c r="G42" s="99">
        <v>0.13</v>
      </c>
      <c r="H42" s="104"/>
      <c r="I42" s="7">
        <v>0.13</v>
      </c>
      <c r="J42" s="73"/>
      <c r="K42" s="40"/>
      <c r="L42" s="9"/>
      <c r="M42" s="181">
        <v>1</v>
      </c>
      <c r="N42" s="181">
        <v>1</v>
      </c>
      <c r="O42" s="179">
        <v>4</v>
      </c>
      <c r="P42" s="178">
        <f t="shared" si="1"/>
        <v>6</v>
      </c>
      <c r="Q42" s="163"/>
      <c r="R42" s="23"/>
      <c r="S42" s="164"/>
      <c r="T42" s="65"/>
      <c r="U42" s="66"/>
    </row>
    <row r="43" spans="1:21" ht="20" customHeight="1">
      <c r="A43" s="28" t="s">
        <v>5</v>
      </c>
      <c r="B43" s="49">
        <v>2</v>
      </c>
      <c r="C43" s="156" t="s">
        <v>167</v>
      </c>
      <c r="D43" s="22" t="s">
        <v>230</v>
      </c>
      <c r="E43" s="68" t="s">
        <v>61</v>
      </c>
      <c r="F43" s="74" t="s">
        <v>13</v>
      </c>
      <c r="G43" s="99">
        <v>0.15</v>
      </c>
      <c r="H43" s="104"/>
      <c r="I43" s="7">
        <v>0.15</v>
      </c>
      <c r="J43" s="73"/>
      <c r="K43" s="40"/>
      <c r="L43" s="9"/>
      <c r="M43" s="181">
        <v>1</v>
      </c>
      <c r="N43" s="181">
        <v>1</v>
      </c>
      <c r="O43" s="179">
        <v>4</v>
      </c>
      <c r="P43" s="178">
        <f t="shared" si="1"/>
        <v>6</v>
      </c>
      <c r="Q43" s="163"/>
      <c r="R43" s="23"/>
      <c r="S43" s="164"/>
      <c r="T43" s="65"/>
      <c r="U43" s="66" t="s">
        <v>370</v>
      </c>
    </row>
    <row r="44" spans="1:21" ht="20" customHeight="1">
      <c r="A44" s="34" t="s">
        <v>5</v>
      </c>
      <c r="B44" s="56">
        <v>4</v>
      </c>
      <c r="C44" s="155" t="s">
        <v>103</v>
      </c>
      <c r="D44" s="22" t="s">
        <v>280</v>
      </c>
      <c r="E44" s="68" t="s">
        <v>295</v>
      </c>
      <c r="F44" s="74"/>
      <c r="G44" s="99">
        <v>0.12</v>
      </c>
      <c r="H44" s="105">
        <v>0.12</v>
      </c>
      <c r="I44" s="23" t="s">
        <v>13</v>
      </c>
      <c r="J44" s="73"/>
      <c r="K44" s="40"/>
      <c r="L44" s="9"/>
      <c r="M44" s="181">
        <v>1</v>
      </c>
      <c r="N44" s="181">
        <v>1</v>
      </c>
      <c r="O44" s="179">
        <v>4</v>
      </c>
      <c r="P44" s="178">
        <f t="shared" si="1"/>
        <v>6</v>
      </c>
      <c r="Q44" s="163"/>
      <c r="R44" s="23"/>
      <c r="S44" s="164"/>
      <c r="T44" s="65"/>
      <c r="U44" s="66"/>
    </row>
    <row r="45" spans="1:21" ht="20" customHeight="1">
      <c r="A45" s="34" t="s">
        <v>5</v>
      </c>
      <c r="B45" s="56">
        <v>4</v>
      </c>
      <c r="C45" s="155" t="s">
        <v>102</v>
      </c>
      <c r="D45" s="22" t="s">
        <v>280</v>
      </c>
      <c r="E45" s="68" t="s">
        <v>295</v>
      </c>
      <c r="F45" s="74" t="s">
        <v>13</v>
      </c>
      <c r="G45" s="99">
        <v>0.12</v>
      </c>
      <c r="H45" s="105">
        <v>0.12</v>
      </c>
      <c r="I45" s="5" t="s">
        <v>13</v>
      </c>
      <c r="J45" s="73"/>
      <c r="K45" s="40"/>
      <c r="L45" s="9"/>
      <c r="M45" s="181">
        <v>1</v>
      </c>
      <c r="N45" s="181">
        <v>1</v>
      </c>
      <c r="O45" s="179">
        <v>4</v>
      </c>
      <c r="P45" s="178">
        <f t="shared" si="1"/>
        <v>6</v>
      </c>
      <c r="Q45" s="163"/>
      <c r="R45" s="23"/>
      <c r="S45" s="164"/>
      <c r="T45" s="65"/>
      <c r="U45" s="66"/>
    </row>
    <row r="46" spans="1:21" ht="20" customHeight="1">
      <c r="A46" s="34" t="s">
        <v>5</v>
      </c>
      <c r="B46" s="49">
        <v>2</v>
      </c>
      <c r="C46" s="156" t="s">
        <v>349</v>
      </c>
      <c r="D46" s="22" t="s">
        <v>342</v>
      </c>
      <c r="E46" s="68" t="s">
        <v>86</v>
      </c>
      <c r="F46" s="74"/>
      <c r="G46" s="99">
        <v>0.11</v>
      </c>
      <c r="H46" s="104" t="s">
        <v>13</v>
      </c>
      <c r="I46" s="7">
        <v>0.11</v>
      </c>
      <c r="J46" s="73"/>
      <c r="K46" s="40"/>
      <c r="L46" s="9"/>
      <c r="M46" s="181">
        <v>1</v>
      </c>
      <c r="N46" s="181">
        <v>1</v>
      </c>
      <c r="O46" s="179">
        <v>4</v>
      </c>
      <c r="P46" s="178">
        <f t="shared" si="1"/>
        <v>6</v>
      </c>
      <c r="Q46" s="163"/>
      <c r="R46" s="23"/>
      <c r="S46" s="164"/>
      <c r="T46" s="65"/>
      <c r="U46" s="66"/>
    </row>
    <row r="47" spans="1:21" ht="20" customHeight="1">
      <c r="A47" s="34" t="s">
        <v>5</v>
      </c>
      <c r="B47" s="49">
        <v>2</v>
      </c>
      <c r="C47" s="155" t="s">
        <v>86</v>
      </c>
      <c r="D47" s="22" t="s">
        <v>224</v>
      </c>
      <c r="E47" s="68" t="s">
        <v>331</v>
      </c>
      <c r="F47" s="74"/>
      <c r="G47" s="99">
        <v>0.2</v>
      </c>
      <c r="H47" s="104"/>
      <c r="I47" s="7">
        <v>0.2</v>
      </c>
      <c r="J47" s="73"/>
      <c r="K47" s="40"/>
      <c r="L47" s="9"/>
      <c r="M47" s="181">
        <v>1</v>
      </c>
      <c r="N47" s="181">
        <v>1</v>
      </c>
      <c r="O47" s="179">
        <v>4</v>
      </c>
      <c r="P47" s="178">
        <f t="shared" si="1"/>
        <v>6</v>
      </c>
      <c r="Q47" s="163"/>
      <c r="R47" s="23"/>
      <c r="S47" s="164"/>
      <c r="T47" s="65"/>
      <c r="U47" s="66"/>
    </row>
    <row r="48" spans="1:21" ht="20" customHeight="1">
      <c r="A48" s="34" t="s">
        <v>5</v>
      </c>
      <c r="B48" s="49">
        <v>2</v>
      </c>
      <c r="C48" s="156" t="s">
        <v>213</v>
      </c>
      <c r="D48" s="22" t="s">
        <v>230</v>
      </c>
      <c r="E48" s="68" t="s">
        <v>251</v>
      </c>
      <c r="F48" s="74"/>
      <c r="G48" s="99">
        <v>1.1000000000000001</v>
      </c>
      <c r="H48" s="104"/>
      <c r="I48" s="5"/>
      <c r="J48" s="76">
        <v>1.1000000000000001</v>
      </c>
      <c r="K48" s="40"/>
      <c r="L48" s="9"/>
      <c r="M48" s="181">
        <v>5</v>
      </c>
      <c r="N48" s="181">
        <v>5</v>
      </c>
      <c r="O48" s="179">
        <v>3</v>
      </c>
      <c r="P48" s="178">
        <f t="shared" si="1"/>
        <v>13</v>
      </c>
      <c r="Q48" s="163"/>
      <c r="R48" s="23"/>
      <c r="S48" s="164"/>
      <c r="T48" s="65"/>
      <c r="U48" s="66" t="s">
        <v>308</v>
      </c>
    </row>
    <row r="49" spans="1:21" ht="20" customHeight="1">
      <c r="A49" s="34" t="s">
        <v>5</v>
      </c>
      <c r="B49" s="49">
        <v>2</v>
      </c>
      <c r="C49" s="156" t="s">
        <v>70</v>
      </c>
      <c r="D49" s="22" t="s">
        <v>261</v>
      </c>
      <c r="E49" s="68" t="s">
        <v>251</v>
      </c>
      <c r="F49" s="74"/>
      <c r="G49" s="99">
        <v>0.6</v>
      </c>
      <c r="H49" s="104"/>
      <c r="I49" s="7">
        <v>0.6</v>
      </c>
      <c r="J49" s="73"/>
      <c r="K49" s="40"/>
      <c r="L49" s="9"/>
      <c r="M49" s="181">
        <v>3</v>
      </c>
      <c r="N49" s="181">
        <v>4</v>
      </c>
      <c r="O49" s="179">
        <v>3</v>
      </c>
      <c r="P49" s="178">
        <f t="shared" si="1"/>
        <v>10</v>
      </c>
      <c r="Q49" s="163"/>
      <c r="R49" s="23"/>
      <c r="S49" s="164"/>
      <c r="T49" s="65"/>
      <c r="U49" s="66"/>
    </row>
    <row r="50" spans="1:21" ht="20" customHeight="1">
      <c r="A50" s="34" t="s">
        <v>5</v>
      </c>
      <c r="B50" s="49">
        <v>2</v>
      </c>
      <c r="C50" s="155" t="s">
        <v>63</v>
      </c>
      <c r="D50" s="22" t="s">
        <v>267</v>
      </c>
      <c r="E50" s="68" t="s">
        <v>221</v>
      </c>
      <c r="F50" s="74"/>
      <c r="G50" s="99">
        <v>0.27</v>
      </c>
      <c r="H50" s="104"/>
      <c r="I50" s="7">
        <v>0.27</v>
      </c>
      <c r="J50" s="73"/>
      <c r="K50" s="40"/>
      <c r="L50" s="9"/>
      <c r="M50" s="181">
        <v>4</v>
      </c>
      <c r="N50" s="181">
        <v>2</v>
      </c>
      <c r="O50" s="179">
        <v>3</v>
      </c>
      <c r="P50" s="178">
        <f t="shared" si="1"/>
        <v>9</v>
      </c>
      <c r="Q50" s="163"/>
      <c r="R50" s="23"/>
      <c r="S50" s="164"/>
      <c r="T50" s="65"/>
      <c r="U50" s="66"/>
    </row>
    <row r="51" spans="1:21" ht="20" customHeight="1">
      <c r="A51" s="34" t="s">
        <v>5</v>
      </c>
      <c r="B51" s="42">
        <v>1</v>
      </c>
      <c r="C51" s="155" t="s">
        <v>359</v>
      </c>
      <c r="D51" s="22" t="s">
        <v>261</v>
      </c>
      <c r="E51" s="68" t="s">
        <v>215</v>
      </c>
      <c r="F51" s="74"/>
      <c r="G51" s="99">
        <v>2.15</v>
      </c>
      <c r="H51" s="104"/>
      <c r="I51" s="78">
        <v>2.15</v>
      </c>
      <c r="J51" s="73"/>
      <c r="K51" s="40"/>
      <c r="L51" s="9"/>
      <c r="M51" s="181">
        <v>3</v>
      </c>
      <c r="N51" s="181">
        <v>3</v>
      </c>
      <c r="O51" s="179">
        <v>3</v>
      </c>
      <c r="P51" s="178">
        <f t="shared" si="1"/>
        <v>9</v>
      </c>
      <c r="Q51" s="163"/>
      <c r="R51" s="23"/>
      <c r="S51" s="164"/>
      <c r="T51" s="65"/>
      <c r="U51" s="66"/>
    </row>
    <row r="52" spans="1:21" ht="20" customHeight="1">
      <c r="A52" s="34" t="s">
        <v>5</v>
      </c>
      <c r="B52" s="49">
        <v>2</v>
      </c>
      <c r="C52" s="155" t="s">
        <v>330</v>
      </c>
      <c r="D52" s="22" t="s">
        <v>224</v>
      </c>
      <c r="E52" s="68" t="s">
        <v>331</v>
      </c>
      <c r="F52" s="74"/>
      <c r="G52" s="99">
        <v>1.24</v>
      </c>
      <c r="H52" s="104"/>
      <c r="I52" s="7">
        <v>1.24</v>
      </c>
      <c r="J52" s="73"/>
      <c r="K52" s="40">
        <v>1970</v>
      </c>
      <c r="L52" s="9"/>
      <c r="M52" s="181">
        <v>3</v>
      </c>
      <c r="N52" s="181">
        <v>3</v>
      </c>
      <c r="O52" s="179">
        <v>3</v>
      </c>
      <c r="P52" s="178">
        <f t="shared" si="1"/>
        <v>9</v>
      </c>
      <c r="Q52" s="163"/>
      <c r="R52" s="23"/>
      <c r="S52" s="164"/>
      <c r="T52" s="65"/>
      <c r="U52" s="66" t="s">
        <v>332</v>
      </c>
    </row>
    <row r="53" spans="1:21" ht="20" customHeight="1">
      <c r="A53" s="34" t="s">
        <v>5</v>
      </c>
      <c r="B53" s="49">
        <v>2</v>
      </c>
      <c r="C53" s="155" t="s">
        <v>58</v>
      </c>
      <c r="D53" s="22" t="s">
        <v>280</v>
      </c>
      <c r="E53" s="68" t="s">
        <v>294</v>
      </c>
      <c r="F53" s="74"/>
      <c r="G53" s="99">
        <v>0.55000000000000004</v>
      </c>
      <c r="H53" s="105">
        <v>0.15</v>
      </c>
      <c r="I53" s="7">
        <v>0.45</v>
      </c>
      <c r="J53" s="73"/>
      <c r="K53" s="40" t="s">
        <v>296</v>
      </c>
      <c r="L53" s="9"/>
      <c r="M53" s="181">
        <v>2</v>
      </c>
      <c r="N53" s="181">
        <v>3</v>
      </c>
      <c r="O53" s="179">
        <v>3</v>
      </c>
      <c r="P53" s="178">
        <f t="shared" si="1"/>
        <v>8</v>
      </c>
      <c r="Q53" s="163"/>
      <c r="R53" s="23"/>
      <c r="S53" s="164"/>
      <c r="T53" s="65"/>
      <c r="U53" s="66" t="s">
        <v>431</v>
      </c>
    </row>
    <row r="54" spans="1:21" ht="20" customHeight="1">
      <c r="A54" s="34" t="s">
        <v>5</v>
      </c>
      <c r="B54" s="49">
        <v>2</v>
      </c>
      <c r="C54" s="155" t="s">
        <v>24</v>
      </c>
      <c r="D54" s="22" t="s">
        <v>255</v>
      </c>
      <c r="E54" s="68" t="s">
        <v>251</v>
      </c>
      <c r="F54" s="74"/>
      <c r="G54" s="99">
        <v>1.98</v>
      </c>
      <c r="H54" s="104"/>
      <c r="I54" s="7">
        <v>1.98</v>
      </c>
      <c r="J54" s="73" t="s">
        <v>13</v>
      </c>
      <c r="K54" s="40">
        <v>1974</v>
      </c>
      <c r="L54" s="9"/>
      <c r="M54" s="181">
        <v>3</v>
      </c>
      <c r="N54" s="181">
        <v>2</v>
      </c>
      <c r="O54" s="179">
        <v>3</v>
      </c>
      <c r="P54" s="178">
        <f t="shared" si="1"/>
        <v>8</v>
      </c>
      <c r="Q54" s="163"/>
      <c r="R54" s="23"/>
      <c r="S54" s="164"/>
      <c r="T54" s="65"/>
      <c r="U54" s="66" t="s">
        <v>288</v>
      </c>
    </row>
    <row r="55" spans="1:21" ht="20" customHeight="1">
      <c r="A55" s="34" t="s">
        <v>5</v>
      </c>
      <c r="B55" s="39">
        <v>5</v>
      </c>
      <c r="C55" s="155" t="s">
        <v>109</v>
      </c>
      <c r="D55" s="22" t="s">
        <v>255</v>
      </c>
      <c r="E55" s="68" t="s">
        <v>251</v>
      </c>
      <c r="F55" s="74"/>
      <c r="G55" s="99">
        <v>1.97</v>
      </c>
      <c r="H55" s="109">
        <v>1.97</v>
      </c>
      <c r="I55" s="5"/>
      <c r="J55" s="73"/>
      <c r="K55" s="40"/>
      <c r="L55" s="9"/>
      <c r="M55" s="181">
        <v>4</v>
      </c>
      <c r="N55" s="181">
        <v>1</v>
      </c>
      <c r="O55" s="179">
        <v>3</v>
      </c>
      <c r="P55" s="178">
        <f t="shared" si="1"/>
        <v>8</v>
      </c>
      <c r="Q55" s="163"/>
      <c r="R55" s="23"/>
      <c r="S55" s="164"/>
      <c r="T55" s="65"/>
      <c r="U55" s="66"/>
    </row>
    <row r="56" spans="1:21" ht="20" customHeight="1">
      <c r="A56" s="34" t="s">
        <v>5</v>
      </c>
      <c r="B56" s="49">
        <v>2</v>
      </c>
      <c r="C56" s="155" t="s">
        <v>78</v>
      </c>
      <c r="D56" s="22" t="s">
        <v>250</v>
      </c>
      <c r="E56" s="68" t="s">
        <v>251</v>
      </c>
      <c r="F56" s="74"/>
      <c r="G56" s="99">
        <v>0.75</v>
      </c>
      <c r="H56" s="104"/>
      <c r="I56" s="7">
        <v>0.75</v>
      </c>
      <c r="J56" s="73" t="s">
        <v>13</v>
      </c>
      <c r="K56" s="40" t="s">
        <v>81</v>
      </c>
      <c r="L56" s="9"/>
      <c r="M56" s="181">
        <v>2</v>
      </c>
      <c r="N56" s="181">
        <v>3</v>
      </c>
      <c r="O56" s="179">
        <v>3</v>
      </c>
      <c r="P56" s="178">
        <f t="shared" si="1"/>
        <v>8</v>
      </c>
      <c r="Q56" s="163"/>
      <c r="R56" s="23"/>
      <c r="S56" s="164"/>
      <c r="T56" s="65"/>
      <c r="U56" s="66" t="s">
        <v>367</v>
      </c>
    </row>
    <row r="57" spans="1:21" ht="20" customHeight="1">
      <c r="A57" s="34" t="s">
        <v>5</v>
      </c>
      <c r="B57" s="49">
        <v>2</v>
      </c>
      <c r="C57" s="155" t="s">
        <v>74</v>
      </c>
      <c r="D57" s="22" t="s">
        <v>369</v>
      </c>
      <c r="E57" s="68" t="s">
        <v>251</v>
      </c>
      <c r="F57" s="74"/>
      <c r="G57" s="99">
        <v>0.43</v>
      </c>
      <c r="H57" s="104"/>
      <c r="I57" s="7">
        <v>0.43</v>
      </c>
      <c r="J57" s="73"/>
      <c r="K57" s="40"/>
      <c r="L57" s="9"/>
      <c r="M57" s="181">
        <v>2</v>
      </c>
      <c r="N57" s="181">
        <v>3</v>
      </c>
      <c r="O57" s="179">
        <v>3</v>
      </c>
      <c r="P57" s="178">
        <f t="shared" si="1"/>
        <v>8</v>
      </c>
      <c r="Q57" s="163"/>
      <c r="R57" s="23"/>
      <c r="S57" s="164"/>
      <c r="T57" s="65"/>
      <c r="U57" s="66"/>
    </row>
    <row r="58" spans="1:21" ht="20" customHeight="1">
      <c r="A58" s="34" t="s">
        <v>5</v>
      </c>
      <c r="B58" s="39">
        <v>5</v>
      </c>
      <c r="C58" s="155" t="s">
        <v>355</v>
      </c>
      <c r="D58" s="22" t="s">
        <v>361</v>
      </c>
      <c r="E58" s="68" t="s">
        <v>356</v>
      </c>
      <c r="F58" s="74"/>
      <c r="G58" s="99">
        <v>1.8</v>
      </c>
      <c r="H58" s="109">
        <v>1.8</v>
      </c>
      <c r="I58" s="5" t="s">
        <v>13</v>
      </c>
      <c r="J58" s="73"/>
      <c r="K58" s="49">
        <v>1980</v>
      </c>
      <c r="L58" s="9"/>
      <c r="M58" s="181">
        <v>2</v>
      </c>
      <c r="N58" s="181">
        <v>2</v>
      </c>
      <c r="O58" s="179">
        <v>3</v>
      </c>
      <c r="P58" s="178">
        <f t="shared" si="1"/>
        <v>7</v>
      </c>
      <c r="Q58" s="163"/>
      <c r="R58" s="23"/>
      <c r="S58" s="164"/>
      <c r="T58" s="65"/>
      <c r="U58" s="66" t="s">
        <v>357</v>
      </c>
    </row>
    <row r="59" spans="1:21" ht="20" customHeight="1">
      <c r="A59" s="28" t="s">
        <v>5</v>
      </c>
      <c r="B59" s="49">
        <v>2</v>
      </c>
      <c r="C59" s="155" t="s">
        <v>95</v>
      </c>
      <c r="D59" s="22" t="s">
        <v>255</v>
      </c>
      <c r="E59" s="68" t="s">
        <v>277</v>
      </c>
      <c r="F59" s="74"/>
      <c r="G59" s="99">
        <v>0.25</v>
      </c>
      <c r="H59" s="104"/>
      <c r="I59" s="7">
        <v>0.25</v>
      </c>
      <c r="J59" s="73"/>
      <c r="K59" s="40">
        <v>1988</v>
      </c>
      <c r="L59" s="9"/>
      <c r="M59" s="181">
        <v>1</v>
      </c>
      <c r="N59" s="181">
        <v>3</v>
      </c>
      <c r="O59" s="179">
        <v>3</v>
      </c>
      <c r="P59" s="178">
        <f t="shared" si="1"/>
        <v>7</v>
      </c>
      <c r="Q59" s="163"/>
      <c r="R59" s="23"/>
      <c r="S59" s="164"/>
      <c r="T59" s="65"/>
      <c r="U59" s="66"/>
    </row>
    <row r="60" spans="1:21" ht="20" customHeight="1">
      <c r="A60" s="34" t="s">
        <v>5</v>
      </c>
      <c r="B60" s="39">
        <v>5</v>
      </c>
      <c r="C60" s="155" t="s">
        <v>82</v>
      </c>
      <c r="D60" s="22" t="s">
        <v>230</v>
      </c>
      <c r="E60" s="68" t="s">
        <v>213</v>
      </c>
      <c r="F60" s="74"/>
      <c r="G60" s="99">
        <v>0.8</v>
      </c>
      <c r="H60" s="109">
        <v>0.8</v>
      </c>
      <c r="I60" s="5"/>
      <c r="J60" s="73"/>
      <c r="K60" s="40"/>
      <c r="L60" s="9"/>
      <c r="M60" s="181">
        <v>3</v>
      </c>
      <c r="N60" s="181">
        <v>1</v>
      </c>
      <c r="O60" s="179">
        <v>3</v>
      </c>
      <c r="P60" s="178">
        <f t="shared" si="1"/>
        <v>7</v>
      </c>
      <c r="Q60" s="163"/>
      <c r="R60" s="23"/>
      <c r="S60" s="164"/>
      <c r="T60" s="65"/>
      <c r="U60" s="66"/>
    </row>
    <row r="61" spans="1:21" ht="20" customHeight="1">
      <c r="A61" s="34" t="s">
        <v>5</v>
      </c>
      <c r="B61" s="39">
        <v>5</v>
      </c>
      <c r="C61" s="155" t="s">
        <v>46</v>
      </c>
      <c r="D61" s="22" t="s">
        <v>270</v>
      </c>
      <c r="E61" s="68" t="s">
        <v>251</v>
      </c>
      <c r="F61" s="74"/>
      <c r="G61" s="99">
        <v>2.6</v>
      </c>
      <c r="H61" s="109">
        <v>2.6</v>
      </c>
      <c r="I61" s="5"/>
      <c r="J61" s="73"/>
      <c r="K61" s="40"/>
      <c r="L61" s="9"/>
      <c r="M61" s="181">
        <v>3</v>
      </c>
      <c r="N61" s="181">
        <v>1</v>
      </c>
      <c r="O61" s="179">
        <v>3</v>
      </c>
      <c r="P61" s="178">
        <f t="shared" si="1"/>
        <v>7</v>
      </c>
      <c r="Q61" s="163"/>
      <c r="R61" s="23"/>
      <c r="S61" s="164"/>
      <c r="T61" s="65"/>
      <c r="U61" s="66" t="s">
        <v>271</v>
      </c>
    </row>
    <row r="62" spans="1:21" ht="20" customHeight="1">
      <c r="A62" s="34" t="s">
        <v>5</v>
      </c>
      <c r="B62" s="42">
        <v>1</v>
      </c>
      <c r="C62" s="155" t="s">
        <v>353</v>
      </c>
      <c r="D62" s="22" t="s">
        <v>224</v>
      </c>
      <c r="E62" s="68" t="s">
        <v>354</v>
      </c>
      <c r="F62" s="74"/>
      <c r="G62" s="99">
        <v>1.07</v>
      </c>
      <c r="H62" s="104"/>
      <c r="I62" s="78">
        <v>1.07</v>
      </c>
      <c r="J62" s="73"/>
      <c r="K62" s="40"/>
      <c r="L62" s="9"/>
      <c r="M62" s="181">
        <v>3</v>
      </c>
      <c r="N62" s="181">
        <v>1</v>
      </c>
      <c r="O62" s="179">
        <v>3</v>
      </c>
      <c r="P62" s="178">
        <f t="shared" si="1"/>
        <v>7</v>
      </c>
      <c r="Q62" s="163"/>
      <c r="R62" s="23"/>
      <c r="S62" s="164"/>
      <c r="T62" s="65"/>
      <c r="U62" s="66"/>
    </row>
    <row r="63" spans="1:21" ht="20" customHeight="1">
      <c r="A63" s="34" t="s">
        <v>5</v>
      </c>
      <c r="B63" s="56">
        <v>4</v>
      </c>
      <c r="C63" s="155" t="s">
        <v>30</v>
      </c>
      <c r="D63" s="22" t="s">
        <v>255</v>
      </c>
      <c r="E63" s="68" t="s">
        <v>251</v>
      </c>
      <c r="F63" s="74"/>
      <c r="G63" s="99">
        <v>0.5</v>
      </c>
      <c r="H63" s="105">
        <v>0.5</v>
      </c>
      <c r="I63" s="5"/>
      <c r="J63" s="73"/>
      <c r="K63" s="40"/>
      <c r="L63" s="9"/>
      <c r="M63" s="181">
        <v>2</v>
      </c>
      <c r="N63" s="181">
        <v>2</v>
      </c>
      <c r="O63" s="179">
        <v>3</v>
      </c>
      <c r="P63" s="178">
        <f t="shared" si="1"/>
        <v>7</v>
      </c>
      <c r="Q63" s="163"/>
      <c r="R63" s="23"/>
      <c r="S63" s="164"/>
      <c r="T63" s="65"/>
      <c r="U63" s="66" t="s">
        <v>341</v>
      </c>
    </row>
    <row r="64" spans="1:21" ht="20" customHeight="1">
      <c r="A64" s="34" t="s">
        <v>5</v>
      </c>
      <c r="B64" s="42">
        <v>1</v>
      </c>
      <c r="C64" s="156" t="s">
        <v>44</v>
      </c>
      <c r="D64" s="22" t="s">
        <v>230</v>
      </c>
      <c r="E64" s="68" t="s">
        <v>34</v>
      </c>
      <c r="F64" s="74"/>
      <c r="G64" s="99">
        <v>0.27</v>
      </c>
      <c r="H64" s="104"/>
      <c r="I64" s="78">
        <v>0.27</v>
      </c>
      <c r="J64" s="73" t="s">
        <v>13</v>
      </c>
      <c r="K64" s="40"/>
      <c r="L64" s="9"/>
      <c r="M64" s="181">
        <v>1</v>
      </c>
      <c r="N64" s="181">
        <v>3</v>
      </c>
      <c r="O64" s="179">
        <v>3</v>
      </c>
      <c r="P64" s="178">
        <f t="shared" si="1"/>
        <v>7</v>
      </c>
      <c r="Q64" s="163"/>
      <c r="R64" s="23"/>
      <c r="S64" s="164"/>
      <c r="T64" s="65"/>
      <c r="U64" s="66"/>
    </row>
    <row r="65" spans="1:21" ht="20" customHeight="1">
      <c r="A65" s="34" t="s">
        <v>5</v>
      </c>
      <c r="B65" s="42">
        <v>1</v>
      </c>
      <c r="C65" s="155" t="s">
        <v>22</v>
      </c>
      <c r="D65" s="22" t="s">
        <v>261</v>
      </c>
      <c r="E65" s="68" t="s">
        <v>255</v>
      </c>
      <c r="F65" s="74"/>
      <c r="G65" s="99">
        <v>0.63</v>
      </c>
      <c r="H65" s="104"/>
      <c r="I65" s="78">
        <v>0.63</v>
      </c>
      <c r="J65" s="73" t="s">
        <v>13</v>
      </c>
      <c r="K65" s="40"/>
      <c r="L65" s="9"/>
      <c r="M65" s="181">
        <v>2</v>
      </c>
      <c r="N65" s="181">
        <v>1</v>
      </c>
      <c r="O65" s="179">
        <v>3</v>
      </c>
      <c r="P65" s="178">
        <f t="shared" si="1"/>
        <v>6</v>
      </c>
      <c r="Q65" s="163"/>
      <c r="R65" s="23"/>
      <c r="S65" s="164"/>
      <c r="T65" s="65"/>
      <c r="U65" s="66"/>
    </row>
    <row r="66" spans="1:21" ht="20" customHeight="1">
      <c r="A66" s="34" t="s">
        <v>5</v>
      </c>
      <c r="B66" s="49">
        <v>2</v>
      </c>
      <c r="C66" s="155" t="s">
        <v>11</v>
      </c>
      <c r="D66" s="22" t="s">
        <v>224</v>
      </c>
      <c r="E66" s="68" t="s">
        <v>360</v>
      </c>
      <c r="F66" s="74"/>
      <c r="G66" s="99">
        <v>0.45</v>
      </c>
      <c r="H66" s="104"/>
      <c r="I66" s="7">
        <v>0.45</v>
      </c>
      <c r="J66" s="73" t="s">
        <v>13</v>
      </c>
      <c r="K66" s="40">
        <v>1984</v>
      </c>
      <c r="L66" s="9"/>
      <c r="M66" s="181">
        <v>1</v>
      </c>
      <c r="N66" s="181">
        <v>2</v>
      </c>
      <c r="O66" s="179">
        <v>3</v>
      </c>
      <c r="P66" s="178">
        <f t="shared" si="1"/>
        <v>6</v>
      </c>
      <c r="Q66" s="163"/>
      <c r="R66" s="23"/>
      <c r="S66" s="164"/>
      <c r="T66" s="65"/>
      <c r="U66" s="66" t="s">
        <v>362</v>
      </c>
    </row>
    <row r="67" spans="1:21" ht="20" customHeight="1">
      <c r="A67" s="28" t="s">
        <v>5</v>
      </c>
      <c r="B67" s="95">
        <v>6</v>
      </c>
      <c r="C67" s="155" t="s">
        <v>89</v>
      </c>
      <c r="D67" s="22" t="s">
        <v>255</v>
      </c>
      <c r="E67" s="68" t="s">
        <v>314</v>
      </c>
      <c r="F67" s="74"/>
      <c r="G67" s="99">
        <v>0.25</v>
      </c>
      <c r="H67" s="115">
        <v>0.25</v>
      </c>
      <c r="I67" s="5"/>
      <c r="J67" s="73"/>
      <c r="K67" s="40"/>
      <c r="L67" s="9"/>
      <c r="M67" s="181">
        <v>1</v>
      </c>
      <c r="N67" s="181">
        <v>2</v>
      </c>
      <c r="O67" s="179">
        <v>3</v>
      </c>
      <c r="P67" s="178">
        <f t="shared" si="1"/>
        <v>6</v>
      </c>
      <c r="Q67" s="163"/>
      <c r="R67" s="23"/>
      <c r="S67" s="164"/>
      <c r="T67" s="65"/>
      <c r="U67" s="66" t="s">
        <v>315</v>
      </c>
    </row>
    <row r="68" spans="1:21" ht="20" customHeight="1">
      <c r="A68" s="34" t="s">
        <v>5</v>
      </c>
      <c r="B68" s="56">
        <v>4</v>
      </c>
      <c r="C68" s="155" t="s">
        <v>94</v>
      </c>
      <c r="D68" s="22" t="s">
        <v>224</v>
      </c>
      <c r="E68" s="68" t="s">
        <v>331</v>
      </c>
      <c r="F68" s="74"/>
      <c r="G68" s="99">
        <v>0.15</v>
      </c>
      <c r="H68" s="105">
        <v>0.15</v>
      </c>
      <c r="I68" s="5"/>
      <c r="J68" s="73"/>
      <c r="K68" s="40"/>
      <c r="L68" s="9"/>
      <c r="M68" s="181">
        <v>1</v>
      </c>
      <c r="N68" s="181">
        <v>2</v>
      </c>
      <c r="O68" s="179">
        <v>3</v>
      </c>
      <c r="P68" s="178">
        <f t="shared" si="1"/>
        <v>6</v>
      </c>
      <c r="Q68" s="163"/>
      <c r="R68" s="23"/>
      <c r="S68" s="164"/>
      <c r="T68" s="65"/>
      <c r="U68" s="66"/>
    </row>
    <row r="69" spans="1:21" ht="20" customHeight="1">
      <c r="A69" s="34" t="s">
        <v>5</v>
      </c>
      <c r="B69" s="42">
        <v>1</v>
      </c>
      <c r="C69" s="156" t="s">
        <v>117</v>
      </c>
      <c r="D69" s="22" t="s">
        <v>290</v>
      </c>
      <c r="E69" s="68" t="s">
        <v>63</v>
      </c>
      <c r="F69" s="74"/>
      <c r="G69" s="99">
        <v>0.2</v>
      </c>
      <c r="H69" s="104"/>
      <c r="I69" s="78">
        <v>0.2</v>
      </c>
      <c r="J69" s="73"/>
      <c r="K69" s="40"/>
      <c r="L69" s="9"/>
      <c r="M69" s="181">
        <v>1</v>
      </c>
      <c r="N69" s="181">
        <v>1</v>
      </c>
      <c r="O69" s="179">
        <v>3</v>
      </c>
      <c r="P69" s="178">
        <f t="shared" si="1"/>
        <v>5</v>
      </c>
      <c r="Q69" s="163"/>
      <c r="R69" s="23"/>
      <c r="S69" s="164"/>
      <c r="T69" s="65"/>
      <c r="U69" s="66"/>
    </row>
    <row r="70" spans="1:21" ht="20" customHeight="1">
      <c r="A70" s="34" t="s">
        <v>5</v>
      </c>
      <c r="B70" s="49">
        <v>2</v>
      </c>
      <c r="C70" s="155" t="s">
        <v>112</v>
      </c>
      <c r="D70" s="22" t="s">
        <v>224</v>
      </c>
      <c r="E70" s="68" t="s">
        <v>251</v>
      </c>
      <c r="F70" s="74"/>
      <c r="G70" s="99">
        <v>0.25</v>
      </c>
      <c r="H70" s="104"/>
      <c r="I70" s="7">
        <v>0.25</v>
      </c>
      <c r="J70" s="73"/>
      <c r="K70" s="40"/>
      <c r="L70" s="9"/>
      <c r="M70" s="181">
        <v>1</v>
      </c>
      <c r="N70" s="181">
        <v>1</v>
      </c>
      <c r="O70" s="179">
        <v>3</v>
      </c>
      <c r="P70" s="178">
        <f t="shared" si="1"/>
        <v>5</v>
      </c>
      <c r="Q70" s="163"/>
      <c r="R70" s="23"/>
      <c r="S70" s="164"/>
      <c r="T70" s="65"/>
      <c r="U70" s="66"/>
    </row>
    <row r="71" spans="1:21" ht="20" customHeight="1">
      <c r="A71" s="28" t="s">
        <v>5</v>
      </c>
      <c r="B71" s="49">
        <v>2</v>
      </c>
      <c r="C71" s="155" t="s">
        <v>104</v>
      </c>
      <c r="D71" s="22" t="s">
        <v>280</v>
      </c>
      <c r="E71" s="68" t="s">
        <v>295</v>
      </c>
      <c r="F71" s="74"/>
      <c r="G71" s="99">
        <v>0.09</v>
      </c>
      <c r="H71" s="104"/>
      <c r="I71" s="7">
        <v>0.09</v>
      </c>
      <c r="J71" s="73"/>
      <c r="K71" s="40"/>
      <c r="L71" s="9"/>
      <c r="M71" s="181">
        <v>1</v>
      </c>
      <c r="N71" s="181">
        <v>1</v>
      </c>
      <c r="O71" s="179">
        <v>3</v>
      </c>
      <c r="P71" s="178">
        <f t="shared" ref="P71:P102" si="2">SUM(M71:O71)</f>
        <v>5</v>
      </c>
      <c r="Q71" s="163"/>
      <c r="R71" s="23"/>
      <c r="S71" s="164"/>
      <c r="T71" s="65"/>
      <c r="U71" s="66"/>
    </row>
    <row r="72" spans="1:21" ht="20" customHeight="1">
      <c r="A72" s="34" t="s">
        <v>5</v>
      </c>
      <c r="B72" s="56">
        <v>4</v>
      </c>
      <c r="C72" s="155" t="s">
        <v>91</v>
      </c>
      <c r="D72" s="22" t="s">
        <v>270</v>
      </c>
      <c r="E72" s="68" t="s">
        <v>251</v>
      </c>
      <c r="F72" s="74"/>
      <c r="G72" s="99">
        <v>0.15</v>
      </c>
      <c r="H72" s="105">
        <v>0.15</v>
      </c>
      <c r="I72" s="5"/>
      <c r="J72" s="73"/>
      <c r="K72" s="40"/>
      <c r="L72" s="9"/>
      <c r="M72" s="181">
        <v>1</v>
      </c>
      <c r="N72" s="181">
        <v>1</v>
      </c>
      <c r="O72" s="179">
        <v>3</v>
      </c>
      <c r="P72" s="178">
        <f t="shared" si="2"/>
        <v>5</v>
      </c>
      <c r="Q72" s="163"/>
      <c r="R72" s="23"/>
      <c r="S72" s="164"/>
      <c r="T72" s="65"/>
      <c r="U72" s="66" t="s">
        <v>396</v>
      </c>
    </row>
    <row r="73" spans="1:21" ht="20" customHeight="1">
      <c r="A73" s="34" t="s">
        <v>5</v>
      </c>
      <c r="B73" s="56">
        <v>4</v>
      </c>
      <c r="C73" s="155" t="s">
        <v>50</v>
      </c>
      <c r="D73" s="22" t="s">
        <v>280</v>
      </c>
      <c r="E73" s="68" t="s">
        <v>36</v>
      </c>
      <c r="F73" s="74"/>
      <c r="G73" s="99">
        <v>1.1000000000000001</v>
      </c>
      <c r="H73" s="105">
        <v>1.1000000000000001</v>
      </c>
      <c r="I73" s="5"/>
      <c r="J73" s="73"/>
      <c r="K73" s="40"/>
      <c r="L73" s="9"/>
      <c r="M73" s="181">
        <v>1</v>
      </c>
      <c r="N73" s="181">
        <v>1</v>
      </c>
      <c r="O73" s="179">
        <v>3</v>
      </c>
      <c r="P73" s="178">
        <f t="shared" si="2"/>
        <v>5</v>
      </c>
      <c r="Q73" s="163"/>
      <c r="R73" s="23"/>
      <c r="S73" s="164"/>
      <c r="T73" s="65"/>
      <c r="U73" s="66"/>
    </row>
    <row r="74" spans="1:21" ht="20" customHeight="1">
      <c r="A74" s="34" t="s">
        <v>5</v>
      </c>
      <c r="B74" s="56">
        <v>4</v>
      </c>
      <c r="C74" s="155" t="s">
        <v>77</v>
      </c>
      <c r="D74" s="22" t="s">
        <v>363</v>
      </c>
      <c r="E74" s="68"/>
      <c r="F74" s="74"/>
      <c r="G74" s="99">
        <v>0.23</v>
      </c>
      <c r="H74" s="105">
        <v>0.23</v>
      </c>
      <c r="I74" s="5"/>
      <c r="J74" s="73"/>
      <c r="K74" s="40"/>
      <c r="L74" s="9"/>
      <c r="M74" s="181">
        <v>1</v>
      </c>
      <c r="N74" s="181">
        <v>1</v>
      </c>
      <c r="O74" s="179">
        <v>3</v>
      </c>
      <c r="P74" s="178">
        <f t="shared" si="2"/>
        <v>5</v>
      </c>
      <c r="Q74" s="163"/>
      <c r="R74" s="23"/>
      <c r="S74" s="164"/>
      <c r="T74" s="65"/>
      <c r="U74" s="66" t="s">
        <v>362</v>
      </c>
    </row>
    <row r="75" spans="1:21" ht="20" customHeight="1">
      <c r="A75" s="34" t="s">
        <v>5</v>
      </c>
      <c r="B75" s="56">
        <v>4</v>
      </c>
      <c r="C75" s="155" t="s">
        <v>205</v>
      </c>
      <c r="D75" s="22" t="s">
        <v>280</v>
      </c>
      <c r="E75" s="68" t="s">
        <v>300</v>
      </c>
      <c r="F75" s="74"/>
      <c r="G75" s="99">
        <v>0.12</v>
      </c>
      <c r="H75" s="105">
        <v>0.12</v>
      </c>
      <c r="I75" s="5"/>
      <c r="J75" s="73"/>
      <c r="K75" s="40"/>
      <c r="L75" s="9"/>
      <c r="M75" s="181">
        <v>1</v>
      </c>
      <c r="N75" s="181">
        <v>1</v>
      </c>
      <c r="O75" s="179">
        <v>3</v>
      </c>
      <c r="P75" s="178">
        <f t="shared" si="2"/>
        <v>5</v>
      </c>
      <c r="Q75" s="163"/>
      <c r="R75" s="23"/>
      <c r="S75" s="164"/>
      <c r="T75" s="65"/>
      <c r="U75" s="66"/>
    </row>
    <row r="76" spans="1:21" ht="20" customHeight="1">
      <c r="A76" s="28" t="s">
        <v>5</v>
      </c>
      <c r="B76" s="39">
        <v>5</v>
      </c>
      <c r="C76" s="155" t="s">
        <v>19</v>
      </c>
      <c r="D76" s="22" t="s">
        <v>255</v>
      </c>
      <c r="E76" s="68" t="s">
        <v>49</v>
      </c>
      <c r="F76" s="74"/>
      <c r="G76" s="99">
        <v>0.19</v>
      </c>
      <c r="H76" s="109">
        <v>0.19</v>
      </c>
      <c r="I76" s="5"/>
      <c r="J76" s="73"/>
      <c r="K76" s="40"/>
      <c r="L76" s="9"/>
      <c r="M76" s="181">
        <v>1</v>
      </c>
      <c r="N76" s="181">
        <v>1</v>
      </c>
      <c r="O76" s="179">
        <v>3</v>
      </c>
      <c r="P76" s="178">
        <f t="shared" si="2"/>
        <v>5</v>
      </c>
      <c r="Q76" s="163"/>
      <c r="R76" s="23"/>
      <c r="S76" s="164"/>
      <c r="T76" s="65"/>
      <c r="U76" s="66"/>
    </row>
    <row r="77" spans="1:21" ht="20" customHeight="1">
      <c r="A77" s="34" t="s">
        <v>5</v>
      </c>
      <c r="B77" s="39">
        <v>5</v>
      </c>
      <c r="C77" s="155" t="s">
        <v>90</v>
      </c>
      <c r="D77" s="22" t="s">
        <v>250</v>
      </c>
      <c r="E77" s="68" t="s">
        <v>251</v>
      </c>
      <c r="F77" s="74"/>
      <c r="G77" s="99">
        <v>0.12</v>
      </c>
      <c r="H77" s="109">
        <v>0.12</v>
      </c>
      <c r="I77" s="5"/>
      <c r="J77" s="73"/>
      <c r="K77" s="40"/>
      <c r="L77" s="9"/>
      <c r="M77" s="181">
        <v>1</v>
      </c>
      <c r="N77" s="181">
        <v>1</v>
      </c>
      <c r="O77" s="179">
        <v>3</v>
      </c>
      <c r="P77" s="178">
        <f t="shared" si="2"/>
        <v>5</v>
      </c>
      <c r="Q77" s="163"/>
      <c r="R77" s="23"/>
      <c r="S77" s="164"/>
      <c r="T77" s="65"/>
      <c r="U77" s="66"/>
    </row>
    <row r="78" spans="1:21" ht="20" customHeight="1">
      <c r="A78" s="34" t="s">
        <v>5</v>
      </c>
      <c r="B78" s="39">
        <v>5</v>
      </c>
      <c r="C78" s="155" t="s">
        <v>57</v>
      </c>
      <c r="D78" s="22" t="s">
        <v>280</v>
      </c>
      <c r="E78" s="68" t="s">
        <v>281</v>
      </c>
      <c r="F78" s="74"/>
      <c r="G78" s="99">
        <v>0.45</v>
      </c>
      <c r="H78" s="109">
        <v>0.45</v>
      </c>
      <c r="I78" s="5"/>
      <c r="J78" s="73"/>
      <c r="K78" s="40"/>
      <c r="L78" s="9"/>
      <c r="M78" s="181">
        <v>1</v>
      </c>
      <c r="N78" s="181">
        <v>1</v>
      </c>
      <c r="O78" s="179">
        <v>3</v>
      </c>
      <c r="P78" s="178">
        <f t="shared" si="2"/>
        <v>5</v>
      </c>
      <c r="Q78" s="163"/>
      <c r="R78" s="23"/>
      <c r="S78" s="164"/>
      <c r="T78" s="65"/>
      <c r="U78" s="66"/>
    </row>
    <row r="79" spans="1:21" ht="20" customHeight="1">
      <c r="A79" s="34" t="s">
        <v>5</v>
      </c>
      <c r="B79" s="95">
        <v>6</v>
      </c>
      <c r="C79" s="155" t="s">
        <v>64</v>
      </c>
      <c r="D79" s="22" t="s">
        <v>261</v>
      </c>
      <c r="E79" s="68" t="s">
        <v>251</v>
      </c>
      <c r="F79" s="74"/>
      <c r="G79" s="99">
        <v>0.65</v>
      </c>
      <c r="H79" s="115">
        <v>0.65</v>
      </c>
      <c r="I79" s="5"/>
      <c r="J79" s="73"/>
      <c r="K79" s="40"/>
      <c r="L79" s="9"/>
      <c r="M79" s="181">
        <v>1</v>
      </c>
      <c r="N79" s="181">
        <v>1</v>
      </c>
      <c r="O79" s="179">
        <v>3</v>
      </c>
      <c r="P79" s="178">
        <f t="shared" si="2"/>
        <v>5</v>
      </c>
      <c r="Q79" s="163"/>
      <c r="R79" s="23"/>
      <c r="S79" s="164"/>
      <c r="T79" s="65"/>
      <c r="U79" s="66" t="s">
        <v>336</v>
      </c>
    </row>
    <row r="80" spans="1:21" ht="20" customHeight="1">
      <c r="A80" s="34" t="s">
        <v>5</v>
      </c>
      <c r="B80" s="56">
        <v>4</v>
      </c>
      <c r="C80" s="155" t="s">
        <v>12</v>
      </c>
      <c r="D80" s="22" t="s">
        <v>224</v>
      </c>
      <c r="E80" s="68" t="s">
        <v>360</v>
      </c>
      <c r="F80" s="74"/>
      <c r="G80" s="99">
        <v>0.35</v>
      </c>
      <c r="H80" s="105">
        <v>0.35</v>
      </c>
      <c r="I80" s="5"/>
      <c r="J80" s="73"/>
      <c r="K80" s="40"/>
      <c r="L80" s="9"/>
      <c r="M80" s="181">
        <v>1</v>
      </c>
      <c r="N80" s="181">
        <v>1</v>
      </c>
      <c r="O80" s="179">
        <v>3</v>
      </c>
      <c r="P80" s="178">
        <f t="shared" si="2"/>
        <v>5</v>
      </c>
      <c r="Q80" s="163"/>
      <c r="R80" s="23"/>
      <c r="S80" s="164"/>
      <c r="T80" s="65"/>
      <c r="U80" s="66" t="s">
        <v>362</v>
      </c>
    </row>
    <row r="81" spans="1:21" ht="20" customHeight="1">
      <c r="A81" s="34" t="s">
        <v>5</v>
      </c>
      <c r="B81" s="39">
        <v>5</v>
      </c>
      <c r="C81" s="155" t="s">
        <v>17</v>
      </c>
      <c r="D81" s="22" t="s">
        <v>293</v>
      </c>
      <c r="E81" s="68" t="s">
        <v>49</v>
      </c>
      <c r="F81" s="74"/>
      <c r="G81" s="99">
        <v>0.41</v>
      </c>
      <c r="H81" s="109">
        <v>0.41</v>
      </c>
      <c r="I81" s="5"/>
      <c r="J81" s="73"/>
      <c r="K81" s="40"/>
      <c r="L81" s="9"/>
      <c r="M81" s="181">
        <v>1</v>
      </c>
      <c r="N81" s="181">
        <v>1</v>
      </c>
      <c r="O81" s="179">
        <v>3</v>
      </c>
      <c r="P81" s="178">
        <f t="shared" si="2"/>
        <v>5</v>
      </c>
      <c r="Q81" s="163"/>
      <c r="R81" s="23"/>
      <c r="S81" s="164"/>
      <c r="T81" s="65"/>
      <c r="U81" s="66"/>
    </row>
    <row r="82" spans="1:21" ht="20" customHeight="1">
      <c r="A82" s="34" t="s">
        <v>5</v>
      </c>
      <c r="B82" s="42">
        <v>1</v>
      </c>
      <c r="C82" s="155" t="s">
        <v>65</v>
      </c>
      <c r="D82" s="22" t="s">
        <v>224</v>
      </c>
      <c r="E82" s="68" t="s">
        <v>331</v>
      </c>
      <c r="F82" s="74"/>
      <c r="G82" s="99">
        <v>0.54</v>
      </c>
      <c r="H82" s="104"/>
      <c r="I82" s="78">
        <v>0.54</v>
      </c>
      <c r="J82" s="73"/>
      <c r="K82" s="40"/>
      <c r="L82" s="9"/>
      <c r="M82" s="181">
        <v>1</v>
      </c>
      <c r="N82" s="181">
        <v>1</v>
      </c>
      <c r="O82" s="179">
        <v>3</v>
      </c>
      <c r="P82" s="178">
        <f t="shared" si="2"/>
        <v>5</v>
      </c>
      <c r="Q82" s="163"/>
      <c r="R82" s="23"/>
      <c r="S82" s="164"/>
      <c r="T82" s="65"/>
      <c r="U82" s="66"/>
    </row>
    <row r="83" spans="1:21" ht="20" customHeight="1">
      <c r="A83" s="34" t="s">
        <v>5</v>
      </c>
      <c r="B83" s="39">
        <v>5</v>
      </c>
      <c r="C83" s="155" t="s">
        <v>218</v>
      </c>
      <c r="D83" s="22" t="s">
        <v>224</v>
      </c>
      <c r="E83" s="68" t="s">
        <v>360</v>
      </c>
      <c r="F83" s="74"/>
      <c r="G83" s="99">
        <v>0.06</v>
      </c>
      <c r="H83" s="109">
        <v>0.06</v>
      </c>
      <c r="I83" s="5"/>
      <c r="J83" s="73"/>
      <c r="K83" s="40"/>
      <c r="L83" s="9"/>
      <c r="M83" s="181">
        <v>1</v>
      </c>
      <c r="N83" s="181">
        <v>1</v>
      </c>
      <c r="O83" s="179">
        <v>3</v>
      </c>
      <c r="P83" s="178">
        <f t="shared" si="2"/>
        <v>5</v>
      </c>
      <c r="Q83" s="163"/>
      <c r="R83" s="23"/>
      <c r="S83" s="164"/>
      <c r="T83" s="65"/>
      <c r="U83" s="66"/>
    </row>
    <row r="84" spans="1:21" ht="20" customHeight="1">
      <c r="A84" s="34" t="s">
        <v>5</v>
      </c>
      <c r="B84" s="39">
        <v>5</v>
      </c>
      <c r="C84" s="155" t="s">
        <v>73</v>
      </c>
      <c r="D84" s="22" t="s">
        <v>69</v>
      </c>
      <c r="E84" s="68" t="s">
        <v>224</v>
      </c>
      <c r="F84" s="74"/>
      <c r="G84" s="99">
        <v>2.91</v>
      </c>
      <c r="H84" s="109">
        <v>2.91</v>
      </c>
      <c r="I84" s="5"/>
      <c r="J84" s="73"/>
      <c r="K84" s="40"/>
      <c r="L84" s="9"/>
      <c r="M84" s="192">
        <v>1</v>
      </c>
      <c r="N84" s="192">
        <v>0.5</v>
      </c>
      <c r="O84" s="193">
        <v>3</v>
      </c>
      <c r="P84" s="191">
        <f t="shared" si="2"/>
        <v>4.5</v>
      </c>
      <c r="Q84" s="163"/>
      <c r="R84" s="23"/>
      <c r="S84" s="164"/>
      <c r="T84" s="65"/>
      <c r="U84" s="66" t="s">
        <v>276</v>
      </c>
    </row>
    <row r="85" spans="1:21" ht="20" customHeight="1">
      <c r="A85" s="34" t="s">
        <v>5</v>
      </c>
      <c r="B85" s="42">
        <v>1</v>
      </c>
      <c r="C85" s="155" t="s">
        <v>80</v>
      </c>
      <c r="D85" s="22" t="s">
        <v>73</v>
      </c>
      <c r="E85" s="68" t="s">
        <v>275</v>
      </c>
      <c r="F85" s="74"/>
      <c r="G85" s="99">
        <v>0.22</v>
      </c>
      <c r="H85" s="110">
        <v>0.22</v>
      </c>
      <c r="I85" s="5"/>
      <c r="J85" s="73"/>
      <c r="K85" s="40"/>
      <c r="L85" s="9"/>
      <c r="M85" s="192">
        <v>1</v>
      </c>
      <c r="N85" s="192">
        <v>0.5</v>
      </c>
      <c r="O85" s="193">
        <v>3</v>
      </c>
      <c r="P85" s="191">
        <f t="shared" si="2"/>
        <v>4.5</v>
      </c>
      <c r="Q85" s="163"/>
      <c r="R85" s="23"/>
      <c r="S85" s="164"/>
      <c r="T85" s="65"/>
      <c r="U85" s="66"/>
    </row>
    <row r="86" spans="1:21" ht="20" customHeight="1">
      <c r="A86" s="34" t="s">
        <v>5</v>
      </c>
      <c r="B86" s="39">
        <v>5</v>
      </c>
      <c r="C86" s="156" t="s">
        <v>121</v>
      </c>
      <c r="D86" s="22" t="s">
        <v>224</v>
      </c>
      <c r="E86" s="68" t="s">
        <v>331</v>
      </c>
      <c r="F86" s="74"/>
      <c r="G86" s="99">
        <v>0.5</v>
      </c>
      <c r="H86" s="109">
        <v>0.5</v>
      </c>
      <c r="I86" s="5"/>
      <c r="J86" s="73"/>
      <c r="K86" s="40"/>
      <c r="L86" s="9"/>
      <c r="M86" s="192">
        <v>1</v>
      </c>
      <c r="N86" s="192">
        <v>0.5</v>
      </c>
      <c r="O86" s="193">
        <v>3</v>
      </c>
      <c r="P86" s="191">
        <f t="shared" si="2"/>
        <v>4.5</v>
      </c>
      <c r="Q86" s="163"/>
      <c r="R86" s="23"/>
      <c r="S86" s="164"/>
      <c r="T86" s="65"/>
      <c r="U86" s="66"/>
    </row>
    <row r="87" spans="1:21" ht="20" customHeight="1">
      <c r="A87" s="34" t="s">
        <v>5</v>
      </c>
      <c r="B87" s="56">
        <v>4</v>
      </c>
      <c r="C87" s="156" t="s">
        <v>115</v>
      </c>
      <c r="D87" s="22" t="s">
        <v>250</v>
      </c>
      <c r="E87" s="68" t="s">
        <v>255</v>
      </c>
      <c r="F87" s="74"/>
      <c r="G87" s="99">
        <v>1.04</v>
      </c>
      <c r="H87" s="105">
        <v>1.04</v>
      </c>
      <c r="I87" s="5"/>
      <c r="J87" s="73"/>
      <c r="K87" s="40"/>
      <c r="L87" s="9"/>
      <c r="M87" s="192">
        <v>1</v>
      </c>
      <c r="N87" s="192">
        <v>0.5</v>
      </c>
      <c r="O87" s="193">
        <v>3</v>
      </c>
      <c r="P87" s="191">
        <f t="shared" si="2"/>
        <v>4.5</v>
      </c>
      <c r="Q87" s="163"/>
      <c r="R87" s="23"/>
      <c r="S87" s="164"/>
      <c r="T87" s="65"/>
      <c r="U87" s="66" t="s">
        <v>262</v>
      </c>
    </row>
    <row r="88" spans="1:21" ht="20" customHeight="1">
      <c r="A88" s="93" t="s">
        <v>5</v>
      </c>
      <c r="B88" s="95">
        <v>6</v>
      </c>
      <c r="C88" s="155" t="s">
        <v>79</v>
      </c>
      <c r="D88" s="22" t="s">
        <v>250</v>
      </c>
      <c r="E88" s="68" t="s">
        <v>251</v>
      </c>
      <c r="F88" s="74"/>
      <c r="G88" s="99">
        <v>0.08</v>
      </c>
      <c r="H88" s="115">
        <v>0.08</v>
      </c>
      <c r="I88" s="5"/>
      <c r="J88" s="73"/>
      <c r="K88" s="40"/>
      <c r="L88" s="9"/>
      <c r="M88" s="181">
        <v>1</v>
      </c>
      <c r="N88" s="181">
        <v>0.5</v>
      </c>
      <c r="O88" s="179">
        <v>3</v>
      </c>
      <c r="P88" s="178">
        <f t="shared" si="2"/>
        <v>4.5</v>
      </c>
      <c r="Q88" s="163"/>
      <c r="R88" s="23"/>
      <c r="S88" s="164"/>
      <c r="T88" s="65"/>
      <c r="U88" s="66" t="s">
        <v>392</v>
      </c>
    </row>
    <row r="89" spans="1:21" ht="20" customHeight="1">
      <c r="A89" s="93" t="s">
        <v>5</v>
      </c>
      <c r="B89" s="49">
        <v>2</v>
      </c>
      <c r="C89" s="155" t="s">
        <v>428</v>
      </c>
      <c r="D89" s="22" t="s">
        <v>280</v>
      </c>
      <c r="E89" s="68" t="s">
        <v>56</v>
      </c>
      <c r="F89" s="74"/>
      <c r="G89" s="99">
        <v>3.8</v>
      </c>
      <c r="H89" s="74"/>
      <c r="I89" s="7" t="s">
        <v>13</v>
      </c>
      <c r="J89" s="76">
        <v>2.5</v>
      </c>
      <c r="K89" s="40" t="s">
        <v>42</v>
      </c>
      <c r="L89" s="9"/>
      <c r="M89" s="181">
        <v>5</v>
      </c>
      <c r="N89" s="181">
        <v>5</v>
      </c>
      <c r="O89" s="179">
        <v>2</v>
      </c>
      <c r="P89" s="180">
        <f t="shared" si="2"/>
        <v>12</v>
      </c>
      <c r="Q89" s="163"/>
      <c r="R89" s="23"/>
      <c r="S89" s="164"/>
      <c r="T89" s="65"/>
      <c r="U89" s="66" t="s">
        <v>307</v>
      </c>
    </row>
    <row r="90" spans="1:21" ht="20" customHeight="1">
      <c r="A90" s="34" t="s">
        <v>5</v>
      </c>
      <c r="B90" s="56">
        <v>4</v>
      </c>
      <c r="C90" s="155" t="s">
        <v>430</v>
      </c>
      <c r="D90" s="22" t="s">
        <v>230</v>
      </c>
      <c r="E90" s="68" t="s">
        <v>231</v>
      </c>
      <c r="F90" s="74"/>
      <c r="G90" s="99">
        <v>2.4500000000000002</v>
      </c>
      <c r="H90" s="74" t="s">
        <v>13</v>
      </c>
      <c r="I90" s="5" t="s">
        <v>13</v>
      </c>
      <c r="J90" s="77">
        <v>1.45</v>
      </c>
      <c r="K90" s="40" t="s">
        <v>40</v>
      </c>
      <c r="L90" s="9"/>
      <c r="M90" s="181">
        <v>5</v>
      </c>
      <c r="N90" s="181">
        <v>5</v>
      </c>
      <c r="O90" s="179">
        <v>2</v>
      </c>
      <c r="P90" s="180">
        <f t="shared" si="2"/>
        <v>12</v>
      </c>
      <c r="Q90" s="163"/>
      <c r="R90" s="23"/>
      <c r="S90" s="164"/>
      <c r="T90" s="65"/>
      <c r="U90" s="66" t="s">
        <v>248</v>
      </c>
    </row>
    <row r="91" spans="1:21" ht="20" customHeight="1">
      <c r="A91" s="34" t="s">
        <v>5</v>
      </c>
      <c r="B91" s="42">
        <v>1</v>
      </c>
      <c r="C91" s="155" t="s">
        <v>55</v>
      </c>
      <c r="D91" s="22" t="s">
        <v>280</v>
      </c>
      <c r="E91" s="68" t="s">
        <v>216</v>
      </c>
      <c r="F91" s="74"/>
      <c r="G91" s="99">
        <v>1.9</v>
      </c>
      <c r="H91" s="104"/>
      <c r="I91" s="78">
        <v>1.9</v>
      </c>
      <c r="J91" s="73"/>
      <c r="K91" s="40"/>
      <c r="L91" s="9"/>
      <c r="M91" s="181">
        <v>4</v>
      </c>
      <c r="N91" s="181">
        <v>5</v>
      </c>
      <c r="O91" s="179">
        <v>2</v>
      </c>
      <c r="P91" s="180">
        <f t="shared" si="2"/>
        <v>11</v>
      </c>
      <c r="Q91" s="163"/>
      <c r="R91" s="23"/>
      <c r="S91" s="164"/>
      <c r="T91" s="65"/>
      <c r="U91" s="66" t="s">
        <v>13</v>
      </c>
    </row>
    <row r="92" spans="1:21" ht="20" customHeight="1">
      <c r="A92" s="34" t="s">
        <v>5</v>
      </c>
      <c r="B92" s="82">
        <v>3</v>
      </c>
      <c r="C92" s="156" t="s">
        <v>51</v>
      </c>
      <c r="D92" s="22" t="s">
        <v>230</v>
      </c>
      <c r="E92" s="68" t="s">
        <v>251</v>
      </c>
      <c r="F92" s="74"/>
      <c r="G92" s="99">
        <v>1.55</v>
      </c>
      <c r="H92" s="104"/>
      <c r="I92" s="81">
        <v>1.55</v>
      </c>
      <c r="J92" s="73" t="s">
        <v>13</v>
      </c>
      <c r="K92" s="40" t="s">
        <v>53</v>
      </c>
      <c r="L92" s="9"/>
      <c r="M92" s="181">
        <v>4</v>
      </c>
      <c r="N92" s="181">
        <v>5</v>
      </c>
      <c r="O92" s="179">
        <v>2</v>
      </c>
      <c r="P92" s="180">
        <f t="shared" si="2"/>
        <v>11</v>
      </c>
      <c r="Q92" s="163"/>
      <c r="R92" s="23"/>
      <c r="S92" s="164"/>
      <c r="T92" s="65"/>
      <c r="U92" s="66" t="s">
        <v>368</v>
      </c>
    </row>
    <row r="93" spans="1:21" ht="20" customHeight="1">
      <c r="A93" s="34" t="s">
        <v>5</v>
      </c>
      <c r="B93" s="42">
        <v>1</v>
      </c>
      <c r="C93" s="155" t="s">
        <v>4</v>
      </c>
      <c r="D93" s="22" t="s">
        <v>224</v>
      </c>
      <c r="E93" s="68" t="s">
        <v>251</v>
      </c>
      <c r="F93" s="74"/>
      <c r="G93" s="99">
        <v>1.36</v>
      </c>
      <c r="H93" s="104"/>
      <c r="I93" s="78">
        <v>1.36</v>
      </c>
      <c r="J93" s="73" t="s">
        <v>13</v>
      </c>
      <c r="K93" s="40" t="s">
        <v>7</v>
      </c>
      <c r="L93" s="9"/>
      <c r="M93" s="181">
        <v>4</v>
      </c>
      <c r="N93" s="181">
        <v>5</v>
      </c>
      <c r="O93" s="179">
        <v>2</v>
      </c>
      <c r="P93" s="180">
        <f t="shared" si="2"/>
        <v>11</v>
      </c>
      <c r="Q93" s="163"/>
      <c r="R93" s="23"/>
      <c r="S93" s="164"/>
      <c r="T93" s="65"/>
      <c r="U93" s="66"/>
    </row>
    <row r="94" spans="1:21" ht="20" customHeight="1">
      <c r="A94" s="34" t="s">
        <v>5</v>
      </c>
      <c r="B94" s="42">
        <v>1</v>
      </c>
      <c r="C94" s="155" t="s">
        <v>348</v>
      </c>
      <c r="D94" s="22" t="s">
        <v>224</v>
      </c>
      <c r="E94" s="68" t="s">
        <v>346</v>
      </c>
      <c r="F94" s="74"/>
      <c r="G94" s="99">
        <v>1</v>
      </c>
      <c r="H94" s="104"/>
      <c r="I94" s="78">
        <v>1</v>
      </c>
      <c r="J94" s="73"/>
      <c r="K94" s="40">
        <v>1991</v>
      </c>
      <c r="L94" s="9"/>
      <c r="M94" s="181">
        <v>4</v>
      </c>
      <c r="N94" s="181">
        <v>4</v>
      </c>
      <c r="O94" s="179">
        <v>2</v>
      </c>
      <c r="P94" s="180">
        <f t="shared" si="2"/>
        <v>10</v>
      </c>
      <c r="Q94" s="163"/>
      <c r="R94" s="23"/>
      <c r="S94" s="164"/>
      <c r="T94" s="65"/>
      <c r="U94" s="66"/>
    </row>
    <row r="95" spans="1:21" ht="20" customHeight="1">
      <c r="A95" s="34" t="s">
        <v>5</v>
      </c>
      <c r="B95" s="42">
        <v>1</v>
      </c>
      <c r="C95" s="155" t="s">
        <v>347</v>
      </c>
      <c r="D95" s="22" t="s">
        <v>250</v>
      </c>
      <c r="E95" s="68" t="s">
        <v>251</v>
      </c>
      <c r="F95" s="74"/>
      <c r="G95" s="99">
        <v>1.7</v>
      </c>
      <c r="H95" s="104"/>
      <c r="I95" s="5"/>
      <c r="J95" s="77">
        <v>1.7</v>
      </c>
      <c r="K95" s="40"/>
      <c r="L95" s="9"/>
      <c r="M95" s="181">
        <v>4</v>
      </c>
      <c r="N95" s="181">
        <v>3</v>
      </c>
      <c r="O95" s="179">
        <v>2</v>
      </c>
      <c r="P95" s="178">
        <f t="shared" si="2"/>
        <v>9</v>
      </c>
      <c r="Q95" s="163"/>
      <c r="R95" s="23"/>
      <c r="S95" s="164"/>
      <c r="T95" s="65"/>
      <c r="U95" s="66"/>
    </row>
    <row r="96" spans="1:21" ht="20" customHeight="1">
      <c r="A96" s="34" t="s">
        <v>5</v>
      </c>
      <c r="B96" s="49">
        <v>2</v>
      </c>
      <c r="C96" s="155" t="s">
        <v>193</v>
      </c>
      <c r="D96" s="22" t="s">
        <v>280</v>
      </c>
      <c r="E96" s="68" t="s">
        <v>300</v>
      </c>
      <c r="F96" s="74"/>
      <c r="G96" s="99">
        <v>1.1000000000000001</v>
      </c>
      <c r="H96" s="104"/>
      <c r="I96" s="7">
        <v>1.1000000000000001</v>
      </c>
      <c r="J96" s="73" t="s">
        <v>13</v>
      </c>
      <c r="K96" s="40">
        <v>1978</v>
      </c>
      <c r="L96" s="9"/>
      <c r="M96" s="181">
        <v>3</v>
      </c>
      <c r="N96" s="181">
        <v>4</v>
      </c>
      <c r="O96" s="179">
        <v>2</v>
      </c>
      <c r="P96" s="178">
        <f t="shared" si="2"/>
        <v>9</v>
      </c>
      <c r="Q96" s="163"/>
      <c r="R96" s="23"/>
      <c r="S96" s="164"/>
      <c r="T96" s="65"/>
      <c r="U96" s="66" t="s">
        <v>306</v>
      </c>
    </row>
    <row r="97" spans="1:21" ht="20" customHeight="1">
      <c r="A97" s="34" t="s">
        <v>5</v>
      </c>
      <c r="B97" s="82">
        <v>3</v>
      </c>
      <c r="C97" s="155" t="s">
        <v>15</v>
      </c>
      <c r="D97" s="22" t="s">
        <v>261</v>
      </c>
      <c r="E97" s="68" t="s">
        <v>251</v>
      </c>
      <c r="F97" s="74"/>
      <c r="G97" s="99">
        <v>0.43</v>
      </c>
      <c r="H97" s="106">
        <v>0.43</v>
      </c>
      <c r="I97" s="5"/>
      <c r="J97" s="73"/>
      <c r="K97" s="40"/>
      <c r="L97" s="9"/>
      <c r="M97" s="181">
        <v>3</v>
      </c>
      <c r="N97" s="181">
        <v>2</v>
      </c>
      <c r="O97" s="179">
        <v>2</v>
      </c>
      <c r="P97" s="178">
        <f t="shared" si="2"/>
        <v>7</v>
      </c>
      <c r="Q97" s="163"/>
      <c r="R97" s="23"/>
      <c r="S97" s="164"/>
      <c r="T97" s="65"/>
      <c r="U97" s="66"/>
    </row>
    <row r="98" spans="1:21" ht="20" customHeight="1">
      <c r="A98" s="34" t="s">
        <v>5</v>
      </c>
      <c r="B98" s="95">
        <v>6</v>
      </c>
      <c r="C98" s="155" t="s">
        <v>93</v>
      </c>
      <c r="D98" s="22" t="s">
        <v>255</v>
      </c>
      <c r="E98" s="68" t="s">
        <v>26</v>
      </c>
      <c r="F98" s="74"/>
      <c r="G98" s="99">
        <v>0.34</v>
      </c>
      <c r="H98" s="115">
        <v>0.34</v>
      </c>
      <c r="I98" s="5"/>
      <c r="J98" s="73"/>
      <c r="K98" s="40"/>
      <c r="L98" s="9"/>
      <c r="M98" s="181">
        <v>3</v>
      </c>
      <c r="N98" s="181">
        <v>2</v>
      </c>
      <c r="O98" s="179">
        <v>2</v>
      </c>
      <c r="P98" s="178">
        <f t="shared" si="2"/>
        <v>7</v>
      </c>
      <c r="Q98" s="163"/>
      <c r="R98" s="23"/>
      <c r="S98" s="164"/>
      <c r="T98" s="65"/>
      <c r="U98" s="66" t="s">
        <v>316</v>
      </c>
    </row>
    <row r="99" spans="1:21" ht="20" customHeight="1">
      <c r="A99" s="34" t="s">
        <v>5</v>
      </c>
      <c r="B99" s="56">
        <v>4</v>
      </c>
      <c r="C99" s="155" t="s">
        <v>111</v>
      </c>
      <c r="D99" s="22" t="s">
        <v>261</v>
      </c>
      <c r="E99" s="68" t="s">
        <v>15</v>
      </c>
      <c r="F99" s="74"/>
      <c r="G99" s="99">
        <v>0.23</v>
      </c>
      <c r="H99" s="105">
        <v>0.23</v>
      </c>
      <c r="I99" s="5"/>
      <c r="J99" s="73"/>
      <c r="K99" s="40"/>
      <c r="L99" s="9"/>
      <c r="M99" s="181">
        <v>2</v>
      </c>
      <c r="N99" s="181">
        <v>2</v>
      </c>
      <c r="O99" s="179">
        <v>2</v>
      </c>
      <c r="P99" s="178">
        <f t="shared" si="2"/>
        <v>6</v>
      </c>
      <c r="Q99" s="163"/>
      <c r="R99" s="23"/>
      <c r="S99" s="164"/>
      <c r="T99" s="65"/>
      <c r="U99" s="66"/>
    </row>
    <row r="100" spans="1:21" ht="20" customHeight="1">
      <c r="A100" s="34" t="s">
        <v>5</v>
      </c>
      <c r="B100" s="42">
        <v>1</v>
      </c>
      <c r="C100" s="155" t="s">
        <v>32</v>
      </c>
      <c r="D100" s="22" t="s">
        <v>250</v>
      </c>
      <c r="E100" s="68" t="s">
        <v>329</v>
      </c>
      <c r="F100" s="74"/>
      <c r="G100" s="99">
        <v>0.54</v>
      </c>
      <c r="H100" s="104"/>
      <c r="I100" s="78">
        <v>0.54</v>
      </c>
      <c r="J100" s="73"/>
      <c r="K100" s="40" t="s">
        <v>39</v>
      </c>
      <c r="L100" s="9"/>
      <c r="M100" s="181">
        <v>2</v>
      </c>
      <c r="N100" s="181">
        <v>2</v>
      </c>
      <c r="O100" s="179">
        <v>2</v>
      </c>
      <c r="P100" s="178">
        <f t="shared" si="2"/>
        <v>6</v>
      </c>
      <c r="Q100" s="163"/>
      <c r="R100" s="23"/>
      <c r="S100" s="164"/>
      <c r="T100" s="65"/>
      <c r="U100" s="66" t="s">
        <v>335</v>
      </c>
    </row>
    <row r="101" spans="1:21" ht="20" customHeight="1">
      <c r="A101" s="34" t="s">
        <v>5</v>
      </c>
      <c r="B101" s="42">
        <v>1</v>
      </c>
      <c r="C101" s="155" t="s">
        <v>29</v>
      </c>
      <c r="D101" s="22" t="s">
        <v>255</v>
      </c>
      <c r="E101" s="68" t="s">
        <v>251</v>
      </c>
      <c r="F101" s="74"/>
      <c r="G101" s="99">
        <v>0.5</v>
      </c>
      <c r="H101" s="104"/>
      <c r="I101" s="78">
        <v>0.5</v>
      </c>
      <c r="J101" s="73" t="s">
        <v>13</v>
      </c>
      <c r="K101" s="40"/>
      <c r="L101" s="9"/>
      <c r="M101" s="181">
        <v>2</v>
      </c>
      <c r="N101" s="181">
        <v>2</v>
      </c>
      <c r="O101" s="179">
        <v>2</v>
      </c>
      <c r="P101" s="178">
        <f t="shared" si="2"/>
        <v>6</v>
      </c>
      <c r="Q101" s="163"/>
      <c r="R101" s="23"/>
      <c r="S101" s="164"/>
      <c r="T101" s="65"/>
      <c r="U101" s="66"/>
    </row>
    <row r="102" spans="1:21" ht="20" customHeight="1">
      <c r="A102" s="34" t="s">
        <v>5</v>
      </c>
      <c r="B102" s="40"/>
      <c r="C102" s="155" t="s">
        <v>436</v>
      </c>
      <c r="D102" s="22" t="s">
        <v>382</v>
      </c>
      <c r="E102" s="68" t="s">
        <v>93</v>
      </c>
      <c r="F102" s="74"/>
      <c r="G102" s="99">
        <v>0.14000000000000001</v>
      </c>
      <c r="H102" s="104">
        <v>0.25</v>
      </c>
      <c r="I102" s="5"/>
      <c r="J102" s="73"/>
      <c r="K102" s="40"/>
      <c r="L102" s="9"/>
      <c r="M102" s="181">
        <v>2</v>
      </c>
      <c r="N102" s="181">
        <v>2</v>
      </c>
      <c r="O102" s="179">
        <v>2</v>
      </c>
      <c r="P102" s="178">
        <f t="shared" si="2"/>
        <v>6</v>
      </c>
      <c r="Q102" s="167"/>
      <c r="R102" s="5"/>
      <c r="S102" s="168"/>
      <c r="T102" s="65"/>
      <c r="U102" s="66"/>
    </row>
    <row r="103" spans="1:21" ht="20" customHeight="1">
      <c r="A103" s="34" t="s">
        <v>5</v>
      </c>
      <c r="B103" s="49">
        <v>2</v>
      </c>
      <c r="C103" s="155" t="s">
        <v>97</v>
      </c>
      <c r="D103" s="22" t="s">
        <v>221</v>
      </c>
      <c r="E103" s="68" t="s">
        <v>63</v>
      </c>
      <c r="F103" s="74"/>
      <c r="G103" s="99">
        <v>0.14000000000000001</v>
      </c>
      <c r="H103" s="104"/>
      <c r="I103" s="7">
        <v>0.14000000000000001</v>
      </c>
      <c r="J103" s="73"/>
      <c r="K103" s="40"/>
      <c r="L103" s="9"/>
      <c r="M103" s="181">
        <v>2</v>
      </c>
      <c r="N103" s="181">
        <v>1</v>
      </c>
      <c r="O103" s="179">
        <v>2</v>
      </c>
      <c r="P103" s="178">
        <f t="shared" ref="P103:P130" si="3">SUM(M103:O103)</f>
        <v>5</v>
      </c>
      <c r="Q103" s="163"/>
      <c r="R103" s="23"/>
      <c r="S103" s="164"/>
      <c r="T103" s="65"/>
      <c r="U103" s="66"/>
    </row>
    <row r="104" spans="1:21" ht="20" customHeight="1">
      <c r="A104" s="34" t="s">
        <v>5</v>
      </c>
      <c r="B104" s="42">
        <v>1</v>
      </c>
      <c r="C104" s="156" t="s">
        <v>114</v>
      </c>
      <c r="D104" s="22" t="s">
        <v>259</v>
      </c>
      <c r="E104" s="68" t="s">
        <v>260</v>
      </c>
      <c r="F104" s="74"/>
      <c r="G104" s="99">
        <v>0.31</v>
      </c>
      <c r="H104" s="104"/>
      <c r="I104" s="78">
        <v>0.31</v>
      </c>
      <c r="J104" s="73"/>
      <c r="K104" s="40"/>
      <c r="L104" s="9"/>
      <c r="M104" s="181">
        <v>2</v>
      </c>
      <c r="N104" s="181">
        <v>1</v>
      </c>
      <c r="O104" s="179">
        <v>2</v>
      </c>
      <c r="P104" s="178">
        <f t="shared" si="3"/>
        <v>5</v>
      </c>
      <c r="Q104" s="163"/>
      <c r="R104" s="23"/>
      <c r="S104" s="164"/>
      <c r="T104" s="65"/>
      <c r="U104" s="66"/>
    </row>
    <row r="105" spans="1:21" ht="20" customHeight="1">
      <c r="A105" s="34" t="s">
        <v>5</v>
      </c>
      <c r="B105" s="49">
        <v>2</v>
      </c>
      <c r="C105" s="156" t="s">
        <v>116</v>
      </c>
      <c r="D105" s="22" t="s">
        <v>221</v>
      </c>
      <c r="E105" s="68" t="s">
        <v>63</v>
      </c>
      <c r="F105" s="74"/>
      <c r="G105" s="99">
        <v>0.14000000000000001</v>
      </c>
      <c r="H105" s="104"/>
      <c r="I105" s="7">
        <v>0.14000000000000001</v>
      </c>
      <c r="J105" s="73"/>
      <c r="K105" s="40"/>
      <c r="L105" s="9"/>
      <c r="M105" s="181">
        <v>2</v>
      </c>
      <c r="N105" s="181">
        <v>1</v>
      </c>
      <c r="O105" s="179">
        <v>2</v>
      </c>
      <c r="P105" s="178">
        <f t="shared" si="3"/>
        <v>5</v>
      </c>
      <c r="Q105" s="163"/>
      <c r="R105" s="23"/>
      <c r="S105" s="164"/>
      <c r="T105" s="65"/>
      <c r="U105" s="66"/>
    </row>
    <row r="106" spans="1:21" ht="20" customHeight="1">
      <c r="A106" s="34" t="s">
        <v>5</v>
      </c>
      <c r="B106" s="42">
        <v>1</v>
      </c>
      <c r="C106" s="155" t="s">
        <v>85</v>
      </c>
      <c r="D106" s="22" t="s">
        <v>257</v>
      </c>
      <c r="E106" s="68" t="s">
        <v>114</v>
      </c>
      <c r="F106" s="74"/>
      <c r="G106" s="99">
        <v>0.25</v>
      </c>
      <c r="H106" s="104"/>
      <c r="I106" s="78">
        <v>0.25</v>
      </c>
      <c r="J106" s="73"/>
      <c r="K106" s="40"/>
      <c r="L106" s="9"/>
      <c r="M106" s="181">
        <v>2</v>
      </c>
      <c r="N106" s="181">
        <v>1</v>
      </c>
      <c r="O106" s="179">
        <v>2</v>
      </c>
      <c r="P106" s="178">
        <f t="shared" si="3"/>
        <v>5</v>
      </c>
      <c r="Q106" s="163"/>
      <c r="R106" s="23"/>
      <c r="S106" s="164"/>
      <c r="T106" s="65"/>
      <c r="U106" s="66"/>
    </row>
    <row r="107" spans="1:21" ht="20" customHeight="1">
      <c r="A107" s="34" t="s">
        <v>5</v>
      </c>
      <c r="B107" s="56">
        <v>4</v>
      </c>
      <c r="C107" s="155" t="s">
        <v>100</v>
      </c>
      <c r="D107" s="22" t="s">
        <v>255</v>
      </c>
      <c r="E107" s="68" t="s">
        <v>49</v>
      </c>
      <c r="F107" s="74"/>
      <c r="G107" s="99">
        <v>0.38</v>
      </c>
      <c r="H107" s="105">
        <v>0.38</v>
      </c>
      <c r="I107" s="5"/>
      <c r="J107" s="73"/>
      <c r="K107" s="40"/>
      <c r="L107" s="9"/>
      <c r="M107" s="181">
        <v>1</v>
      </c>
      <c r="N107" s="181">
        <v>2</v>
      </c>
      <c r="O107" s="179">
        <v>2</v>
      </c>
      <c r="P107" s="178">
        <f t="shared" si="3"/>
        <v>5</v>
      </c>
      <c r="Q107" s="163"/>
      <c r="R107" s="23"/>
      <c r="S107" s="164"/>
      <c r="T107" s="65"/>
      <c r="U107" s="66"/>
    </row>
    <row r="108" spans="1:21" ht="20" customHeight="1">
      <c r="A108" s="34" t="s">
        <v>5</v>
      </c>
      <c r="B108" s="42">
        <v>1</v>
      </c>
      <c r="C108" s="155" t="s">
        <v>113</v>
      </c>
      <c r="D108" s="22" t="s">
        <v>230</v>
      </c>
      <c r="E108" s="68" t="s">
        <v>34</v>
      </c>
      <c r="F108" s="74"/>
      <c r="G108" s="99">
        <v>0.36</v>
      </c>
      <c r="H108" s="104"/>
      <c r="I108" s="78">
        <v>0.36</v>
      </c>
      <c r="J108" s="73"/>
      <c r="K108" s="40">
        <v>1984</v>
      </c>
      <c r="L108" s="9"/>
      <c r="M108" s="181">
        <v>1</v>
      </c>
      <c r="N108" s="181">
        <v>2</v>
      </c>
      <c r="O108" s="179">
        <v>2</v>
      </c>
      <c r="P108" s="178">
        <f t="shared" si="3"/>
        <v>5</v>
      </c>
      <c r="Q108" s="163"/>
      <c r="R108" s="23"/>
      <c r="S108" s="164"/>
      <c r="T108" s="65"/>
      <c r="U108" s="66"/>
    </row>
    <row r="109" spans="1:21" ht="20" customHeight="1">
      <c r="A109" s="34" t="s">
        <v>5</v>
      </c>
      <c r="B109" s="42">
        <v>1</v>
      </c>
      <c r="C109" s="155" t="s">
        <v>35</v>
      </c>
      <c r="D109" s="22" t="s">
        <v>225</v>
      </c>
      <c r="E109" s="68" t="s">
        <v>226</v>
      </c>
      <c r="F109" s="74"/>
      <c r="G109" s="99">
        <v>0.25</v>
      </c>
      <c r="H109" s="104"/>
      <c r="I109" s="78">
        <v>0.25</v>
      </c>
      <c r="J109" s="73"/>
      <c r="K109" s="40"/>
      <c r="L109" s="9" t="s">
        <v>229</v>
      </c>
      <c r="M109" s="181">
        <v>1</v>
      </c>
      <c r="N109" s="181">
        <v>1</v>
      </c>
      <c r="O109" s="179">
        <v>2</v>
      </c>
      <c r="P109" s="178">
        <f t="shared" si="3"/>
        <v>4</v>
      </c>
      <c r="Q109" s="163"/>
      <c r="R109" s="23"/>
      <c r="S109" s="164"/>
      <c r="T109" s="65"/>
      <c r="U109" s="66"/>
    </row>
    <row r="110" spans="1:21" ht="20" customHeight="1">
      <c r="A110" s="28" t="s">
        <v>5</v>
      </c>
      <c r="B110" s="42">
        <v>1</v>
      </c>
      <c r="C110" s="155" t="s">
        <v>84</v>
      </c>
      <c r="D110" s="22" t="s">
        <v>257</v>
      </c>
      <c r="E110" s="68" t="s">
        <v>258</v>
      </c>
      <c r="F110" s="74"/>
      <c r="G110" s="99">
        <v>0.17</v>
      </c>
      <c r="H110" s="104"/>
      <c r="I110" s="78">
        <v>0.17</v>
      </c>
      <c r="J110" s="73"/>
      <c r="K110" s="40"/>
      <c r="L110" s="9"/>
      <c r="M110" s="181">
        <v>1</v>
      </c>
      <c r="N110" s="181">
        <v>1</v>
      </c>
      <c r="O110" s="179">
        <v>2</v>
      </c>
      <c r="P110" s="178">
        <f t="shared" si="3"/>
        <v>4</v>
      </c>
      <c r="Q110" s="163"/>
      <c r="R110" s="23"/>
      <c r="S110" s="164"/>
      <c r="T110" s="65"/>
      <c r="U110" s="66"/>
    </row>
    <row r="111" spans="1:21" ht="20" customHeight="1">
      <c r="A111" s="34" t="s">
        <v>5</v>
      </c>
      <c r="B111" s="42">
        <v>1</v>
      </c>
      <c r="C111" s="155" t="s">
        <v>98</v>
      </c>
      <c r="D111" s="22" t="s">
        <v>255</v>
      </c>
      <c r="E111" s="68" t="s">
        <v>84</v>
      </c>
      <c r="F111" s="74"/>
      <c r="G111" s="99">
        <v>0.2</v>
      </c>
      <c r="H111" s="104"/>
      <c r="I111" s="78">
        <v>0.2</v>
      </c>
      <c r="J111" s="73"/>
      <c r="K111" s="40"/>
      <c r="L111" s="9"/>
      <c r="M111" s="181">
        <v>1</v>
      </c>
      <c r="N111" s="181">
        <v>1</v>
      </c>
      <c r="O111" s="179">
        <v>2</v>
      </c>
      <c r="P111" s="178">
        <f t="shared" si="3"/>
        <v>4</v>
      </c>
      <c r="Q111" s="163"/>
      <c r="R111" s="23"/>
      <c r="S111" s="164"/>
      <c r="T111" s="65"/>
      <c r="U111" s="66"/>
    </row>
    <row r="112" spans="1:21" ht="20" customHeight="1">
      <c r="A112" s="34" t="s">
        <v>5</v>
      </c>
      <c r="B112" s="49">
        <v>2</v>
      </c>
      <c r="C112" s="155" t="s">
        <v>101</v>
      </c>
      <c r="D112" s="22" t="s">
        <v>221</v>
      </c>
      <c r="E112" s="68" t="s">
        <v>251</v>
      </c>
      <c r="F112" s="74"/>
      <c r="G112" s="99">
        <v>0.12</v>
      </c>
      <c r="H112" s="104"/>
      <c r="I112" s="7">
        <v>0.12</v>
      </c>
      <c r="J112" s="73"/>
      <c r="K112" s="40"/>
      <c r="L112" s="9"/>
      <c r="M112" s="181">
        <v>1</v>
      </c>
      <c r="N112" s="181">
        <v>1</v>
      </c>
      <c r="O112" s="179">
        <v>2</v>
      </c>
      <c r="P112" s="178">
        <f t="shared" si="3"/>
        <v>4</v>
      </c>
      <c r="Q112" s="163"/>
      <c r="R112" s="23"/>
      <c r="S112" s="164"/>
      <c r="T112" s="65"/>
      <c r="U112" s="66"/>
    </row>
    <row r="113" spans="1:21" ht="20" customHeight="1">
      <c r="A113" s="28" t="s">
        <v>5</v>
      </c>
      <c r="B113" s="39">
        <v>5</v>
      </c>
      <c r="C113" s="155" t="s">
        <v>88</v>
      </c>
      <c r="D113" s="22" t="s">
        <v>255</v>
      </c>
      <c r="E113" s="68" t="s">
        <v>251</v>
      </c>
      <c r="F113" s="74"/>
      <c r="G113" s="99">
        <v>0.35</v>
      </c>
      <c r="H113" s="109">
        <v>0.35</v>
      </c>
      <c r="I113" s="5"/>
      <c r="J113" s="73"/>
      <c r="K113" s="40"/>
      <c r="L113" s="9"/>
      <c r="M113" s="181">
        <v>1</v>
      </c>
      <c r="N113" s="181">
        <v>1</v>
      </c>
      <c r="O113" s="179">
        <v>2</v>
      </c>
      <c r="P113" s="178">
        <f t="shared" si="3"/>
        <v>4</v>
      </c>
      <c r="Q113" s="163"/>
      <c r="R113" s="23"/>
      <c r="S113" s="164"/>
      <c r="T113" s="65"/>
      <c r="U113" s="66"/>
    </row>
    <row r="114" spans="1:21" ht="20" customHeight="1">
      <c r="A114" s="34" t="s">
        <v>5</v>
      </c>
      <c r="B114" s="39">
        <v>5</v>
      </c>
      <c r="C114" s="155" t="s">
        <v>434</v>
      </c>
      <c r="D114" s="22" t="s">
        <v>255</v>
      </c>
      <c r="E114" s="68" t="s">
        <v>251</v>
      </c>
      <c r="F114" s="74"/>
      <c r="G114" s="99">
        <v>1.04</v>
      </c>
      <c r="H114" s="109">
        <v>1.04</v>
      </c>
      <c r="I114" s="5"/>
      <c r="J114" s="73"/>
      <c r="K114" s="40"/>
      <c r="L114" s="9"/>
      <c r="M114" s="181">
        <v>1</v>
      </c>
      <c r="N114" s="181">
        <v>1</v>
      </c>
      <c r="O114" s="179">
        <v>2</v>
      </c>
      <c r="P114" s="178">
        <f t="shared" si="3"/>
        <v>4</v>
      </c>
      <c r="Q114" s="163"/>
      <c r="R114" s="23"/>
      <c r="S114" s="164"/>
      <c r="T114" s="65"/>
      <c r="U114" s="66" t="s">
        <v>435</v>
      </c>
    </row>
    <row r="115" spans="1:21" ht="20" customHeight="1">
      <c r="A115" s="28" t="s">
        <v>5</v>
      </c>
      <c r="B115" s="95">
        <v>6</v>
      </c>
      <c r="C115" s="155" t="s">
        <v>299</v>
      </c>
      <c r="D115" s="22" t="s">
        <v>280</v>
      </c>
      <c r="E115" s="68" t="s">
        <v>36</v>
      </c>
      <c r="F115" s="74"/>
      <c r="G115" s="99">
        <v>0.25</v>
      </c>
      <c r="H115" s="115">
        <v>0.25</v>
      </c>
      <c r="I115" s="5"/>
      <c r="J115" s="73"/>
      <c r="K115" s="40"/>
      <c r="L115" s="9"/>
      <c r="M115" s="181">
        <v>1</v>
      </c>
      <c r="N115" s="181">
        <v>1</v>
      </c>
      <c r="O115" s="179">
        <v>2</v>
      </c>
      <c r="P115" s="178">
        <f t="shared" si="3"/>
        <v>4</v>
      </c>
      <c r="Q115" s="163"/>
      <c r="R115" s="23"/>
      <c r="S115" s="164"/>
      <c r="T115" s="65"/>
      <c r="U115" s="66"/>
    </row>
    <row r="116" spans="1:21" ht="20" customHeight="1">
      <c r="A116" s="34" t="s">
        <v>5</v>
      </c>
      <c r="B116" s="95">
        <v>6</v>
      </c>
      <c r="C116" s="155" t="s">
        <v>62</v>
      </c>
      <c r="D116" s="22" t="s">
        <v>255</v>
      </c>
      <c r="E116" s="68" t="s">
        <v>251</v>
      </c>
      <c r="F116" s="74"/>
      <c r="G116" s="99">
        <v>0.2</v>
      </c>
      <c r="H116" s="115">
        <v>0.2</v>
      </c>
      <c r="I116" s="5"/>
      <c r="J116" s="73"/>
      <c r="K116" s="40"/>
      <c r="L116" s="9"/>
      <c r="M116" s="181">
        <v>1</v>
      </c>
      <c r="N116" s="181">
        <v>1</v>
      </c>
      <c r="O116" s="179">
        <v>2</v>
      </c>
      <c r="P116" s="178">
        <f t="shared" si="3"/>
        <v>4</v>
      </c>
      <c r="Q116" s="163"/>
      <c r="R116" s="23"/>
      <c r="S116" s="164"/>
      <c r="T116" s="65"/>
      <c r="U116" s="66"/>
    </row>
    <row r="117" spans="1:21" ht="20" customHeight="1">
      <c r="A117" s="34" t="s">
        <v>5</v>
      </c>
      <c r="B117" s="95">
        <v>6</v>
      </c>
      <c r="C117" s="156" t="s">
        <v>138</v>
      </c>
      <c r="D117" s="22" t="s">
        <v>261</v>
      </c>
      <c r="E117" s="68" t="s">
        <v>70</v>
      </c>
      <c r="F117" s="74"/>
      <c r="G117" s="99">
        <v>0.26</v>
      </c>
      <c r="H117" s="115">
        <v>0.26</v>
      </c>
      <c r="I117" s="5" t="s">
        <v>13</v>
      </c>
      <c r="J117" s="73" t="s">
        <v>13</v>
      </c>
      <c r="K117" s="40">
        <v>1987</v>
      </c>
      <c r="L117" s="9"/>
      <c r="M117" s="181">
        <v>1</v>
      </c>
      <c r="N117" s="181">
        <v>1</v>
      </c>
      <c r="O117" s="179">
        <v>2</v>
      </c>
      <c r="P117" s="178">
        <f t="shared" si="3"/>
        <v>4</v>
      </c>
      <c r="Q117" s="163"/>
      <c r="R117" s="23"/>
      <c r="S117" s="164"/>
      <c r="T117" s="65"/>
      <c r="U117" s="66"/>
    </row>
    <row r="118" spans="1:21" ht="20" customHeight="1">
      <c r="A118" s="34" t="s">
        <v>5</v>
      </c>
      <c r="B118" s="42">
        <v>1</v>
      </c>
      <c r="C118" s="156" t="s">
        <v>18</v>
      </c>
      <c r="D118" s="22" t="s">
        <v>255</v>
      </c>
      <c r="E118" s="68" t="s">
        <v>49</v>
      </c>
      <c r="F118" s="74"/>
      <c r="G118" s="99">
        <v>0.1</v>
      </c>
      <c r="H118" s="74" t="s">
        <v>13</v>
      </c>
      <c r="I118" s="78">
        <v>0.1</v>
      </c>
      <c r="J118" s="73"/>
      <c r="K118" s="40"/>
      <c r="L118" s="9"/>
      <c r="M118" s="192">
        <v>1</v>
      </c>
      <c r="N118" s="192">
        <v>0.5</v>
      </c>
      <c r="O118" s="193">
        <v>2</v>
      </c>
      <c r="P118" s="191">
        <f t="shared" si="3"/>
        <v>3.5</v>
      </c>
      <c r="Q118" s="163"/>
      <c r="R118" s="23"/>
      <c r="S118" s="164"/>
      <c r="T118" s="65"/>
      <c r="U118" s="66"/>
    </row>
    <row r="119" spans="1:21" ht="20" customHeight="1">
      <c r="A119" s="34" t="s">
        <v>5</v>
      </c>
      <c r="B119" s="95">
        <v>6</v>
      </c>
      <c r="C119" s="155" t="s">
        <v>68</v>
      </c>
      <c r="D119" s="22" t="s">
        <v>261</v>
      </c>
      <c r="E119" s="68" t="s">
        <v>251</v>
      </c>
      <c r="F119" s="74"/>
      <c r="G119" s="99">
        <v>0.08</v>
      </c>
      <c r="H119" s="115">
        <v>0.08</v>
      </c>
      <c r="I119" s="5"/>
      <c r="J119" s="73"/>
      <c r="K119" s="40"/>
      <c r="L119" s="9"/>
      <c r="M119" s="192">
        <v>1</v>
      </c>
      <c r="N119" s="192">
        <v>0.5</v>
      </c>
      <c r="O119" s="193">
        <v>2</v>
      </c>
      <c r="P119" s="191">
        <f t="shared" si="3"/>
        <v>3.5</v>
      </c>
      <c r="Q119" s="163"/>
      <c r="R119" s="23"/>
      <c r="S119" s="164"/>
      <c r="T119" s="65"/>
      <c r="U119" s="66" t="s">
        <v>433</v>
      </c>
    </row>
    <row r="120" spans="1:21" ht="20" customHeight="1">
      <c r="A120" s="34" t="s">
        <v>5</v>
      </c>
      <c r="B120" s="39">
        <v>5</v>
      </c>
      <c r="C120" s="155" t="s">
        <v>195</v>
      </c>
      <c r="D120" s="22" t="s">
        <v>280</v>
      </c>
      <c r="E120" s="68" t="s">
        <v>301</v>
      </c>
      <c r="F120" s="74"/>
      <c r="G120" s="99">
        <v>1.2</v>
      </c>
      <c r="H120" s="109">
        <v>0.3</v>
      </c>
      <c r="I120" s="116">
        <v>0.9</v>
      </c>
      <c r="J120" s="73" t="s">
        <v>13</v>
      </c>
      <c r="K120" s="40">
        <v>1983</v>
      </c>
      <c r="L120" s="9"/>
      <c r="M120" s="181">
        <v>3</v>
      </c>
      <c r="N120" s="181">
        <v>4</v>
      </c>
      <c r="O120" s="179">
        <v>1</v>
      </c>
      <c r="P120" s="178">
        <f t="shared" si="3"/>
        <v>8</v>
      </c>
      <c r="Q120" s="163"/>
      <c r="R120" s="23"/>
      <c r="S120" s="164"/>
      <c r="T120" s="65"/>
      <c r="U120" s="66"/>
    </row>
    <row r="121" spans="1:21" ht="20" customHeight="1">
      <c r="A121" s="34" t="s">
        <v>5</v>
      </c>
      <c r="B121" s="42">
        <v>1</v>
      </c>
      <c r="C121" s="155" t="s">
        <v>49</v>
      </c>
      <c r="D121" s="22" t="s">
        <v>255</v>
      </c>
      <c r="E121" s="68" t="s">
        <v>251</v>
      </c>
      <c r="F121" s="74"/>
      <c r="G121" s="99">
        <v>3.26</v>
      </c>
      <c r="H121" s="104"/>
      <c r="I121" s="5"/>
      <c r="J121" s="77">
        <v>3.26</v>
      </c>
      <c r="K121" s="40" t="s">
        <v>52</v>
      </c>
      <c r="L121" s="9">
        <v>2015</v>
      </c>
      <c r="M121" s="181">
        <v>3</v>
      </c>
      <c r="N121" s="181">
        <v>3</v>
      </c>
      <c r="O121" s="179">
        <v>1</v>
      </c>
      <c r="P121" s="178">
        <f t="shared" si="3"/>
        <v>7</v>
      </c>
      <c r="Q121" s="163"/>
      <c r="R121" s="23"/>
      <c r="S121" s="164"/>
      <c r="T121" s="65"/>
      <c r="U121" s="66" t="s">
        <v>432</v>
      </c>
    </row>
    <row r="122" spans="1:21" ht="20" customHeight="1">
      <c r="A122" s="34" t="s">
        <v>5</v>
      </c>
      <c r="B122" s="42">
        <v>1</v>
      </c>
      <c r="C122" s="156" t="s">
        <v>83</v>
      </c>
      <c r="D122" s="22" t="s">
        <v>394</v>
      </c>
      <c r="E122" s="68"/>
      <c r="F122" s="74"/>
      <c r="G122" s="99">
        <v>0.12</v>
      </c>
      <c r="H122" s="104"/>
      <c r="I122" s="5"/>
      <c r="J122" s="77">
        <v>0.12</v>
      </c>
      <c r="K122" s="40">
        <v>1987</v>
      </c>
      <c r="L122" s="9"/>
      <c r="M122" s="181">
        <v>4</v>
      </c>
      <c r="N122" s="181">
        <v>1</v>
      </c>
      <c r="O122" s="179">
        <v>1</v>
      </c>
      <c r="P122" s="178">
        <f t="shared" si="3"/>
        <v>6</v>
      </c>
      <c r="Q122" s="163"/>
      <c r="R122" s="23"/>
      <c r="S122" s="164"/>
      <c r="T122" s="65"/>
      <c r="U122" s="66"/>
    </row>
    <row r="123" spans="1:21" ht="20" customHeight="1">
      <c r="A123" s="28" t="s">
        <v>5</v>
      </c>
      <c r="B123" s="42">
        <v>1</v>
      </c>
      <c r="C123" s="156" t="s">
        <v>75</v>
      </c>
      <c r="D123" s="22" t="s">
        <v>230</v>
      </c>
      <c r="E123" s="68" t="s">
        <v>34</v>
      </c>
      <c r="F123" s="74"/>
      <c r="G123" s="99">
        <v>0.44</v>
      </c>
      <c r="H123" s="104"/>
      <c r="I123" s="5"/>
      <c r="J123" s="77">
        <v>0.44</v>
      </c>
      <c r="K123" s="40"/>
      <c r="L123" s="9"/>
      <c r="M123" s="181">
        <v>1</v>
      </c>
      <c r="N123" s="181">
        <v>1</v>
      </c>
      <c r="O123" s="179">
        <v>1</v>
      </c>
      <c r="P123" s="178">
        <f t="shared" si="3"/>
        <v>3</v>
      </c>
      <c r="Q123" s="163"/>
      <c r="R123" s="23"/>
      <c r="S123" s="164"/>
      <c r="T123" s="65"/>
      <c r="U123" s="66"/>
    </row>
    <row r="124" spans="1:21" ht="20" customHeight="1">
      <c r="A124" s="34" t="s">
        <v>5</v>
      </c>
      <c r="B124" s="42">
        <v>1</v>
      </c>
      <c r="C124" s="155" t="s">
        <v>31</v>
      </c>
      <c r="D124" s="22" t="s">
        <v>255</v>
      </c>
      <c r="E124" s="68" t="s">
        <v>251</v>
      </c>
      <c r="F124" s="74"/>
      <c r="G124" s="99">
        <v>0.18</v>
      </c>
      <c r="H124" s="104"/>
      <c r="I124" s="78">
        <v>0.18</v>
      </c>
      <c r="J124" s="73"/>
      <c r="K124" s="40"/>
      <c r="L124" s="9"/>
      <c r="M124" s="192">
        <v>1</v>
      </c>
      <c r="N124" s="192">
        <v>0.5</v>
      </c>
      <c r="O124" s="193">
        <v>1</v>
      </c>
      <c r="P124" s="191">
        <f t="shared" si="3"/>
        <v>2.5</v>
      </c>
      <c r="Q124" s="163"/>
      <c r="R124" s="23"/>
      <c r="S124" s="164"/>
      <c r="T124" s="65"/>
      <c r="U124" s="66"/>
    </row>
    <row r="125" spans="1:21" ht="20" customHeight="1">
      <c r="A125" s="34" t="s">
        <v>5</v>
      </c>
      <c r="B125" s="40">
        <v>0</v>
      </c>
      <c r="C125" s="154" t="s">
        <v>67</v>
      </c>
      <c r="D125" s="22"/>
      <c r="E125" s="68">
        <v>0.26</v>
      </c>
      <c r="F125" s="74"/>
      <c r="G125" s="99" t="s">
        <v>13</v>
      </c>
      <c r="H125" s="104"/>
      <c r="I125" s="5"/>
      <c r="J125" s="73"/>
      <c r="K125" s="40"/>
      <c r="L125" s="9"/>
      <c r="M125" s="173"/>
      <c r="N125" s="173"/>
      <c r="O125" s="174"/>
      <c r="P125" s="178">
        <f t="shared" si="3"/>
        <v>0</v>
      </c>
      <c r="Q125" s="163"/>
      <c r="R125" s="23"/>
      <c r="S125" s="164"/>
      <c r="T125" s="65"/>
      <c r="U125" s="66"/>
    </row>
    <row r="126" spans="1:21" ht="20" customHeight="1">
      <c r="A126" s="34" t="s">
        <v>5</v>
      </c>
      <c r="B126" s="40">
        <v>0</v>
      </c>
      <c r="C126" s="154" t="s">
        <v>71</v>
      </c>
      <c r="D126" s="22"/>
      <c r="E126" s="68">
        <v>1.17</v>
      </c>
      <c r="F126" s="74"/>
      <c r="G126" s="99" t="s">
        <v>13</v>
      </c>
      <c r="H126" s="104"/>
      <c r="I126" s="5"/>
      <c r="J126" s="73"/>
      <c r="K126" s="40"/>
      <c r="L126" s="9"/>
      <c r="M126" s="173"/>
      <c r="N126" s="173"/>
      <c r="O126" s="174"/>
      <c r="P126" s="178">
        <f t="shared" si="3"/>
        <v>0</v>
      </c>
      <c r="Q126" s="163"/>
      <c r="R126" s="23"/>
      <c r="S126" s="164"/>
      <c r="T126" s="65"/>
      <c r="U126" s="66"/>
    </row>
    <row r="127" spans="1:21" ht="20" customHeight="1">
      <c r="A127" s="8" t="s">
        <v>5</v>
      </c>
      <c r="B127" s="42">
        <v>1</v>
      </c>
      <c r="C127" s="155" t="s">
        <v>207</v>
      </c>
      <c r="D127" s="22" t="s">
        <v>255</v>
      </c>
      <c r="E127" s="68" t="s">
        <v>49</v>
      </c>
      <c r="F127" s="74"/>
      <c r="G127" s="99">
        <v>1.25</v>
      </c>
      <c r="H127" s="74"/>
      <c r="I127" s="78">
        <v>1.25</v>
      </c>
      <c r="J127" s="73"/>
      <c r="K127" s="40"/>
      <c r="L127" s="9"/>
      <c r="M127" s="200"/>
      <c r="N127" s="200"/>
      <c r="O127" s="201"/>
      <c r="P127" s="178">
        <f t="shared" si="3"/>
        <v>0</v>
      </c>
      <c r="Q127" s="163"/>
      <c r="R127" s="23"/>
      <c r="S127" s="164"/>
      <c r="T127" s="65"/>
      <c r="U127" s="66"/>
    </row>
    <row r="128" spans="1:21" ht="20" customHeight="1">
      <c r="A128" s="8" t="s">
        <v>5</v>
      </c>
      <c r="B128" s="40"/>
      <c r="C128" s="154" t="s">
        <v>99</v>
      </c>
      <c r="D128" s="22"/>
      <c r="E128" s="68"/>
      <c r="F128" s="74"/>
      <c r="G128" s="99">
        <v>0.1</v>
      </c>
      <c r="H128" s="104"/>
      <c r="I128" s="5"/>
      <c r="J128" s="73"/>
      <c r="K128" s="40"/>
      <c r="L128" s="9"/>
      <c r="M128" s="175"/>
      <c r="N128" s="175"/>
      <c r="O128" s="176"/>
      <c r="P128" s="178">
        <f t="shared" si="3"/>
        <v>0</v>
      </c>
      <c r="Q128" s="167"/>
      <c r="R128" s="5"/>
      <c r="S128" s="168"/>
      <c r="T128" s="65"/>
      <c r="U128" s="66"/>
    </row>
    <row r="129" spans="1:21" ht="20" customHeight="1">
      <c r="A129" s="8" t="s">
        <v>5</v>
      </c>
      <c r="B129" s="40"/>
      <c r="C129" s="154" t="s">
        <v>105</v>
      </c>
      <c r="D129" s="22"/>
      <c r="E129" s="68"/>
      <c r="F129" s="74"/>
      <c r="G129" s="99">
        <v>0.15</v>
      </c>
      <c r="H129" s="104" t="s">
        <v>6</v>
      </c>
      <c r="I129" s="5"/>
      <c r="J129" s="73"/>
      <c r="K129" s="40"/>
      <c r="L129" s="9"/>
      <c r="M129" s="175"/>
      <c r="N129" s="175"/>
      <c r="O129" s="176"/>
      <c r="P129" s="178">
        <f t="shared" si="3"/>
        <v>0</v>
      </c>
      <c r="Q129" s="167"/>
      <c r="R129" s="5"/>
      <c r="S129" s="168"/>
      <c r="T129" s="65"/>
      <c r="U129" s="66"/>
    </row>
    <row r="130" spans="1:21">
      <c r="A130" s="8"/>
      <c r="B130" s="40"/>
      <c r="C130" s="4"/>
      <c r="D130" s="22"/>
      <c r="E130" s="68"/>
      <c r="F130" s="74"/>
      <c r="G130" s="99"/>
      <c r="H130" s="104"/>
      <c r="I130" s="5"/>
      <c r="J130" s="73"/>
      <c r="K130" s="40"/>
      <c r="L130" s="9"/>
      <c r="M130" s="5"/>
      <c r="N130" s="5"/>
      <c r="O130" s="61"/>
      <c r="P130" s="178">
        <f t="shared" si="3"/>
        <v>0</v>
      </c>
      <c r="Q130" s="167"/>
      <c r="R130" s="5"/>
      <c r="S130" s="168"/>
      <c r="T130" s="65"/>
      <c r="U130" s="66"/>
    </row>
    <row r="131" spans="1:21" ht="15" thickBot="1">
      <c r="A131" s="10"/>
      <c r="B131" s="41"/>
      <c r="C131" s="11"/>
      <c r="D131" s="50"/>
      <c r="E131" s="70"/>
      <c r="F131" s="119"/>
      <c r="G131" s="101"/>
      <c r="H131" s="107"/>
      <c r="I131" s="12"/>
      <c r="J131" s="75"/>
      <c r="K131" s="41"/>
      <c r="L131" s="13"/>
      <c r="M131" s="12"/>
      <c r="N131" s="12"/>
      <c r="O131" s="63"/>
      <c r="P131" s="178">
        <f>SUM(M131:O131)</f>
        <v>0</v>
      </c>
      <c r="Q131" s="169"/>
      <c r="R131" s="12"/>
      <c r="S131" s="170"/>
      <c r="T131" s="87"/>
      <c r="U131" s="67"/>
    </row>
    <row r="132" spans="1:21" ht="15" thickBot="1">
      <c r="C132" s="2"/>
      <c r="D132" s="2"/>
      <c r="E132" s="2" t="s">
        <v>28</v>
      </c>
      <c r="F132" s="3">
        <f>SUM(F7:F131)</f>
        <v>0</v>
      </c>
      <c r="G132" s="3">
        <f>SUM(G7:G131)</f>
        <v>93.620000000000047</v>
      </c>
      <c r="H132" s="113">
        <f>SUM(H7:H131)</f>
        <v>26.039999999999996</v>
      </c>
      <c r="I132" s="113">
        <f>SUM(I7:I131)</f>
        <v>56.42000000000003</v>
      </c>
      <c r="J132" s="113">
        <f>SUM(J7:J131)</f>
        <v>11.069999999999999</v>
      </c>
      <c r="M132" s="85"/>
      <c r="N132" s="85"/>
      <c r="O132" s="85"/>
      <c r="P132" s="85"/>
      <c r="Q132" s="85"/>
      <c r="R132" s="85"/>
      <c r="S132" s="85"/>
      <c r="T132" s="86">
        <f>SUM(T7:T131)</f>
        <v>0</v>
      </c>
      <c r="U132" s="45" t="s">
        <v>256</v>
      </c>
    </row>
    <row r="133" spans="1:21" ht="16" thickTop="1" thickBot="1">
      <c r="I133" s="2" t="s">
        <v>352</v>
      </c>
      <c r="J133" s="126">
        <f>SUM(H132:J132)</f>
        <v>93.530000000000015</v>
      </c>
      <c r="M133" s="19"/>
      <c r="N133" s="19"/>
      <c r="O133" s="84"/>
      <c r="P133" s="158"/>
      <c r="Q133" s="158"/>
      <c r="R133" s="158"/>
      <c r="S133" s="158"/>
    </row>
    <row r="134" spans="1:21" ht="15" thickBot="1">
      <c r="C134" s="88"/>
      <c r="D134" s="88"/>
      <c r="E134" s="88"/>
      <c r="F134" s="89"/>
      <c r="G134" s="90"/>
      <c r="H134" s="91"/>
      <c r="I134" s="89"/>
      <c r="J134" s="89"/>
    </row>
    <row r="135" spans="1:21" ht="15" thickBot="1">
      <c r="C135" s="88"/>
      <c r="D135" s="88"/>
      <c r="E135" s="88"/>
      <c r="F135" s="89"/>
      <c r="G135" s="90"/>
      <c r="H135" s="89"/>
      <c r="I135" s="89"/>
      <c r="J135" s="112">
        <f>(H132+I132+J132)/G132</f>
        <v>0.99903866695150578</v>
      </c>
      <c r="O135" s="112">
        <f>(M132+N132+O132)/G132</f>
        <v>0</v>
      </c>
      <c r="P135" s="159"/>
      <c r="Q135" s="159"/>
      <c r="R135" s="159"/>
      <c r="S135" s="159"/>
      <c r="T135" t="s">
        <v>282</v>
      </c>
    </row>
    <row r="136" spans="1:21">
      <c r="C136" s="92"/>
      <c r="D136" s="92"/>
      <c r="E136" s="92"/>
      <c r="F136" s="89"/>
      <c r="G136" s="90"/>
      <c r="H136" s="91"/>
      <c r="I136" s="89"/>
      <c r="J136" s="89"/>
    </row>
    <row r="138" spans="1:21">
      <c r="C138" s="35" t="s">
        <v>233</v>
      </c>
    </row>
    <row r="139" spans="1:21">
      <c r="C139" s="45">
        <v>1</v>
      </c>
      <c r="D139" s="36" t="s">
        <v>234</v>
      </c>
      <c r="E139" s="36"/>
    </row>
    <row r="140" spans="1:21">
      <c r="C140" s="45">
        <v>2</v>
      </c>
      <c r="D140" s="44" t="s">
        <v>252</v>
      </c>
      <c r="E140" s="44"/>
    </row>
    <row r="141" spans="1:21">
      <c r="C141" s="45">
        <v>3</v>
      </c>
      <c r="D141" s="48" t="s">
        <v>253</v>
      </c>
      <c r="E141" s="48"/>
    </row>
    <row r="142" spans="1:21">
      <c r="C142" s="45">
        <v>4</v>
      </c>
      <c r="D142" s="47" t="s">
        <v>237</v>
      </c>
      <c r="E142" s="47"/>
    </row>
    <row r="143" spans="1:21">
      <c r="C143" s="45">
        <v>5</v>
      </c>
      <c r="D143" s="46" t="s">
        <v>269</v>
      </c>
      <c r="E143" s="46"/>
    </row>
    <row r="144" spans="1:21">
      <c r="C144" s="45">
        <v>6</v>
      </c>
      <c r="D144" s="114" t="s">
        <v>286</v>
      </c>
      <c r="E144" s="114"/>
    </row>
    <row r="146" spans="2:21" customFormat="1">
      <c r="B146" s="1"/>
      <c r="F146" s="54" t="s">
        <v>242</v>
      </c>
      <c r="G146" s="1"/>
      <c r="H146" s="1"/>
      <c r="I146" s="1"/>
      <c r="J146" s="1"/>
      <c r="K146" s="1"/>
      <c r="L146" s="1"/>
    </row>
    <row r="147" spans="2:21" customFormat="1">
      <c r="B147" s="1"/>
      <c r="E147" s="51" t="s">
        <v>243</v>
      </c>
      <c r="F147" s="52" t="s">
        <v>3</v>
      </c>
      <c r="G147" s="52" t="s">
        <v>241</v>
      </c>
      <c r="H147" s="52" t="s">
        <v>228</v>
      </c>
      <c r="I147" s="1"/>
      <c r="J147" s="1"/>
      <c r="K147" s="1"/>
      <c r="L147" s="1"/>
    </row>
    <row r="148" spans="2:21" customFormat="1">
      <c r="B148" s="1"/>
      <c r="E148" s="35" t="s">
        <v>238</v>
      </c>
      <c r="F148" s="53">
        <v>40000</v>
      </c>
      <c r="G148" s="53">
        <v>60000</v>
      </c>
      <c r="H148" s="53">
        <v>155000</v>
      </c>
      <c r="I148" s="1"/>
      <c r="J148" s="1"/>
      <c r="K148" s="1"/>
      <c r="L148" s="1"/>
    </row>
    <row r="149" spans="2:21" s="1" customFormat="1">
      <c r="C149"/>
      <c r="D149"/>
      <c r="E149" s="35" t="s">
        <v>239</v>
      </c>
      <c r="F149" s="53">
        <v>40000</v>
      </c>
      <c r="G149" s="53">
        <v>95000</v>
      </c>
      <c r="H149" s="53">
        <v>155000</v>
      </c>
      <c r="M149"/>
      <c r="N149"/>
      <c r="O149"/>
      <c r="P149"/>
      <c r="Q149"/>
      <c r="R149"/>
      <c r="S149"/>
      <c r="T149"/>
      <c r="U149"/>
    </row>
    <row r="150" spans="2:21" s="1" customFormat="1">
      <c r="C150"/>
      <c r="D150"/>
      <c r="E150" s="35" t="s">
        <v>240</v>
      </c>
      <c r="F150" s="53">
        <v>40000</v>
      </c>
      <c r="G150" s="53">
        <v>95000</v>
      </c>
      <c r="H150" s="53">
        <v>155000</v>
      </c>
      <c r="M150"/>
      <c r="N150"/>
      <c r="O150"/>
      <c r="P150"/>
      <c r="Q150"/>
      <c r="R150"/>
      <c r="S150"/>
      <c r="T150"/>
      <c r="U150"/>
    </row>
    <row r="152" spans="2:21" s="1" customFormat="1">
      <c r="B152" s="35" t="s">
        <v>317</v>
      </c>
      <c r="C152"/>
      <c r="D152"/>
      <c r="E152"/>
      <c r="M152"/>
      <c r="N152"/>
      <c r="O152"/>
      <c r="P152"/>
      <c r="Q152"/>
      <c r="R152"/>
      <c r="S152"/>
      <c r="T152"/>
      <c r="U152"/>
    </row>
    <row r="153" spans="2:21" s="1" customFormat="1">
      <c r="B153" s="35">
        <v>1</v>
      </c>
      <c r="C153" t="s">
        <v>319</v>
      </c>
      <c r="D153"/>
      <c r="E153"/>
      <c r="M153"/>
      <c r="N153"/>
      <c r="O153"/>
      <c r="P153"/>
      <c r="Q153"/>
      <c r="R153"/>
      <c r="S153"/>
      <c r="T153"/>
      <c r="U153"/>
    </row>
    <row r="154" spans="2:21" s="1" customFormat="1">
      <c r="B154" s="35">
        <v>2</v>
      </c>
      <c r="C154" t="s">
        <v>318</v>
      </c>
      <c r="D154"/>
      <c r="E154"/>
      <c r="M154"/>
      <c r="N154"/>
      <c r="O154"/>
      <c r="P154"/>
      <c r="Q154"/>
      <c r="R154"/>
      <c r="S154"/>
      <c r="T154"/>
      <c r="U154"/>
    </row>
    <row r="155" spans="2:21" s="1" customFormat="1">
      <c r="B155" s="35">
        <v>3</v>
      </c>
      <c r="C155" t="s">
        <v>320</v>
      </c>
      <c r="D155"/>
      <c r="E155"/>
      <c r="M155"/>
      <c r="N155"/>
      <c r="O155"/>
      <c r="P155"/>
      <c r="Q155"/>
      <c r="R155"/>
      <c r="S155"/>
      <c r="T155"/>
      <c r="U155"/>
    </row>
    <row r="156" spans="2:21" s="1" customFormat="1">
      <c r="B156" s="35">
        <v>4</v>
      </c>
      <c r="C156" t="s">
        <v>321</v>
      </c>
      <c r="D156"/>
      <c r="E156"/>
      <c r="M156"/>
      <c r="N156"/>
      <c r="O156"/>
      <c r="P156"/>
      <c r="Q156"/>
      <c r="R156"/>
      <c r="S156"/>
      <c r="T156"/>
      <c r="U156"/>
    </row>
    <row r="157" spans="2:21" s="1" customFormat="1">
      <c r="B157" s="35">
        <v>5</v>
      </c>
      <c r="C157" t="s">
        <v>322</v>
      </c>
      <c r="D157"/>
      <c r="E157"/>
      <c r="M157"/>
      <c r="N157"/>
      <c r="O157"/>
      <c r="P157"/>
      <c r="Q157"/>
      <c r="R157"/>
      <c r="S157"/>
      <c r="T157"/>
      <c r="U157"/>
    </row>
    <row r="158" spans="2:21" s="1" customFormat="1">
      <c r="B158" s="35">
        <v>6</v>
      </c>
      <c r="C158"/>
      <c r="D158"/>
      <c r="E158"/>
      <c r="M158"/>
      <c r="N158"/>
      <c r="O158"/>
      <c r="P158"/>
      <c r="Q158"/>
      <c r="R158"/>
      <c r="S158"/>
      <c r="T158"/>
      <c r="U158"/>
    </row>
    <row r="159" spans="2:21" s="1" customFormat="1">
      <c r="B159" s="35">
        <v>7</v>
      </c>
      <c r="C159"/>
      <c r="D159"/>
      <c r="E159"/>
      <c r="M159"/>
      <c r="N159"/>
      <c r="O159"/>
      <c r="P159"/>
      <c r="Q159"/>
      <c r="R159"/>
      <c r="S159"/>
      <c r="T159"/>
      <c r="U159"/>
    </row>
    <row r="160" spans="2:21" s="1" customFormat="1">
      <c r="B160" s="35">
        <v>8</v>
      </c>
      <c r="C160"/>
      <c r="D160"/>
      <c r="E160"/>
      <c r="M160"/>
      <c r="N160"/>
      <c r="O160"/>
      <c r="P160"/>
      <c r="Q160"/>
      <c r="R160"/>
      <c r="S160"/>
      <c r="T160"/>
      <c r="U160"/>
    </row>
    <row r="161" spans="2:21" s="1" customFormat="1">
      <c r="B161" s="35">
        <v>9</v>
      </c>
      <c r="C161"/>
      <c r="D161"/>
      <c r="E161"/>
      <c r="M161"/>
      <c r="N161"/>
      <c r="O161"/>
      <c r="P161"/>
      <c r="Q161"/>
      <c r="R161"/>
      <c r="S161"/>
      <c r="T161"/>
      <c r="U161"/>
    </row>
  </sheetData>
  <sortState ref="B7:U130">
    <sortCondition descending="1" ref="O7:O130"/>
    <sortCondition descending="1" ref="P7:P130"/>
  </sortState>
  <mergeCells count="4">
    <mergeCell ref="F5:G5"/>
    <mergeCell ref="H5:J5"/>
    <mergeCell ref="M5:O5"/>
    <mergeCell ref="K6:L6"/>
  </mergeCells>
  <pageMargins left="0.45" right="0.45" top="0.75" bottom="0.5" header="0.3" footer="0.3"/>
  <pageSetup scale="61" fitToHeight="10" orientation="landscape" horizontalDpi="4294967293" verticalDpi="4294967293"/>
  <headerFooter>
    <oddHeader>&amp;LTown of Boulder Junction&amp;C&amp;"-,Bold"&amp;20TOWN ROADS&amp;RPrivate Data</oddHeader>
    <oddFooter>&amp;LPrinted: &amp;D, &amp;T&amp;CPage &amp;P of &amp;N&amp;R&amp;F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KEY</vt:lpstr>
      <vt:lpstr>Roads-Alpha Priority Ranking </vt:lpstr>
      <vt:lpstr>Roads-CatPavementType</vt:lpstr>
      <vt:lpstr>Roads-Priority Groupings</vt:lpstr>
      <vt:lpstr>Questions &amp; Comments</vt:lpstr>
      <vt:lpstr>Roads-Option 1</vt:lpstr>
      <vt:lpstr>Roads-CatAlphaSort </vt:lpstr>
      <vt:lpstr>Roads-CatConSort</vt:lpstr>
      <vt:lpstr>Roads-Ranking </vt:lpstr>
      <vt:lpstr>Roads-Ranking (2)</vt:lpstr>
      <vt:lpstr>Roads-AlphaSort</vt:lpstr>
      <vt:lpstr>StateList</vt:lpstr>
      <vt:lpstr>Sheet2</vt:lpstr>
      <vt:lpstr>Roads-Ranking Weighted</vt:lpstr>
      <vt:lpstr>finance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Duke</dc:creator>
  <cp:lastModifiedBy>Greg Van Grinsven</cp:lastModifiedBy>
  <cp:lastPrinted>2017-01-07T18:20:46Z</cp:lastPrinted>
  <dcterms:created xsi:type="dcterms:W3CDTF">2015-08-05T22:52:50Z</dcterms:created>
  <dcterms:modified xsi:type="dcterms:W3CDTF">2017-01-11T18:40:02Z</dcterms:modified>
</cp:coreProperties>
</file>