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3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se\Dropbox\Minutes &amp; Agendas\10.07.19 Meeting Info\"/>
    </mc:Choice>
  </mc:AlternateContent>
  <bookViews>
    <workbookView xWindow="0" yWindow="0" windowWidth="15345" windowHeight="6705" activeTab="1"/>
  </bookViews>
  <sheets>
    <sheet name="Balance Sheet" sheetId="1" r:id="rId1"/>
    <sheet name="PNL" sheetId="4" r:id="rId2"/>
    <sheet name="PNL Budget vs Actual" sheetId="3" r:id="rId3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'Balance Sheet'!$A:$E,'Balance Sheet'!$1:$1</definedName>
    <definedName name="_xlnm.Print_Titles" localSheetId="1">PNL!$A:$E,PNL!$1:$1</definedName>
    <definedName name="_xlnm.Print_Titles" localSheetId="2">'PNL Budget vs Actual'!$A:$F,'PNL Budget vs Actual'!$1:$2</definedName>
    <definedName name="QB_COLUMN_29" localSheetId="0" hidden="1">'Balance Sheet'!$F$1</definedName>
    <definedName name="QB_COLUMN_29" localSheetId="1" hidden="1">PNL!$F$1</definedName>
    <definedName name="QB_COLUMN_59200" localSheetId="2" hidden="1">'PNL Budget vs Actual'!$G$2</definedName>
    <definedName name="QB_COLUMN_63620" localSheetId="2" hidden="1">'PNL Budget vs Actual'!$K$2</definedName>
    <definedName name="QB_COLUMN_64430" localSheetId="2" hidden="1">'PNL Budget vs Actual'!$M$2</definedName>
    <definedName name="QB_COLUMN_76210" localSheetId="2" hidden="1">'PNL Budget vs Actual'!$I$2</definedName>
    <definedName name="QB_DATA_0" localSheetId="0" hidden="1">'Balance Sheet'!$5:$5,'Balance Sheet'!$6:$6,'Balance Sheet'!$7:$7,'Balance Sheet'!$8:$8,'Balance Sheet'!$11:$11,'Balance Sheet'!$12:$12,'Balance Sheet'!$13:$13,'Balance Sheet'!$14:$14,'Balance Sheet'!$15:$15,'Balance Sheet'!$18:$18,'Balance Sheet'!$19:$19,'Balance Sheet'!$23:$23,'Balance Sheet'!$24:$24,'Balance Sheet'!$25:$25,'Balance Sheet'!$26:$26,'Balance Sheet'!$27:$27</definedName>
    <definedName name="QB_DATA_0" localSheetId="1" hidden="1">PNL!$4:$4,PNL!$5:$5,PNL!$8:$8,PNL!$9:$9,PNL!$10:$10,PNL!$12:$12,PNL!$13:$13,PNL!$16:$16,PNL!$19:$19,PNL!$20:$20,PNL!$21:$21,PNL!$22:$22,PNL!$23:$23,PNL!$24:$24,PNL!$27:$27,PNL!$28:$28</definedName>
    <definedName name="QB_DATA_0" localSheetId="2" hidden="1">'PNL Budget vs Actual'!$5:$5,'PNL Budget vs Actual'!$6:$6,'PNL Budget vs Actual'!$9:$9,'PNL Budget vs Actual'!$10:$10,'PNL Budget vs Actual'!$11:$11,'PNL Budget vs Actual'!$13:$13,'PNL Budget vs Actual'!$14:$14,'PNL Budget vs Actual'!$15:$15,'PNL Budget vs Actual'!$16:$16,'PNL Budget vs Actual'!$20:$20,'PNL Budget vs Actual'!$21:$21,'PNL Budget vs Actual'!$22:$22,'PNL Budget vs Actual'!$24:$24,'PNL Budget vs Actual'!$27:$27,'PNL Budget vs Actual'!$28:$28,'PNL Budget vs Actual'!$29:$29</definedName>
    <definedName name="QB_DATA_1" localSheetId="0" hidden="1">'Balance Sheet'!$28:$28,'Balance Sheet'!$30:$30,'Balance Sheet'!$31:$31,'Balance Sheet'!$33:$33,'Balance Sheet'!$34:$34,'Balance Sheet'!$35:$35,'Balance Sheet'!$38:$38,'Balance Sheet'!$45:$45,'Balance Sheet'!$48:$48,'Balance Sheet'!$49:$49,'Balance Sheet'!$50:$50,'Balance Sheet'!$51:$51,'Balance Sheet'!$52:$52,'Balance Sheet'!$56:$56,'Balance Sheet'!$60:$60,'Balance Sheet'!$61:$61</definedName>
    <definedName name="QB_DATA_1" localSheetId="1" hidden="1">PNL!$29:$29,PNL!$30:$30,PNL!$31:$31,PNL!$34:$34,PNL!$37:$37,PNL!$38:$38,PNL!$41:$41,PNL!$42:$42,PNL!$43:$43,PNL!$44:$44,PNL!$47:$47,PNL!$53:$53,PNL!$55:$55,PNL!$56:$56,PNL!$58:$58,PNL!$59:$59</definedName>
    <definedName name="QB_DATA_1" localSheetId="2" hidden="1">'PNL Budget vs Actual'!$30:$30,'PNL Budget vs Actual'!$31:$31,'PNL Budget vs Actual'!$32:$32,'PNL Budget vs Actual'!$35:$35,'PNL Budget vs Actual'!$36:$36,'PNL Budget vs Actual'!$37:$37,'PNL Budget vs Actual'!$38:$38,'PNL Budget vs Actual'!$39:$39,'PNL Budget vs Actual'!$40:$40,'PNL Budget vs Actual'!$43:$43,'PNL Budget vs Actual'!$44:$44,'PNL Budget vs Actual'!$47:$47,'PNL Budget vs Actual'!$48:$48,'PNL Budget vs Actual'!$51:$51,'PNL Budget vs Actual'!$52:$52,'PNL Budget vs Actual'!$55:$55</definedName>
    <definedName name="QB_DATA_2" localSheetId="0" hidden="1">'Balance Sheet'!$62:$62,'Balance Sheet'!$63:$63,'Balance Sheet'!$64:$64,'Balance Sheet'!$65:$65</definedName>
    <definedName name="QB_DATA_2" localSheetId="1" hidden="1">PNL!$62:$62,PNL!$63:$63</definedName>
    <definedName name="QB_DATA_2" localSheetId="2" hidden="1">'PNL Budget vs Actual'!$56:$56,'PNL Budget vs Actual'!$57:$57,'PNL Budget vs Actual'!$58:$58,'PNL Budget vs Actual'!$59:$59,'PNL Budget vs Actual'!$60:$60,'PNL Budget vs Actual'!$61:$61,'PNL Budget vs Actual'!$62:$62,'PNL Budget vs Actual'!$65:$65,'PNL Budget vs Actual'!$66:$66,'PNL Budget vs Actual'!$72:$72,'PNL Budget vs Actual'!$74:$74,'PNL Budget vs Actual'!$75:$75,'PNL Budget vs Actual'!$76:$76,'PNL Budget vs Actual'!$78:$78,'PNL Budget vs Actual'!$79:$79,'PNL Budget vs Actual'!$82:$82</definedName>
    <definedName name="QB_DATA_3" localSheetId="2" hidden="1">'PNL Budget vs Actual'!$83:$83</definedName>
    <definedName name="QB_FORMULA_0" localSheetId="0" hidden="1">'Balance Sheet'!$F$9,'Balance Sheet'!$F$16,'Balance Sheet'!$F$20,'Balance Sheet'!$F$21,'Balance Sheet'!$F$32,'Balance Sheet'!$F$36,'Balance Sheet'!$F$39,'Balance Sheet'!$F$40,'Balance Sheet'!$F$46,'Balance Sheet'!$F$53,'Balance Sheet'!$F$54,'Balance Sheet'!$F$57,'Balance Sheet'!$F$58,'Balance Sheet'!$F$66,'Balance Sheet'!$F$67</definedName>
    <definedName name="QB_FORMULA_0" localSheetId="1" hidden="1">PNL!$F$6,PNL!$F$14,PNL!$F$17,PNL!$F$25,PNL!$F$32,PNL!$F$35,PNL!$F$39,PNL!$F$45,PNL!$F$48,PNL!$F$49,PNL!$F$50,PNL!$F$57,PNL!$F$60,PNL!$F$64,PNL!$F$65,PNL!$F$66</definedName>
    <definedName name="QB_FORMULA_0" localSheetId="2" hidden="1">'PNL Budget vs Actual'!$K$5,'PNL Budget vs Actual'!$M$5,'PNL Budget vs Actual'!$K$6,'PNL Budget vs Actual'!$M$6,'PNL Budget vs Actual'!$G$7,'PNL Budget vs Actual'!$I$7,'PNL Budget vs Actual'!$K$7,'PNL Budget vs Actual'!$M$7,'PNL Budget vs Actual'!$K$10,'PNL Budget vs Actual'!$M$10,'PNL Budget vs Actual'!$K$11,'PNL Budget vs Actual'!$M$11,'PNL Budget vs Actual'!$K$13,'PNL Budget vs Actual'!$M$13,'PNL Budget vs Actual'!$K$14,'PNL Budget vs Actual'!$M$14</definedName>
    <definedName name="QB_FORMULA_1" localSheetId="2" hidden="1">'PNL Budget vs Actual'!$K$15,'PNL Budget vs Actual'!$M$15,'PNL Budget vs Actual'!$K$16,'PNL Budget vs Actual'!$M$16,'PNL Budget vs Actual'!$G$17,'PNL Budget vs Actual'!$I$17,'PNL Budget vs Actual'!$K$17,'PNL Budget vs Actual'!$M$17,'PNL Budget vs Actual'!$K$20,'PNL Budget vs Actual'!$M$20,'PNL Budget vs Actual'!$K$21,'PNL Budget vs Actual'!$M$21,'PNL Budget vs Actual'!$K$22,'PNL Budget vs Actual'!$M$22,'PNL Budget vs Actual'!$G$23,'PNL Budget vs Actual'!$I$23</definedName>
    <definedName name="QB_FORMULA_2" localSheetId="2" hidden="1">'PNL Budget vs Actual'!$K$23,'PNL Budget vs Actual'!$M$23,'PNL Budget vs Actual'!$G$25,'PNL Budget vs Actual'!$I$25,'PNL Budget vs Actual'!$K$25,'PNL Budget vs Actual'!$M$25,'PNL Budget vs Actual'!$K$27,'PNL Budget vs Actual'!$M$27,'PNL Budget vs Actual'!$K$28,'PNL Budget vs Actual'!$M$28,'PNL Budget vs Actual'!$K$29,'PNL Budget vs Actual'!$M$29,'PNL Budget vs Actual'!$K$30,'PNL Budget vs Actual'!$M$30,'PNL Budget vs Actual'!$K$31,'PNL Budget vs Actual'!$M$31</definedName>
    <definedName name="QB_FORMULA_3" localSheetId="2" hidden="1">'PNL Budget vs Actual'!$K$32,'PNL Budget vs Actual'!$M$32,'PNL Budget vs Actual'!$G$33,'PNL Budget vs Actual'!$I$33,'PNL Budget vs Actual'!$K$33,'PNL Budget vs Actual'!$M$33,'PNL Budget vs Actual'!$K$36,'PNL Budget vs Actual'!$M$36,'PNL Budget vs Actual'!$K$37,'PNL Budget vs Actual'!$M$37,'PNL Budget vs Actual'!$K$38,'PNL Budget vs Actual'!$M$38,'PNL Budget vs Actual'!$K$39,'PNL Budget vs Actual'!$M$39,'PNL Budget vs Actual'!$K$40,'PNL Budget vs Actual'!$M$40</definedName>
    <definedName name="QB_FORMULA_4" localSheetId="2" hidden="1">'PNL Budget vs Actual'!$G$41,'PNL Budget vs Actual'!$I$41,'PNL Budget vs Actual'!$K$41,'PNL Budget vs Actual'!$M$41,'PNL Budget vs Actual'!$K$43,'PNL Budget vs Actual'!$M$43,'PNL Budget vs Actual'!$K$44,'PNL Budget vs Actual'!$M$44,'PNL Budget vs Actual'!$G$45,'PNL Budget vs Actual'!$I$45,'PNL Budget vs Actual'!$K$45,'PNL Budget vs Actual'!$M$45,'PNL Budget vs Actual'!$K$47,'PNL Budget vs Actual'!$M$47,'PNL Budget vs Actual'!$K$48,'PNL Budget vs Actual'!$M$48</definedName>
    <definedName name="QB_FORMULA_5" localSheetId="2" hidden="1">'PNL Budget vs Actual'!$G$49,'PNL Budget vs Actual'!$I$49,'PNL Budget vs Actual'!$K$49,'PNL Budget vs Actual'!$M$49,'PNL Budget vs Actual'!$K$51,'PNL Budget vs Actual'!$M$51,'PNL Budget vs Actual'!$K$52,'PNL Budget vs Actual'!$M$52,'PNL Budget vs Actual'!$G$53,'PNL Budget vs Actual'!$I$53,'PNL Budget vs Actual'!$K$53,'PNL Budget vs Actual'!$M$53,'PNL Budget vs Actual'!$K$55,'PNL Budget vs Actual'!$M$55,'PNL Budget vs Actual'!$K$56,'PNL Budget vs Actual'!$M$56</definedName>
    <definedName name="QB_FORMULA_6" localSheetId="2" hidden="1">'PNL Budget vs Actual'!$K$57,'PNL Budget vs Actual'!$M$57,'PNL Budget vs Actual'!$K$58,'PNL Budget vs Actual'!$M$58,'PNL Budget vs Actual'!$K$59,'PNL Budget vs Actual'!$M$59,'PNL Budget vs Actual'!$K$60,'PNL Budget vs Actual'!$M$60,'PNL Budget vs Actual'!$K$61,'PNL Budget vs Actual'!$M$61,'PNL Budget vs Actual'!$K$62,'PNL Budget vs Actual'!$M$62,'PNL Budget vs Actual'!$G$63,'PNL Budget vs Actual'!$I$63,'PNL Budget vs Actual'!$K$63,'PNL Budget vs Actual'!$M$63</definedName>
    <definedName name="QB_FORMULA_7" localSheetId="2" hidden="1">'PNL Budget vs Actual'!$K$65,'PNL Budget vs Actual'!$M$65,'PNL Budget vs Actual'!$K$66,'PNL Budget vs Actual'!$M$66,'PNL Budget vs Actual'!$G$67,'PNL Budget vs Actual'!$I$67,'PNL Budget vs Actual'!$K$67,'PNL Budget vs Actual'!$M$67,'PNL Budget vs Actual'!$G$68,'PNL Budget vs Actual'!$I$68,'PNL Budget vs Actual'!$K$68,'PNL Budget vs Actual'!$M$68,'PNL Budget vs Actual'!$G$69,'PNL Budget vs Actual'!$I$69,'PNL Budget vs Actual'!$K$69,'PNL Budget vs Actual'!$M$69</definedName>
    <definedName name="QB_FORMULA_8" localSheetId="2" hidden="1">'PNL Budget vs Actual'!$K$74,'PNL Budget vs Actual'!$M$74,'PNL Budget vs Actual'!$K$76,'PNL Budget vs Actual'!$M$76,'PNL Budget vs Actual'!$G$77,'PNL Budget vs Actual'!$I$77,'PNL Budget vs Actual'!$K$77,'PNL Budget vs Actual'!$M$77,'PNL Budget vs Actual'!$G$80,'PNL Budget vs Actual'!$I$80,'PNL Budget vs Actual'!$K$80,'PNL Budget vs Actual'!$M$80,'PNL Budget vs Actual'!$K$82,'PNL Budget vs Actual'!$M$82,'PNL Budget vs Actual'!$K$83,'PNL Budget vs Actual'!$M$83</definedName>
    <definedName name="QB_FORMULA_9" localSheetId="2" hidden="1">'PNL Budget vs Actual'!$G$84,'PNL Budget vs Actual'!$I$84,'PNL Budget vs Actual'!$K$84,'PNL Budget vs Actual'!$M$84,'PNL Budget vs Actual'!$G$85,'PNL Budget vs Actual'!$I$85,'PNL Budget vs Actual'!$K$85,'PNL Budget vs Actual'!$M$85,'PNL Budget vs Actual'!$G$86,'PNL Budget vs Actual'!$I$86,'PNL Budget vs Actual'!$K$86,'PNL Budget vs Actual'!$M$86</definedName>
    <definedName name="QB_ROW_1" localSheetId="0" hidden="1">'Balance Sheet'!$A$2</definedName>
    <definedName name="QB_ROW_10031" localSheetId="0" hidden="1">'Balance Sheet'!$D$44</definedName>
    <definedName name="QB_ROW_1011" localSheetId="0" hidden="1">'Balance Sheet'!$B$3</definedName>
    <definedName name="QB_ROW_101220" localSheetId="0" hidden="1">'Balance Sheet'!$C$34</definedName>
    <definedName name="QB_ROW_10331" localSheetId="0" hidden="1">'Balance Sheet'!$D$46</definedName>
    <definedName name="QB_ROW_106240" localSheetId="0" hidden="1">'Balance Sheet'!$E$50</definedName>
    <definedName name="QB_ROW_107230" localSheetId="1" hidden="1">PNL!$D$4</definedName>
    <definedName name="QB_ROW_107230" localSheetId="2" hidden="1">'PNL Budget vs Actual'!$D$5</definedName>
    <definedName name="QB_ROW_110230" localSheetId="0" hidden="1">'Balance Sheet'!$D$56</definedName>
    <definedName name="QB_ROW_117220" localSheetId="0" hidden="1">'Balance Sheet'!$C$26</definedName>
    <definedName name="QB_ROW_12031" localSheetId="0" hidden="1">'Balance Sheet'!$D$47</definedName>
    <definedName name="QB_ROW_121220" localSheetId="0" hidden="1">'Balance Sheet'!$C$60</definedName>
    <definedName name="QB_ROW_1220" localSheetId="0" hidden="1">'Balance Sheet'!$C$61</definedName>
    <definedName name="QB_ROW_122030" localSheetId="2" hidden="1">'PNL Budget vs Actual'!$D$50</definedName>
    <definedName name="QB_ROW_122330" localSheetId="2" hidden="1">'PNL Budget vs Actual'!$D$53</definedName>
    <definedName name="QB_ROW_12331" localSheetId="0" hidden="1">'Balance Sheet'!$D$53</definedName>
    <definedName name="QB_ROW_123340" localSheetId="2" hidden="1">'PNL Budget vs Actual'!$E$76</definedName>
    <definedName name="QB_ROW_128240" localSheetId="0" hidden="1">'Balance Sheet'!$E$51</definedName>
    <definedName name="QB_ROW_13021" localSheetId="0" hidden="1">'Balance Sheet'!$C$55</definedName>
    <definedName name="QB_ROW_1311" localSheetId="0" hidden="1">'Balance Sheet'!$B$21</definedName>
    <definedName name="QB_ROW_13321" localSheetId="0" hidden="1">'Balance Sheet'!$C$57</definedName>
    <definedName name="QB_ROW_134220" localSheetId="0" hidden="1">'Balance Sheet'!$C$63</definedName>
    <definedName name="QB_ROW_135220" localSheetId="0" hidden="1">'Balance Sheet'!$C$62</definedName>
    <definedName name="QB_ROW_136220" localSheetId="0" hidden="1">'Balance Sheet'!$C$27</definedName>
    <definedName name="QB_ROW_137220" localSheetId="0" hidden="1">'Balance Sheet'!$C$35</definedName>
    <definedName name="QB_ROW_14011" localSheetId="0" hidden="1">'Balance Sheet'!$B$59</definedName>
    <definedName name="QB_ROW_140240" localSheetId="2" hidden="1">'PNL Budget vs Actual'!$E$14</definedName>
    <definedName name="QB_ROW_141240" localSheetId="2" hidden="1">'PNL Budget vs Actual'!$E$61</definedName>
    <definedName name="QB_ROW_142240" localSheetId="2" hidden="1">'PNL Budget vs Actual'!$E$37</definedName>
    <definedName name="QB_ROW_14311" localSheetId="0" hidden="1">'Balance Sheet'!$B$66</definedName>
    <definedName name="QB_ROW_146320" localSheetId="0" hidden="1">'Balance Sheet'!$C$28</definedName>
    <definedName name="QB_ROW_152330" localSheetId="0" hidden="1">'Balance Sheet'!$D$7</definedName>
    <definedName name="QB_ROW_154230" localSheetId="0" hidden="1">'Balance Sheet'!$D$8</definedName>
    <definedName name="QB_ROW_16240" localSheetId="2" hidden="1">'PNL Budget vs Actual'!$E$56</definedName>
    <definedName name="QB_ROW_17221" localSheetId="0" hidden="1">'Balance Sheet'!$C$65</definedName>
    <definedName name="QB_ROW_180230" localSheetId="0" hidden="1">'Balance Sheet'!$D$18</definedName>
    <definedName name="QB_ROW_181230" localSheetId="0" hidden="1">'Balance Sheet'!$D$19</definedName>
    <definedName name="QB_ROW_18230" localSheetId="1" hidden="1">PNL!$D$10</definedName>
    <definedName name="QB_ROW_18230" localSheetId="2" hidden="1">'PNL Budget vs Actual'!$D$11</definedName>
    <definedName name="QB_ROW_18301" localSheetId="1" hidden="1">PNL!$A$66</definedName>
    <definedName name="QB_ROW_18301" localSheetId="2" hidden="1">'PNL Budget vs Actual'!$A$86</definedName>
    <definedName name="QB_ROW_183220" localSheetId="0" hidden="1">'Balance Sheet'!$C$38</definedName>
    <definedName name="QB_ROW_19011" localSheetId="1" hidden="1">PNL!$B$2</definedName>
    <definedName name="QB_ROW_19011" localSheetId="2" hidden="1">'PNL Budget vs Actual'!$B$3</definedName>
    <definedName name="QB_ROW_191340" localSheetId="1" hidden="1">PNL!$E$16</definedName>
    <definedName name="QB_ROW_191340" localSheetId="2" hidden="1">'PNL Budget vs Actual'!$E$24</definedName>
    <definedName name="QB_ROW_192030" localSheetId="1" hidden="1">PNL!$D$33</definedName>
    <definedName name="QB_ROW_192030" localSheetId="2" hidden="1">'PNL Budget vs Actual'!$D$42</definedName>
    <definedName name="QB_ROW_192330" localSheetId="1" hidden="1">PNL!$D$35</definedName>
    <definedName name="QB_ROW_192330" localSheetId="2" hidden="1">'PNL Budget vs Actual'!$D$45</definedName>
    <definedName name="QB_ROW_19311" localSheetId="1" hidden="1">PNL!$B$50</definedName>
    <definedName name="QB_ROW_19311" localSheetId="2" hidden="1">'PNL Budget vs Actual'!$B$69</definedName>
    <definedName name="QB_ROW_193230" localSheetId="1" hidden="1">PNL!$D$62</definedName>
    <definedName name="QB_ROW_193230" localSheetId="2" hidden="1">'PNL Budget vs Actual'!$D$82</definedName>
    <definedName name="QB_ROW_194030" localSheetId="1" hidden="1">PNL!$D$46</definedName>
    <definedName name="QB_ROW_194030" localSheetId="2" hidden="1">'PNL Budget vs Actual'!$D$64</definedName>
    <definedName name="QB_ROW_194330" localSheetId="1" hidden="1">PNL!$D$48</definedName>
    <definedName name="QB_ROW_194330" localSheetId="2" hidden="1">'PNL Budget vs Actual'!$D$67</definedName>
    <definedName name="QB_ROW_198240" localSheetId="0" hidden="1">'Balance Sheet'!$E$48</definedName>
    <definedName name="QB_ROW_199240" localSheetId="0" hidden="1">'Balance Sheet'!$E$52</definedName>
    <definedName name="QB_ROW_20021" localSheetId="1" hidden="1">PNL!$C$3</definedName>
    <definedName name="QB_ROW_20021" localSheetId="2" hidden="1">'PNL Budget vs Actual'!$C$4</definedName>
    <definedName name="QB_ROW_2021" localSheetId="0" hidden="1">'Balance Sheet'!$C$4</definedName>
    <definedName name="QB_ROW_20321" localSheetId="1" hidden="1">PNL!$C$6</definedName>
    <definedName name="QB_ROW_20321" localSheetId="2" hidden="1">'PNL Budget vs Actual'!$C$7</definedName>
    <definedName name="QB_ROW_205220" localSheetId="0" hidden="1">'Balance Sheet'!$C$64</definedName>
    <definedName name="QB_ROW_207230" localSheetId="1" hidden="1">PNL!$D$9</definedName>
    <definedName name="QB_ROW_207230" localSheetId="2" hidden="1">'PNL Budget vs Actual'!$D$10</definedName>
    <definedName name="QB_ROW_208240" localSheetId="2" hidden="1">'PNL Budget vs Actual'!$E$52</definedName>
    <definedName name="QB_ROW_21021" localSheetId="1" hidden="1">PNL!$C$7</definedName>
    <definedName name="QB_ROW_21021" localSheetId="2" hidden="1">'PNL Budget vs Actual'!$C$8</definedName>
    <definedName name="QB_ROW_212240" localSheetId="1" hidden="1">PNL!$E$12</definedName>
    <definedName name="QB_ROW_212240" localSheetId="2" hidden="1">'PNL Budget vs Actual'!$E$15</definedName>
    <definedName name="QB_ROW_21321" localSheetId="1" hidden="1">PNL!$C$49</definedName>
    <definedName name="QB_ROW_21321" localSheetId="2" hidden="1">'PNL Budget vs Actual'!$C$68</definedName>
    <definedName name="QB_ROW_213240" localSheetId="2" hidden="1">'PNL Budget vs Actual'!$E$51</definedName>
    <definedName name="QB_ROW_216240" localSheetId="1" hidden="1">PNL!$E$19</definedName>
    <definedName name="QB_ROW_216240" localSheetId="2" hidden="1">'PNL Budget vs Actual'!$E$27</definedName>
    <definedName name="QB_ROW_217230" localSheetId="0" hidden="1">'Balance Sheet'!$D$5</definedName>
    <definedName name="QB_ROW_218230" localSheetId="0" hidden="1">'Balance Sheet'!$D$6</definedName>
    <definedName name="QB_ROW_22011" localSheetId="1" hidden="1">PNL!$B$51</definedName>
    <definedName name="QB_ROW_22011" localSheetId="2" hidden="1">'PNL Budget vs Actual'!$B$70</definedName>
    <definedName name="QB_ROW_220220" localSheetId="0" hidden="1">'Balance Sheet'!$C$33</definedName>
    <definedName name="QB_ROW_222240" localSheetId="1" hidden="1">PNL!$E$42</definedName>
    <definedName name="QB_ROW_222240" localSheetId="2" hidden="1">'PNL Budget vs Actual'!$E$59</definedName>
    <definedName name="QB_ROW_22230" localSheetId="1" hidden="1">PNL!$D$63</definedName>
    <definedName name="QB_ROW_22230" localSheetId="2" hidden="1">'PNL Budget vs Actual'!$D$83</definedName>
    <definedName name="QB_ROW_22311" localSheetId="1" hidden="1">PNL!$B$65</definedName>
    <definedName name="QB_ROW_22311" localSheetId="2" hidden="1">'PNL Budget vs Actual'!$B$85</definedName>
    <definedName name="QB_ROW_225020" localSheetId="0" hidden="1">'Balance Sheet'!$C$29</definedName>
    <definedName name="QB_ROW_225230" localSheetId="0" hidden="1">'Balance Sheet'!$D$31</definedName>
    <definedName name="QB_ROW_225320" localSheetId="0" hidden="1">'Balance Sheet'!$C$32</definedName>
    <definedName name="QB_ROW_228250" localSheetId="2" hidden="1">'PNL Budget vs Actual'!$F$20</definedName>
    <definedName name="QB_ROW_229250" localSheetId="2" hidden="1">'PNL Budget vs Actual'!$F$21</definedName>
    <definedName name="QB_ROW_23021" localSheetId="1" hidden="1">PNL!$C$52</definedName>
    <definedName name="QB_ROW_23021" localSheetId="2" hidden="1">'PNL Budget vs Actual'!$C$71</definedName>
    <definedName name="QB_ROW_230230" localSheetId="0" hidden="1">'Balance Sheet'!$D$30</definedName>
    <definedName name="QB_ROW_231240" localSheetId="2" hidden="1">'PNL Budget vs Actual'!$E$43</definedName>
    <definedName name="QB_ROW_2321" localSheetId="0" hidden="1">'Balance Sheet'!$C$9</definedName>
    <definedName name="QB_ROW_232250" localSheetId="2" hidden="1">'PNL Budget vs Actual'!$F$22</definedName>
    <definedName name="QB_ROW_23321" localSheetId="1" hidden="1">PNL!$C$60</definedName>
    <definedName name="QB_ROW_23321" localSheetId="2" hidden="1">'PNL Budget vs Actual'!$C$80</definedName>
    <definedName name="QB_ROW_2340" localSheetId="2" hidden="1">'PNL Budget vs Actual'!$E$57</definedName>
    <definedName name="QB_ROW_235230" localSheetId="0" hidden="1">'Balance Sheet'!$D$12</definedName>
    <definedName name="QB_ROW_236230" localSheetId="0" hidden="1">'Balance Sheet'!$D$13</definedName>
    <definedName name="QB_ROW_237030" localSheetId="1" hidden="1">PNL!$D$15</definedName>
    <definedName name="QB_ROW_237030" localSheetId="2" hidden="1">'PNL Budget vs Actual'!$D$18</definedName>
    <definedName name="QB_ROW_237330" localSheetId="1" hidden="1">PNL!$D$17</definedName>
    <definedName name="QB_ROW_237330" localSheetId="2" hidden="1">'PNL Budget vs Actual'!$D$25</definedName>
    <definedName name="QB_ROW_24021" localSheetId="1" hidden="1">PNL!$C$61</definedName>
    <definedName name="QB_ROW_24021" localSheetId="2" hidden="1">'PNL Budget vs Actual'!$C$81</definedName>
    <definedName name="QB_ROW_240240" localSheetId="1" hidden="1">PNL!$E$29</definedName>
    <definedName name="QB_ROW_240240" localSheetId="2" hidden="1">'PNL Budget vs Actual'!$E$38</definedName>
    <definedName name="QB_ROW_241030" localSheetId="1" hidden="1">PNL!$D$40</definedName>
    <definedName name="QB_ROW_241030" localSheetId="2" hidden="1">'PNL Budget vs Actual'!$D$54</definedName>
    <definedName name="QB_ROW_241330" localSheetId="1" hidden="1">PNL!$D$45</definedName>
    <definedName name="QB_ROW_241330" localSheetId="2" hidden="1">'PNL Budget vs Actual'!$D$63</definedName>
    <definedName name="QB_ROW_242030" localSheetId="1" hidden="1">PNL!$D$54</definedName>
    <definedName name="QB_ROW_242030" localSheetId="2" hidden="1">'PNL Budget vs Actual'!$D$73</definedName>
    <definedName name="QB_ROW_242330" localSheetId="1" hidden="1">PNL!$D$57</definedName>
    <definedName name="QB_ROW_242330" localSheetId="2" hidden="1">'PNL Budget vs Actual'!$D$77</definedName>
    <definedName name="QB_ROW_24321" localSheetId="1" hidden="1">PNL!$C$64</definedName>
    <definedName name="QB_ROW_24321" localSheetId="2" hidden="1">'PNL Budget vs Actual'!$C$84</definedName>
    <definedName name="QB_ROW_250240" localSheetId="1" hidden="1">PNL!$E$24</definedName>
    <definedName name="QB_ROW_250240" localSheetId="2" hidden="1">'PNL Budget vs Actual'!$E$32</definedName>
    <definedName name="QB_ROW_251240" localSheetId="1" hidden="1">PNL!$E$23</definedName>
    <definedName name="QB_ROW_251240" localSheetId="2" hidden="1">'PNL Budget vs Actual'!$E$31</definedName>
    <definedName name="QB_ROW_252240" localSheetId="1" hidden="1">PNL!$E$20</definedName>
    <definedName name="QB_ROW_252240" localSheetId="2" hidden="1">'PNL Budget vs Actual'!$E$28</definedName>
    <definedName name="QB_ROW_253240" localSheetId="1" hidden="1">PNL!$E$22</definedName>
    <definedName name="QB_ROW_253240" localSheetId="2" hidden="1">'PNL Budget vs Actual'!$E$30</definedName>
    <definedName name="QB_ROW_254030" localSheetId="1" hidden="1">PNL!$D$18</definedName>
    <definedName name="QB_ROW_254030" localSheetId="2" hidden="1">'PNL Budget vs Actual'!$D$26</definedName>
    <definedName name="QB_ROW_254330" localSheetId="1" hidden="1">PNL!$D$25</definedName>
    <definedName name="QB_ROW_254330" localSheetId="2" hidden="1">'PNL Budget vs Actual'!$D$33</definedName>
    <definedName name="QB_ROW_255220" localSheetId="0" hidden="1">'Balance Sheet'!$C$24</definedName>
    <definedName name="QB_ROW_257230" localSheetId="1" hidden="1">PNL!$D$59</definedName>
    <definedName name="QB_ROW_257230" localSheetId="2" hidden="1">'PNL Budget vs Actual'!$D$79</definedName>
    <definedName name="QB_ROW_258230" localSheetId="0" hidden="1">'Balance Sheet'!$D$14</definedName>
    <definedName name="QB_ROW_259230" localSheetId="1" hidden="1">PNL!$D$53</definedName>
    <definedName name="QB_ROW_259230" localSheetId="2" hidden="1">'PNL Budget vs Actual'!$D$72</definedName>
    <definedName name="QB_ROW_260230" localSheetId="0" hidden="1">'Balance Sheet'!$D$15</definedName>
    <definedName name="QB_ROW_261230" localSheetId="1" hidden="1">PNL!$D$58</definedName>
    <definedName name="QB_ROW_261230" localSheetId="2" hidden="1">'PNL Budget vs Actual'!$D$78</definedName>
    <definedName name="QB_ROW_262240" localSheetId="1" hidden="1">PNL!$E$27</definedName>
    <definedName name="QB_ROW_262240" localSheetId="2" hidden="1">'PNL Budget vs Actual'!$E$35</definedName>
    <definedName name="QB_ROW_26240" localSheetId="2" hidden="1">'PNL Budget vs Actual'!$E$58</definedName>
    <definedName name="QB_ROW_27030" localSheetId="1" hidden="1">PNL!$D$11</definedName>
    <definedName name="QB_ROW_27030" localSheetId="2" hidden="1">'PNL Budget vs Actual'!$D$12</definedName>
    <definedName name="QB_ROW_27330" localSheetId="1" hidden="1">PNL!$D$14</definedName>
    <definedName name="QB_ROW_27330" localSheetId="2" hidden="1">'PNL Budget vs Actual'!$D$17</definedName>
    <definedName name="QB_ROW_28240" localSheetId="1" hidden="1">PNL!$E$47</definedName>
    <definedName name="QB_ROW_28240" localSheetId="2" hidden="1">'PNL Budget vs Actual'!$E$65</definedName>
    <definedName name="QB_ROW_301" localSheetId="0" hidden="1">'Balance Sheet'!$A$40</definedName>
    <definedName name="QB_ROW_3021" localSheetId="0" hidden="1">'Balance Sheet'!$C$10</definedName>
    <definedName name="QB_ROW_30240" localSheetId="1" hidden="1">PNL!$E$43</definedName>
    <definedName name="QB_ROW_30240" localSheetId="2" hidden="1">'PNL Budget vs Actual'!$E$60</definedName>
    <definedName name="QB_ROW_31040" localSheetId="2" hidden="1">'PNL Budget vs Actual'!$E$19</definedName>
    <definedName name="QB_ROW_31340" localSheetId="2" hidden="1">'PNL Budget vs Actual'!$E$23</definedName>
    <definedName name="QB_ROW_3240" localSheetId="1" hidden="1">PNL!$E$56</definedName>
    <definedName name="QB_ROW_3240" localSheetId="2" hidden="1">'PNL Budget vs Actual'!$E$75</definedName>
    <definedName name="QB_ROW_3321" localSheetId="0" hidden="1">'Balance Sheet'!$C$16</definedName>
    <definedName name="QB_ROW_39240" localSheetId="1" hidden="1">PNL!$E$44</definedName>
    <definedName name="QB_ROW_39240" localSheetId="2" hidden="1">'PNL Budget vs Actual'!$E$62</definedName>
    <definedName name="QB_ROW_4021" localSheetId="0" hidden="1">'Balance Sheet'!$C$17</definedName>
    <definedName name="QB_ROW_41030" localSheetId="1" hidden="1">PNL!$D$26</definedName>
    <definedName name="QB_ROW_41030" localSheetId="2" hidden="1">'PNL Budget vs Actual'!$D$34</definedName>
    <definedName name="QB_ROW_41330" localSheetId="1" hidden="1">PNL!$D$32</definedName>
    <definedName name="QB_ROW_41330" localSheetId="2" hidden="1">'PNL Budget vs Actual'!$D$41</definedName>
    <definedName name="QB_ROW_42240" localSheetId="1" hidden="1">PNL!$E$28</definedName>
    <definedName name="QB_ROW_42240" localSheetId="2" hidden="1">'PNL Budget vs Actual'!$E$36</definedName>
    <definedName name="QB_ROW_4321" localSheetId="0" hidden="1">'Balance Sheet'!$C$20</definedName>
    <definedName name="QB_ROW_43240" localSheetId="1" hidden="1">PNL!$E$31</definedName>
    <definedName name="QB_ROW_43240" localSheetId="2" hidden="1">'PNL Budget vs Actual'!$E$40</definedName>
    <definedName name="QB_ROW_44230" localSheetId="1" hidden="1">PNL!$D$5</definedName>
    <definedName name="QB_ROW_44230" localSheetId="2" hidden="1">'PNL Budget vs Actual'!$D$6</definedName>
    <definedName name="QB_ROW_5011" localSheetId="0" hidden="1">'Balance Sheet'!$B$22</definedName>
    <definedName name="QB_ROW_50240" localSheetId="1" hidden="1">PNL!$E$34</definedName>
    <definedName name="QB_ROW_50240" localSheetId="2" hidden="1">'PNL Budget vs Actual'!$E$44</definedName>
    <definedName name="QB_ROW_52340" localSheetId="2" hidden="1">'PNL Budget vs Actual'!$E$66</definedName>
    <definedName name="QB_ROW_5311" localSheetId="0" hidden="1">'Balance Sheet'!$B$36</definedName>
    <definedName name="QB_ROW_6011" localSheetId="0" hidden="1">'Balance Sheet'!$B$37</definedName>
    <definedName name="QB_ROW_61240" localSheetId="1" hidden="1">PNL!$E$38</definedName>
    <definedName name="QB_ROW_61240" localSheetId="2" hidden="1">'PNL Budget vs Actual'!$E$48</definedName>
    <definedName name="QB_ROW_6240" localSheetId="1" hidden="1">PNL!$E$55</definedName>
    <definedName name="QB_ROW_6240" localSheetId="2" hidden="1">'PNL Budget vs Actual'!$E$74</definedName>
    <definedName name="QB_ROW_63030" localSheetId="1" hidden="1">PNL!$D$36</definedName>
    <definedName name="QB_ROW_63030" localSheetId="2" hidden="1">'PNL Budget vs Actual'!$D$46</definedName>
    <definedName name="QB_ROW_6311" localSheetId="0" hidden="1">'Balance Sheet'!$B$39</definedName>
    <definedName name="QB_ROW_63330" localSheetId="1" hidden="1">PNL!$D$39</definedName>
    <definedName name="QB_ROW_63330" localSheetId="2" hidden="1">'PNL Budget vs Actual'!$D$49</definedName>
    <definedName name="QB_ROW_64240" localSheetId="1" hidden="1">PNL!$E$37</definedName>
    <definedName name="QB_ROW_64240" localSheetId="2" hidden="1">'PNL Budget vs Actual'!$E$47</definedName>
    <definedName name="QB_ROW_67230" localSheetId="0" hidden="1">'Balance Sheet'!$D$11</definedName>
    <definedName name="QB_ROW_68240" localSheetId="0" hidden="1">'Balance Sheet'!$E$45</definedName>
    <definedName name="QB_ROW_7001" localSheetId="0" hidden="1">'Balance Sheet'!$A$41</definedName>
    <definedName name="QB_ROW_72340" localSheetId="1" hidden="1">PNL!$E$21</definedName>
    <definedName name="QB_ROW_72340" localSheetId="2" hidden="1">'PNL Budget vs Actual'!$E$29</definedName>
    <definedName name="QB_ROW_7240" localSheetId="1" hidden="1">PNL!$E$41</definedName>
    <definedName name="QB_ROW_7240" localSheetId="2" hidden="1">'PNL Budget vs Actual'!$E$55</definedName>
    <definedName name="QB_ROW_7301" localSheetId="0" hidden="1">'Balance Sheet'!$A$67</definedName>
    <definedName name="QB_ROW_79240" localSheetId="1" hidden="1">PNL!$E$13</definedName>
    <definedName name="QB_ROW_79240" localSheetId="2" hidden="1">'PNL Budget vs Actual'!$E$16</definedName>
    <definedName name="QB_ROW_8011" localSheetId="0" hidden="1">'Balance Sheet'!$B$42</definedName>
    <definedName name="QB_ROW_82240" localSheetId="1" hidden="1">PNL!$E$30</definedName>
    <definedName name="QB_ROW_82240" localSheetId="2" hidden="1">'PNL Budget vs Actual'!$E$39</definedName>
    <definedName name="QB_ROW_8311" localSheetId="0" hidden="1">'Balance Sheet'!$B$58</definedName>
    <definedName name="QB_ROW_83240" localSheetId="0" hidden="1">'Balance Sheet'!$E$49</definedName>
    <definedName name="QB_ROW_86230" localSheetId="1" hidden="1">PNL!$D$8</definedName>
    <definedName name="QB_ROW_86230" localSheetId="2" hidden="1">'PNL Budget vs Actual'!$D$9</definedName>
    <definedName name="QB_ROW_9021" localSheetId="0" hidden="1">'Balance Sheet'!$C$43</definedName>
    <definedName name="QB_ROW_90240" localSheetId="2" hidden="1">'PNL Budget vs Actual'!$E$13</definedName>
    <definedName name="QB_ROW_9321" localSheetId="0" hidden="1">'Balance Sheet'!$C$54</definedName>
    <definedName name="QB_ROW_98220" localSheetId="0" hidden="1">'Balance Sheet'!$C$23</definedName>
    <definedName name="QB_ROW_99320" localSheetId="0" hidden="1">'Balance Sheet'!$C$25</definedName>
    <definedName name="QBCANSUPPORTUPDATE" localSheetId="0">TRUE</definedName>
    <definedName name="QBCANSUPPORTUPDATE" localSheetId="1">TRUE</definedName>
    <definedName name="QBCANSUPPORTUPDATE" localSheetId="2">TRUE</definedName>
    <definedName name="QBCOMPANYFILENAME" localSheetId="0">"C:\Users\Public\Documents\Intuit\QuickBooks\Company Files\PBSD 2013.QBW"</definedName>
    <definedName name="QBCOMPANYFILENAME" localSheetId="1">"C:\Users\Public\Documents\Intuit\QuickBooks\Company Files\PBSD 2013.QBW"</definedName>
    <definedName name="QBCOMPANYFILENAME" localSheetId="2">"C:\Users\Public\Documents\Intuit\QuickBooks\Company Files\PBSD 2013.QBW"</definedName>
    <definedName name="QBENDDATE" localSheetId="0">20190930</definedName>
    <definedName name="QBENDDATE" localSheetId="1">20190930</definedName>
    <definedName name="QBENDDATE" localSheetId="2">20190930</definedName>
    <definedName name="QBHEADERSONSCREEN" localSheetId="0">FALSE</definedName>
    <definedName name="QBHEADERSONSCREEN" localSheetId="1">FALSE</definedName>
    <definedName name="QBHEADERSONSCREEN" localSheetId="2">FALSE</definedName>
    <definedName name="QBMETADATASIZE" localSheetId="0">5914</definedName>
    <definedName name="QBMETADATASIZE" localSheetId="1">5914</definedName>
    <definedName name="QBMETADATASIZE" localSheetId="2">5914</definedName>
    <definedName name="QBPRESERVECOLOR" localSheetId="0">TRUE</definedName>
    <definedName name="QBPRESERVECOLOR" localSheetId="1">TRUE</definedName>
    <definedName name="QBPRESERVECOLOR" localSheetId="2">TRUE</definedName>
    <definedName name="QBPRESERVEFONT" localSheetId="0">TRUE</definedName>
    <definedName name="QBPRESERVEFONT" localSheetId="1">TRUE</definedName>
    <definedName name="QBPRESERVEFONT" localSheetId="2">TRUE</definedName>
    <definedName name="QBPRESERVEROWHEIGHT" localSheetId="0">TRUE</definedName>
    <definedName name="QBPRESERVEROWHEIGHT" localSheetId="1">TRUE</definedName>
    <definedName name="QBPRESERVEROWHEIGHT" localSheetId="2">TRUE</definedName>
    <definedName name="QBPRESERVESPACE" localSheetId="0">TRUE</definedName>
    <definedName name="QBPRESERVESPACE" localSheetId="1">TRUE</definedName>
    <definedName name="QBPRESERVESPACE" localSheetId="2">TRUE</definedName>
    <definedName name="QBREPORTCOLAXIS" localSheetId="0">0</definedName>
    <definedName name="QBREPORTCOLAXIS" localSheetId="1">0</definedName>
    <definedName name="QBREPORTCOLAXIS" localSheetId="2">0</definedName>
    <definedName name="QBREPORTCOMPANYID" localSheetId="0">"023fc636988644559ad9c4e30ae45b1f"</definedName>
    <definedName name="QBREPORTCOMPANYID" localSheetId="1">"023fc636988644559ad9c4e30ae45b1f"</definedName>
    <definedName name="QBREPORTCOMPANYID" localSheetId="2">"023fc636988644559ad9c4e30ae45b1f"</definedName>
    <definedName name="QBREPORTCOMPARECOL_ANNUALBUDGET" localSheetId="0">FALSE</definedName>
    <definedName name="QBREPORTCOMPARECOL_ANNUALBUDGET" localSheetId="1">FALSE</definedName>
    <definedName name="QBREPORTCOMPARECOL_ANNUALBUDGET" localSheetId="2">FALSE</definedName>
    <definedName name="QBREPORTCOMPARECOL_AVGCOGS" localSheetId="0">FALSE</definedName>
    <definedName name="QBREPORTCOMPARECOL_AVGCOGS" localSheetId="1">FALSE</definedName>
    <definedName name="QBREPORTCOMPARECOL_AVGCOGS" localSheetId="2">FALSE</definedName>
    <definedName name="QBREPORTCOMPARECOL_AVGPRICE" localSheetId="0">FALSE</definedName>
    <definedName name="QBREPORTCOMPARECOL_AVGPRICE" localSheetId="1">FALSE</definedName>
    <definedName name="QBREPORTCOMPARECOL_AVGPRICE" localSheetId="2">FALSE</definedName>
    <definedName name="QBREPORTCOMPARECOL_BUDDIFF" localSheetId="0">FALSE</definedName>
    <definedName name="QBREPORTCOMPARECOL_BUDDIFF" localSheetId="1">FALSE</definedName>
    <definedName name="QBREPORTCOMPARECOL_BUDDIFF" localSheetId="2">TRUE</definedName>
    <definedName name="QBREPORTCOMPARECOL_BUDGET" localSheetId="0">FALSE</definedName>
    <definedName name="QBREPORTCOMPARECOL_BUDGET" localSheetId="1">FALSE</definedName>
    <definedName name="QBREPORTCOMPARECOL_BUDGET" localSheetId="2">TRUE</definedName>
    <definedName name="QBREPORTCOMPARECOL_BUDPCT" localSheetId="0">FALSE</definedName>
    <definedName name="QBREPORTCOMPARECOL_BUDPCT" localSheetId="1">FALSE</definedName>
    <definedName name="QBREPORTCOMPARECOL_BUDPCT" localSheetId="2">TRUE</definedName>
    <definedName name="QBREPORTCOMPARECOL_COGS" localSheetId="0">FALSE</definedName>
    <definedName name="QBREPORTCOMPARECOL_COGS" localSheetId="1">FALSE</definedName>
    <definedName name="QBREPORTCOMPARECOL_COGS" localSheetId="2">FALSE</definedName>
    <definedName name="QBREPORTCOMPARECOL_EXCLUDEAMOUNT" localSheetId="0">FALSE</definedName>
    <definedName name="QBREPORTCOMPARECOL_EXCLUDEAMOUNT" localSheetId="1">FALSE</definedName>
    <definedName name="QBREPORTCOMPARECOL_EXCLUDEAMOUNT" localSheetId="2">FALSE</definedName>
    <definedName name="QBREPORTCOMPARECOL_EXCLUDECURPERIOD" localSheetId="0">FALSE</definedName>
    <definedName name="QBREPORTCOMPARECOL_EXCLUDECURPERIOD" localSheetId="1">FALSE</definedName>
    <definedName name="QBREPORTCOMPARECOL_EXCLUDECURPERIOD" localSheetId="2">FALSE</definedName>
    <definedName name="QBREPORTCOMPARECOL_FORECAST" localSheetId="0">FALSE</definedName>
    <definedName name="QBREPORTCOMPARECOL_FORECAST" localSheetId="1">FALSE</definedName>
    <definedName name="QBREPORTCOMPARECOL_FORECAST" localSheetId="2">FALSE</definedName>
    <definedName name="QBREPORTCOMPARECOL_GROSSMARGIN" localSheetId="0">FALSE</definedName>
    <definedName name="QBREPORTCOMPARECOL_GROSSMARGIN" localSheetId="1">FALSE</definedName>
    <definedName name="QBREPORTCOMPARECOL_GROSSMARGIN" localSheetId="2">FALSE</definedName>
    <definedName name="QBREPORTCOMPARECOL_GROSSMARGINPCT" localSheetId="0">FALSE</definedName>
    <definedName name="QBREPORTCOMPARECOL_GROSSMARGINPCT" localSheetId="1">FALSE</definedName>
    <definedName name="QBREPORTCOMPARECOL_GROSSMARGINPCT" localSheetId="2">FALSE</definedName>
    <definedName name="QBREPORTCOMPARECOL_HOURS" localSheetId="0">FALSE</definedName>
    <definedName name="QBREPORTCOMPARECOL_HOURS" localSheetId="1">FALSE</definedName>
    <definedName name="QBREPORTCOMPARECOL_HOURS" localSheetId="2">FALSE</definedName>
    <definedName name="QBREPORTCOMPARECOL_PCTCOL" localSheetId="0">FALSE</definedName>
    <definedName name="QBREPORTCOMPARECOL_PCTCOL" localSheetId="1">FALSE</definedName>
    <definedName name="QBREPORTCOMPARECOL_PCTCOL" localSheetId="2">FALSE</definedName>
    <definedName name="QBREPORTCOMPARECOL_PCTEXPENSE" localSheetId="0">FALSE</definedName>
    <definedName name="QBREPORTCOMPARECOL_PCTEXPENSE" localSheetId="1">FALSE</definedName>
    <definedName name="QBREPORTCOMPARECOL_PCTEXPENSE" localSheetId="2">FALSE</definedName>
    <definedName name="QBREPORTCOMPARECOL_PCTINCOME" localSheetId="0">FALSE</definedName>
    <definedName name="QBREPORTCOMPARECOL_PCTINCOME" localSheetId="1">FALSE</definedName>
    <definedName name="QBREPORTCOMPARECOL_PCTINCOME" localSheetId="2">FALSE</definedName>
    <definedName name="QBREPORTCOMPARECOL_PCTOFSALES" localSheetId="0">FALSE</definedName>
    <definedName name="QBREPORTCOMPARECOL_PCTOFSALES" localSheetId="1">FALSE</definedName>
    <definedName name="QBREPORTCOMPARECOL_PCTOFSALES" localSheetId="2">FALSE</definedName>
    <definedName name="QBREPORTCOMPARECOL_PCTROW" localSheetId="0">FALSE</definedName>
    <definedName name="QBREPORTCOMPARECOL_PCTROW" localSheetId="1">FALSE</definedName>
    <definedName name="QBREPORTCOMPARECOL_PCTROW" localSheetId="2">FALSE</definedName>
    <definedName name="QBREPORTCOMPARECOL_PPDIFF" localSheetId="0">FALSE</definedName>
    <definedName name="QBREPORTCOMPARECOL_PPDIFF" localSheetId="1">FALSE</definedName>
    <definedName name="QBREPORTCOMPARECOL_PPDIFF" localSheetId="2">FALSE</definedName>
    <definedName name="QBREPORTCOMPARECOL_PPPCT" localSheetId="0">FALSE</definedName>
    <definedName name="QBREPORTCOMPARECOL_PPPCT" localSheetId="1">FALSE</definedName>
    <definedName name="QBREPORTCOMPARECOL_PPPCT" localSheetId="2">FALSE</definedName>
    <definedName name="QBREPORTCOMPARECOL_PREVPERIOD" localSheetId="0">FALSE</definedName>
    <definedName name="QBREPORTCOMPARECOL_PREVPERIOD" localSheetId="1">FALSE</definedName>
    <definedName name="QBREPORTCOMPARECOL_PREVPERIOD" localSheetId="2">FALSE</definedName>
    <definedName name="QBREPORTCOMPARECOL_PREVYEAR" localSheetId="0">FALSE</definedName>
    <definedName name="QBREPORTCOMPARECOL_PREVYEAR" localSheetId="1">FALSE</definedName>
    <definedName name="QBREPORTCOMPARECOL_PREVYEAR" localSheetId="2">FALSE</definedName>
    <definedName name="QBREPORTCOMPARECOL_PYDIFF" localSheetId="0">FALSE</definedName>
    <definedName name="QBREPORTCOMPARECOL_PYDIFF" localSheetId="1">FALSE</definedName>
    <definedName name="QBREPORTCOMPARECOL_PYDIFF" localSheetId="2">FALSE</definedName>
    <definedName name="QBREPORTCOMPARECOL_PYPCT" localSheetId="0">FALSE</definedName>
    <definedName name="QBREPORTCOMPARECOL_PYPCT" localSheetId="1">FALSE</definedName>
    <definedName name="QBREPORTCOMPARECOL_PYPCT" localSheetId="2">FALSE</definedName>
    <definedName name="QBREPORTCOMPARECOL_QTY" localSheetId="0">FALSE</definedName>
    <definedName name="QBREPORTCOMPARECOL_QTY" localSheetId="1">FALSE</definedName>
    <definedName name="QBREPORTCOMPARECOL_QTY" localSheetId="2">FALSE</definedName>
    <definedName name="QBREPORTCOMPARECOL_RATE" localSheetId="0">FALSE</definedName>
    <definedName name="QBREPORTCOMPARECOL_RATE" localSheetId="1">FALSE</definedName>
    <definedName name="QBREPORTCOMPARECOL_RATE" localSheetId="2">FALSE</definedName>
    <definedName name="QBREPORTCOMPARECOL_TRIPBILLEDMILES" localSheetId="0">FALSE</definedName>
    <definedName name="QBREPORTCOMPARECOL_TRIPBILLEDMILES" localSheetId="1">FALSE</definedName>
    <definedName name="QBREPORTCOMPARECOL_TRIPBILLEDMILES" localSheetId="2">FALSE</definedName>
    <definedName name="QBREPORTCOMPARECOL_TRIPBILLINGAMOUNT" localSheetId="0">FALSE</definedName>
    <definedName name="QBREPORTCOMPARECOL_TRIPBILLINGAMOUNT" localSheetId="1">FALSE</definedName>
    <definedName name="QBREPORTCOMPARECOL_TRIPBILLINGAMOUNT" localSheetId="2">FALSE</definedName>
    <definedName name="QBREPORTCOMPARECOL_TRIPMILES" localSheetId="0">FALSE</definedName>
    <definedName name="QBREPORTCOMPARECOL_TRIPMILES" localSheetId="1">FALSE</definedName>
    <definedName name="QBREPORTCOMPARECOL_TRIPMILES" localSheetId="2">FALSE</definedName>
    <definedName name="QBREPORTCOMPARECOL_TRIPNOTBILLABLEMILES" localSheetId="0">FALSE</definedName>
    <definedName name="QBREPORTCOMPARECOL_TRIPNOTBILLABLEMILES" localSheetId="1">FALSE</definedName>
    <definedName name="QBREPORTCOMPARECOL_TRIPNOTBILLABLEMILES" localSheetId="2">FALSE</definedName>
    <definedName name="QBREPORTCOMPARECOL_TRIPTAXDEDUCTIBLEAMOUNT" localSheetId="0">FALSE</definedName>
    <definedName name="QBREPORTCOMPARECOL_TRIPTAXDEDUCTIBLEAMOUNT" localSheetId="1">FALSE</definedName>
    <definedName name="QBREPORTCOMPARECOL_TRIPTAXDEDUCTIBLEAMOUNT" localSheetId="2">FALSE</definedName>
    <definedName name="QBREPORTCOMPARECOL_TRIPUNBILLEDMILES" localSheetId="0">FALSE</definedName>
    <definedName name="QBREPORTCOMPARECOL_TRIPUNBILLEDMILES" localSheetId="1">FALSE</definedName>
    <definedName name="QBREPORTCOMPARECOL_TRIPUNBILLEDMILES" localSheetId="2">FALSE</definedName>
    <definedName name="QBREPORTCOMPARECOL_YTD" localSheetId="0">FALSE</definedName>
    <definedName name="QBREPORTCOMPARECOL_YTD" localSheetId="1">FALSE</definedName>
    <definedName name="QBREPORTCOMPARECOL_YTD" localSheetId="2">FALSE</definedName>
    <definedName name="QBREPORTCOMPARECOL_YTDBUDGET" localSheetId="0">FALSE</definedName>
    <definedName name="QBREPORTCOMPARECOL_YTDBUDGET" localSheetId="1">FALSE</definedName>
    <definedName name="QBREPORTCOMPARECOL_YTDBUDGET" localSheetId="2">FALSE</definedName>
    <definedName name="QBREPORTCOMPARECOL_YTDPCT" localSheetId="0">FALSE</definedName>
    <definedName name="QBREPORTCOMPARECOL_YTDPCT" localSheetId="1">FALSE</definedName>
    <definedName name="QBREPORTCOMPARECOL_YTDPCT" localSheetId="2">FALSE</definedName>
    <definedName name="QBREPORTROWAXIS" localSheetId="0">9</definedName>
    <definedName name="QBREPORTROWAXIS" localSheetId="1">11</definedName>
    <definedName name="QBREPORTROWAXIS" localSheetId="2">11</definedName>
    <definedName name="QBREPORTSUBCOLAXIS" localSheetId="0">0</definedName>
    <definedName name="QBREPORTSUBCOLAXIS" localSheetId="1">0</definedName>
    <definedName name="QBREPORTSUBCOLAXIS" localSheetId="2">24</definedName>
    <definedName name="QBREPORTTYPE" localSheetId="0">5</definedName>
    <definedName name="QBREPORTTYPE" localSheetId="1">0</definedName>
    <definedName name="QBREPORTTYPE" localSheetId="2">288</definedName>
    <definedName name="QBROWHEADERS" localSheetId="0">5</definedName>
    <definedName name="QBROWHEADERS" localSheetId="1">5</definedName>
    <definedName name="QBROWHEADERS" localSheetId="2">6</definedName>
    <definedName name="QBSTARTDATE" localSheetId="0">20190101</definedName>
    <definedName name="QBSTARTDATE" localSheetId="1">20190101</definedName>
    <definedName name="QBSTARTDATE" localSheetId="2">20190101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4" l="1"/>
  <c r="F65" i="4"/>
  <c r="F64" i="4"/>
  <c r="F60" i="4"/>
  <c r="F57" i="4"/>
  <c r="F50" i="4"/>
  <c r="F49" i="4"/>
  <c r="F48" i="4"/>
  <c r="F45" i="4"/>
  <c r="F39" i="4"/>
  <c r="F35" i="4"/>
  <c r="F32" i="4"/>
  <c r="F25" i="4"/>
  <c r="F17" i="4"/>
  <c r="F14" i="4"/>
  <c r="F6" i="4"/>
  <c r="M86" i="3" l="1"/>
  <c r="K86" i="3"/>
  <c r="I86" i="3"/>
  <c r="G86" i="3"/>
  <c r="M85" i="3"/>
  <c r="K85" i="3"/>
  <c r="I85" i="3"/>
  <c r="G85" i="3"/>
  <c r="M84" i="3"/>
  <c r="K84" i="3"/>
  <c r="I84" i="3"/>
  <c r="G84" i="3"/>
  <c r="M83" i="3"/>
  <c r="K83" i="3"/>
  <c r="M82" i="3"/>
  <c r="K82" i="3"/>
  <c r="M80" i="3"/>
  <c r="K80" i="3"/>
  <c r="I80" i="3"/>
  <c r="G80" i="3"/>
  <c r="M77" i="3"/>
  <c r="K77" i="3"/>
  <c r="I77" i="3"/>
  <c r="G77" i="3"/>
  <c r="M76" i="3"/>
  <c r="K76" i="3"/>
  <c r="M74" i="3"/>
  <c r="K74" i="3"/>
  <c r="M69" i="3"/>
  <c r="K69" i="3"/>
  <c r="I69" i="3"/>
  <c r="G69" i="3"/>
  <c r="M68" i="3"/>
  <c r="K68" i="3"/>
  <c r="I68" i="3"/>
  <c r="G68" i="3"/>
  <c r="M67" i="3"/>
  <c r="K67" i="3"/>
  <c r="I67" i="3"/>
  <c r="G67" i="3"/>
  <c r="M66" i="3"/>
  <c r="K66" i="3"/>
  <c r="M65" i="3"/>
  <c r="K65" i="3"/>
  <c r="M63" i="3"/>
  <c r="K63" i="3"/>
  <c r="I63" i="3"/>
  <c r="G63" i="3"/>
  <c r="M62" i="3"/>
  <c r="K62" i="3"/>
  <c r="M61" i="3"/>
  <c r="K61" i="3"/>
  <c r="M60" i="3"/>
  <c r="K60" i="3"/>
  <c r="M59" i="3"/>
  <c r="K59" i="3"/>
  <c r="M58" i="3"/>
  <c r="K58" i="3"/>
  <c r="M57" i="3"/>
  <c r="K57" i="3"/>
  <c r="M56" i="3"/>
  <c r="K56" i="3"/>
  <c r="M55" i="3"/>
  <c r="K55" i="3"/>
  <c r="M53" i="3"/>
  <c r="K53" i="3"/>
  <c r="I53" i="3"/>
  <c r="G53" i="3"/>
  <c r="M52" i="3"/>
  <c r="K52" i="3"/>
  <c r="M51" i="3"/>
  <c r="K51" i="3"/>
  <c r="M49" i="3"/>
  <c r="K49" i="3"/>
  <c r="I49" i="3"/>
  <c r="G49" i="3"/>
  <c r="M48" i="3"/>
  <c r="K48" i="3"/>
  <c r="M47" i="3"/>
  <c r="K47" i="3"/>
  <c r="M45" i="3"/>
  <c r="K45" i="3"/>
  <c r="I45" i="3"/>
  <c r="G45" i="3"/>
  <c r="M44" i="3"/>
  <c r="K44" i="3"/>
  <c r="M43" i="3"/>
  <c r="K43" i="3"/>
  <c r="M41" i="3"/>
  <c r="K41" i="3"/>
  <c r="I41" i="3"/>
  <c r="G41" i="3"/>
  <c r="M40" i="3"/>
  <c r="K40" i="3"/>
  <c r="M39" i="3"/>
  <c r="K39" i="3"/>
  <c r="M38" i="3"/>
  <c r="K38" i="3"/>
  <c r="M37" i="3"/>
  <c r="K37" i="3"/>
  <c r="M36" i="3"/>
  <c r="K36" i="3"/>
  <c r="M33" i="3"/>
  <c r="K33" i="3"/>
  <c r="I33" i="3"/>
  <c r="G33" i="3"/>
  <c r="M32" i="3"/>
  <c r="K32" i="3"/>
  <c r="M31" i="3"/>
  <c r="K31" i="3"/>
  <c r="M30" i="3"/>
  <c r="K30" i="3"/>
  <c r="M29" i="3"/>
  <c r="K29" i="3"/>
  <c r="M28" i="3"/>
  <c r="K28" i="3"/>
  <c r="M27" i="3"/>
  <c r="K27" i="3"/>
  <c r="M25" i="3"/>
  <c r="K25" i="3"/>
  <c r="I25" i="3"/>
  <c r="G25" i="3"/>
  <c r="M23" i="3"/>
  <c r="K23" i="3"/>
  <c r="I23" i="3"/>
  <c r="G23" i="3"/>
  <c r="M22" i="3"/>
  <c r="K22" i="3"/>
  <c r="M21" i="3"/>
  <c r="K21" i="3"/>
  <c r="M20" i="3"/>
  <c r="K20" i="3"/>
  <c r="M17" i="3"/>
  <c r="K17" i="3"/>
  <c r="I17" i="3"/>
  <c r="G17" i="3"/>
  <c r="M16" i="3"/>
  <c r="K16" i="3"/>
  <c r="M15" i="3"/>
  <c r="K15" i="3"/>
  <c r="M14" i="3"/>
  <c r="K14" i="3"/>
  <c r="M13" i="3"/>
  <c r="K13" i="3"/>
  <c r="M11" i="3"/>
  <c r="K11" i="3"/>
  <c r="M10" i="3"/>
  <c r="K10" i="3"/>
  <c r="M7" i="3"/>
  <c r="K7" i="3"/>
  <c r="I7" i="3"/>
  <c r="G7" i="3"/>
  <c r="M6" i="3"/>
  <c r="K6" i="3"/>
  <c r="M5" i="3"/>
  <c r="K5" i="3"/>
  <c r="F67" i="1" l="1"/>
  <c r="F66" i="1"/>
  <c r="F58" i="1"/>
  <c r="F57" i="1"/>
  <c r="F54" i="1"/>
  <c r="F53" i="1"/>
  <c r="F46" i="1"/>
  <c r="F40" i="1"/>
  <c r="F39" i="1"/>
  <c r="F36" i="1"/>
  <c r="F32" i="1"/>
  <c r="F21" i="1"/>
  <c r="F20" i="1"/>
  <c r="F16" i="1"/>
  <c r="F9" i="1"/>
</calcChain>
</file>

<file path=xl/sharedStrings.xml><?xml version="1.0" encoding="utf-8"?>
<sst xmlns="http://schemas.openxmlformats.org/spreadsheetml/2006/main" count="221" uniqueCount="154">
  <si>
    <t>Sep 30, 19</t>
  </si>
  <si>
    <t>ASSETS</t>
  </si>
  <si>
    <t>Current Assets</t>
  </si>
  <si>
    <t>Checking/Savings</t>
  </si>
  <si>
    <t>104-Clean Water Fund 9190 8236</t>
  </si>
  <si>
    <t>105-Cash Reserve 9190 8244</t>
  </si>
  <si>
    <t>102 · Chippewa Valley ch 9190 2049</t>
  </si>
  <si>
    <t>103 · Chippewa Valley Tax 9190 2031</t>
  </si>
  <si>
    <t>Total Checking/Savings</t>
  </si>
  <si>
    <t>Accounts Receivable</t>
  </si>
  <si>
    <t>120 · A/R Account</t>
  </si>
  <si>
    <t>120.2 · Judith Faragher Loan</t>
  </si>
  <si>
    <t>120.3 · Ed Olson Loan</t>
  </si>
  <si>
    <t>120.4 · Bay West Isaac Carrier</t>
  </si>
  <si>
    <t>120.5 · James &amp; Cayth Brady</t>
  </si>
  <si>
    <t>Total Accounts Receivable</t>
  </si>
  <si>
    <t>Other Current Assets</t>
  </si>
  <si>
    <t>118 · Interest Receivable</t>
  </si>
  <si>
    <t>124 · Due From Town of Bayfield</t>
  </si>
  <si>
    <t>Total Other Current Assets</t>
  </si>
  <si>
    <t>Total Current Assets</t>
  </si>
  <si>
    <t>Fixed Assets</t>
  </si>
  <si>
    <t>150 · Investment in GBWWTP</t>
  </si>
  <si>
    <t>155 · Solar Project</t>
  </si>
  <si>
    <t>170 · Old Plant</t>
  </si>
  <si>
    <t>180 · Office Equipment</t>
  </si>
  <si>
    <t>182 · Plant, Property &amp; Equipment</t>
  </si>
  <si>
    <t>185 · Trailer Court Addition</t>
  </si>
  <si>
    <t>186 · Old Orchard Lane Asset Account</t>
  </si>
  <si>
    <t>Old Orchard Extension - 2016</t>
  </si>
  <si>
    <t>186 · Old Orchard Lane Asset Account - Other</t>
  </si>
  <si>
    <t>Total 186 · Old Orchard Lane Asset Account</t>
  </si>
  <si>
    <t>188 · Easements</t>
  </si>
  <si>
    <t>190 · Accumulated depreciation</t>
  </si>
  <si>
    <t>191 · Accumulated Amortization</t>
  </si>
  <si>
    <t>Total Fixed Assets</t>
  </si>
  <si>
    <t>Other Assets</t>
  </si>
  <si>
    <t>123 · Special Assessment Receivable</t>
  </si>
  <si>
    <t>Total Other Assets</t>
  </si>
  <si>
    <t>TOTAL ASSETS</t>
  </si>
  <si>
    <t>LIABILITIES &amp; EQUITY</t>
  </si>
  <si>
    <t>Liabilities</t>
  </si>
  <si>
    <t>Current Liabilities</t>
  </si>
  <si>
    <t>Accounts Payable</t>
  </si>
  <si>
    <t>205 · A/P Account</t>
  </si>
  <si>
    <t>Total Accounts Payable</t>
  </si>
  <si>
    <t>Other Current Liabilities</t>
  </si>
  <si>
    <t>201 · Vendor Payables</t>
  </si>
  <si>
    <t>215 · Payroll Liabilities</t>
  </si>
  <si>
    <t>219 · Accrued Wages.</t>
  </si>
  <si>
    <t>220 · Accrued Taxes</t>
  </si>
  <si>
    <t>230 · Unearned Revenue</t>
  </si>
  <si>
    <t>Total Other Current Liabilities</t>
  </si>
  <si>
    <t>Total Current Liabilities</t>
  </si>
  <si>
    <t>Long Term Liabilities</t>
  </si>
  <si>
    <t>250 · Clean Water Fund Loan</t>
  </si>
  <si>
    <t>Total Long Term Liabilities</t>
  </si>
  <si>
    <t>Total Liabilities</t>
  </si>
  <si>
    <t>Equity</t>
  </si>
  <si>
    <t>295 · Contributed Capital</t>
  </si>
  <si>
    <t>299 · Retained Earnings</t>
  </si>
  <si>
    <t>300 · Restricted Net Assets-Debt Serv</t>
  </si>
  <si>
    <t>301 · Restricted Net Assets-Eqt Repla</t>
  </si>
  <si>
    <t>302 · RESTRICTED NET ASSETS - OTHER</t>
  </si>
  <si>
    <t>Net Income</t>
  </si>
  <si>
    <t>Total Equity</t>
  </si>
  <si>
    <t>TOTAL LIABILITIES &amp; EQUITY</t>
  </si>
  <si>
    <t>Jan - Sep 19</t>
  </si>
  <si>
    <t>Budget</t>
  </si>
  <si>
    <t>$ Over Budget</t>
  </si>
  <si>
    <t>% of Budget</t>
  </si>
  <si>
    <t>Ordinary Income/Expense</t>
  </si>
  <si>
    <t>Income</t>
  </si>
  <si>
    <t>600 · Tax Levy</t>
  </si>
  <si>
    <t>410 · User fees</t>
  </si>
  <si>
    <t>Total Income</t>
  </si>
  <si>
    <t>Expense</t>
  </si>
  <si>
    <t>Equip Purchase</t>
  </si>
  <si>
    <t>GBWWTPC Processing Fees</t>
  </si>
  <si>
    <t>Insurance</t>
  </si>
  <si>
    <t>Maintenance</t>
  </si>
  <si>
    <t>Facilities - Duane's Wages</t>
  </si>
  <si>
    <t>Generators/Fuel/Repair</t>
  </si>
  <si>
    <t>Outside Maintenance/Repairs</t>
  </si>
  <si>
    <t>Pump</t>
  </si>
  <si>
    <t>Total Maintenance</t>
  </si>
  <si>
    <t>Operating</t>
  </si>
  <si>
    <t>500 · Operating Wage Expenses</t>
  </si>
  <si>
    <t>Duane's Milage</t>
  </si>
  <si>
    <t>Duane's Monthly Phone Reimburse</t>
  </si>
  <si>
    <t>Operators Taxable Health Ins.</t>
  </si>
  <si>
    <t>Total 500 · Operating Wage Expenses</t>
  </si>
  <si>
    <t>520 · Plant Repairs and Maintenance</t>
  </si>
  <si>
    <t>Total Operating</t>
  </si>
  <si>
    <t>Payroll Expense</t>
  </si>
  <si>
    <t>Commissioner Compensation</t>
  </si>
  <si>
    <t>Mileage</t>
  </si>
  <si>
    <t>Payroll Taxes</t>
  </si>
  <si>
    <t>Phone Reimbursement</t>
  </si>
  <si>
    <t>Taxable Health Insurance</t>
  </si>
  <si>
    <t>Wages</t>
  </si>
  <si>
    <t>Total Payroll Expense</t>
  </si>
  <si>
    <t>Professional Fees</t>
  </si>
  <si>
    <t>Utility Location Services</t>
  </si>
  <si>
    <t>Accounting</t>
  </si>
  <si>
    <t>Appraisals and Surveys</t>
  </si>
  <si>
    <t>Audit</t>
  </si>
  <si>
    <t>Engineering</t>
  </si>
  <si>
    <t>Legal</t>
  </si>
  <si>
    <t>Total Professional Fees</t>
  </si>
  <si>
    <t>530 · Grounds Maintenance</t>
  </si>
  <si>
    <t>Cheq Road Membership Fee</t>
  </si>
  <si>
    <t>Snow Plowing/Mowing</t>
  </si>
  <si>
    <t>Total 530 · Grounds Maintenance</t>
  </si>
  <si>
    <t>540 · Utilities</t>
  </si>
  <si>
    <t>Electricity</t>
  </si>
  <si>
    <t>Telephone</t>
  </si>
  <si>
    <t>Total 540 · Utilities</t>
  </si>
  <si>
    <t>560 · Contract Service</t>
  </si>
  <si>
    <t>BS Wheeling Fees VanS/Duquette</t>
  </si>
  <si>
    <t>Force Main Direct to GBWWTPC</t>
  </si>
  <si>
    <t>Total 560 · Contract Service</t>
  </si>
  <si>
    <t>580 · Office Expenses</t>
  </si>
  <si>
    <t>Advertising</t>
  </si>
  <si>
    <t>Dues/Web Site etc</t>
  </si>
  <si>
    <t>Fees</t>
  </si>
  <si>
    <t>Licenses</t>
  </si>
  <si>
    <t>Office Rent</t>
  </si>
  <si>
    <t>Office Supplies</t>
  </si>
  <si>
    <t>Post Office Box fee</t>
  </si>
  <si>
    <t>Postage and delivery</t>
  </si>
  <si>
    <t>Total 580 · Office Expenses</t>
  </si>
  <si>
    <t>590 · Other Expenses</t>
  </si>
  <si>
    <t>Misc Exp/Gloves</t>
  </si>
  <si>
    <t>Travel</t>
  </si>
  <si>
    <t>Total 590 · Other Expenses</t>
  </si>
  <si>
    <t>Total Expense</t>
  </si>
  <si>
    <t>Net Ordinary Income</t>
  </si>
  <si>
    <t>Other Income/Expense</t>
  </si>
  <si>
    <t>Other Income</t>
  </si>
  <si>
    <t>Loan for Construction Costs</t>
  </si>
  <si>
    <t>Non Operating Income</t>
  </si>
  <si>
    <t>605 · New User Fees</t>
  </si>
  <si>
    <t>611 · Interest  Income</t>
  </si>
  <si>
    <t>610 · Interest/Investment Income</t>
  </si>
  <si>
    <t>Total Non Operating Income</t>
  </si>
  <si>
    <t>Sale of Old Holding Ponds\</t>
  </si>
  <si>
    <t>601 · Irregular Tax Payments</t>
  </si>
  <si>
    <t>Total Other Income</t>
  </si>
  <si>
    <t>Other Expense</t>
  </si>
  <si>
    <t>550 · Depreciation and Amortization</t>
  </si>
  <si>
    <t>700 · Interest Expense to CWF Loans</t>
  </si>
  <si>
    <t>Total Other Expense</t>
  </si>
  <si>
    <t>Net Other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</si>
</sst>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\-#,##0.00"/>
    <numFmt numFmtId="165" formatCode="#,##0.0#%;\-#,##0.0#%"/>
  </numFmts>
  <fonts count="5" x14ac:knownFonts="1">
    <font>
      <sz val="11"/>
      <color theme="1"/>
      <name val="Calibri"/>
      <family val="2"/>
      <scheme val="minor"/>
    </font>
    <font>
      <b/>
      <sz val="8"/>
      <color rgb="FF0000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5" xfId="0" applyNumberFormat="1" applyFont="1" applyBorder="1"/>
    <xf numFmtId="49" fontId="3" fillId="0" borderId="0" xfId="0" applyNumberFormat="1" applyFont="1"/>
    <xf numFmtId="164" fontId="3" fillId="0" borderId="4" xfId="0" applyNumberFormat="1" applyFont="1" applyBorder="1"/>
    <xf numFmtId="0" fontId="3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49" fontId="2" fillId="0" borderId="0" xfId="0" applyNumberFormat="1" applyFont="1"/>
    <xf numFmtId="165" fontId="2" fillId="0" borderId="0" xfId="0" applyNumberFormat="1" applyFont="1"/>
    <xf numFmtId="165" fontId="2" fillId="0" borderId="2" xfId="0" applyNumberFormat="1" applyFont="1" applyBorder="1"/>
    <xf numFmtId="165" fontId="2" fillId="0" borderId="0" xfId="0" applyNumberFormat="1" applyFont="1" applyBorder="1"/>
    <xf numFmtId="165" fontId="2" fillId="0" borderId="5" xfId="0" applyNumberFormat="1" applyFont="1" applyBorder="1"/>
    <xf numFmtId="165" fontId="2" fillId="0" borderId="3" xfId="0" applyNumberFormat="1" applyFont="1" applyBorder="1"/>
    <xf numFmtId="165" fontId="3" fillId="0" borderId="4" xfId="0" applyNumberFormat="1" applyFont="1" applyBorder="1"/>
    <xf numFmtId="49" fontId="1" fillId="0" borderId="6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5121" name="FILTER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5122" name="HEADER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4097" name="FILTER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4098" name="HEADER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6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6.xml"/><Relationship Id="rId5" Type="http://schemas.openxmlformats.org/officeDocument/2006/relationships/image" Target="../media/image5.emf"/><Relationship Id="rId4" Type="http://schemas.openxmlformats.org/officeDocument/2006/relationships/control" Target="../activeX/activeX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F68"/>
  <sheetViews>
    <sheetView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/>
    </sheetView>
  </sheetViews>
  <sheetFormatPr defaultRowHeight="15" x14ac:dyDescent="0.25"/>
  <cols>
    <col min="1" max="4" width="3" style="13" customWidth="1"/>
    <col min="5" max="5" width="35" style="13" customWidth="1"/>
    <col min="6" max="6" width="10" style="14" bestFit="1" customWidth="1"/>
  </cols>
  <sheetData>
    <row r="1" spans="1:6" s="12" customFormat="1" ht="15.75" thickBot="1" x14ac:dyDescent="0.3">
      <c r="A1" s="10"/>
      <c r="B1" s="10"/>
      <c r="C1" s="10"/>
      <c r="D1" s="10"/>
      <c r="E1" s="10"/>
      <c r="F1" s="11" t="s">
        <v>0</v>
      </c>
    </row>
    <row r="2" spans="1:6" ht="15.75" thickTop="1" x14ac:dyDescent="0.25">
      <c r="A2" s="1" t="s">
        <v>1</v>
      </c>
      <c r="B2" s="1"/>
      <c r="C2" s="1"/>
      <c r="D2" s="1"/>
      <c r="E2" s="1"/>
      <c r="F2" s="2"/>
    </row>
    <row r="3" spans="1:6" x14ac:dyDescent="0.25">
      <c r="A3" s="1"/>
      <c r="B3" s="1" t="s">
        <v>2</v>
      </c>
      <c r="C3" s="1"/>
      <c r="D3" s="1"/>
      <c r="E3" s="1"/>
      <c r="F3" s="2"/>
    </row>
    <row r="4" spans="1:6" x14ac:dyDescent="0.25">
      <c r="A4" s="1"/>
      <c r="B4" s="1"/>
      <c r="C4" s="1" t="s">
        <v>3</v>
      </c>
      <c r="D4" s="1"/>
      <c r="E4" s="1"/>
      <c r="F4" s="2"/>
    </row>
    <row r="5" spans="1:6" x14ac:dyDescent="0.25">
      <c r="A5" s="1"/>
      <c r="B5" s="1"/>
      <c r="C5" s="1"/>
      <c r="D5" s="1" t="s">
        <v>4</v>
      </c>
      <c r="E5" s="1"/>
      <c r="F5" s="2">
        <v>175326.23</v>
      </c>
    </row>
    <row r="6" spans="1:6" x14ac:dyDescent="0.25">
      <c r="A6" s="1"/>
      <c r="B6" s="1"/>
      <c r="C6" s="1"/>
      <c r="D6" s="1" t="s">
        <v>5</v>
      </c>
      <c r="E6" s="1"/>
      <c r="F6" s="2">
        <v>211142.26</v>
      </c>
    </row>
    <row r="7" spans="1:6" x14ac:dyDescent="0.25">
      <c r="A7" s="1"/>
      <c r="B7" s="1"/>
      <c r="C7" s="1"/>
      <c r="D7" s="1" t="s">
        <v>6</v>
      </c>
      <c r="E7" s="1"/>
      <c r="F7" s="2">
        <v>11829.39</v>
      </c>
    </row>
    <row r="8" spans="1:6" ht="15.75" thickBot="1" x14ac:dyDescent="0.3">
      <c r="A8" s="1"/>
      <c r="B8" s="1"/>
      <c r="C8" s="1"/>
      <c r="D8" s="1" t="s">
        <v>7</v>
      </c>
      <c r="E8" s="1"/>
      <c r="F8" s="3">
        <v>2558.96</v>
      </c>
    </row>
    <row r="9" spans="1:6" x14ac:dyDescent="0.25">
      <c r="A9" s="1"/>
      <c r="B9" s="1"/>
      <c r="C9" s="1" t="s">
        <v>8</v>
      </c>
      <c r="D9" s="1"/>
      <c r="E9" s="1"/>
      <c r="F9" s="2">
        <f>ROUND(SUM(F4:F8),5)</f>
        <v>400856.84</v>
      </c>
    </row>
    <row r="10" spans="1:6" x14ac:dyDescent="0.25">
      <c r="A10" s="1"/>
      <c r="B10" s="1"/>
      <c r="C10" s="1" t="s">
        <v>9</v>
      </c>
      <c r="D10" s="1"/>
      <c r="E10" s="1"/>
      <c r="F10" s="2"/>
    </row>
    <row r="11" spans="1:6" x14ac:dyDescent="0.25">
      <c r="A11" s="1"/>
      <c r="B11" s="1"/>
      <c r="C11" s="1"/>
      <c r="D11" s="1" t="s">
        <v>10</v>
      </c>
      <c r="E11" s="1"/>
      <c r="F11" s="2">
        <v>2335</v>
      </c>
    </row>
    <row r="12" spans="1:6" x14ac:dyDescent="0.25">
      <c r="A12" s="1"/>
      <c r="B12" s="1"/>
      <c r="C12" s="1"/>
      <c r="D12" s="1" t="s">
        <v>11</v>
      </c>
      <c r="E12" s="1"/>
      <c r="F12" s="2">
        <v>2648.95</v>
      </c>
    </row>
    <row r="13" spans="1:6" x14ac:dyDescent="0.25">
      <c r="A13" s="1"/>
      <c r="B13" s="1"/>
      <c r="C13" s="1"/>
      <c r="D13" s="1" t="s">
        <v>12</v>
      </c>
      <c r="E13" s="1"/>
      <c r="F13" s="2">
        <v>1778.87</v>
      </c>
    </row>
    <row r="14" spans="1:6" x14ac:dyDescent="0.25">
      <c r="A14" s="1"/>
      <c r="B14" s="1"/>
      <c r="C14" s="1"/>
      <c r="D14" s="1" t="s">
        <v>13</v>
      </c>
      <c r="E14" s="1"/>
      <c r="F14" s="2">
        <v>25271.3</v>
      </c>
    </row>
    <row r="15" spans="1:6" ht="15.75" thickBot="1" x14ac:dyDescent="0.3">
      <c r="A15" s="1"/>
      <c r="B15" s="1"/>
      <c r="C15" s="1"/>
      <c r="D15" s="1" t="s">
        <v>14</v>
      </c>
      <c r="E15" s="1"/>
      <c r="F15" s="3">
        <v>22444.6</v>
      </c>
    </row>
    <row r="16" spans="1:6" x14ac:dyDescent="0.25">
      <c r="A16" s="1"/>
      <c r="B16" s="1"/>
      <c r="C16" s="1" t="s">
        <v>15</v>
      </c>
      <c r="D16" s="1"/>
      <c r="E16" s="1"/>
      <c r="F16" s="2">
        <f>ROUND(SUM(F10:F15),5)</f>
        <v>54478.720000000001</v>
      </c>
    </row>
    <row r="17" spans="1:6" x14ac:dyDescent="0.25">
      <c r="A17" s="1"/>
      <c r="B17" s="1"/>
      <c r="C17" s="1" t="s">
        <v>16</v>
      </c>
      <c r="D17" s="1"/>
      <c r="E17" s="1"/>
      <c r="F17" s="2"/>
    </row>
    <row r="18" spans="1:6" x14ac:dyDescent="0.25">
      <c r="A18" s="1"/>
      <c r="B18" s="1"/>
      <c r="C18" s="1"/>
      <c r="D18" s="1" t="s">
        <v>17</v>
      </c>
      <c r="E18" s="1"/>
      <c r="F18" s="2">
        <v>1098.99</v>
      </c>
    </row>
    <row r="19" spans="1:6" ht="15.75" thickBot="1" x14ac:dyDescent="0.3">
      <c r="A19" s="1"/>
      <c r="B19" s="1"/>
      <c r="C19" s="1"/>
      <c r="D19" s="1" t="s">
        <v>18</v>
      </c>
      <c r="E19" s="1"/>
      <c r="F19" s="4">
        <v>66150</v>
      </c>
    </row>
    <row r="20" spans="1:6" ht="15.75" thickBot="1" x14ac:dyDescent="0.3">
      <c r="A20" s="1"/>
      <c r="B20" s="1"/>
      <c r="C20" s="1" t="s">
        <v>19</v>
      </c>
      <c r="D20" s="1"/>
      <c r="E20" s="1"/>
      <c r="F20" s="5">
        <f>ROUND(SUM(F17:F19),5)</f>
        <v>67248.990000000005</v>
      </c>
    </row>
    <row r="21" spans="1:6" x14ac:dyDescent="0.25">
      <c r="A21" s="1"/>
      <c r="B21" s="1" t="s">
        <v>20</v>
      </c>
      <c r="C21" s="1"/>
      <c r="D21" s="1"/>
      <c r="E21" s="1"/>
      <c r="F21" s="2">
        <f>ROUND(F3+F9+F16+F20,5)</f>
        <v>522584.55</v>
      </c>
    </row>
    <row r="22" spans="1:6" x14ac:dyDescent="0.25">
      <c r="A22" s="1"/>
      <c r="B22" s="1" t="s">
        <v>21</v>
      </c>
      <c r="C22" s="1"/>
      <c r="D22" s="1"/>
      <c r="E22" s="1"/>
      <c r="F22" s="2"/>
    </row>
    <row r="23" spans="1:6" x14ac:dyDescent="0.25">
      <c r="A23" s="1"/>
      <c r="B23" s="1"/>
      <c r="C23" s="1" t="s">
        <v>22</v>
      </c>
      <c r="D23" s="1"/>
      <c r="E23" s="1"/>
      <c r="F23" s="2">
        <v>1897196.49</v>
      </c>
    </row>
    <row r="24" spans="1:6" x14ac:dyDescent="0.25">
      <c r="A24" s="1"/>
      <c r="B24" s="1"/>
      <c r="C24" s="1" t="s">
        <v>23</v>
      </c>
      <c r="D24" s="1"/>
      <c r="E24" s="1"/>
      <c r="F24" s="2">
        <v>29950.97</v>
      </c>
    </row>
    <row r="25" spans="1:6" x14ac:dyDescent="0.25">
      <c r="A25" s="1"/>
      <c r="B25" s="1"/>
      <c r="C25" s="1" t="s">
        <v>24</v>
      </c>
      <c r="D25" s="1"/>
      <c r="E25" s="1"/>
      <c r="F25" s="2">
        <v>120712</v>
      </c>
    </row>
    <row r="26" spans="1:6" x14ac:dyDescent="0.25">
      <c r="A26" s="1"/>
      <c r="B26" s="1"/>
      <c r="C26" s="1" t="s">
        <v>25</v>
      </c>
      <c r="D26" s="1"/>
      <c r="E26" s="1"/>
      <c r="F26" s="2">
        <v>2451.83</v>
      </c>
    </row>
    <row r="27" spans="1:6" x14ac:dyDescent="0.25">
      <c r="A27" s="1"/>
      <c r="B27" s="1"/>
      <c r="C27" s="1" t="s">
        <v>26</v>
      </c>
      <c r="D27" s="1"/>
      <c r="E27" s="1"/>
      <c r="F27" s="2">
        <v>217162.68</v>
      </c>
    </row>
    <row r="28" spans="1:6" x14ac:dyDescent="0.25">
      <c r="A28" s="1"/>
      <c r="B28" s="1"/>
      <c r="C28" s="1" t="s">
        <v>27</v>
      </c>
      <c r="D28" s="1"/>
      <c r="E28" s="1"/>
      <c r="F28" s="2">
        <v>640114.91</v>
      </c>
    </row>
    <row r="29" spans="1:6" x14ac:dyDescent="0.25">
      <c r="A29" s="1"/>
      <c r="B29" s="1"/>
      <c r="C29" s="1" t="s">
        <v>28</v>
      </c>
      <c r="D29" s="1"/>
      <c r="E29" s="1"/>
      <c r="F29" s="2"/>
    </row>
    <row r="30" spans="1:6" x14ac:dyDescent="0.25">
      <c r="A30" s="1"/>
      <c r="B30" s="1"/>
      <c r="C30" s="1"/>
      <c r="D30" s="1" t="s">
        <v>29</v>
      </c>
      <c r="E30" s="1"/>
      <c r="F30" s="2">
        <v>14475</v>
      </c>
    </row>
    <row r="31" spans="1:6" ht="15.75" thickBot="1" x14ac:dyDescent="0.3">
      <c r="A31" s="1"/>
      <c r="B31" s="1"/>
      <c r="C31" s="1"/>
      <c r="D31" s="1" t="s">
        <v>30</v>
      </c>
      <c r="E31" s="1"/>
      <c r="F31" s="3">
        <v>52932</v>
      </c>
    </row>
    <row r="32" spans="1:6" x14ac:dyDescent="0.25">
      <c r="A32" s="1"/>
      <c r="B32" s="1"/>
      <c r="C32" s="1" t="s">
        <v>31</v>
      </c>
      <c r="D32" s="1"/>
      <c r="E32" s="1"/>
      <c r="F32" s="2">
        <f>ROUND(SUM(F29:F31),5)</f>
        <v>67407</v>
      </c>
    </row>
    <row r="33" spans="1:6" x14ac:dyDescent="0.25">
      <c r="A33" s="1"/>
      <c r="B33" s="1"/>
      <c r="C33" s="1" t="s">
        <v>32</v>
      </c>
      <c r="D33" s="1"/>
      <c r="E33" s="1"/>
      <c r="F33" s="2">
        <v>2163</v>
      </c>
    </row>
    <row r="34" spans="1:6" x14ac:dyDescent="0.25">
      <c r="A34" s="1"/>
      <c r="B34" s="1"/>
      <c r="C34" s="1" t="s">
        <v>33</v>
      </c>
      <c r="D34" s="1"/>
      <c r="E34" s="1"/>
      <c r="F34" s="2">
        <v>-275543.78999999998</v>
      </c>
    </row>
    <row r="35" spans="1:6" ht="15.75" thickBot="1" x14ac:dyDescent="0.3">
      <c r="A35" s="1"/>
      <c r="B35" s="1"/>
      <c r="C35" s="1" t="s">
        <v>34</v>
      </c>
      <c r="D35" s="1"/>
      <c r="E35" s="1"/>
      <c r="F35" s="3">
        <v>-519111.39</v>
      </c>
    </row>
    <row r="36" spans="1:6" x14ac:dyDescent="0.25">
      <c r="A36" s="1"/>
      <c r="B36" s="1" t="s">
        <v>35</v>
      </c>
      <c r="C36" s="1"/>
      <c r="D36" s="1"/>
      <c r="E36" s="1"/>
      <c r="F36" s="2">
        <f>ROUND(SUM(F22:F28)+SUM(F32:F35),5)</f>
        <v>2182503.7000000002</v>
      </c>
    </row>
    <row r="37" spans="1:6" x14ac:dyDescent="0.25">
      <c r="A37" s="1"/>
      <c r="B37" s="1" t="s">
        <v>36</v>
      </c>
      <c r="C37" s="1"/>
      <c r="D37" s="1"/>
      <c r="E37" s="1"/>
      <c r="F37" s="2"/>
    </row>
    <row r="38" spans="1:6" ht="15.75" thickBot="1" x14ac:dyDescent="0.3">
      <c r="A38" s="1"/>
      <c r="B38" s="1"/>
      <c r="C38" s="1" t="s">
        <v>37</v>
      </c>
      <c r="D38" s="1"/>
      <c r="E38" s="1"/>
      <c r="F38" s="4">
        <v>36702.21</v>
      </c>
    </row>
    <row r="39" spans="1:6" ht="15.75" thickBot="1" x14ac:dyDescent="0.3">
      <c r="A39" s="1"/>
      <c r="B39" s="1" t="s">
        <v>38</v>
      </c>
      <c r="C39" s="1"/>
      <c r="D39" s="1"/>
      <c r="E39" s="1"/>
      <c r="F39" s="6">
        <f>ROUND(SUM(F37:F38),5)</f>
        <v>36702.21</v>
      </c>
    </row>
    <row r="40" spans="1:6" s="9" customFormat="1" ht="12" thickBot="1" x14ac:dyDescent="0.25">
      <c r="A40" s="7" t="s">
        <v>39</v>
      </c>
      <c r="B40" s="7"/>
      <c r="C40" s="7"/>
      <c r="D40" s="7"/>
      <c r="E40" s="7"/>
      <c r="F40" s="8">
        <f>ROUND(F2+F21+F36+F39,5)</f>
        <v>2741790.46</v>
      </c>
    </row>
    <row r="41" spans="1:6" ht="15.75" thickTop="1" x14ac:dyDescent="0.25">
      <c r="A41" s="1" t="s">
        <v>40</v>
      </c>
      <c r="B41" s="1"/>
      <c r="C41" s="1"/>
      <c r="D41" s="1"/>
      <c r="E41" s="1"/>
      <c r="F41" s="2"/>
    </row>
    <row r="42" spans="1:6" x14ac:dyDescent="0.25">
      <c r="A42" s="1"/>
      <c r="B42" s="1" t="s">
        <v>41</v>
      </c>
      <c r="C42" s="1"/>
      <c r="D42" s="1"/>
      <c r="E42" s="1"/>
      <c r="F42" s="2"/>
    </row>
    <row r="43" spans="1:6" x14ac:dyDescent="0.25">
      <c r="A43" s="1"/>
      <c r="B43" s="1"/>
      <c r="C43" s="1" t="s">
        <v>42</v>
      </c>
      <c r="D43" s="1"/>
      <c r="E43" s="1"/>
      <c r="F43" s="2"/>
    </row>
    <row r="44" spans="1:6" x14ac:dyDescent="0.25">
      <c r="A44" s="1"/>
      <c r="B44" s="1"/>
      <c r="C44" s="1"/>
      <c r="D44" s="1" t="s">
        <v>43</v>
      </c>
      <c r="E44" s="1"/>
      <c r="F44" s="2"/>
    </row>
    <row r="45" spans="1:6" ht="15.75" thickBot="1" x14ac:dyDescent="0.3">
      <c r="A45" s="1"/>
      <c r="B45" s="1"/>
      <c r="C45" s="1"/>
      <c r="D45" s="1"/>
      <c r="E45" s="1" t="s">
        <v>44</v>
      </c>
      <c r="F45" s="3">
        <v>-1980.08</v>
      </c>
    </row>
    <row r="46" spans="1:6" x14ac:dyDescent="0.25">
      <c r="A46" s="1"/>
      <c r="B46" s="1"/>
      <c r="C46" s="1"/>
      <c r="D46" s="1" t="s">
        <v>45</v>
      </c>
      <c r="E46" s="1"/>
      <c r="F46" s="2">
        <f>ROUND(SUM(F44:F45),5)</f>
        <v>-1980.08</v>
      </c>
    </row>
    <row r="47" spans="1:6" x14ac:dyDescent="0.25">
      <c r="A47" s="1"/>
      <c r="B47" s="1"/>
      <c r="C47" s="1"/>
      <c r="D47" s="1" t="s">
        <v>46</v>
      </c>
      <c r="E47" s="1"/>
      <c r="F47" s="2"/>
    </row>
    <row r="48" spans="1:6" x14ac:dyDescent="0.25">
      <c r="A48" s="1"/>
      <c r="B48" s="1"/>
      <c r="C48" s="1"/>
      <c r="D48" s="1"/>
      <c r="E48" s="1" t="s">
        <v>47</v>
      </c>
      <c r="F48" s="2">
        <v>2158.02</v>
      </c>
    </row>
    <row r="49" spans="1:6" x14ac:dyDescent="0.25">
      <c r="A49" s="1"/>
      <c r="B49" s="1"/>
      <c r="C49" s="1"/>
      <c r="D49" s="1"/>
      <c r="E49" s="1" t="s">
        <v>48</v>
      </c>
      <c r="F49" s="2">
        <v>479.12</v>
      </c>
    </row>
    <row r="50" spans="1:6" x14ac:dyDescent="0.25">
      <c r="A50" s="1"/>
      <c r="B50" s="1"/>
      <c r="C50" s="1"/>
      <c r="D50" s="1"/>
      <c r="E50" s="1" t="s">
        <v>49</v>
      </c>
      <c r="F50" s="2">
        <v>11890.57</v>
      </c>
    </row>
    <row r="51" spans="1:6" x14ac:dyDescent="0.25">
      <c r="A51" s="1"/>
      <c r="B51" s="1"/>
      <c r="C51" s="1"/>
      <c r="D51" s="1"/>
      <c r="E51" s="1" t="s">
        <v>50</v>
      </c>
      <c r="F51" s="2">
        <v>909.62</v>
      </c>
    </row>
    <row r="52" spans="1:6" ht="15.75" thickBot="1" x14ac:dyDescent="0.3">
      <c r="A52" s="1"/>
      <c r="B52" s="1"/>
      <c r="C52" s="1"/>
      <c r="D52" s="1"/>
      <c r="E52" s="1" t="s">
        <v>51</v>
      </c>
      <c r="F52" s="4">
        <v>66150</v>
      </c>
    </row>
    <row r="53" spans="1:6" ht="15.75" thickBot="1" x14ac:dyDescent="0.3">
      <c r="A53" s="1"/>
      <c r="B53" s="1"/>
      <c r="C53" s="1"/>
      <c r="D53" s="1" t="s">
        <v>52</v>
      </c>
      <c r="E53" s="1"/>
      <c r="F53" s="5">
        <f>ROUND(SUM(F47:F52),5)</f>
        <v>81587.33</v>
      </c>
    </row>
    <row r="54" spans="1:6" x14ac:dyDescent="0.25">
      <c r="A54" s="1"/>
      <c r="B54" s="1"/>
      <c r="C54" s="1" t="s">
        <v>53</v>
      </c>
      <c r="D54" s="1"/>
      <c r="E54" s="1"/>
      <c r="F54" s="2">
        <f>ROUND(F43+F46+F53,5)</f>
        <v>79607.25</v>
      </c>
    </row>
    <row r="55" spans="1:6" x14ac:dyDescent="0.25">
      <c r="A55" s="1"/>
      <c r="B55" s="1"/>
      <c r="C55" s="1" t="s">
        <v>54</v>
      </c>
      <c r="D55" s="1"/>
      <c r="E55" s="1"/>
      <c r="F55" s="2"/>
    </row>
    <row r="56" spans="1:6" ht="15.75" thickBot="1" x14ac:dyDescent="0.3">
      <c r="A56" s="1"/>
      <c r="B56" s="1"/>
      <c r="C56" s="1"/>
      <c r="D56" s="1" t="s">
        <v>55</v>
      </c>
      <c r="E56" s="1"/>
      <c r="F56" s="4">
        <v>207828.83</v>
      </c>
    </row>
    <row r="57" spans="1:6" ht="15.75" thickBot="1" x14ac:dyDescent="0.3">
      <c r="A57" s="1"/>
      <c r="B57" s="1"/>
      <c r="C57" s="1" t="s">
        <v>56</v>
      </c>
      <c r="D57" s="1"/>
      <c r="E57" s="1"/>
      <c r="F57" s="5">
        <f>ROUND(SUM(F55:F56),5)</f>
        <v>207828.83</v>
      </c>
    </row>
    <row r="58" spans="1:6" x14ac:dyDescent="0.25">
      <c r="A58" s="1"/>
      <c r="B58" s="1" t="s">
        <v>57</v>
      </c>
      <c r="C58" s="1"/>
      <c r="D58" s="1"/>
      <c r="E58" s="1"/>
      <c r="F58" s="2">
        <f>ROUND(F42+F54+F57,5)</f>
        <v>287436.08</v>
      </c>
    </row>
    <row r="59" spans="1:6" x14ac:dyDescent="0.25">
      <c r="A59" s="1"/>
      <c r="B59" s="1" t="s">
        <v>58</v>
      </c>
      <c r="C59" s="1"/>
      <c r="D59" s="1"/>
      <c r="E59" s="1"/>
      <c r="F59" s="2"/>
    </row>
    <row r="60" spans="1:6" x14ac:dyDescent="0.25">
      <c r="A60" s="1"/>
      <c r="B60" s="1"/>
      <c r="C60" s="1" t="s">
        <v>59</v>
      </c>
      <c r="D60" s="1"/>
      <c r="E60" s="1"/>
      <c r="F60" s="2">
        <v>1820959.66</v>
      </c>
    </row>
    <row r="61" spans="1:6" x14ac:dyDescent="0.25">
      <c r="A61" s="1"/>
      <c r="B61" s="1"/>
      <c r="C61" s="1" t="s">
        <v>60</v>
      </c>
      <c r="D61" s="1"/>
      <c r="E61" s="1"/>
      <c r="F61" s="2">
        <v>122779.01</v>
      </c>
    </row>
    <row r="62" spans="1:6" x14ac:dyDescent="0.25">
      <c r="A62" s="1"/>
      <c r="B62" s="1"/>
      <c r="C62" s="1" t="s">
        <v>61</v>
      </c>
      <c r="D62" s="1"/>
      <c r="E62" s="1"/>
      <c r="F62" s="2">
        <v>65842.33</v>
      </c>
    </row>
    <row r="63" spans="1:6" x14ac:dyDescent="0.25">
      <c r="A63" s="1"/>
      <c r="B63" s="1"/>
      <c r="C63" s="1" t="s">
        <v>62</v>
      </c>
      <c r="D63" s="1"/>
      <c r="E63" s="1"/>
      <c r="F63" s="2">
        <v>125092.95</v>
      </c>
    </row>
    <row r="64" spans="1:6" x14ac:dyDescent="0.25">
      <c r="A64" s="1"/>
      <c r="B64" s="1"/>
      <c r="C64" s="1" t="s">
        <v>63</v>
      </c>
      <c r="D64" s="1"/>
      <c r="E64" s="1"/>
      <c r="F64" s="2">
        <v>241505.11</v>
      </c>
    </row>
    <row r="65" spans="1:6" ht="15.75" thickBot="1" x14ac:dyDescent="0.3">
      <c r="A65" s="1"/>
      <c r="B65" s="1"/>
      <c r="C65" s="1" t="s">
        <v>64</v>
      </c>
      <c r="D65" s="1"/>
      <c r="E65" s="1"/>
      <c r="F65" s="4">
        <v>78175.320000000007</v>
      </c>
    </row>
    <row r="66" spans="1:6" ht="15.75" thickBot="1" x14ac:dyDescent="0.3">
      <c r="A66" s="1"/>
      <c r="B66" s="1" t="s">
        <v>65</v>
      </c>
      <c r="C66" s="1"/>
      <c r="D66" s="1"/>
      <c r="E66" s="1"/>
      <c r="F66" s="6">
        <f>ROUND(SUM(F59:F65),5)</f>
        <v>2454354.38</v>
      </c>
    </row>
    <row r="67" spans="1:6" s="9" customFormat="1" ht="12" thickBot="1" x14ac:dyDescent="0.25">
      <c r="A67" s="7" t="s">
        <v>66</v>
      </c>
      <c r="B67" s="7"/>
      <c r="C67" s="7"/>
      <c r="D67" s="7"/>
      <c r="E67" s="7"/>
      <c r="F67" s="8">
        <f>ROUND(F41+F58+F66,5)</f>
        <v>2741790.46</v>
      </c>
    </row>
    <row r="68" spans="1:6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4:27 PM
&amp;"Arial,Bold"&amp;8 10/02/19
&amp;"Arial,Bold"&amp;8 Accrual Basis&amp;C&amp;"Arial,Bold"&amp;12 PIKES BAY SANITARY DISTRICT
&amp;"Arial,Bold"&amp;14 Balance Sheet
&amp;"Arial,Bold"&amp;10 As of September 30, 2019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F67"/>
  <sheetViews>
    <sheetView tabSelected="1"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/>
    </sheetView>
  </sheetViews>
  <sheetFormatPr defaultRowHeight="15" x14ac:dyDescent="0.25"/>
  <cols>
    <col min="1" max="4" width="3" style="13" customWidth="1"/>
    <col min="5" max="5" width="29.7109375" style="13" customWidth="1"/>
    <col min="6" max="6" width="10.28515625" style="14" bestFit="1" customWidth="1"/>
  </cols>
  <sheetData>
    <row r="1" spans="1:6" s="12" customFormat="1" ht="15.75" thickBot="1" x14ac:dyDescent="0.3">
      <c r="A1" s="10"/>
      <c r="B1" s="10"/>
      <c r="C1" s="10"/>
      <c r="D1" s="10"/>
      <c r="E1" s="10"/>
      <c r="F1" s="11" t="s">
        <v>67</v>
      </c>
    </row>
    <row r="2" spans="1:6" ht="15.75" thickTop="1" x14ac:dyDescent="0.25">
      <c r="A2" s="1"/>
      <c r="B2" s="1" t="s">
        <v>71</v>
      </c>
      <c r="C2" s="1"/>
      <c r="D2" s="1"/>
      <c r="E2" s="1"/>
      <c r="F2" s="2"/>
    </row>
    <row r="3" spans="1:6" x14ac:dyDescent="0.25">
      <c r="A3" s="1"/>
      <c r="B3" s="1"/>
      <c r="C3" s="1" t="s">
        <v>72</v>
      </c>
      <c r="D3" s="1"/>
      <c r="E3" s="1"/>
      <c r="F3" s="2"/>
    </row>
    <row r="4" spans="1:6" x14ac:dyDescent="0.25">
      <c r="A4" s="1"/>
      <c r="B4" s="1"/>
      <c r="C4" s="1"/>
      <c r="D4" s="1" t="s">
        <v>73</v>
      </c>
      <c r="E4" s="1"/>
      <c r="F4" s="2">
        <v>46104.639999999999</v>
      </c>
    </row>
    <row r="5" spans="1:6" ht="15.75" thickBot="1" x14ac:dyDescent="0.3">
      <c r="A5" s="1"/>
      <c r="B5" s="1"/>
      <c r="C5" s="1"/>
      <c r="D5" s="1" t="s">
        <v>74</v>
      </c>
      <c r="E5" s="1"/>
      <c r="F5" s="3">
        <v>98804</v>
      </c>
    </row>
    <row r="6" spans="1:6" x14ac:dyDescent="0.25">
      <c r="A6" s="1"/>
      <c r="B6" s="1"/>
      <c r="C6" s="1" t="s">
        <v>75</v>
      </c>
      <c r="D6" s="1"/>
      <c r="E6" s="1"/>
      <c r="F6" s="2">
        <f>ROUND(SUM(F3:F5),5)</f>
        <v>144908.64000000001</v>
      </c>
    </row>
    <row r="7" spans="1:6" x14ac:dyDescent="0.25">
      <c r="A7" s="1"/>
      <c r="B7" s="1"/>
      <c r="C7" s="1" t="s">
        <v>76</v>
      </c>
      <c r="D7" s="1"/>
      <c r="E7" s="1"/>
      <c r="F7" s="2"/>
    </row>
    <row r="8" spans="1:6" x14ac:dyDescent="0.25">
      <c r="A8" s="1"/>
      <c r="B8" s="1"/>
      <c r="C8" s="1"/>
      <c r="D8" s="1" t="s">
        <v>77</v>
      </c>
      <c r="E8" s="1"/>
      <c r="F8" s="2">
        <v>551.67999999999995</v>
      </c>
    </row>
    <row r="9" spans="1:6" x14ac:dyDescent="0.25">
      <c r="A9" s="1"/>
      <c r="B9" s="1"/>
      <c r="C9" s="1"/>
      <c r="D9" s="1" t="s">
        <v>78</v>
      </c>
      <c r="E9" s="1"/>
      <c r="F9" s="2">
        <v>20974.19</v>
      </c>
    </row>
    <row r="10" spans="1:6" x14ac:dyDescent="0.25">
      <c r="A10" s="1"/>
      <c r="B10" s="1"/>
      <c r="C10" s="1"/>
      <c r="D10" s="1" t="s">
        <v>79</v>
      </c>
      <c r="E10" s="1"/>
      <c r="F10" s="2">
        <v>3846</v>
      </c>
    </row>
    <row r="11" spans="1:6" x14ac:dyDescent="0.25">
      <c r="A11" s="1"/>
      <c r="B11" s="1"/>
      <c r="C11" s="1"/>
      <c r="D11" s="1" t="s">
        <v>80</v>
      </c>
      <c r="E11" s="1"/>
      <c r="F11" s="2"/>
    </row>
    <row r="12" spans="1:6" x14ac:dyDescent="0.25">
      <c r="A12" s="1"/>
      <c r="B12" s="1"/>
      <c r="C12" s="1"/>
      <c r="D12" s="1"/>
      <c r="E12" s="1" t="s">
        <v>83</v>
      </c>
      <c r="F12" s="2">
        <v>5295.13</v>
      </c>
    </row>
    <row r="13" spans="1:6" ht="15.75" thickBot="1" x14ac:dyDescent="0.3">
      <c r="A13" s="1"/>
      <c r="B13" s="1"/>
      <c r="C13" s="1"/>
      <c r="D13" s="1"/>
      <c r="E13" s="1" t="s">
        <v>84</v>
      </c>
      <c r="F13" s="3">
        <v>2228</v>
      </c>
    </row>
    <row r="14" spans="1:6" x14ac:dyDescent="0.25">
      <c r="A14" s="1"/>
      <c r="B14" s="1"/>
      <c r="C14" s="1"/>
      <c r="D14" s="1" t="s">
        <v>85</v>
      </c>
      <c r="E14" s="1"/>
      <c r="F14" s="2">
        <f>ROUND(SUM(F11:F13),5)</f>
        <v>7523.13</v>
      </c>
    </row>
    <row r="15" spans="1:6" x14ac:dyDescent="0.25">
      <c r="A15" s="1"/>
      <c r="B15" s="1"/>
      <c r="C15" s="1"/>
      <c r="D15" s="1" t="s">
        <v>86</v>
      </c>
      <c r="E15" s="1"/>
      <c r="F15" s="2"/>
    </row>
    <row r="16" spans="1:6" ht="15.75" thickBot="1" x14ac:dyDescent="0.3">
      <c r="A16" s="1"/>
      <c r="B16" s="1"/>
      <c r="C16" s="1"/>
      <c r="D16" s="1"/>
      <c r="E16" s="1" t="s">
        <v>92</v>
      </c>
      <c r="F16" s="3">
        <v>1469.25</v>
      </c>
    </row>
    <row r="17" spans="1:6" x14ac:dyDescent="0.25">
      <c r="A17" s="1"/>
      <c r="B17" s="1"/>
      <c r="C17" s="1"/>
      <c r="D17" s="1" t="s">
        <v>93</v>
      </c>
      <c r="E17" s="1"/>
      <c r="F17" s="2">
        <f>ROUND(SUM(F15:F16),5)</f>
        <v>1469.25</v>
      </c>
    </row>
    <row r="18" spans="1:6" x14ac:dyDescent="0.25">
      <c r="A18" s="1"/>
      <c r="B18" s="1"/>
      <c r="C18" s="1"/>
      <c r="D18" s="1" t="s">
        <v>94</v>
      </c>
      <c r="E18" s="1"/>
      <c r="F18" s="2"/>
    </row>
    <row r="19" spans="1:6" x14ac:dyDescent="0.25">
      <c r="A19" s="1"/>
      <c r="B19" s="1"/>
      <c r="C19" s="1"/>
      <c r="D19" s="1"/>
      <c r="E19" s="1" t="s">
        <v>95</v>
      </c>
      <c r="F19" s="2">
        <v>18309.46</v>
      </c>
    </row>
    <row r="20" spans="1:6" x14ac:dyDescent="0.25">
      <c r="A20" s="1"/>
      <c r="B20" s="1"/>
      <c r="C20" s="1"/>
      <c r="D20" s="1"/>
      <c r="E20" s="1" t="s">
        <v>96</v>
      </c>
      <c r="F20" s="2">
        <v>723.75</v>
      </c>
    </row>
    <row r="21" spans="1:6" x14ac:dyDescent="0.25">
      <c r="A21" s="1"/>
      <c r="B21" s="1"/>
      <c r="C21" s="1"/>
      <c r="D21" s="1"/>
      <c r="E21" s="1" t="s">
        <v>97</v>
      </c>
      <c r="F21" s="2">
        <v>4994.09</v>
      </c>
    </row>
    <row r="22" spans="1:6" x14ac:dyDescent="0.25">
      <c r="A22" s="1"/>
      <c r="B22" s="1"/>
      <c r="C22" s="1"/>
      <c r="D22" s="1"/>
      <c r="E22" s="1" t="s">
        <v>98</v>
      </c>
      <c r="F22" s="2">
        <v>225</v>
      </c>
    </row>
    <row r="23" spans="1:6" x14ac:dyDescent="0.25">
      <c r="A23" s="1"/>
      <c r="B23" s="1"/>
      <c r="C23" s="1"/>
      <c r="D23" s="1"/>
      <c r="E23" s="1" t="s">
        <v>99</v>
      </c>
      <c r="F23" s="2">
        <v>10625</v>
      </c>
    </row>
    <row r="24" spans="1:6" ht="15.75" thickBot="1" x14ac:dyDescent="0.3">
      <c r="A24" s="1"/>
      <c r="B24" s="1"/>
      <c r="C24" s="1"/>
      <c r="D24" s="1"/>
      <c r="E24" s="1" t="s">
        <v>100</v>
      </c>
      <c r="F24" s="3">
        <v>36347.61</v>
      </c>
    </row>
    <row r="25" spans="1:6" x14ac:dyDescent="0.25">
      <c r="A25" s="1"/>
      <c r="B25" s="1"/>
      <c r="C25" s="1"/>
      <c r="D25" s="1" t="s">
        <v>101</v>
      </c>
      <c r="E25" s="1"/>
      <c r="F25" s="2">
        <f>ROUND(SUM(F18:F24),5)</f>
        <v>71224.91</v>
      </c>
    </row>
    <row r="26" spans="1:6" x14ac:dyDescent="0.25">
      <c r="A26" s="1"/>
      <c r="B26" s="1"/>
      <c r="C26" s="1"/>
      <c r="D26" s="1" t="s">
        <v>102</v>
      </c>
      <c r="E26" s="1"/>
      <c r="F26" s="2"/>
    </row>
    <row r="27" spans="1:6" x14ac:dyDescent="0.25">
      <c r="A27" s="1"/>
      <c r="B27" s="1"/>
      <c r="C27" s="1"/>
      <c r="D27" s="1"/>
      <c r="E27" s="1" t="s">
        <v>103</v>
      </c>
      <c r="F27" s="2">
        <v>3319.31</v>
      </c>
    </row>
    <row r="28" spans="1:6" x14ac:dyDescent="0.25">
      <c r="A28" s="1"/>
      <c r="B28" s="1"/>
      <c r="C28" s="1"/>
      <c r="D28" s="1"/>
      <c r="E28" s="1" t="s">
        <v>104</v>
      </c>
      <c r="F28" s="2">
        <v>565</v>
      </c>
    </row>
    <row r="29" spans="1:6" x14ac:dyDescent="0.25">
      <c r="A29" s="1"/>
      <c r="B29" s="1"/>
      <c r="C29" s="1"/>
      <c r="D29" s="1"/>
      <c r="E29" s="1" t="s">
        <v>106</v>
      </c>
      <c r="F29" s="2">
        <v>5670</v>
      </c>
    </row>
    <row r="30" spans="1:6" x14ac:dyDescent="0.25">
      <c r="A30" s="1"/>
      <c r="B30" s="1"/>
      <c r="C30" s="1"/>
      <c r="D30" s="1"/>
      <c r="E30" s="1" t="s">
        <v>107</v>
      </c>
      <c r="F30" s="2">
        <v>17200</v>
      </c>
    </row>
    <row r="31" spans="1:6" ht="15.75" thickBot="1" x14ac:dyDescent="0.3">
      <c r="A31" s="1"/>
      <c r="B31" s="1"/>
      <c r="C31" s="1"/>
      <c r="D31" s="1"/>
      <c r="E31" s="1" t="s">
        <v>108</v>
      </c>
      <c r="F31" s="3">
        <v>5122.5</v>
      </c>
    </row>
    <row r="32" spans="1:6" x14ac:dyDescent="0.25">
      <c r="A32" s="1"/>
      <c r="B32" s="1"/>
      <c r="C32" s="1"/>
      <c r="D32" s="1" t="s">
        <v>109</v>
      </c>
      <c r="E32" s="1"/>
      <c r="F32" s="2">
        <f>ROUND(SUM(F26:F31),5)</f>
        <v>31876.81</v>
      </c>
    </row>
    <row r="33" spans="1:6" x14ac:dyDescent="0.25">
      <c r="A33" s="1"/>
      <c r="B33" s="1"/>
      <c r="C33" s="1"/>
      <c r="D33" s="1" t="s">
        <v>110</v>
      </c>
      <c r="E33" s="1"/>
      <c r="F33" s="2"/>
    </row>
    <row r="34" spans="1:6" ht="15.75" thickBot="1" x14ac:dyDescent="0.3">
      <c r="A34" s="1"/>
      <c r="B34" s="1"/>
      <c r="C34" s="1"/>
      <c r="D34" s="1"/>
      <c r="E34" s="1" t="s">
        <v>112</v>
      </c>
      <c r="F34" s="3">
        <v>5775</v>
      </c>
    </row>
    <row r="35" spans="1:6" x14ac:dyDescent="0.25">
      <c r="A35" s="1"/>
      <c r="B35" s="1"/>
      <c r="C35" s="1"/>
      <c r="D35" s="1" t="s">
        <v>113</v>
      </c>
      <c r="E35" s="1"/>
      <c r="F35" s="2">
        <f>ROUND(SUM(F33:F34),5)</f>
        <v>5775</v>
      </c>
    </row>
    <row r="36" spans="1:6" x14ac:dyDescent="0.25">
      <c r="A36" s="1"/>
      <c r="B36" s="1"/>
      <c r="C36" s="1"/>
      <c r="D36" s="1" t="s">
        <v>114</v>
      </c>
      <c r="E36" s="1"/>
      <c r="F36" s="2"/>
    </row>
    <row r="37" spans="1:6" x14ac:dyDescent="0.25">
      <c r="A37" s="1"/>
      <c r="B37" s="1"/>
      <c r="C37" s="1"/>
      <c r="D37" s="1"/>
      <c r="E37" s="1" t="s">
        <v>115</v>
      </c>
      <c r="F37" s="2">
        <v>1662.49</v>
      </c>
    </row>
    <row r="38" spans="1:6" ht="15.75" thickBot="1" x14ac:dyDescent="0.3">
      <c r="A38" s="1"/>
      <c r="B38" s="1"/>
      <c r="C38" s="1"/>
      <c r="D38" s="1"/>
      <c r="E38" s="1" t="s">
        <v>116</v>
      </c>
      <c r="F38" s="3">
        <v>843.18</v>
      </c>
    </row>
    <row r="39" spans="1:6" x14ac:dyDescent="0.25">
      <c r="A39" s="1"/>
      <c r="B39" s="1"/>
      <c r="C39" s="1"/>
      <c r="D39" s="1" t="s">
        <v>117</v>
      </c>
      <c r="E39" s="1"/>
      <c r="F39" s="2">
        <f>ROUND(SUM(F36:F38),5)</f>
        <v>2505.67</v>
      </c>
    </row>
    <row r="40" spans="1:6" x14ac:dyDescent="0.25">
      <c r="A40" s="1"/>
      <c r="B40" s="1"/>
      <c r="C40" s="1"/>
      <c r="D40" s="1" t="s">
        <v>122</v>
      </c>
      <c r="E40" s="1"/>
      <c r="F40" s="2"/>
    </row>
    <row r="41" spans="1:6" x14ac:dyDescent="0.25">
      <c r="A41" s="1"/>
      <c r="B41" s="1"/>
      <c r="C41" s="1"/>
      <c r="D41" s="1"/>
      <c r="E41" s="1" t="s">
        <v>123</v>
      </c>
      <c r="F41" s="2">
        <v>208.08</v>
      </c>
    </row>
    <row r="42" spans="1:6" x14ac:dyDescent="0.25">
      <c r="A42" s="1"/>
      <c r="B42" s="1"/>
      <c r="C42" s="1"/>
      <c r="D42" s="1"/>
      <c r="E42" s="1" t="s">
        <v>127</v>
      </c>
      <c r="F42" s="2">
        <v>390</v>
      </c>
    </row>
    <row r="43" spans="1:6" x14ac:dyDescent="0.25">
      <c r="A43" s="1"/>
      <c r="B43" s="1"/>
      <c r="C43" s="1"/>
      <c r="D43" s="1"/>
      <c r="E43" s="1" t="s">
        <v>128</v>
      </c>
      <c r="F43" s="2">
        <v>2385.21</v>
      </c>
    </row>
    <row r="44" spans="1:6" ht="15.75" thickBot="1" x14ac:dyDescent="0.3">
      <c r="A44" s="1"/>
      <c r="B44" s="1"/>
      <c r="C44" s="1"/>
      <c r="D44" s="1"/>
      <c r="E44" s="1" t="s">
        <v>130</v>
      </c>
      <c r="F44" s="3">
        <v>392.96</v>
      </c>
    </row>
    <row r="45" spans="1:6" x14ac:dyDescent="0.25">
      <c r="A45" s="1"/>
      <c r="B45" s="1"/>
      <c r="C45" s="1"/>
      <c r="D45" s="1" t="s">
        <v>131</v>
      </c>
      <c r="E45" s="1"/>
      <c r="F45" s="2">
        <f>ROUND(SUM(F40:F44),5)</f>
        <v>3376.25</v>
      </c>
    </row>
    <row r="46" spans="1:6" x14ac:dyDescent="0.25">
      <c r="A46" s="1"/>
      <c r="B46" s="1"/>
      <c r="C46" s="1"/>
      <c r="D46" s="1" t="s">
        <v>132</v>
      </c>
      <c r="E46" s="1"/>
      <c r="F46" s="2"/>
    </row>
    <row r="47" spans="1:6" ht="15.75" thickBot="1" x14ac:dyDescent="0.3">
      <c r="A47" s="1"/>
      <c r="B47" s="1"/>
      <c r="C47" s="1"/>
      <c r="D47" s="1"/>
      <c r="E47" s="1" t="s">
        <v>133</v>
      </c>
      <c r="F47" s="4">
        <v>605.37</v>
      </c>
    </row>
    <row r="48" spans="1:6" ht="15.75" thickBot="1" x14ac:dyDescent="0.3">
      <c r="A48" s="1"/>
      <c r="B48" s="1"/>
      <c r="C48" s="1"/>
      <c r="D48" s="1" t="s">
        <v>135</v>
      </c>
      <c r="E48" s="1"/>
      <c r="F48" s="6">
        <f>ROUND(SUM(F46:F47),5)</f>
        <v>605.37</v>
      </c>
    </row>
    <row r="49" spans="1:6" ht="15.75" thickBot="1" x14ac:dyDescent="0.3">
      <c r="A49" s="1"/>
      <c r="B49" s="1"/>
      <c r="C49" s="1" t="s">
        <v>136</v>
      </c>
      <c r="D49" s="1"/>
      <c r="E49" s="1"/>
      <c r="F49" s="5">
        <f>ROUND(SUM(F7:F10)+F14+F17+F25+F32+F35+F39+F45+F48,5)</f>
        <v>149728.26</v>
      </c>
    </row>
    <row r="50" spans="1:6" x14ac:dyDescent="0.25">
      <c r="A50" s="1"/>
      <c r="B50" s="1" t="s">
        <v>137</v>
      </c>
      <c r="C50" s="1"/>
      <c r="D50" s="1"/>
      <c r="E50" s="1"/>
      <c r="F50" s="2">
        <f>ROUND(F2+F6-F49,5)</f>
        <v>-4819.62</v>
      </c>
    </row>
    <row r="51" spans="1:6" x14ac:dyDescent="0.25">
      <c r="A51" s="1"/>
      <c r="B51" s="1" t="s">
        <v>138</v>
      </c>
      <c r="C51" s="1"/>
      <c r="D51" s="1"/>
      <c r="E51" s="1"/>
      <c r="F51" s="2"/>
    </row>
    <row r="52" spans="1:6" x14ac:dyDescent="0.25">
      <c r="A52" s="1"/>
      <c r="B52" s="1"/>
      <c r="C52" s="1" t="s">
        <v>139</v>
      </c>
      <c r="D52" s="1"/>
      <c r="E52" s="1"/>
      <c r="F52" s="2"/>
    </row>
    <row r="53" spans="1:6" x14ac:dyDescent="0.25">
      <c r="A53" s="1"/>
      <c r="B53" s="1"/>
      <c r="C53" s="1"/>
      <c r="D53" s="1" t="s">
        <v>140</v>
      </c>
      <c r="E53" s="1"/>
      <c r="F53" s="2">
        <v>32715.9</v>
      </c>
    </row>
    <row r="54" spans="1:6" x14ac:dyDescent="0.25">
      <c r="A54" s="1"/>
      <c r="B54" s="1"/>
      <c r="C54" s="1"/>
      <c r="D54" s="1" t="s">
        <v>141</v>
      </c>
      <c r="E54" s="1"/>
      <c r="F54" s="2"/>
    </row>
    <row r="55" spans="1:6" x14ac:dyDescent="0.25">
      <c r="A55" s="1"/>
      <c r="B55" s="1"/>
      <c r="C55" s="1"/>
      <c r="D55" s="1"/>
      <c r="E55" s="1" t="s">
        <v>142</v>
      </c>
      <c r="F55" s="2">
        <v>15000</v>
      </c>
    </row>
    <row r="56" spans="1:6" ht="15.75" thickBot="1" x14ac:dyDescent="0.3">
      <c r="A56" s="1"/>
      <c r="B56" s="1"/>
      <c r="C56" s="1"/>
      <c r="D56" s="1"/>
      <c r="E56" s="1" t="s">
        <v>143</v>
      </c>
      <c r="F56" s="3">
        <v>804.21</v>
      </c>
    </row>
    <row r="57" spans="1:6" x14ac:dyDescent="0.25">
      <c r="A57" s="1"/>
      <c r="B57" s="1"/>
      <c r="C57" s="1"/>
      <c r="D57" s="1" t="s">
        <v>145</v>
      </c>
      <c r="E57" s="1"/>
      <c r="F57" s="2">
        <f>ROUND(SUM(F54:F56),5)</f>
        <v>15804.21</v>
      </c>
    </row>
    <row r="58" spans="1:6" x14ac:dyDescent="0.25">
      <c r="A58" s="1"/>
      <c r="B58" s="1"/>
      <c r="C58" s="1"/>
      <c r="D58" s="1" t="s">
        <v>146</v>
      </c>
      <c r="E58" s="1"/>
      <c r="F58" s="2">
        <v>74391</v>
      </c>
    </row>
    <row r="59" spans="1:6" ht="15.75" thickBot="1" x14ac:dyDescent="0.3">
      <c r="A59" s="1"/>
      <c r="B59" s="1"/>
      <c r="C59" s="1"/>
      <c r="D59" s="1" t="s">
        <v>147</v>
      </c>
      <c r="E59" s="1"/>
      <c r="F59" s="3">
        <v>4883.8599999999997</v>
      </c>
    </row>
    <row r="60" spans="1:6" x14ac:dyDescent="0.25">
      <c r="A60" s="1"/>
      <c r="B60" s="1"/>
      <c r="C60" s="1" t="s">
        <v>148</v>
      </c>
      <c r="D60" s="1"/>
      <c r="E60" s="1"/>
      <c r="F60" s="2">
        <f>ROUND(SUM(F52:F53)+SUM(F57:F59),5)</f>
        <v>127794.97</v>
      </c>
    </row>
    <row r="61" spans="1:6" x14ac:dyDescent="0.25">
      <c r="A61" s="1"/>
      <c r="B61" s="1"/>
      <c r="C61" s="1" t="s">
        <v>149</v>
      </c>
      <c r="D61" s="1"/>
      <c r="E61" s="1"/>
      <c r="F61" s="2"/>
    </row>
    <row r="62" spans="1:6" x14ac:dyDescent="0.25">
      <c r="A62" s="1"/>
      <c r="B62" s="1"/>
      <c r="C62" s="1"/>
      <c r="D62" s="1" t="s">
        <v>150</v>
      </c>
      <c r="E62" s="1"/>
      <c r="F62" s="2">
        <v>40398.75</v>
      </c>
    </row>
    <row r="63" spans="1:6" ht="15.75" thickBot="1" x14ac:dyDescent="0.3">
      <c r="A63" s="1"/>
      <c r="B63" s="1"/>
      <c r="C63" s="1"/>
      <c r="D63" s="1" t="s">
        <v>151</v>
      </c>
      <c r="E63" s="1"/>
      <c r="F63" s="4">
        <v>4401.28</v>
      </c>
    </row>
    <row r="64" spans="1:6" ht="15.75" thickBot="1" x14ac:dyDescent="0.3">
      <c r="A64" s="1"/>
      <c r="B64" s="1"/>
      <c r="C64" s="1" t="s">
        <v>152</v>
      </c>
      <c r="D64" s="1"/>
      <c r="E64" s="1"/>
      <c r="F64" s="6">
        <f>ROUND(SUM(F61:F63),5)</f>
        <v>44800.03</v>
      </c>
    </row>
    <row r="65" spans="1:6" ht="15.75" thickBot="1" x14ac:dyDescent="0.3">
      <c r="A65" s="1"/>
      <c r="B65" s="1" t="s">
        <v>153</v>
      </c>
      <c r="C65" s="1"/>
      <c r="D65" s="1"/>
      <c r="E65" s="1"/>
      <c r="F65" s="6">
        <f>ROUND(F51+F60-F64,5)</f>
        <v>82994.94</v>
      </c>
    </row>
    <row r="66" spans="1:6" s="9" customFormat="1" ht="12" thickBot="1" x14ac:dyDescent="0.25">
      <c r="A66" s="7" t="s">
        <v>64</v>
      </c>
      <c r="B66" s="7"/>
      <c r="C66" s="7"/>
      <c r="D66" s="7"/>
      <c r="E66" s="7"/>
      <c r="F66" s="8">
        <f>ROUND(F50+F65,5)</f>
        <v>78175.320000000007</v>
      </c>
    </row>
    <row r="67" spans="1:6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4:36 PM
&amp;"Arial,Bold"&amp;8 10/02/19
&amp;"Arial,Bold"&amp;8 Accrual Basis&amp;C&amp;"Arial,Bold"&amp;12 PIKES BAY SANITARY DISTRICT
&amp;"Arial,Bold"&amp;14 Profit &amp;&amp; Loss
&amp;"Arial,Bold"&amp;10 January through September 2019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5122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5122" r:id="rId4" name="HEADER"/>
      </mc:Fallback>
    </mc:AlternateContent>
    <mc:AlternateContent xmlns:mc="http://schemas.openxmlformats.org/markup-compatibility/2006">
      <mc:Choice Requires="x14">
        <control shapeId="5121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5121" r:id="rId6" name="FILT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M87"/>
  <sheetViews>
    <sheetView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/>
    </sheetView>
  </sheetViews>
  <sheetFormatPr defaultRowHeight="15" x14ac:dyDescent="0.25"/>
  <cols>
    <col min="1" max="5" width="3" style="13" customWidth="1"/>
    <col min="6" max="6" width="29.140625" style="13" customWidth="1"/>
    <col min="7" max="7" width="10.28515625" style="14" bestFit="1" customWidth="1"/>
    <col min="8" max="8" width="2.28515625" style="14" customWidth="1"/>
    <col min="9" max="9" width="8.7109375" style="14" bestFit="1" customWidth="1"/>
    <col min="10" max="10" width="2.28515625" style="14" customWidth="1"/>
    <col min="11" max="11" width="12" style="14" bestFit="1" customWidth="1"/>
    <col min="12" max="12" width="2.28515625" style="14" customWidth="1"/>
    <col min="13" max="13" width="10.28515625" style="14" bestFit="1" customWidth="1"/>
  </cols>
  <sheetData>
    <row r="1" spans="1:13" ht="15.75" thickBot="1" x14ac:dyDescent="0.3">
      <c r="A1" s="1"/>
      <c r="B1" s="1"/>
      <c r="C1" s="1"/>
      <c r="D1" s="1"/>
      <c r="E1" s="1"/>
      <c r="F1" s="1"/>
      <c r="G1" s="16"/>
      <c r="H1" s="15"/>
      <c r="I1" s="16"/>
      <c r="J1" s="15"/>
      <c r="K1" s="16"/>
      <c r="L1" s="15"/>
      <c r="M1" s="16"/>
    </row>
    <row r="2" spans="1:13" s="12" customFormat="1" ht="16.5" thickTop="1" thickBot="1" x14ac:dyDescent="0.3">
      <c r="A2" s="10"/>
      <c r="B2" s="10"/>
      <c r="C2" s="10"/>
      <c r="D2" s="10"/>
      <c r="E2" s="10"/>
      <c r="F2" s="10"/>
      <c r="G2" s="24" t="s">
        <v>67</v>
      </c>
      <c r="H2" s="25"/>
      <c r="I2" s="24" t="s">
        <v>68</v>
      </c>
      <c r="J2" s="25"/>
      <c r="K2" s="24" t="s">
        <v>69</v>
      </c>
      <c r="L2" s="25"/>
      <c r="M2" s="24" t="s">
        <v>70</v>
      </c>
    </row>
    <row r="3" spans="1:13" ht="15.75" thickTop="1" x14ac:dyDescent="0.25">
      <c r="A3" s="1"/>
      <c r="B3" s="1" t="s">
        <v>71</v>
      </c>
      <c r="C3" s="1"/>
      <c r="D3" s="1"/>
      <c r="E3" s="1"/>
      <c r="F3" s="1"/>
      <c r="G3" s="2"/>
      <c r="H3" s="17"/>
      <c r="I3" s="2"/>
      <c r="J3" s="17"/>
      <c r="K3" s="2"/>
      <c r="L3" s="17"/>
      <c r="M3" s="18"/>
    </row>
    <row r="4" spans="1:13" x14ac:dyDescent="0.25">
      <c r="A4" s="1"/>
      <c r="B4" s="1"/>
      <c r="C4" s="1" t="s">
        <v>72</v>
      </c>
      <c r="D4" s="1"/>
      <c r="E4" s="1"/>
      <c r="F4" s="1"/>
      <c r="G4" s="2"/>
      <c r="H4" s="17"/>
      <c r="I4" s="2"/>
      <c r="J4" s="17"/>
      <c r="K4" s="2"/>
      <c r="L4" s="17"/>
      <c r="M4" s="18"/>
    </row>
    <row r="5" spans="1:13" x14ac:dyDescent="0.25">
      <c r="A5" s="1"/>
      <c r="B5" s="1"/>
      <c r="C5" s="1"/>
      <c r="D5" s="1" t="s">
        <v>73</v>
      </c>
      <c r="E5" s="1"/>
      <c r="F5" s="1"/>
      <c r="G5" s="2">
        <v>46104.639999999999</v>
      </c>
      <c r="H5" s="17"/>
      <c r="I5" s="2">
        <v>66150</v>
      </c>
      <c r="J5" s="17"/>
      <c r="K5" s="2">
        <f>ROUND((G5-I5),5)</f>
        <v>-20045.36</v>
      </c>
      <c r="L5" s="17"/>
      <c r="M5" s="18">
        <f>ROUND(IF(I5=0, IF(G5=0, 0, 1), G5/I5),5)</f>
        <v>0.69696999999999998</v>
      </c>
    </row>
    <row r="6" spans="1:13" ht="15.75" thickBot="1" x14ac:dyDescent="0.3">
      <c r="A6" s="1"/>
      <c r="B6" s="1"/>
      <c r="C6" s="1"/>
      <c r="D6" s="1" t="s">
        <v>74</v>
      </c>
      <c r="E6" s="1"/>
      <c r="F6" s="1"/>
      <c r="G6" s="3">
        <v>98804</v>
      </c>
      <c r="H6" s="17"/>
      <c r="I6" s="3">
        <v>100188</v>
      </c>
      <c r="J6" s="17"/>
      <c r="K6" s="3">
        <f>ROUND((G6-I6),5)</f>
        <v>-1384</v>
      </c>
      <c r="L6" s="17"/>
      <c r="M6" s="19">
        <f>ROUND(IF(I6=0, IF(G6=0, 0, 1), G6/I6),5)</f>
        <v>0.98619000000000001</v>
      </c>
    </row>
    <row r="7" spans="1:13" x14ac:dyDescent="0.25">
      <c r="A7" s="1"/>
      <c r="B7" s="1"/>
      <c r="C7" s="1" t="s">
        <v>75</v>
      </c>
      <c r="D7" s="1"/>
      <c r="E7" s="1"/>
      <c r="F7" s="1"/>
      <c r="G7" s="2">
        <f>ROUND(SUM(G4:G6),5)</f>
        <v>144908.64000000001</v>
      </c>
      <c r="H7" s="17"/>
      <c r="I7" s="2">
        <f>ROUND(SUM(I4:I6),5)</f>
        <v>166338</v>
      </c>
      <c r="J7" s="17"/>
      <c r="K7" s="2">
        <f>ROUND((G7-I7),5)</f>
        <v>-21429.360000000001</v>
      </c>
      <c r="L7" s="17"/>
      <c r="M7" s="18">
        <f>ROUND(IF(I7=0, IF(G7=0, 0, 1), G7/I7),5)</f>
        <v>0.87117</v>
      </c>
    </row>
    <row r="8" spans="1:13" x14ac:dyDescent="0.25">
      <c r="A8" s="1"/>
      <c r="B8" s="1"/>
      <c r="C8" s="1" t="s">
        <v>76</v>
      </c>
      <c r="D8" s="1"/>
      <c r="E8" s="1"/>
      <c r="F8" s="1"/>
      <c r="G8" s="2"/>
      <c r="H8" s="17"/>
      <c r="I8" s="2"/>
      <c r="J8" s="17"/>
      <c r="K8" s="2"/>
      <c r="L8" s="17"/>
      <c r="M8" s="18"/>
    </row>
    <row r="9" spans="1:13" x14ac:dyDescent="0.25">
      <c r="A9" s="1"/>
      <c r="B9" s="1"/>
      <c r="C9" s="1"/>
      <c r="D9" s="1" t="s">
        <v>77</v>
      </c>
      <c r="E9" s="1"/>
      <c r="F9" s="1"/>
      <c r="G9" s="2">
        <v>551.67999999999995</v>
      </c>
      <c r="H9" s="17"/>
      <c r="I9" s="2"/>
      <c r="J9" s="17"/>
      <c r="K9" s="2"/>
      <c r="L9" s="17"/>
      <c r="M9" s="18"/>
    </row>
    <row r="10" spans="1:13" x14ac:dyDescent="0.25">
      <c r="A10" s="1"/>
      <c r="B10" s="1"/>
      <c r="C10" s="1"/>
      <c r="D10" s="1" t="s">
        <v>78</v>
      </c>
      <c r="E10" s="1"/>
      <c r="F10" s="1"/>
      <c r="G10" s="2">
        <v>20974.19</v>
      </c>
      <c r="H10" s="17"/>
      <c r="I10" s="2">
        <v>18750.009999999998</v>
      </c>
      <c r="J10" s="17"/>
      <c r="K10" s="2">
        <f>ROUND((G10-I10),5)</f>
        <v>2224.1799999999998</v>
      </c>
      <c r="L10" s="17"/>
      <c r="M10" s="18">
        <f>ROUND(IF(I10=0, IF(G10=0, 0, 1), G10/I10),5)</f>
        <v>1.1186199999999999</v>
      </c>
    </row>
    <row r="11" spans="1:13" x14ac:dyDescent="0.25">
      <c r="A11" s="1"/>
      <c r="B11" s="1"/>
      <c r="C11" s="1"/>
      <c r="D11" s="1" t="s">
        <v>79</v>
      </c>
      <c r="E11" s="1"/>
      <c r="F11" s="1"/>
      <c r="G11" s="2">
        <v>3846</v>
      </c>
      <c r="H11" s="17"/>
      <c r="I11" s="2">
        <v>5150</v>
      </c>
      <c r="J11" s="17"/>
      <c r="K11" s="2">
        <f>ROUND((G11-I11),5)</f>
        <v>-1304</v>
      </c>
      <c r="L11" s="17"/>
      <c r="M11" s="18">
        <f>ROUND(IF(I11=0, IF(G11=0, 0, 1), G11/I11),5)</f>
        <v>0.74680000000000002</v>
      </c>
    </row>
    <row r="12" spans="1:13" x14ac:dyDescent="0.25">
      <c r="A12" s="1"/>
      <c r="B12" s="1"/>
      <c r="C12" s="1"/>
      <c r="D12" s="1" t="s">
        <v>80</v>
      </c>
      <c r="E12" s="1"/>
      <c r="F12" s="1"/>
      <c r="G12" s="2"/>
      <c r="H12" s="17"/>
      <c r="I12" s="2"/>
      <c r="J12" s="17"/>
      <c r="K12" s="2"/>
      <c r="L12" s="17"/>
      <c r="M12" s="18"/>
    </row>
    <row r="13" spans="1:13" x14ac:dyDescent="0.25">
      <c r="A13" s="1"/>
      <c r="B13" s="1"/>
      <c r="C13" s="1"/>
      <c r="D13" s="1"/>
      <c r="E13" s="1" t="s">
        <v>81</v>
      </c>
      <c r="F13" s="1"/>
      <c r="G13" s="2">
        <v>0</v>
      </c>
      <c r="H13" s="17"/>
      <c r="I13" s="2">
        <v>12749.99</v>
      </c>
      <c r="J13" s="17"/>
      <c r="K13" s="2">
        <f>ROUND((G13-I13),5)</f>
        <v>-12749.99</v>
      </c>
      <c r="L13" s="17"/>
      <c r="M13" s="18">
        <f>ROUND(IF(I13=0, IF(G13=0, 0, 1), G13/I13),5)</f>
        <v>0</v>
      </c>
    </row>
    <row r="14" spans="1:13" x14ac:dyDescent="0.25">
      <c r="A14" s="1"/>
      <c r="B14" s="1"/>
      <c r="C14" s="1"/>
      <c r="D14" s="1"/>
      <c r="E14" s="1" t="s">
        <v>82</v>
      </c>
      <c r="F14" s="1"/>
      <c r="G14" s="2">
        <v>0</v>
      </c>
      <c r="H14" s="17"/>
      <c r="I14" s="2">
        <v>1499.99</v>
      </c>
      <c r="J14" s="17"/>
      <c r="K14" s="2">
        <f>ROUND((G14-I14),5)</f>
        <v>-1499.99</v>
      </c>
      <c r="L14" s="17"/>
      <c r="M14" s="18">
        <f>ROUND(IF(I14=0, IF(G14=0, 0, 1), G14/I14),5)</f>
        <v>0</v>
      </c>
    </row>
    <row r="15" spans="1:13" x14ac:dyDescent="0.25">
      <c r="A15" s="1"/>
      <c r="B15" s="1"/>
      <c r="C15" s="1"/>
      <c r="D15" s="1"/>
      <c r="E15" s="1" t="s">
        <v>83</v>
      </c>
      <c r="F15" s="1"/>
      <c r="G15" s="2">
        <v>5295.13</v>
      </c>
      <c r="H15" s="17"/>
      <c r="I15" s="2">
        <v>1125</v>
      </c>
      <c r="J15" s="17"/>
      <c r="K15" s="2">
        <f>ROUND((G15-I15),5)</f>
        <v>4170.13</v>
      </c>
      <c r="L15" s="17"/>
      <c r="M15" s="18">
        <f>ROUND(IF(I15=0, IF(G15=0, 0, 1), G15/I15),5)</f>
        <v>4.7067800000000002</v>
      </c>
    </row>
    <row r="16" spans="1:13" ht="15.75" thickBot="1" x14ac:dyDescent="0.3">
      <c r="A16" s="1"/>
      <c r="B16" s="1"/>
      <c r="C16" s="1"/>
      <c r="D16" s="1"/>
      <c r="E16" s="1" t="s">
        <v>84</v>
      </c>
      <c r="F16" s="1"/>
      <c r="G16" s="3">
        <v>2228</v>
      </c>
      <c r="H16" s="17"/>
      <c r="I16" s="3">
        <v>1875.01</v>
      </c>
      <c r="J16" s="17"/>
      <c r="K16" s="3">
        <f>ROUND((G16-I16),5)</f>
        <v>352.99</v>
      </c>
      <c r="L16" s="17"/>
      <c r="M16" s="19">
        <f>ROUND(IF(I16=0, IF(G16=0, 0, 1), G16/I16),5)</f>
        <v>1.1882600000000001</v>
      </c>
    </row>
    <row r="17" spans="1:13" x14ac:dyDescent="0.25">
      <c r="A17" s="1"/>
      <c r="B17" s="1"/>
      <c r="C17" s="1"/>
      <c r="D17" s="1" t="s">
        <v>85</v>
      </c>
      <c r="E17" s="1"/>
      <c r="F17" s="1"/>
      <c r="G17" s="2">
        <f>ROUND(SUM(G12:G16),5)</f>
        <v>7523.13</v>
      </c>
      <c r="H17" s="17"/>
      <c r="I17" s="2">
        <f>ROUND(SUM(I12:I16),5)</f>
        <v>17249.990000000002</v>
      </c>
      <c r="J17" s="17"/>
      <c r="K17" s="2">
        <f>ROUND((G17-I17),5)</f>
        <v>-9726.86</v>
      </c>
      <c r="L17" s="17"/>
      <c r="M17" s="18">
        <f>ROUND(IF(I17=0, IF(G17=0, 0, 1), G17/I17),5)</f>
        <v>0.43612000000000001</v>
      </c>
    </row>
    <row r="18" spans="1:13" x14ac:dyDescent="0.25">
      <c r="A18" s="1"/>
      <c r="B18" s="1"/>
      <c r="C18" s="1"/>
      <c r="D18" s="1" t="s">
        <v>86</v>
      </c>
      <c r="E18" s="1"/>
      <c r="F18" s="1"/>
      <c r="G18" s="2"/>
      <c r="H18" s="17"/>
      <c r="I18" s="2"/>
      <c r="J18" s="17"/>
      <c r="K18" s="2"/>
      <c r="L18" s="17"/>
      <c r="M18" s="18"/>
    </row>
    <row r="19" spans="1:13" x14ac:dyDescent="0.25">
      <c r="A19" s="1"/>
      <c r="B19" s="1"/>
      <c r="C19" s="1"/>
      <c r="D19" s="1"/>
      <c r="E19" s="1" t="s">
        <v>87</v>
      </c>
      <c r="F19" s="1"/>
      <c r="G19" s="2"/>
      <c r="H19" s="17"/>
      <c r="I19" s="2"/>
      <c r="J19" s="17"/>
      <c r="K19" s="2"/>
      <c r="L19" s="17"/>
      <c r="M19" s="18"/>
    </row>
    <row r="20" spans="1:13" x14ac:dyDescent="0.25">
      <c r="A20" s="1"/>
      <c r="B20" s="1"/>
      <c r="C20" s="1"/>
      <c r="D20" s="1"/>
      <c r="E20" s="1"/>
      <c r="F20" s="1" t="s">
        <v>88</v>
      </c>
      <c r="G20" s="2">
        <v>0</v>
      </c>
      <c r="H20" s="17"/>
      <c r="I20" s="2">
        <v>1575</v>
      </c>
      <c r="J20" s="17"/>
      <c r="K20" s="2">
        <f>ROUND((G20-I20),5)</f>
        <v>-1575</v>
      </c>
      <c r="L20" s="17"/>
      <c r="M20" s="18">
        <f>ROUND(IF(I20=0, IF(G20=0, 0, 1), G20/I20),5)</f>
        <v>0</v>
      </c>
    </row>
    <row r="21" spans="1:13" x14ac:dyDescent="0.25">
      <c r="A21" s="1"/>
      <c r="B21" s="1"/>
      <c r="C21" s="1"/>
      <c r="D21" s="1"/>
      <c r="E21" s="1"/>
      <c r="F21" s="1" t="s">
        <v>89</v>
      </c>
      <c r="G21" s="2">
        <v>0</v>
      </c>
      <c r="H21" s="17"/>
      <c r="I21" s="2">
        <v>225</v>
      </c>
      <c r="J21" s="17"/>
      <c r="K21" s="2">
        <f>ROUND((G21-I21),5)</f>
        <v>-225</v>
      </c>
      <c r="L21" s="17"/>
      <c r="M21" s="18">
        <f>ROUND(IF(I21=0, IF(G21=0, 0, 1), G21/I21),5)</f>
        <v>0</v>
      </c>
    </row>
    <row r="22" spans="1:13" ht="15.75" thickBot="1" x14ac:dyDescent="0.3">
      <c r="A22" s="1"/>
      <c r="B22" s="1"/>
      <c r="C22" s="1"/>
      <c r="D22" s="1"/>
      <c r="E22" s="1"/>
      <c r="F22" s="1" t="s">
        <v>90</v>
      </c>
      <c r="G22" s="3">
        <v>0</v>
      </c>
      <c r="H22" s="17"/>
      <c r="I22" s="3">
        <v>5625</v>
      </c>
      <c r="J22" s="17"/>
      <c r="K22" s="3">
        <f>ROUND((G22-I22),5)</f>
        <v>-5625</v>
      </c>
      <c r="L22" s="17"/>
      <c r="M22" s="19">
        <f>ROUND(IF(I22=0, IF(G22=0, 0, 1), G22/I22),5)</f>
        <v>0</v>
      </c>
    </row>
    <row r="23" spans="1:13" x14ac:dyDescent="0.25">
      <c r="A23" s="1"/>
      <c r="B23" s="1"/>
      <c r="C23" s="1"/>
      <c r="D23" s="1"/>
      <c r="E23" s="1" t="s">
        <v>91</v>
      </c>
      <c r="F23" s="1"/>
      <c r="G23" s="2">
        <f>ROUND(SUM(G19:G22),5)</f>
        <v>0</v>
      </c>
      <c r="H23" s="17"/>
      <c r="I23" s="2">
        <f>ROUND(SUM(I19:I22),5)</f>
        <v>7425</v>
      </c>
      <c r="J23" s="17"/>
      <c r="K23" s="2">
        <f>ROUND((G23-I23),5)</f>
        <v>-7425</v>
      </c>
      <c r="L23" s="17"/>
      <c r="M23" s="18">
        <f>ROUND(IF(I23=0, IF(G23=0, 0, 1), G23/I23),5)</f>
        <v>0</v>
      </c>
    </row>
    <row r="24" spans="1:13" ht="15.75" thickBot="1" x14ac:dyDescent="0.3">
      <c r="A24" s="1"/>
      <c r="B24" s="1"/>
      <c r="C24" s="1"/>
      <c r="D24" s="1"/>
      <c r="E24" s="1" t="s">
        <v>92</v>
      </c>
      <c r="F24" s="1"/>
      <c r="G24" s="3">
        <v>1469.25</v>
      </c>
      <c r="H24" s="17"/>
      <c r="I24" s="3"/>
      <c r="J24" s="17"/>
      <c r="K24" s="3"/>
      <c r="L24" s="17"/>
      <c r="M24" s="19"/>
    </row>
    <row r="25" spans="1:13" x14ac:dyDescent="0.25">
      <c r="A25" s="1"/>
      <c r="B25" s="1"/>
      <c r="C25" s="1"/>
      <c r="D25" s="1" t="s">
        <v>93</v>
      </c>
      <c r="E25" s="1"/>
      <c r="F25" s="1"/>
      <c r="G25" s="2">
        <f>ROUND(G18+SUM(G23:G24),5)</f>
        <v>1469.25</v>
      </c>
      <c r="H25" s="17"/>
      <c r="I25" s="2">
        <f>ROUND(I18+SUM(I23:I24),5)</f>
        <v>7425</v>
      </c>
      <c r="J25" s="17"/>
      <c r="K25" s="2">
        <f>ROUND((G25-I25),5)</f>
        <v>-5955.75</v>
      </c>
      <c r="L25" s="17"/>
      <c r="M25" s="18">
        <f>ROUND(IF(I25=0, IF(G25=0, 0, 1), G25/I25),5)</f>
        <v>0.19788</v>
      </c>
    </row>
    <row r="26" spans="1:13" x14ac:dyDescent="0.25">
      <c r="A26" s="1"/>
      <c r="B26" s="1"/>
      <c r="C26" s="1"/>
      <c r="D26" s="1" t="s">
        <v>94</v>
      </c>
      <c r="E26" s="1"/>
      <c r="F26" s="1"/>
      <c r="G26" s="2"/>
      <c r="H26" s="17"/>
      <c r="I26" s="2"/>
      <c r="J26" s="17"/>
      <c r="K26" s="2"/>
      <c r="L26" s="17"/>
      <c r="M26" s="18"/>
    </row>
    <row r="27" spans="1:13" x14ac:dyDescent="0.25">
      <c r="A27" s="1"/>
      <c r="B27" s="1"/>
      <c r="C27" s="1"/>
      <c r="D27" s="1"/>
      <c r="E27" s="1" t="s">
        <v>95</v>
      </c>
      <c r="F27" s="1"/>
      <c r="G27" s="2">
        <v>18309.46</v>
      </c>
      <c r="H27" s="17"/>
      <c r="I27" s="2">
        <v>15600</v>
      </c>
      <c r="J27" s="17"/>
      <c r="K27" s="2">
        <f t="shared" ref="K27:K33" si="0">ROUND((G27-I27),5)</f>
        <v>2709.46</v>
      </c>
      <c r="L27" s="17"/>
      <c r="M27" s="18">
        <f t="shared" ref="M27:M33" si="1">ROUND(IF(I27=0, IF(G27=0, 0, 1), G27/I27),5)</f>
        <v>1.1736800000000001</v>
      </c>
    </row>
    <row r="28" spans="1:13" x14ac:dyDescent="0.25">
      <c r="A28" s="1"/>
      <c r="B28" s="1"/>
      <c r="C28" s="1"/>
      <c r="D28" s="1"/>
      <c r="E28" s="1" t="s">
        <v>96</v>
      </c>
      <c r="F28" s="1"/>
      <c r="G28" s="2">
        <v>723.75</v>
      </c>
      <c r="H28" s="17"/>
      <c r="I28" s="2">
        <v>1575</v>
      </c>
      <c r="J28" s="17"/>
      <c r="K28" s="2">
        <f t="shared" si="0"/>
        <v>-851.25</v>
      </c>
      <c r="L28" s="17"/>
      <c r="M28" s="18">
        <f t="shared" si="1"/>
        <v>0.45951999999999998</v>
      </c>
    </row>
    <row r="29" spans="1:13" x14ac:dyDescent="0.25">
      <c r="A29" s="1"/>
      <c r="B29" s="1"/>
      <c r="C29" s="1"/>
      <c r="D29" s="1"/>
      <c r="E29" s="1" t="s">
        <v>97</v>
      </c>
      <c r="F29" s="1"/>
      <c r="G29" s="2">
        <v>4994.09</v>
      </c>
      <c r="H29" s="17"/>
      <c r="I29" s="2">
        <v>3900.01</v>
      </c>
      <c r="J29" s="17"/>
      <c r="K29" s="2">
        <f t="shared" si="0"/>
        <v>1094.08</v>
      </c>
      <c r="L29" s="17"/>
      <c r="M29" s="18">
        <f t="shared" si="1"/>
        <v>1.2805299999999999</v>
      </c>
    </row>
    <row r="30" spans="1:13" x14ac:dyDescent="0.25">
      <c r="A30" s="1"/>
      <c r="B30" s="1"/>
      <c r="C30" s="1"/>
      <c r="D30" s="1"/>
      <c r="E30" s="1" t="s">
        <v>98</v>
      </c>
      <c r="F30" s="1"/>
      <c r="G30" s="2">
        <v>225</v>
      </c>
      <c r="H30" s="17"/>
      <c r="I30" s="2">
        <v>225</v>
      </c>
      <c r="J30" s="17"/>
      <c r="K30" s="2">
        <f t="shared" si="0"/>
        <v>0</v>
      </c>
      <c r="L30" s="17"/>
      <c r="M30" s="18">
        <f t="shared" si="1"/>
        <v>1</v>
      </c>
    </row>
    <row r="31" spans="1:13" x14ac:dyDescent="0.25">
      <c r="A31" s="1"/>
      <c r="B31" s="1"/>
      <c r="C31" s="1"/>
      <c r="D31" s="1"/>
      <c r="E31" s="1" t="s">
        <v>99</v>
      </c>
      <c r="F31" s="1"/>
      <c r="G31" s="2">
        <v>10625</v>
      </c>
      <c r="H31" s="17"/>
      <c r="I31" s="2">
        <v>11250</v>
      </c>
      <c r="J31" s="17"/>
      <c r="K31" s="2">
        <f t="shared" si="0"/>
        <v>-625</v>
      </c>
      <c r="L31" s="17"/>
      <c r="M31" s="18">
        <f t="shared" si="1"/>
        <v>0.94443999999999995</v>
      </c>
    </row>
    <row r="32" spans="1:13" ht="15.75" thickBot="1" x14ac:dyDescent="0.3">
      <c r="A32" s="1"/>
      <c r="B32" s="1"/>
      <c r="C32" s="1"/>
      <c r="D32" s="1"/>
      <c r="E32" s="1" t="s">
        <v>100</v>
      </c>
      <c r="F32" s="1"/>
      <c r="G32" s="3">
        <v>36347.61</v>
      </c>
      <c r="H32" s="17"/>
      <c r="I32" s="3">
        <v>24224.67</v>
      </c>
      <c r="J32" s="17"/>
      <c r="K32" s="3">
        <f t="shared" si="0"/>
        <v>12122.94</v>
      </c>
      <c r="L32" s="17"/>
      <c r="M32" s="19">
        <f t="shared" si="1"/>
        <v>1.50044</v>
      </c>
    </row>
    <row r="33" spans="1:13" x14ac:dyDescent="0.25">
      <c r="A33" s="1"/>
      <c r="B33" s="1"/>
      <c r="C33" s="1"/>
      <c r="D33" s="1" t="s">
        <v>101</v>
      </c>
      <c r="E33" s="1"/>
      <c r="F33" s="1"/>
      <c r="G33" s="2">
        <f>ROUND(SUM(G26:G32),5)</f>
        <v>71224.91</v>
      </c>
      <c r="H33" s="17"/>
      <c r="I33" s="2">
        <f>ROUND(SUM(I26:I32),5)</f>
        <v>56774.68</v>
      </c>
      <c r="J33" s="17"/>
      <c r="K33" s="2">
        <f t="shared" si="0"/>
        <v>14450.23</v>
      </c>
      <c r="L33" s="17"/>
      <c r="M33" s="18">
        <f t="shared" si="1"/>
        <v>1.2545200000000001</v>
      </c>
    </row>
    <row r="34" spans="1:13" x14ac:dyDescent="0.25">
      <c r="A34" s="1"/>
      <c r="B34" s="1"/>
      <c r="C34" s="1"/>
      <c r="D34" s="1" t="s">
        <v>102</v>
      </c>
      <c r="E34" s="1"/>
      <c r="F34" s="1"/>
      <c r="G34" s="2"/>
      <c r="H34" s="17"/>
      <c r="I34" s="2"/>
      <c r="J34" s="17"/>
      <c r="K34" s="2"/>
      <c r="L34" s="17"/>
      <c r="M34" s="18"/>
    </row>
    <row r="35" spans="1:13" x14ac:dyDescent="0.25">
      <c r="A35" s="1"/>
      <c r="B35" s="1"/>
      <c r="C35" s="1"/>
      <c r="D35" s="1"/>
      <c r="E35" s="1" t="s">
        <v>103</v>
      </c>
      <c r="F35" s="1"/>
      <c r="G35" s="2">
        <v>3319.31</v>
      </c>
      <c r="H35" s="17"/>
      <c r="I35" s="2"/>
      <c r="J35" s="17"/>
      <c r="K35" s="2"/>
      <c r="L35" s="17"/>
      <c r="M35" s="18"/>
    </row>
    <row r="36" spans="1:13" x14ac:dyDescent="0.25">
      <c r="A36" s="1"/>
      <c r="B36" s="1"/>
      <c r="C36" s="1"/>
      <c r="D36" s="1"/>
      <c r="E36" s="1" t="s">
        <v>104</v>
      </c>
      <c r="F36" s="1"/>
      <c r="G36" s="2">
        <v>565</v>
      </c>
      <c r="H36" s="17"/>
      <c r="I36" s="2">
        <v>3749.99</v>
      </c>
      <c r="J36" s="17"/>
      <c r="K36" s="2">
        <f t="shared" ref="K36:K41" si="2">ROUND((G36-I36),5)</f>
        <v>-3184.99</v>
      </c>
      <c r="L36" s="17"/>
      <c r="M36" s="18">
        <f t="shared" ref="M36:M41" si="3">ROUND(IF(I36=0, IF(G36=0, 0, 1), G36/I36),5)</f>
        <v>0.15067</v>
      </c>
    </row>
    <row r="37" spans="1:13" x14ac:dyDescent="0.25">
      <c r="A37" s="1"/>
      <c r="B37" s="1"/>
      <c r="C37" s="1"/>
      <c r="D37" s="1"/>
      <c r="E37" s="1" t="s">
        <v>105</v>
      </c>
      <c r="F37" s="1"/>
      <c r="G37" s="2">
        <v>0</v>
      </c>
      <c r="H37" s="17"/>
      <c r="I37" s="2">
        <v>1000</v>
      </c>
      <c r="J37" s="17"/>
      <c r="K37" s="2">
        <f t="shared" si="2"/>
        <v>-1000</v>
      </c>
      <c r="L37" s="17"/>
      <c r="M37" s="18">
        <f t="shared" si="3"/>
        <v>0</v>
      </c>
    </row>
    <row r="38" spans="1:13" x14ac:dyDescent="0.25">
      <c r="A38" s="1"/>
      <c r="B38" s="1"/>
      <c r="C38" s="1"/>
      <c r="D38" s="1"/>
      <c r="E38" s="1" t="s">
        <v>106</v>
      </c>
      <c r="F38" s="1"/>
      <c r="G38" s="2">
        <v>5670</v>
      </c>
      <c r="H38" s="17"/>
      <c r="I38" s="2">
        <v>7000</v>
      </c>
      <c r="J38" s="17"/>
      <c r="K38" s="2">
        <f t="shared" si="2"/>
        <v>-1330</v>
      </c>
      <c r="L38" s="17"/>
      <c r="M38" s="18">
        <f t="shared" si="3"/>
        <v>0.81</v>
      </c>
    </row>
    <row r="39" spans="1:13" x14ac:dyDescent="0.25">
      <c r="A39" s="1"/>
      <c r="B39" s="1"/>
      <c r="C39" s="1"/>
      <c r="D39" s="1"/>
      <c r="E39" s="1" t="s">
        <v>107</v>
      </c>
      <c r="F39" s="1"/>
      <c r="G39" s="2">
        <v>17200</v>
      </c>
      <c r="H39" s="17"/>
      <c r="I39" s="2">
        <v>5999.99</v>
      </c>
      <c r="J39" s="17"/>
      <c r="K39" s="2">
        <f t="shared" si="2"/>
        <v>11200.01</v>
      </c>
      <c r="L39" s="17"/>
      <c r="M39" s="18">
        <f t="shared" si="3"/>
        <v>2.8666700000000001</v>
      </c>
    </row>
    <row r="40" spans="1:13" ht="15.75" thickBot="1" x14ac:dyDescent="0.3">
      <c r="A40" s="1"/>
      <c r="B40" s="1"/>
      <c r="C40" s="1"/>
      <c r="D40" s="1"/>
      <c r="E40" s="1" t="s">
        <v>108</v>
      </c>
      <c r="F40" s="1"/>
      <c r="G40" s="3">
        <v>5122.5</v>
      </c>
      <c r="H40" s="17"/>
      <c r="I40" s="3">
        <v>4500</v>
      </c>
      <c r="J40" s="17"/>
      <c r="K40" s="3">
        <f t="shared" si="2"/>
        <v>622.5</v>
      </c>
      <c r="L40" s="17"/>
      <c r="M40" s="19">
        <f t="shared" si="3"/>
        <v>1.1383300000000001</v>
      </c>
    </row>
    <row r="41" spans="1:13" x14ac:dyDescent="0.25">
      <c r="A41" s="1"/>
      <c r="B41" s="1"/>
      <c r="C41" s="1"/>
      <c r="D41" s="1" t="s">
        <v>109</v>
      </c>
      <c r="E41" s="1"/>
      <c r="F41" s="1"/>
      <c r="G41" s="2">
        <f>ROUND(SUM(G34:G40),5)</f>
        <v>31876.81</v>
      </c>
      <c r="H41" s="17"/>
      <c r="I41" s="2">
        <f>ROUND(SUM(I34:I40),5)</f>
        <v>22249.98</v>
      </c>
      <c r="J41" s="17"/>
      <c r="K41" s="2">
        <f t="shared" si="2"/>
        <v>9626.83</v>
      </c>
      <c r="L41" s="17"/>
      <c r="M41" s="18">
        <f t="shared" si="3"/>
        <v>1.4326700000000001</v>
      </c>
    </row>
    <row r="42" spans="1:13" x14ac:dyDescent="0.25">
      <c r="A42" s="1"/>
      <c r="B42" s="1"/>
      <c r="C42" s="1"/>
      <c r="D42" s="1" t="s">
        <v>110</v>
      </c>
      <c r="E42" s="1"/>
      <c r="F42" s="1"/>
      <c r="G42" s="2"/>
      <c r="H42" s="17"/>
      <c r="I42" s="2"/>
      <c r="J42" s="17"/>
      <c r="K42" s="2"/>
      <c r="L42" s="17"/>
      <c r="M42" s="18"/>
    </row>
    <row r="43" spans="1:13" x14ac:dyDescent="0.25">
      <c r="A43" s="1"/>
      <c r="B43" s="1"/>
      <c r="C43" s="1"/>
      <c r="D43" s="1"/>
      <c r="E43" s="1" t="s">
        <v>111</v>
      </c>
      <c r="F43" s="1"/>
      <c r="G43" s="2">
        <v>0</v>
      </c>
      <c r="H43" s="17"/>
      <c r="I43" s="2">
        <v>125</v>
      </c>
      <c r="J43" s="17"/>
      <c r="K43" s="2">
        <f>ROUND((G43-I43),5)</f>
        <v>-125</v>
      </c>
      <c r="L43" s="17"/>
      <c r="M43" s="18">
        <f>ROUND(IF(I43=0, IF(G43=0, 0, 1), G43/I43),5)</f>
        <v>0</v>
      </c>
    </row>
    <row r="44" spans="1:13" ht="15.75" thickBot="1" x14ac:dyDescent="0.3">
      <c r="A44" s="1"/>
      <c r="B44" s="1"/>
      <c r="C44" s="1"/>
      <c r="D44" s="1"/>
      <c r="E44" s="1" t="s">
        <v>112</v>
      </c>
      <c r="F44" s="1"/>
      <c r="G44" s="3">
        <v>5775</v>
      </c>
      <c r="H44" s="17"/>
      <c r="I44" s="3">
        <v>7500.01</v>
      </c>
      <c r="J44" s="17"/>
      <c r="K44" s="3">
        <f>ROUND((G44-I44),5)</f>
        <v>-1725.01</v>
      </c>
      <c r="L44" s="17"/>
      <c r="M44" s="19">
        <f>ROUND(IF(I44=0, IF(G44=0, 0, 1), G44/I44),5)</f>
        <v>0.77</v>
      </c>
    </row>
    <row r="45" spans="1:13" x14ac:dyDescent="0.25">
      <c r="A45" s="1"/>
      <c r="B45" s="1"/>
      <c r="C45" s="1"/>
      <c r="D45" s="1" t="s">
        <v>113</v>
      </c>
      <c r="E45" s="1"/>
      <c r="F45" s="1"/>
      <c r="G45" s="2">
        <f>ROUND(SUM(G42:G44),5)</f>
        <v>5775</v>
      </c>
      <c r="H45" s="17"/>
      <c r="I45" s="2">
        <f>ROUND(SUM(I42:I44),5)</f>
        <v>7625.01</v>
      </c>
      <c r="J45" s="17"/>
      <c r="K45" s="2">
        <f>ROUND((G45-I45),5)</f>
        <v>-1850.01</v>
      </c>
      <c r="L45" s="17"/>
      <c r="M45" s="18">
        <f>ROUND(IF(I45=0, IF(G45=0, 0, 1), G45/I45),5)</f>
        <v>0.75738000000000005</v>
      </c>
    </row>
    <row r="46" spans="1:13" x14ac:dyDescent="0.25">
      <c r="A46" s="1"/>
      <c r="B46" s="1"/>
      <c r="C46" s="1"/>
      <c r="D46" s="1" t="s">
        <v>114</v>
      </c>
      <c r="E46" s="1"/>
      <c r="F46" s="1"/>
      <c r="G46" s="2"/>
      <c r="H46" s="17"/>
      <c r="I46" s="2"/>
      <c r="J46" s="17"/>
      <c r="K46" s="2"/>
      <c r="L46" s="17"/>
      <c r="M46" s="18"/>
    </row>
    <row r="47" spans="1:13" x14ac:dyDescent="0.25">
      <c r="A47" s="1"/>
      <c r="B47" s="1"/>
      <c r="C47" s="1"/>
      <c r="D47" s="1"/>
      <c r="E47" s="1" t="s">
        <v>115</v>
      </c>
      <c r="F47" s="1"/>
      <c r="G47" s="2">
        <v>1662.49</v>
      </c>
      <c r="H47" s="17"/>
      <c r="I47" s="2">
        <v>1875.01</v>
      </c>
      <c r="J47" s="17"/>
      <c r="K47" s="2">
        <f>ROUND((G47-I47),5)</f>
        <v>-212.52</v>
      </c>
      <c r="L47" s="17"/>
      <c r="M47" s="18">
        <f>ROUND(IF(I47=0, IF(G47=0, 0, 1), G47/I47),5)</f>
        <v>0.88666</v>
      </c>
    </row>
    <row r="48" spans="1:13" ht="15.75" thickBot="1" x14ac:dyDescent="0.3">
      <c r="A48" s="1"/>
      <c r="B48" s="1"/>
      <c r="C48" s="1"/>
      <c r="D48" s="1"/>
      <c r="E48" s="1" t="s">
        <v>116</v>
      </c>
      <c r="F48" s="1"/>
      <c r="G48" s="3">
        <v>843.18</v>
      </c>
      <c r="H48" s="17"/>
      <c r="I48" s="3">
        <v>824.99</v>
      </c>
      <c r="J48" s="17"/>
      <c r="K48" s="3">
        <f>ROUND((G48-I48),5)</f>
        <v>18.190000000000001</v>
      </c>
      <c r="L48" s="17"/>
      <c r="M48" s="19">
        <f>ROUND(IF(I48=0, IF(G48=0, 0, 1), G48/I48),5)</f>
        <v>1.0220499999999999</v>
      </c>
    </row>
    <row r="49" spans="1:13" x14ac:dyDescent="0.25">
      <c r="A49" s="1"/>
      <c r="B49" s="1"/>
      <c r="C49" s="1"/>
      <c r="D49" s="1" t="s">
        <v>117</v>
      </c>
      <c r="E49" s="1"/>
      <c r="F49" s="1"/>
      <c r="G49" s="2">
        <f>ROUND(SUM(G46:G48),5)</f>
        <v>2505.67</v>
      </c>
      <c r="H49" s="17"/>
      <c r="I49" s="2">
        <f>ROUND(SUM(I46:I48),5)</f>
        <v>2700</v>
      </c>
      <c r="J49" s="17"/>
      <c r="K49" s="2">
        <f>ROUND((G49-I49),5)</f>
        <v>-194.33</v>
      </c>
      <c r="L49" s="17"/>
      <c r="M49" s="18">
        <f>ROUND(IF(I49=0, IF(G49=0, 0, 1), G49/I49),5)</f>
        <v>0.92803000000000002</v>
      </c>
    </row>
    <row r="50" spans="1:13" x14ac:dyDescent="0.25">
      <c r="A50" s="1"/>
      <c r="B50" s="1"/>
      <c r="C50" s="1"/>
      <c r="D50" s="1" t="s">
        <v>118</v>
      </c>
      <c r="E50" s="1"/>
      <c r="F50" s="1"/>
      <c r="G50" s="2"/>
      <c r="H50" s="17"/>
      <c r="I50" s="2"/>
      <c r="J50" s="17"/>
      <c r="K50" s="2"/>
      <c r="L50" s="17"/>
      <c r="M50" s="18"/>
    </row>
    <row r="51" spans="1:13" x14ac:dyDescent="0.25">
      <c r="A51" s="1"/>
      <c r="B51" s="1"/>
      <c r="C51" s="1"/>
      <c r="D51" s="1"/>
      <c r="E51" s="1" t="s">
        <v>119</v>
      </c>
      <c r="F51" s="1"/>
      <c r="G51" s="2">
        <v>0</v>
      </c>
      <c r="H51" s="17"/>
      <c r="I51" s="2">
        <v>250</v>
      </c>
      <c r="J51" s="17"/>
      <c r="K51" s="2">
        <f>ROUND((G51-I51),5)</f>
        <v>-250</v>
      </c>
      <c r="L51" s="17"/>
      <c r="M51" s="18">
        <f>ROUND(IF(I51=0, IF(G51=0, 0, 1), G51/I51),5)</f>
        <v>0</v>
      </c>
    </row>
    <row r="52" spans="1:13" ht="15.75" thickBot="1" x14ac:dyDescent="0.3">
      <c r="A52" s="1"/>
      <c r="B52" s="1"/>
      <c r="C52" s="1"/>
      <c r="D52" s="1"/>
      <c r="E52" s="1" t="s">
        <v>120</v>
      </c>
      <c r="F52" s="1"/>
      <c r="G52" s="3">
        <v>0</v>
      </c>
      <c r="H52" s="17"/>
      <c r="I52" s="3">
        <v>700</v>
      </c>
      <c r="J52" s="17"/>
      <c r="K52" s="3">
        <f>ROUND((G52-I52),5)</f>
        <v>-700</v>
      </c>
      <c r="L52" s="17"/>
      <c r="M52" s="19">
        <f>ROUND(IF(I52=0, IF(G52=0, 0, 1), G52/I52),5)</f>
        <v>0</v>
      </c>
    </row>
    <row r="53" spans="1:13" x14ac:dyDescent="0.25">
      <c r="A53" s="1"/>
      <c r="B53" s="1"/>
      <c r="C53" s="1"/>
      <c r="D53" s="1" t="s">
        <v>121</v>
      </c>
      <c r="E53" s="1"/>
      <c r="F53" s="1"/>
      <c r="G53" s="2">
        <f>ROUND(SUM(G50:G52),5)</f>
        <v>0</v>
      </c>
      <c r="H53" s="17"/>
      <c r="I53" s="2">
        <f>ROUND(SUM(I50:I52),5)</f>
        <v>950</v>
      </c>
      <c r="J53" s="17"/>
      <c r="K53" s="2">
        <f>ROUND((G53-I53),5)</f>
        <v>-950</v>
      </c>
      <c r="L53" s="17"/>
      <c r="M53" s="18">
        <f>ROUND(IF(I53=0, IF(G53=0, 0, 1), G53/I53),5)</f>
        <v>0</v>
      </c>
    </row>
    <row r="54" spans="1:13" x14ac:dyDescent="0.25">
      <c r="A54" s="1"/>
      <c r="B54" s="1"/>
      <c r="C54" s="1"/>
      <c r="D54" s="1" t="s">
        <v>122</v>
      </c>
      <c r="E54" s="1"/>
      <c r="F54" s="1"/>
      <c r="G54" s="2"/>
      <c r="H54" s="17"/>
      <c r="I54" s="2"/>
      <c r="J54" s="17"/>
      <c r="K54" s="2"/>
      <c r="L54" s="17"/>
      <c r="M54" s="18"/>
    </row>
    <row r="55" spans="1:13" x14ac:dyDescent="0.25">
      <c r="A55" s="1"/>
      <c r="B55" s="1"/>
      <c r="C55" s="1"/>
      <c r="D55" s="1"/>
      <c r="E55" s="1" t="s">
        <v>123</v>
      </c>
      <c r="F55" s="1"/>
      <c r="G55" s="2">
        <v>208.08</v>
      </c>
      <c r="H55" s="17"/>
      <c r="I55" s="2">
        <v>300</v>
      </c>
      <c r="J55" s="17"/>
      <c r="K55" s="2">
        <f t="shared" ref="K55:K63" si="4">ROUND((G55-I55),5)</f>
        <v>-91.92</v>
      </c>
      <c r="L55" s="17"/>
      <c r="M55" s="18">
        <f t="shared" ref="M55:M63" si="5">ROUND(IF(I55=0, IF(G55=0, 0, 1), G55/I55),5)</f>
        <v>0.69359999999999999</v>
      </c>
    </row>
    <row r="56" spans="1:13" x14ac:dyDescent="0.25">
      <c r="A56" s="1"/>
      <c r="B56" s="1"/>
      <c r="C56" s="1"/>
      <c r="D56" s="1"/>
      <c r="E56" s="1" t="s">
        <v>124</v>
      </c>
      <c r="F56" s="1"/>
      <c r="G56" s="2">
        <v>0</v>
      </c>
      <c r="H56" s="17"/>
      <c r="I56" s="2">
        <v>600</v>
      </c>
      <c r="J56" s="17"/>
      <c r="K56" s="2">
        <f t="shared" si="4"/>
        <v>-600</v>
      </c>
      <c r="L56" s="17"/>
      <c r="M56" s="18">
        <f t="shared" si="5"/>
        <v>0</v>
      </c>
    </row>
    <row r="57" spans="1:13" x14ac:dyDescent="0.25">
      <c r="A57" s="1"/>
      <c r="B57" s="1"/>
      <c r="C57" s="1"/>
      <c r="D57" s="1"/>
      <c r="E57" s="1" t="s">
        <v>125</v>
      </c>
      <c r="F57" s="1"/>
      <c r="G57" s="2">
        <v>0</v>
      </c>
      <c r="H57" s="17"/>
      <c r="I57" s="2">
        <v>30</v>
      </c>
      <c r="J57" s="17"/>
      <c r="K57" s="2">
        <f t="shared" si="4"/>
        <v>-30</v>
      </c>
      <c r="L57" s="17"/>
      <c r="M57" s="18">
        <f t="shared" si="5"/>
        <v>0</v>
      </c>
    </row>
    <row r="58" spans="1:13" x14ac:dyDescent="0.25">
      <c r="A58" s="1"/>
      <c r="B58" s="1"/>
      <c r="C58" s="1"/>
      <c r="D58" s="1"/>
      <c r="E58" s="1" t="s">
        <v>126</v>
      </c>
      <c r="F58" s="1"/>
      <c r="G58" s="2">
        <v>0</v>
      </c>
      <c r="H58" s="17"/>
      <c r="I58" s="2">
        <v>10</v>
      </c>
      <c r="J58" s="17"/>
      <c r="K58" s="2">
        <f t="shared" si="4"/>
        <v>-10</v>
      </c>
      <c r="L58" s="17"/>
      <c r="M58" s="18">
        <f t="shared" si="5"/>
        <v>0</v>
      </c>
    </row>
    <row r="59" spans="1:13" x14ac:dyDescent="0.25">
      <c r="A59" s="1"/>
      <c r="B59" s="1"/>
      <c r="C59" s="1"/>
      <c r="D59" s="1"/>
      <c r="E59" s="1" t="s">
        <v>127</v>
      </c>
      <c r="F59" s="1"/>
      <c r="G59" s="2">
        <v>390</v>
      </c>
      <c r="H59" s="17"/>
      <c r="I59" s="2">
        <v>360</v>
      </c>
      <c r="J59" s="17"/>
      <c r="K59" s="2">
        <f t="shared" si="4"/>
        <v>30</v>
      </c>
      <c r="L59" s="17"/>
      <c r="M59" s="18">
        <f t="shared" si="5"/>
        <v>1.0833299999999999</v>
      </c>
    </row>
    <row r="60" spans="1:13" x14ac:dyDescent="0.25">
      <c r="A60" s="1"/>
      <c r="B60" s="1"/>
      <c r="C60" s="1"/>
      <c r="D60" s="1"/>
      <c r="E60" s="1" t="s">
        <v>128</v>
      </c>
      <c r="F60" s="1"/>
      <c r="G60" s="2">
        <v>2385.21</v>
      </c>
      <c r="H60" s="17"/>
      <c r="I60" s="2">
        <v>1125</v>
      </c>
      <c r="J60" s="17"/>
      <c r="K60" s="2">
        <f t="shared" si="4"/>
        <v>1260.21</v>
      </c>
      <c r="L60" s="17"/>
      <c r="M60" s="18">
        <f t="shared" si="5"/>
        <v>2.12019</v>
      </c>
    </row>
    <row r="61" spans="1:13" x14ac:dyDescent="0.25">
      <c r="A61" s="1"/>
      <c r="B61" s="1"/>
      <c r="C61" s="1"/>
      <c r="D61" s="1"/>
      <c r="E61" s="1" t="s">
        <v>129</v>
      </c>
      <c r="F61" s="1"/>
      <c r="G61" s="2">
        <v>0</v>
      </c>
      <c r="H61" s="17"/>
      <c r="I61" s="2">
        <v>200</v>
      </c>
      <c r="J61" s="17"/>
      <c r="K61" s="2">
        <f t="shared" si="4"/>
        <v>-200</v>
      </c>
      <c r="L61" s="17"/>
      <c r="M61" s="18">
        <f t="shared" si="5"/>
        <v>0</v>
      </c>
    </row>
    <row r="62" spans="1:13" ht="15.75" thickBot="1" x14ac:dyDescent="0.3">
      <c r="A62" s="1"/>
      <c r="B62" s="1"/>
      <c r="C62" s="1"/>
      <c r="D62" s="1"/>
      <c r="E62" s="1" t="s">
        <v>130</v>
      </c>
      <c r="F62" s="1"/>
      <c r="G62" s="3">
        <v>392.96</v>
      </c>
      <c r="H62" s="17"/>
      <c r="I62" s="3">
        <v>225</v>
      </c>
      <c r="J62" s="17"/>
      <c r="K62" s="3">
        <f t="shared" si="4"/>
        <v>167.96</v>
      </c>
      <c r="L62" s="17"/>
      <c r="M62" s="19">
        <f t="shared" si="5"/>
        <v>1.7464900000000001</v>
      </c>
    </row>
    <row r="63" spans="1:13" x14ac:dyDescent="0.25">
      <c r="A63" s="1"/>
      <c r="B63" s="1"/>
      <c r="C63" s="1"/>
      <c r="D63" s="1" t="s">
        <v>131</v>
      </c>
      <c r="E63" s="1"/>
      <c r="F63" s="1"/>
      <c r="G63" s="2">
        <f>ROUND(SUM(G54:G62),5)</f>
        <v>3376.25</v>
      </c>
      <c r="H63" s="17"/>
      <c r="I63" s="2">
        <f>ROUND(SUM(I54:I62),5)</f>
        <v>2850</v>
      </c>
      <c r="J63" s="17"/>
      <c r="K63" s="2">
        <f t="shared" si="4"/>
        <v>526.25</v>
      </c>
      <c r="L63" s="17"/>
      <c r="M63" s="18">
        <f t="shared" si="5"/>
        <v>1.18465</v>
      </c>
    </row>
    <row r="64" spans="1:13" x14ac:dyDescent="0.25">
      <c r="A64" s="1"/>
      <c r="B64" s="1"/>
      <c r="C64" s="1"/>
      <c r="D64" s="1" t="s">
        <v>132</v>
      </c>
      <c r="E64" s="1"/>
      <c r="F64" s="1"/>
      <c r="G64" s="2"/>
      <c r="H64" s="17"/>
      <c r="I64" s="2"/>
      <c r="J64" s="17"/>
      <c r="K64" s="2"/>
      <c r="L64" s="17"/>
      <c r="M64" s="18"/>
    </row>
    <row r="65" spans="1:13" x14ac:dyDescent="0.25">
      <c r="A65" s="1"/>
      <c r="B65" s="1"/>
      <c r="C65" s="1"/>
      <c r="D65" s="1"/>
      <c r="E65" s="1" t="s">
        <v>133</v>
      </c>
      <c r="F65" s="1"/>
      <c r="G65" s="2">
        <v>605.37</v>
      </c>
      <c r="H65" s="17"/>
      <c r="I65" s="2">
        <v>100</v>
      </c>
      <c r="J65" s="17"/>
      <c r="K65" s="2">
        <f>ROUND((G65-I65),5)</f>
        <v>505.37</v>
      </c>
      <c r="L65" s="17"/>
      <c r="M65" s="18">
        <f>ROUND(IF(I65=0, IF(G65=0, 0, 1), G65/I65),5)</f>
        <v>6.0537000000000001</v>
      </c>
    </row>
    <row r="66" spans="1:13" ht="15.75" thickBot="1" x14ac:dyDescent="0.3">
      <c r="A66" s="1"/>
      <c r="B66" s="1"/>
      <c r="C66" s="1"/>
      <c r="D66" s="1"/>
      <c r="E66" s="1" t="s">
        <v>134</v>
      </c>
      <c r="F66" s="1"/>
      <c r="G66" s="4">
        <v>0</v>
      </c>
      <c r="H66" s="17"/>
      <c r="I66" s="4">
        <v>500</v>
      </c>
      <c r="J66" s="17"/>
      <c r="K66" s="4">
        <f>ROUND((G66-I66),5)</f>
        <v>-500</v>
      </c>
      <c r="L66" s="17"/>
      <c r="M66" s="20">
        <f>ROUND(IF(I66=0, IF(G66=0, 0, 1), G66/I66),5)</f>
        <v>0</v>
      </c>
    </row>
    <row r="67" spans="1:13" ht="15.75" thickBot="1" x14ac:dyDescent="0.3">
      <c r="A67" s="1"/>
      <c r="B67" s="1"/>
      <c r="C67" s="1"/>
      <c r="D67" s="1" t="s">
        <v>135</v>
      </c>
      <c r="E67" s="1"/>
      <c r="F67" s="1"/>
      <c r="G67" s="6">
        <f>ROUND(SUM(G64:G66),5)</f>
        <v>605.37</v>
      </c>
      <c r="H67" s="17"/>
      <c r="I67" s="6">
        <f>ROUND(SUM(I64:I66),5)</f>
        <v>600</v>
      </c>
      <c r="J67" s="17"/>
      <c r="K67" s="6">
        <f>ROUND((G67-I67),5)</f>
        <v>5.37</v>
      </c>
      <c r="L67" s="17"/>
      <c r="M67" s="21">
        <f>ROUND(IF(I67=0, IF(G67=0, 0, 1), G67/I67),5)</f>
        <v>1.00895</v>
      </c>
    </row>
    <row r="68" spans="1:13" ht="15.75" thickBot="1" x14ac:dyDescent="0.3">
      <c r="A68" s="1"/>
      <c r="B68" s="1"/>
      <c r="C68" s="1" t="s">
        <v>136</v>
      </c>
      <c r="D68" s="1"/>
      <c r="E68" s="1"/>
      <c r="F68" s="1"/>
      <c r="G68" s="5">
        <f>ROUND(SUM(G8:G11)+G17+G25+G33+G41+G45+G49+G53+G63+G67,5)</f>
        <v>149728.26</v>
      </c>
      <c r="H68" s="17"/>
      <c r="I68" s="5">
        <f>ROUND(SUM(I8:I11)+I17+I25+I33+I41+I45+I49+I53+I63+I67,5)</f>
        <v>142324.67000000001</v>
      </c>
      <c r="J68" s="17"/>
      <c r="K68" s="5">
        <f>ROUND((G68-I68),5)</f>
        <v>7403.59</v>
      </c>
      <c r="L68" s="17"/>
      <c r="M68" s="22">
        <f>ROUND(IF(I68=0, IF(G68=0, 0, 1), G68/I68),5)</f>
        <v>1.05202</v>
      </c>
    </row>
    <row r="69" spans="1:13" x14ac:dyDescent="0.25">
      <c r="A69" s="1"/>
      <c r="B69" s="1" t="s">
        <v>137</v>
      </c>
      <c r="C69" s="1"/>
      <c r="D69" s="1"/>
      <c r="E69" s="1"/>
      <c r="F69" s="1"/>
      <c r="G69" s="2">
        <f>ROUND(G3+G7-G68,5)</f>
        <v>-4819.62</v>
      </c>
      <c r="H69" s="17"/>
      <c r="I69" s="2">
        <f>ROUND(I3+I7-I68,5)</f>
        <v>24013.33</v>
      </c>
      <c r="J69" s="17"/>
      <c r="K69" s="2">
        <f>ROUND((G69-I69),5)</f>
        <v>-28832.95</v>
      </c>
      <c r="L69" s="17"/>
      <c r="M69" s="18">
        <f>ROUND(IF(I69=0, IF(G69=0, 0, 1), G69/I69),5)</f>
        <v>-0.20071</v>
      </c>
    </row>
    <row r="70" spans="1:13" x14ac:dyDescent="0.25">
      <c r="A70" s="1"/>
      <c r="B70" s="1" t="s">
        <v>138</v>
      </c>
      <c r="C70" s="1"/>
      <c r="D70" s="1"/>
      <c r="E70" s="1"/>
      <c r="F70" s="1"/>
      <c r="G70" s="2"/>
      <c r="H70" s="17"/>
      <c r="I70" s="2"/>
      <c r="J70" s="17"/>
      <c r="K70" s="2"/>
      <c r="L70" s="17"/>
      <c r="M70" s="18"/>
    </row>
    <row r="71" spans="1:13" x14ac:dyDescent="0.25">
      <c r="A71" s="1"/>
      <c r="B71" s="1"/>
      <c r="C71" s="1" t="s">
        <v>139</v>
      </c>
      <c r="D71" s="1"/>
      <c r="E71" s="1"/>
      <c r="F71" s="1"/>
      <c r="G71" s="2"/>
      <c r="H71" s="17"/>
      <c r="I71" s="2"/>
      <c r="J71" s="17"/>
      <c r="K71" s="2"/>
      <c r="L71" s="17"/>
      <c r="M71" s="18"/>
    </row>
    <row r="72" spans="1:13" x14ac:dyDescent="0.25">
      <c r="A72" s="1"/>
      <c r="B72" s="1"/>
      <c r="C72" s="1"/>
      <c r="D72" s="1" t="s">
        <v>140</v>
      </c>
      <c r="E72" s="1"/>
      <c r="F72" s="1"/>
      <c r="G72" s="2">
        <v>32715.9</v>
      </c>
      <c r="H72" s="17"/>
      <c r="I72" s="2"/>
      <c r="J72" s="17"/>
      <c r="K72" s="2"/>
      <c r="L72" s="17"/>
      <c r="M72" s="18"/>
    </row>
    <row r="73" spans="1:13" x14ac:dyDescent="0.25">
      <c r="A73" s="1"/>
      <c r="B73" s="1"/>
      <c r="C73" s="1"/>
      <c r="D73" s="1" t="s">
        <v>141</v>
      </c>
      <c r="E73" s="1"/>
      <c r="F73" s="1"/>
      <c r="G73" s="2"/>
      <c r="H73" s="17"/>
      <c r="I73" s="2"/>
      <c r="J73" s="17"/>
      <c r="K73" s="2"/>
      <c r="L73" s="17"/>
      <c r="M73" s="18"/>
    </row>
    <row r="74" spans="1:13" x14ac:dyDescent="0.25">
      <c r="A74" s="1"/>
      <c r="B74" s="1"/>
      <c r="C74" s="1"/>
      <c r="D74" s="1"/>
      <c r="E74" s="1" t="s">
        <v>142</v>
      </c>
      <c r="F74" s="1"/>
      <c r="G74" s="2">
        <v>15000</v>
      </c>
      <c r="H74" s="17"/>
      <c r="I74" s="2">
        <v>5000</v>
      </c>
      <c r="J74" s="17"/>
      <c r="K74" s="2">
        <f>ROUND((G74-I74),5)</f>
        <v>10000</v>
      </c>
      <c r="L74" s="17"/>
      <c r="M74" s="18">
        <f>ROUND(IF(I74=0, IF(G74=0, 0, 1), G74/I74),5)</f>
        <v>3</v>
      </c>
    </row>
    <row r="75" spans="1:13" x14ac:dyDescent="0.25">
      <c r="A75" s="1"/>
      <c r="B75" s="1"/>
      <c r="C75" s="1"/>
      <c r="D75" s="1"/>
      <c r="E75" s="1" t="s">
        <v>143</v>
      </c>
      <c r="F75" s="1"/>
      <c r="G75" s="2">
        <v>804.21</v>
      </c>
      <c r="H75" s="17"/>
      <c r="I75" s="2"/>
      <c r="J75" s="17"/>
      <c r="K75" s="2"/>
      <c r="L75" s="17"/>
      <c r="M75" s="18"/>
    </row>
    <row r="76" spans="1:13" ht="15.75" thickBot="1" x14ac:dyDescent="0.3">
      <c r="A76" s="1"/>
      <c r="B76" s="1"/>
      <c r="C76" s="1"/>
      <c r="D76" s="1"/>
      <c r="E76" s="1" t="s">
        <v>144</v>
      </c>
      <c r="F76" s="1"/>
      <c r="G76" s="3">
        <v>0</v>
      </c>
      <c r="H76" s="17"/>
      <c r="I76" s="3">
        <v>2000</v>
      </c>
      <c r="J76" s="17"/>
      <c r="K76" s="3">
        <f>ROUND((G76-I76),5)</f>
        <v>-2000</v>
      </c>
      <c r="L76" s="17"/>
      <c r="M76" s="19">
        <f>ROUND(IF(I76=0, IF(G76=0, 0, 1), G76/I76),5)</f>
        <v>0</v>
      </c>
    </row>
    <row r="77" spans="1:13" x14ac:dyDescent="0.25">
      <c r="A77" s="1"/>
      <c r="B77" s="1"/>
      <c r="C77" s="1"/>
      <c r="D77" s="1" t="s">
        <v>145</v>
      </c>
      <c r="E77" s="1"/>
      <c r="F77" s="1"/>
      <c r="G77" s="2">
        <f>ROUND(SUM(G73:G76),5)</f>
        <v>15804.21</v>
      </c>
      <c r="H77" s="17"/>
      <c r="I77" s="2">
        <f>ROUND(SUM(I73:I76),5)</f>
        <v>7000</v>
      </c>
      <c r="J77" s="17"/>
      <c r="K77" s="2">
        <f>ROUND((G77-I77),5)</f>
        <v>8804.2099999999991</v>
      </c>
      <c r="L77" s="17"/>
      <c r="M77" s="18">
        <f>ROUND(IF(I77=0, IF(G77=0, 0, 1), G77/I77),5)</f>
        <v>2.2577400000000001</v>
      </c>
    </row>
    <row r="78" spans="1:13" x14ac:dyDescent="0.25">
      <c r="A78" s="1"/>
      <c r="B78" s="1"/>
      <c r="C78" s="1"/>
      <c r="D78" s="1" t="s">
        <v>146</v>
      </c>
      <c r="E78" s="1"/>
      <c r="F78" s="1"/>
      <c r="G78" s="2">
        <v>74391</v>
      </c>
      <c r="H78" s="17"/>
      <c r="I78" s="2"/>
      <c r="J78" s="17"/>
      <c r="K78" s="2"/>
      <c r="L78" s="17"/>
      <c r="M78" s="18"/>
    </row>
    <row r="79" spans="1:13" ht="15.75" thickBot="1" x14ac:dyDescent="0.3">
      <c r="A79" s="1"/>
      <c r="B79" s="1"/>
      <c r="C79" s="1"/>
      <c r="D79" s="1" t="s">
        <v>147</v>
      </c>
      <c r="E79" s="1"/>
      <c r="F79" s="1"/>
      <c r="G79" s="3">
        <v>4883.8599999999997</v>
      </c>
      <c r="H79" s="17"/>
      <c r="I79" s="3"/>
      <c r="J79" s="17"/>
      <c r="K79" s="3"/>
      <c r="L79" s="17"/>
      <c r="M79" s="19"/>
    </row>
    <row r="80" spans="1:13" x14ac:dyDescent="0.25">
      <c r="A80" s="1"/>
      <c r="B80" s="1"/>
      <c r="C80" s="1" t="s">
        <v>148</v>
      </c>
      <c r="D80" s="1"/>
      <c r="E80" s="1"/>
      <c r="F80" s="1"/>
      <c r="G80" s="2">
        <f>ROUND(SUM(G71:G72)+SUM(G77:G79),5)</f>
        <v>127794.97</v>
      </c>
      <c r="H80" s="17"/>
      <c r="I80" s="2">
        <f>ROUND(SUM(I71:I72)+SUM(I77:I79),5)</f>
        <v>7000</v>
      </c>
      <c r="J80" s="17"/>
      <c r="K80" s="2">
        <f>ROUND((G80-I80),5)</f>
        <v>120794.97</v>
      </c>
      <c r="L80" s="17"/>
      <c r="M80" s="18">
        <f>ROUND(IF(I80=0, IF(G80=0, 0, 1), G80/I80),5)</f>
        <v>18.256419999999999</v>
      </c>
    </row>
    <row r="81" spans="1:13" x14ac:dyDescent="0.25">
      <c r="A81" s="1"/>
      <c r="B81" s="1"/>
      <c r="C81" s="1" t="s">
        <v>149</v>
      </c>
      <c r="D81" s="1"/>
      <c r="E81" s="1"/>
      <c r="F81" s="1"/>
      <c r="G81" s="2"/>
      <c r="H81" s="17"/>
      <c r="I81" s="2"/>
      <c r="J81" s="17"/>
      <c r="K81" s="2"/>
      <c r="L81" s="17"/>
      <c r="M81" s="18"/>
    </row>
    <row r="82" spans="1:13" x14ac:dyDescent="0.25">
      <c r="A82" s="1"/>
      <c r="B82" s="1"/>
      <c r="C82" s="1"/>
      <c r="D82" s="1" t="s">
        <v>150</v>
      </c>
      <c r="E82" s="1"/>
      <c r="F82" s="1"/>
      <c r="G82" s="2">
        <v>40398.75</v>
      </c>
      <c r="H82" s="17"/>
      <c r="I82" s="2">
        <v>39000.01</v>
      </c>
      <c r="J82" s="17"/>
      <c r="K82" s="2">
        <f>ROUND((G82-I82),5)</f>
        <v>1398.74</v>
      </c>
      <c r="L82" s="17"/>
      <c r="M82" s="18">
        <f>ROUND(IF(I82=0, IF(G82=0, 0, 1), G82/I82),5)</f>
        <v>1.0358700000000001</v>
      </c>
    </row>
    <row r="83" spans="1:13" ht="15.75" thickBot="1" x14ac:dyDescent="0.3">
      <c r="A83" s="1"/>
      <c r="B83" s="1"/>
      <c r="C83" s="1"/>
      <c r="D83" s="1" t="s">
        <v>151</v>
      </c>
      <c r="E83" s="1"/>
      <c r="F83" s="1"/>
      <c r="G83" s="4">
        <v>4401.28</v>
      </c>
      <c r="H83" s="17"/>
      <c r="I83" s="4">
        <v>-5383</v>
      </c>
      <c r="J83" s="17"/>
      <c r="K83" s="4">
        <f>ROUND((G83-I83),5)</f>
        <v>9784.2800000000007</v>
      </c>
      <c r="L83" s="17"/>
      <c r="M83" s="20">
        <f>ROUND(IF(I83=0, IF(G83=0, 0, 1), G83/I83),5)</f>
        <v>-0.81762999999999997</v>
      </c>
    </row>
    <row r="84" spans="1:13" ht="15.75" thickBot="1" x14ac:dyDescent="0.3">
      <c r="A84" s="1"/>
      <c r="B84" s="1"/>
      <c r="C84" s="1" t="s">
        <v>152</v>
      </c>
      <c r="D84" s="1"/>
      <c r="E84" s="1"/>
      <c r="F84" s="1"/>
      <c r="G84" s="6">
        <f>ROUND(SUM(G81:G83),5)</f>
        <v>44800.03</v>
      </c>
      <c r="H84" s="17"/>
      <c r="I84" s="6">
        <f>ROUND(SUM(I81:I83),5)</f>
        <v>33617.01</v>
      </c>
      <c r="J84" s="17"/>
      <c r="K84" s="6">
        <f>ROUND((G84-I84),5)</f>
        <v>11183.02</v>
      </c>
      <c r="L84" s="17"/>
      <c r="M84" s="21">
        <f>ROUND(IF(I84=0, IF(G84=0, 0, 1), G84/I84),5)</f>
        <v>1.33266</v>
      </c>
    </row>
    <row r="85" spans="1:13" ht="15.75" thickBot="1" x14ac:dyDescent="0.3">
      <c r="A85" s="1"/>
      <c r="B85" s="1" t="s">
        <v>153</v>
      </c>
      <c r="C85" s="1"/>
      <c r="D85" s="1"/>
      <c r="E85" s="1"/>
      <c r="F85" s="1"/>
      <c r="G85" s="6">
        <f>ROUND(G70+G80-G84,5)</f>
        <v>82994.94</v>
      </c>
      <c r="H85" s="17"/>
      <c r="I85" s="6">
        <f>ROUND(I70+I80-I84,5)</f>
        <v>-26617.01</v>
      </c>
      <c r="J85" s="17"/>
      <c r="K85" s="6">
        <f>ROUND((G85-I85),5)</f>
        <v>109611.95</v>
      </c>
      <c r="L85" s="17"/>
      <c r="M85" s="21">
        <f>ROUND(IF(I85=0, IF(G85=0, 0, 1), G85/I85),5)</f>
        <v>-3.1181199999999998</v>
      </c>
    </row>
    <row r="86" spans="1:13" s="9" customFormat="1" ht="12" thickBot="1" x14ac:dyDescent="0.25">
      <c r="A86" s="7" t="s">
        <v>64</v>
      </c>
      <c r="B86" s="7"/>
      <c r="C86" s="7"/>
      <c r="D86" s="7"/>
      <c r="E86" s="7"/>
      <c r="F86" s="7"/>
      <c r="G86" s="8">
        <f>ROUND(G69+G85,5)</f>
        <v>78175.320000000007</v>
      </c>
      <c r="H86" s="7"/>
      <c r="I86" s="8">
        <f>ROUND(I69+I85,5)</f>
        <v>-2603.6799999999998</v>
      </c>
      <c r="J86" s="7"/>
      <c r="K86" s="8">
        <f>ROUND((G86-I86),5)</f>
        <v>80779</v>
      </c>
      <c r="L86" s="7"/>
      <c r="M86" s="23">
        <f>ROUND(IF(I86=0, IF(G86=0, 0, 1), G86/I86),5)</f>
        <v>-30.024930000000001</v>
      </c>
    </row>
    <row r="87" spans="1:13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4:34 PM
&amp;"Arial,Bold"&amp;8 10/02/19
&amp;"Arial,Bold"&amp;8 Accrual Basis&amp;C&amp;"Arial,Bold"&amp;12 PIKES BAY SANITARY DISTRICT
&amp;"Arial,Bold"&amp;14 Profit &amp;&amp; Loss Budget vs. Actual
&amp;"Arial,Bold"&amp;10 January through September 2019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4097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4097" r:id="rId4" name="FILTER"/>
      </mc:Fallback>
    </mc:AlternateContent>
    <mc:AlternateContent xmlns:mc="http://schemas.openxmlformats.org/markup-compatibility/2006">
      <mc:Choice Requires="x14">
        <control shapeId="4098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4098" r:id="rId6" name="HEAD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Balance Sheet</vt:lpstr>
      <vt:lpstr>PNL</vt:lpstr>
      <vt:lpstr>PNL Budget vs Actual</vt:lpstr>
      <vt:lpstr>'Balance Sheet'!Print_Titles</vt:lpstr>
      <vt:lpstr>PNL!Print_Titles</vt:lpstr>
      <vt:lpstr>'PNL Budget vs Actual'!Print_Titles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</dc:creator>
  <cp:lastModifiedBy>Rose</cp:lastModifiedBy>
  <dcterms:created xsi:type="dcterms:W3CDTF">2019-10-02T21:27:49Z</dcterms:created>
  <dcterms:modified xsi:type="dcterms:W3CDTF">2019-10-02T21:38:00Z</dcterms:modified>
</cp:coreProperties>
</file>