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5.01.23 Packet\"/>
    </mc:Choice>
  </mc:AlternateContent>
  <bookViews>
    <workbookView xWindow="0" yWindow="0" windowWidth="15345" windowHeight="6105"/>
  </bookViews>
  <sheets>
    <sheet name="Balance" sheetId="5" r:id="rId1"/>
    <sheet name="PNL" sheetId="1" r:id="rId2"/>
    <sheet name="PNL Budget vs Actual" sheetId="3" r:id="rId3"/>
    <sheet name="Checks" sheetId="6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Balance!$A:$E,Balance!$1:$1</definedName>
    <definedName name="_xlnm.Print_Titles" localSheetId="3">Checks!$A:$A,Checks!$1:$1</definedName>
    <definedName name="_xlnm.Print_Titles" localSheetId="1">PNL!$A:$F,PNL!$1:$1</definedName>
    <definedName name="_xlnm.Print_Titles" localSheetId="2">'PNL Budget vs Actual'!$A:$F,'PNL Budget vs Actual'!$1:$2</definedName>
    <definedName name="QB_COLUMN_29" localSheetId="0" hidden="1">Balance!$F$1</definedName>
    <definedName name="QB_COLUMN_29" localSheetId="1" hidden="1">PNL!$G$1</definedName>
    <definedName name="QB_COLUMN_59200" localSheetId="2" hidden="1">'PNL Budget vs Actual'!$G$2</definedName>
    <definedName name="QB_COLUMN_63620" localSheetId="2" hidden="1">'PNL Budget vs Actual'!$K$2</definedName>
    <definedName name="QB_COLUMN_64430" localSheetId="2" hidden="1">'PNL Budget vs Actual'!$M$2</definedName>
    <definedName name="QB_COLUMN_76210" localSheetId="2" hidden="1">'PNL Budget vs Actual'!$I$2</definedName>
    <definedName name="QB_DATA_0" localSheetId="0" hidden="1">Balance!$5:$5,Balance!$6:$6,Balance!$7:$7,Balance!$8:$8,Balance!$11:$11,Balance!$12:$12,Balance!$13:$13,Balance!$14:$14,Balance!$17:$17,Balance!$18:$18,Balance!$19:$19,Balance!$20:$20,Balance!$21:$21,Balance!$25:$25,Balance!$26:$26,Balance!$27:$27</definedName>
    <definedName name="QB_DATA_0" localSheetId="1" hidden="1">PNL!$4:$4,PNL!$5:$5,PNL!$6:$6,PNL!$9:$9,PNL!$10:$10,PNL!$11:$11,PNL!$13:$13,PNL!$14:$14,PNL!$17:$17,PNL!$20:$20,PNL!$21:$21,PNL!$22:$22,PNL!$23:$23,PNL!$24:$24,PNL!$25:$25,PNL!$28:$28</definedName>
    <definedName name="QB_DATA_0" localSheetId="2" hidden="1">'PNL Budget vs Actual'!$5:$5,'PNL Budget vs Actual'!$6:$6,'PNL Budget vs Actual'!$7:$7,'PNL Budget vs Actual'!$8:$8,'PNL Budget vs Actual'!$9:$9,'PNL Budget vs Actual'!$12:$12,'PNL Budget vs Actual'!$13:$13,'PNL Budget vs Actual'!$14:$14,'PNL Budget vs Actual'!$15:$15,'PNL Budget vs Actual'!$16:$16,'PNL Budget vs Actual'!$17:$17,'PNL Budget vs Actual'!$19:$19,'PNL Budget vs Actual'!$20:$20,'PNL Budget vs Actual'!$23:$23,'PNL Budget vs Actual'!$26:$26,'PNL Budget vs Actual'!$27:$27</definedName>
    <definedName name="QB_DATA_1" localSheetId="0" hidden="1">Balance!$28:$28,Balance!$29:$29,Balance!$30:$30,Balance!$31:$31,Balance!$32:$32,Balance!$33:$33,Balance!$35:$35,Balance!$36:$36,Balance!$38:$38,Balance!$39:$39,Balance!$40:$40,Balance!$43:$43,Balance!$50:$50,Balance!$51:$51,Balance!$52:$52,Balance!$53:$53</definedName>
    <definedName name="QB_DATA_1" localSheetId="1" hidden="1">PNL!$30:$30,PNL!$31:$31,PNL!$35:$35,PNL!$38:$38,PNL!$39:$39,PNL!$42:$42,PNL!$43:$43,PNL!$45:$45,PNL!$47:$47,PNL!$50:$50,PNL!$56:$56</definedName>
    <definedName name="QB_DATA_1" localSheetId="2" hidden="1">'PNL Budget vs Actual'!$28:$28,'PNL Budget vs Actual'!$29:$29,'PNL Budget vs Actual'!$30:$30,'PNL Budget vs Actual'!$31:$31,'PNL Budget vs Actual'!$34:$34,'PNL Budget vs Actual'!$35:$35,'PNL Budget vs Actual'!$36:$36,'PNL Budget vs Actual'!$38:$38,'PNL Budget vs Actual'!$39:$39,'PNL Budget vs Actual'!$40:$40,'PNL Budget vs Actual'!$41:$41,'PNL Budget vs Actual'!$44:$44,'PNL Budget vs Actual'!$45:$45,'PNL Budget vs Actual'!$49:$49,'PNL Budget vs Actual'!$50:$50,'PNL Budget vs Actual'!$53:$53</definedName>
    <definedName name="QB_DATA_2" localSheetId="0" hidden="1">Balance!$54:$54,Balance!$55:$55,Balance!$56:$56,Balance!$60:$60,Balance!$61:$61,Balance!$62:$62,Balance!$66:$66,Balance!$67:$67,Balance!$68:$68,Balance!$69:$69,Balance!$70:$70,Balance!$71:$71</definedName>
    <definedName name="QB_DATA_2" localSheetId="2" hidden="1">'PNL Budget vs Actual'!$54:$54,'PNL Budget vs Actual'!$57:$57,'PNL Budget vs Actual'!$58:$58,'PNL Budget vs Actual'!$59:$59,'PNL Budget vs Actual'!$60:$60,'PNL Budget vs Actual'!$62:$62,'PNL Budget vs Actual'!$63:$63,'PNL Budget vs Actual'!$65:$65,'PNL Budget vs Actual'!$68:$68,'PNL Budget vs Actual'!$69:$69,'PNL Budget vs Actual'!$75:$75</definedName>
    <definedName name="QB_FORMULA_0" localSheetId="0" hidden="1">Balance!$F$9,Balance!$F$15,Balance!$F$22,Balance!$F$23,Balance!$F$37,Balance!$F$41,Balance!$F$44,Balance!$F$45,Balance!$F$57,Balance!$F$58,Balance!$F$63,Balance!$F$64,Balance!$F$72,Balance!$F$73</definedName>
    <definedName name="QB_FORMULA_0" localSheetId="1" hidden="1">PNL!$G$7,PNL!$G$15,PNL!$G$18,PNL!$G$26,PNL!$G$32,PNL!$G$33,PNL!$G$36,PNL!$G$40,PNL!$G$46,PNL!$G$48,PNL!$G$51,PNL!$G$52,PNL!$G$53,PNL!$G$57,PNL!$G$58,PNL!$G$59</definedName>
    <definedName name="QB_FORMULA_0" localSheetId="2" hidden="1">'PNL Budget vs Actual'!$K$5,'PNL Budget vs Actual'!$M$5,'PNL Budget vs Actual'!$K$6,'PNL Budget vs Actual'!$M$6,'PNL Budget vs Actual'!$K$7,'PNL Budget vs Actual'!$M$7,'PNL Budget vs Actual'!$K$8,'PNL Budget vs Actual'!$M$8,'PNL Budget vs Actual'!$K$9,'PNL Budget vs Actual'!$M$9,'PNL Budget vs Actual'!$G$10,'PNL Budget vs Actual'!$I$10,'PNL Budget vs Actual'!$K$10,'PNL Budget vs Actual'!$M$10,'PNL Budget vs Actual'!$K$13,'PNL Budget vs Actual'!$M$13</definedName>
    <definedName name="QB_FORMULA_1" localSheetId="2" hidden="1">'PNL Budget vs Actual'!$K$14,'PNL Budget vs Actual'!$M$14,'PNL Budget vs Actual'!$K$15,'PNL Budget vs Actual'!$M$15,'PNL Budget vs Actual'!$K$16,'PNL Budget vs Actual'!$M$16,'PNL Budget vs Actual'!$K$17,'PNL Budget vs Actual'!$M$17,'PNL Budget vs Actual'!$K$19,'PNL Budget vs Actual'!$M$19,'PNL Budget vs Actual'!$K$20,'PNL Budget vs Actual'!$M$20,'PNL Budget vs Actual'!$G$21,'PNL Budget vs Actual'!$I$21,'PNL Budget vs Actual'!$K$21,'PNL Budget vs Actual'!$M$21</definedName>
    <definedName name="QB_FORMULA_2" localSheetId="2" hidden="1">'PNL Budget vs Actual'!$G$24,'PNL Budget vs Actual'!$K$26,'PNL Budget vs Actual'!$M$26,'PNL Budget vs Actual'!$K$27,'PNL Budget vs Actual'!$M$27,'PNL Budget vs Actual'!$K$28,'PNL Budget vs Actual'!$M$28,'PNL Budget vs Actual'!$K$29,'PNL Budget vs Actual'!$M$29,'PNL Budget vs Actual'!$K$30,'PNL Budget vs Actual'!$M$30,'PNL Budget vs Actual'!$K$31,'PNL Budget vs Actual'!$M$31,'PNL Budget vs Actual'!$G$32,'PNL Budget vs Actual'!$I$32,'PNL Budget vs Actual'!$K$32</definedName>
    <definedName name="QB_FORMULA_3" localSheetId="2" hidden="1">'PNL Budget vs Actual'!$M$32,'PNL Budget vs Actual'!$K$34,'PNL Budget vs Actual'!$M$34,'PNL Budget vs Actual'!$K$35,'PNL Budget vs Actual'!$M$35,'PNL Budget vs Actual'!$K$36,'PNL Budget vs Actual'!$M$36,'PNL Budget vs Actual'!$K$38,'PNL Budget vs Actual'!$M$38,'PNL Budget vs Actual'!$K$39,'PNL Budget vs Actual'!$M$39,'PNL Budget vs Actual'!$K$40,'PNL Budget vs Actual'!$M$40,'PNL Budget vs Actual'!$K$41,'PNL Budget vs Actual'!$M$41,'PNL Budget vs Actual'!$G$42</definedName>
    <definedName name="QB_FORMULA_4" localSheetId="2" hidden="1">'PNL Budget vs Actual'!$I$42,'PNL Budget vs Actual'!$K$42,'PNL Budget vs Actual'!$M$42,'PNL Budget vs Actual'!$K$44,'PNL Budget vs Actual'!$M$44,'PNL Budget vs Actual'!$K$45,'PNL Budget vs Actual'!$M$45,'PNL Budget vs Actual'!$G$46,'PNL Budget vs Actual'!$I$46,'PNL Budget vs Actual'!$K$46,'PNL Budget vs Actual'!$M$46,'PNL Budget vs Actual'!$G$47,'PNL Budget vs Actual'!$I$47,'PNL Budget vs Actual'!$K$47,'PNL Budget vs Actual'!$M$47,'PNL Budget vs Actual'!$K$49</definedName>
    <definedName name="QB_FORMULA_5" localSheetId="2" hidden="1">'PNL Budget vs Actual'!$M$49,'PNL Budget vs Actual'!$K$50,'PNL Budget vs Actual'!$M$50,'PNL Budget vs Actual'!$G$51,'PNL Budget vs Actual'!$I$51,'PNL Budget vs Actual'!$K$51,'PNL Budget vs Actual'!$M$51,'PNL Budget vs Actual'!$K$53,'PNL Budget vs Actual'!$M$53,'PNL Budget vs Actual'!$K$54,'PNL Budget vs Actual'!$M$54,'PNL Budget vs Actual'!$G$55,'PNL Budget vs Actual'!$I$55,'PNL Budget vs Actual'!$K$55,'PNL Budget vs Actual'!$M$55,'PNL Budget vs Actual'!$K$57</definedName>
    <definedName name="QB_FORMULA_6" localSheetId="2" hidden="1">'PNL Budget vs Actual'!$M$57,'PNL Budget vs Actual'!$K$58,'PNL Budget vs Actual'!$M$58,'PNL Budget vs Actual'!$K$59,'PNL Budget vs Actual'!$M$59,'PNL Budget vs Actual'!$K$60,'PNL Budget vs Actual'!$M$60,'PNL Budget vs Actual'!$K$62,'PNL Budget vs Actual'!$M$62,'PNL Budget vs Actual'!$K$63,'PNL Budget vs Actual'!$M$63,'PNL Budget vs Actual'!$G$64,'PNL Budget vs Actual'!$I$64,'PNL Budget vs Actual'!$K$64,'PNL Budget vs Actual'!$M$64,'PNL Budget vs Actual'!$K$65</definedName>
    <definedName name="QB_FORMULA_7" localSheetId="2" hidden="1">'PNL Budget vs Actual'!$M$65,'PNL Budget vs Actual'!$G$66,'PNL Budget vs Actual'!$I$66,'PNL Budget vs Actual'!$K$66,'PNL Budget vs Actual'!$M$66,'PNL Budget vs Actual'!$K$68,'PNL Budget vs Actual'!$M$68,'PNL Budget vs Actual'!$K$69,'PNL Budget vs Actual'!$M$69,'PNL Budget vs Actual'!$G$70,'PNL Budget vs Actual'!$I$70,'PNL Budget vs Actual'!$K$70,'PNL Budget vs Actual'!$M$70,'PNL Budget vs Actual'!$G$71,'PNL Budget vs Actual'!$I$71,'PNL Budget vs Actual'!$K$71</definedName>
    <definedName name="QB_FORMULA_8" localSheetId="2" hidden="1">'PNL Budget vs Actual'!$M$71,'PNL Budget vs Actual'!$G$72,'PNL Budget vs Actual'!$I$72,'PNL Budget vs Actual'!$K$72,'PNL Budget vs Actual'!$M$72,'PNL Budget vs Actual'!$K$75,'PNL Budget vs Actual'!$M$75,'PNL Budget vs Actual'!$G$76,'PNL Budget vs Actual'!$I$76,'PNL Budget vs Actual'!$K$76,'PNL Budget vs Actual'!$M$76,'PNL Budget vs Actual'!$G$77,'PNL Budget vs Actual'!$I$77,'PNL Budget vs Actual'!$K$77,'PNL Budget vs Actual'!$M$77,'PNL Budget vs Actual'!$G$78</definedName>
    <definedName name="QB_FORMULA_9" localSheetId="2" hidden="1">'PNL Budget vs Actual'!$I$78,'PNL Budget vs Actual'!$K$78,'PNL Budget vs Actual'!$M$78</definedName>
    <definedName name="QB_ROW_1" localSheetId="0" hidden="1">Balance!$A$2</definedName>
    <definedName name="QB_ROW_1011" localSheetId="0" hidden="1">Balance!$B$3</definedName>
    <definedName name="QB_ROW_101220" localSheetId="0" hidden="1">Balance!$C$39</definedName>
    <definedName name="QB_ROW_106240" localSheetId="0" hidden="1">Balance!$E$54</definedName>
    <definedName name="QB_ROW_107230" localSheetId="1" hidden="1">PNL!$D$5</definedName>
    <definedName name="QB_ROW_107230" localSheetId="2" hidden="1">'PNL Budget vs Actual'!$D$8</definedName>
    <definedName name="QB_ROW_110230" localSheetId="0" hidden="1">Balance!$D$62</definedName>
    <definedName name="QB_ROW_117220" localSheetId="0" hidden="1">Balance!$C$31</definedName>
    <definedName name="QB_ROW_12031" localSheetId="0" hidden="1">Balance!$D$49</definedName>
    <definedName name="QB_ROW_1220" localSheetId="0" hidden="1">Balance!$C$68</definedName>
    <definedName name="QB_ROW_12331" localSheetId="0" hidden="1">Balance!$D$57</definedName>
    <definedName name="QB_ROW_128240" localSheetId="0" hidden="1">Balance!$E$55</definedName>
    <definedName name="QB_ROW_13021" localSheetId="0" hidden="1">Balance!$C$59</definedName>
    <definedName name="QB_ROW_1311" localSheetId="0" hidden="1">Balance!$B$23</definedName>
    <definedName name="QB_ROW_13321" localSheetId="0" hidden="1">Balance!$C$63</definedName>
    <definedName name="QB_ROW_133230" localSheetId="0" hidden="1">Balance!$D$21</definedName>
    <definedName name="QB_ROW_134220" localSheetId="0" hidden="1">Balance!$C$70</definedName>
    <definedName name="QB_ROW_135220" localSheetId="0" hidden="1">Balance!$C$69</definedName>
    <definedName name="QB_ROW_136220" localSheetId="0" hidden="1">Balance!$C$32</definedName>
    <definedName name="QB_ROW_137220" localSheetId="0" hidden="1">Balance!$C$40</definedName>
    <definedName name="QB_ROW_14011" localSheetId="0" hidden="1">Balance!$B$65</definedName>
    <definedName name="QB_ROW_142240" localSheetId="2" hidden="1">'PNL Budget vs Actual'!$E$36</definedName>
    <definedName name="QB_ROW_14311" localSheetId="0" hidden="1">Balance!$B$72</definedName>
    <definedName name="QB_ROW_146320" localSheetId="0" hidden="1">Balance!$C$33</definedName>
    <definedName name="QB_ROW_152330" localSheetId="0" hidden="1">Balance!$D$7</definedName>
    <definedName name="QB_ROW_154230" localSheetId="0" hidden="1">Balance!$D$8</definedName>
    <definedName name="QB_ROW_16240" localSheetId="2" hidden="1">'PNL Budget vs Actual'!$E$58</definedName>
    <definedName name="QB_ROW_17221" localSheetId="0" hidden="1">Balance!$C$71</definedName>
    <definedName name="QB_ROW_180230" localSheetId="0" hidden="1">Balance!$D$18</definedName>
    <definedName name="QB_ROW_181230" localSheetId="0" hidden="1">Balance!$D$20</definedName>
    <definedName name="QB_ROW_18230" localSheetId="1" hidden="1">PNL!$D$11</definedName>
    <definedName name="QB_ROW_18230" localSheetId="2" hidden="1">'PNL Budget vs Actual'!$D$17</definedName>
    <definedName name="QB_ROW_18301" localSheetId="1" hidden="1">PNL!$A$59</definedName>
    <definedName name="QB_ROW_18301" localSheetId="2" hidden="1">'PNL Budget vs Actual'!$A$78</definedName>
    <definedName name="QB_ROW_183220" localSheetId="0" hidden="1">Balance!$C$43</definedName>
    <definedName name="QB_ROW_19011" localSheetId="1" hidden="1">PNL!$B$2</definedName>
    <definedName name="QB_ROW_19011" localSheetId="2" hidden="1">'PNL Budget vs Actual'!$B$3</definedName>
    <definedName name="QB_ROW_192030" localSheetId="1" hidden="1">PNL!$D$34</definedName>
    <definedName name="QB_ROW_192030" localSheetId="2" hidden="1">'PNL Budget vs Actual'!$D$48</definedName>
    <definedName name="QB_ROW_192330" localSheetId="1" hidden="1">PNL!$D$36</definedName>
    <definedName name="QB_ROW_192330" localSheetId="2" hidden="1">'PNL Budget vs Actual'!$D$51</definedName>
    <definedName name="QB_ROW_19311" localSheetId="1" hidden="1">PNL!$B$53</definedName>
    <definedName name="QB_ROW_19311" localSheetId="2" hidden="1">'PNL Budget vs Actual'!$B$72</definedName>
    <definedName name="QB_ROW_193230" localSheetId="1" hidden="1">PNL!$D$56</definedName>
    <definedName name="QB_ROW_193230" localSheetId="2" hidden="1">'PNL Budget vs Actual'!$D$75</definedName>
    <definedName name="QB_ROW_194030" localSheetId="1" hidden="1">PNL!$D$49</definedName>
    <definedName name="QB_ROW_194030" localSheetId="2" hidden="1">'PNL Budget vs Actual'!$D$67</definedName>
    <definedName name="QB_ROW_194330" localSheetId="1" hidden="1">PNL!$D$51</definedName>
    <definedName name="QB_ROW_194330" localSheetId="2" hidden="1">'PNL Budget vs Actual'!$D$70</definedName>
    <definedName name="QB_ROW_196240" localSheetId="0" hidden="1">Balance!$E$51</definedName>
    <definedName name="QB_ROW_198240" localSheetId="0" hidden="1">Balance!$E$50</definedName>
    <definedName name="QB_ROW_199240" localSheetId="0" hidden="1">Balance!$E$56</definedName>
    <definedName name="QB_ROW_20021" localSheetId="1" hidden="1">PNL!$C$3</definedName>
    <definedName name="QB_ROW_20021" localSheetId="2" hidden="1">'PNL Budget vs Actual'!$C$4</definedName>
    <definedName name="QB_ROW_2021" localSheetId="0" hidden="1">Balance!$C$4</definedName>
    <definedName name="QB_ROW_20321" localSheetId="1" hidden="1">PNL!$C$7</definedName>
    <definedName name="QB_ROW_20321" localSheetId="2" hidden="1">'PNL Budget vs Actual'!$C$10</definedName>
    <definedName name="QB_ROW_207230" localSheetId="1" hidden="1">PNL!$D$10</definedName>
    <definedName name="QB_ROW_207230" localSheetId="2" hidden="1">'PNL Budget vs Actual'!$D$16</definedName>
    <definedName name="QB_ROW_209240" localSheetId="0" hidden="1">Balance!$E$52</definedName>
    <definedName name="QB_ROW_21021" localSheetId="1" hidden="1">PNL!$C$8</definedName>
    <definedName name="QB_ROW_21021" localSheetId="2" hidden="1">'PNL Budget vs Actual'!$C$11</definedName>
    <definedName name="QB_ROW_21321" localSheetId="1" hidden="1">PNL!$C$52</definedName>
    <definedName name="QB_ROW_21321" localSheetId="2" hidden="1">'PNL Budget vs Actual'!$C$71</definedName>
    <definedName name="QB_ROW_216240" localSheetId="1" hidden="1">PNL!$E$20</definedName>
    <definedName name="QB_ROW_216240" localSheetId="2" hidden="1">'PNL Budget vs Actual'!$E$26</definedName>
    <definedName name="QB_ROW_217230" localSheetId="0" hidden="1">Balance!$D$5</definedName>
    <definedName name="QB_ROW_218230" localSheetId="0" hidden="1">Balance!$D$6</definedName>
    <definedName name="QB_ROW_219230" localSheetId="0" hidden="1">Balance!$D$19</definedName>
    <definedName name="QB_ROW_22011" localSheetId="1" hidden="1">PNL!$B$54</definedName>
    <definedName name="QB_ROW_22011" localSheetId="2" hidden="1">'PNL Budget vs Actual'!$B$73</definedName>
    <definedName name="QB_ROW_220220" localSheetId="0" hidden="1">Balance!$C$38</definedName>
    <definedName name="QB_ROW_222240" localSheetId="1" hidden="1">PNL!$E$43</definedName>
    <definedName name="QB_ROW_222240" localSheetId="2" hidden="1">'PNL Budget vs Actual'!$E$60</definedName>
    <definedName name="QB_ROW_22230" localSheetId="2" hidden="1">'PNL Budget vs Actual'!$D$14</definedName>
    <definedName name="QB_ROW_22311" localSheetId="1" hidden="1">PNL!$B$58</definedName>
    <definedName name="QB_ROW_22311" localSheetId="2" hidden="1">'PNL Budget vs Actual'!$B$77</definedName>
    <definedName name="QB_ROW_225020" localSheetId="0" hidden="1">Balance!$C$34</definedName>
    <definedName name="QB_ROW_225230" localSheetId="0" hidden="1">Balance!$D$36</definedName>
    <definedName name="QB_ROW_225320" localSheetId="0" hidden="1">Balance!$C$37</definedName>
    <definedName name="QB_ROW_230230" localSheetId="0" hidden="1">Balance!$D$35</definedName>
    <definedName name="QB_ROW_231240" localSheetId="2" hidden="1">'PNL Budget vs Actual'!$E$49</definedName>
    <definedName name="QB_ROW_2321" localSheetId="0" hidden="1">Balance!$C$9</definedName>
    <definedName name="QB_ROW_2340" localSheetId="2" hidden="1">'PNL Budget vs Actual'!$E$59</definedName>
    <definedName name="QB_ROW_237030" localSheetId="1" hidden="1">PNL!$D$16</definedName>
    <definedName name="QB_ROW_237030" localSheetId="2" hidden="1">'PNL Budget vs Actual'!$D$22</definedName>
    <definedName name="QB_ROW_237330" localSheetId="1" hidden="1">PNL!$D$18</definedName>
    <definedName name="QB_ROW_237330" localSheetId="2" hidden="1">'PNL Budget vs Actual'!$D$24</definedName>
    <definedName name="QB_ROW_24021" localSheetId="1" hidden="1">PNL!$C$55</definedName>
    <definedName name="QB_ROW_24021" localSheetId="2" hidden="1">'PNL Budget vs Actual'!$C$74</definedName>
    <definedName name="QB_ROW_241030" localSheetId="1" hidden="1">PNL!$D$41</definedName>
    <definedName name="QB_ROW_241030" localSheetId="2" hidden="1">'PNL Budget vs Actual'!$D$56</definedName>
    <definedName name="QB_ROW_241330" localSheetId="1" hidden="1">PNL!$D$48</definedName>
    <definedName name="QB_ROW_241330" localSheetId="2" hidden="1">'PNL Budget vs Actual'!$D$66</definedName>
    <definedName name="QB_ROW_24321" localSheetId="1" hidden="1">PNL!$C$57</definedName>
    <definedName name="QB_ROW_24321" localSheetId="2" hidden="1">'PNL Budget vs Actual'!$C$76</definedName>
    <definedName name="QB_ROW_250240" localSheetId="1" hidden="1">PNL!$E$25</definedName>
    <definedName name="QB_ROW_250240" localSheetId="2" hidden="1">'PNL Budget vs Actual'!$E$31</definedName>
    <definedName name="QB_ROW_251240" localSheetId="1" hidden="1">PNL!$E$24</definedName>
    <definedName name="QB_ROW_251240" localSheetId="2" hidden="1">'PNL Budget vs Actual'!$E$30</definedName>
    <definedName name="QB_ROW_252240" localSheetId="1" hidden="1">PNL!$E$21</definedName>
    <definedName name="QB_ROW_252240" localSheetId="2" hidden="1">'PNL Budget vs Actual'!$E$27</definedName>
    <definedName name="QB_ROW_253240" localSheetId="1" hidden="1">PNL!$E$23</definedName>
    <definedName name="QB_ROW_253240" localSheetId="2" hidden="1">'PNL Budget vs Actual'!$E$29</definedName>
    <definedName name="QB_ROW_254030" localSheetId="1" hidden="1">PNL!$D$19</definedName>
    <definedName name="QB_ROW_254030" localSheetId="2" hidden="1">'PNL Budget vs Actual'!$D$25</definedName>
    <definedName name="QB_ROW_254330" localSheetId="1" hidden="1">PNL!$D$26</definedName>
    <definedName name="QB_ROW_254330" localSheetId="2" hidden="1">'PNL Budget vs Actual'!$D$32</definedName>
    <definedName name="QB_ROW_255220" localSheetId="0" hidden="1">Balance!$C$30</definedName>
    <definedName name="QB_ROW_257230" localSheetId="2" hidden="1">'PNL Budget vs Actual'!$D$5</definedName>
    <definedName name="QB_ROW_258230" localSheetId="0" hidden="1">Balance!$D$13</definedName>
    <definedName name="QB_ROW_260230" localSheetId="0" hidden="1">Balance!$D$14</definedName>
    <definedName name="QB_ROW_262240" localSheetId="2" hidden="1">'PNL Budget vs Actual'!$E$34</definedName>
    <definedName name="QB_ROW_265240" localSheetId="1" hidden="1">PNL!$E$14</definedName>
    <definedName name="QB_ROW_265240" localSheetId="2" hidden="1">'PNL Budget vs Actual'!$E$20</definedName>
    <definedName name="QB_ROW_267250" localSheetId="1" hidden="1">PNL!$F$31</definedName>
    <definedName name="QB_ROW_267250" localSheetId="2" hidden="1">'PNL Budget vs Actual'!$F$41</definedName>
    <definedName name="QB_ROW_268250" localSheetId="2" hidden="1">'PNL Budget vs Actual'!$F$40</definedName>
    <definedName name="QB_ROW_269250" localSheetId="2" hidden="1">'PNL Budget vs Actual'!$F$39</definedName>
    <definedName name="QB_ROW_27030" localSheetId="1" hidden="1">PNL!$D$12</definedName>
    <definedName name="QB_ROW_27030" localSheetId="2" hidden="1">'PNL Budget vs Actual'!$D$18</definedName>
    <definedName name="QB_ROW_271220" localSheetId="0" hidden="1">Balance!$C$67</definedName>
    <definedName name="QB_ROW_272220" localSheetId="0" hidden="1">Balance!$C$66</definedName>
    <definedName name="QB_ROW_27330" localSheetId="1" hidden="1">PNL!$D$15</definedName>
    <definedName name="QB_ROW_27330" localSheetId="2" hidden="1">'PNL Budget vs Actual'!$D$21</definedName>
    <definedName name="QB_ROW_274230" localSheetId="2" hidden="1">'PNL Budget vs Actual'!$D$15</definedName>
    <definedName name="QB_ROW_277230" localSheetId="2" hidden="1">'PNL Budget vs Actual'!$D$7</definedName>
    <definedName name="QB_ROW_278220" localSheetId="0" hidden="1">Balance!$C$28</definedName>
    <definedName name="QB_ROW_280230" localSheetId="0" hidden="1">Balance!$D$11</definedName>
    <definedName name="QB_ROW_281230" localSheetId="0" hidden="1">Balance!$D$17</definedName>
    <definedName name="QB_ROW_282220" localSheetId="0" hidden="1">Balance!$C$27</definedName>
    <definedName name="QB_ROW_28240" localSheetId="1" hidden="1">PNL!$E$50</definedName>
    <definedName name="QB_ROW_28240" localSheetId="2" hidden="1">'PNL Budget vs Actual'!$E$68</definedName>
    <definedName name="QB_ROW_283250" localSheetId="2" hidden="1">'PNL Budget vs Actual'!$F$44</definedName>
    <definedName name="QB_ROW_284230" localSheetId="0" hidden="1">Balance!$D$61</definedName>
    <definedName name="QB_ROW_285250" localSheetId="1" hidden="1">PNL!$F$30</definedName>
    <definedName name="QB_ROW_285250" localSheetId="2" hidden="1">'PNL Budget vs Actual'!$F$38</definedName>
    <definedName name="QB_ROW_288220" localSheetId="0" hidden="1">Balance!$C$26</definedName>
    <definedName name="QB_ROW_289220" localSheetId="0" hidden="1">Balance!$C$25</definedName>
    <definedName name="QB_ROW_290250" localSheetId="1" hidden="1">PNL!$F$45</definedName>
    <definedName name="QB_ROW_290250" localSheetId="2" hidden="1">'PNL Budget vs Actual'!$F$62</definedName>
    <definedName name="QB_ROW_291230" localSheetId="2" hidden="1">'PNL Budget vs Actual'!$D$13</definedName>
    <definedName name="QB_ROW_293240" localSheetId="1" hidden="1">PNL!$E$13</definedName>
    <definedName name="QB_ROW_293240" localSheetId="2" hidden="1">'PNL Budget vs Actual'!$E$19</definedName>
    <definedName name="QB_ROW_294230" localSheetId="1" hidden="1">PNL!$D$9</definedName>
    <definedName name="QB_ROW_294230" localSheetId="2" hidden="1">'PNL Budget vs Actual'!$D$12</definedName>
    <definedName name="QB_ROW_295230" localSheetId="0" hidden="1">Balance!$D$60</definedName>
    <definedName name="QB_ROW_30040" localSheetId="1" hidden="1">PNL!$E$44</definedName>
    <definedName name="QB_ROW_30040" localSheetId="2" hidden="1">'PNL Budget vs Actual'!$E$61</definedName>
    <definedName name="QB_ROW_301" localSheetId="0" hidden="1">Balance!$A$45</definedName>
    <definedName name="QB_ROW_3021" localSheetId="0" hidden="1">Balance!$C$10</definedName>
    <definedName name="QB_ROW_30250" localSheetId="2" hidden="1">'PNL Budget vs Actual'!$F$63</definedName>
    <definedName name="QB_ROW_30340" localSheetId="1" hidden="1">PNL!$E$46</definedName>
    <definedName name="QB_ROW_30340" localSheetId="2" hidden="1">'PNL Budget vs Actual'!$E$64</definedName>
    <definedName name="QB_ROW_31340" localSheetId="1" hidden="1">PNL!$E$17</definedName>
    <definedName name="QB_ROW_31340" localSheetId="2" hidden="1">'PNL Budget vs Actual'!$E$23</definedName>
    <definedName name="QB_ROW_3230" localSheetId="1" hidden="1">PNL!$D$4</definedName>
    <definedName name="QB_ROW_3230" localSheetId="2" hidden="1">'PNL Budget vs Actual'!$D$6</definedName>
    <definedName name="QB_ROW_3321" localSheetId="0" hidden="1">Balance!$C$15</definedName>
    <definedName name="QB_ROW_39240" localSheetId="1" hidden="1">PNL!$E$47</definedName>
    <definedName name="QB_ROW_39240" localSheetId="2" hidden="1">'PNL Budget vs Actual'!$E$65</definedName>
    <definedName name="QB_ROW_4021" localSheetId="0" hidden="1">Balance!$C$16</definedName>
    <definedName name="QB_ROW_41030" localSheetId="1" hidden="1">PNL!$D$27</definedName>
    <definedName name="QB_ROW_41030" localSheetId="2" hidden="1">'PNL Budget vs Actual'!$D$33</definedName>
    <definedName name="QB_ROW_41330" localSheetId="1" hidden="1">PNL!$D$33</definedName>
    <definedName name="QB_ROW_41330" localSheetId="2" hidden="1">'PNL Budget vs Actual'!$D$47</definedName>
    <definedName name="QB_ROW_42240" localSheetId="1" hidden="1">PNL!$E$28</definedName>
    <definedName name="QB_ROW_42240" localSheetId="2" hidden="1">'PNL Budget vs Actual'!$E$35</definedName>
    <definedName name="QB_ROW_43040" localSheetId="2" hidden="1">'PNL Budget vs Actual'!$E$43</definedName>
    <definedName name="QB_ROW_4321" localSheetId="0" hidden="1">Balance!$C$22</definedName>
    <definedName name="QB_ROW_43250" localSheetId="2" hidden="1">'PNL Budget vs Actual'!$F$45</definedName>
    <definedName name="QB_ROW_43340" localSheetId="2" hidden="1">'PNL Budget vs Actual'!$E$46</definedName>
    <definedName name="QB_ROW_44230" localSheetId="1" hidden="1">PNL!$D$6</definedName>
    <definedName name="QB_ROW_44230" localSheetId="2" hidden="1">'PNL Budget vs Actual'!$D$9</definedName>
    <definedName name="QB_ROW_5011" localSheetId="0" hidden="1">Balance!$B$24</definedName>
    <definedName name="QB_ROW_50240" localSheetId="1" hidden="1">PNL!$E$35</definedName>
    <definedName name="QB_ROW_50240" localSheetId="2" hidden="1">'PNL Budget vs Actual'!$E$50</definedName>
    <definedName name="QB_ROW_52340" localSheetId="2" hidden="1">'PNL Budget vs Actual'!$E$69</definedName>
    <definedName name="QB_ROW_5311" localSheetId="0" hidden="1">Balance!$B$41</definedName>
    <definedName name="QB_ROW_6011" localSheetId="0" hidden="1">Balance!$B$42</definedName>
    <definedName name="QB_ROW_61240" localSheetId="1" hidden="1">PNL!$E$39</definedName>
    <definedName name="QB_ROW_61240" localSheetId="2" hidden="1">'PNL Budget vs Actual'!$E$54</definedName>
    <definedName name="QB_ROW_63030" localSheetId="1" hidden="1">PNL!$D$37</definedName>
    <definedName name="QB_ROW_63030" localSheetId="2" hidden="1">'PNL Budget vs Actual'!$D$52</definedName>
    <definedName name="QB_ROW_6311" localSheetId="0" hidden="1">Balance!$B$44</definedName>
    <definedName name="QB_ROW_63330" localSheetId="1" hidden="1">PNL!$D$40</definedName>
    <definedName name="QB_ROW_63330" localSheetId="2" hidden="1">'PNL Budget vs Actual'!$D$55</definedName>
    <definedName name="QB_ROW_64240" localSheetId="1" hidden="1">PNL!$E$38</definedName>
    <definedName name="QB_ROW_64240" localSheetId="2" hidden="1">'PNL Budget vs Actual'!$E$53</definedName>
    <definedName name="QB_ROW_67230" localSheetId="0" hidden="1">Balance!$D$12</definedName>
    <definedName name="QB_ROW_7001" localSheetId="0" hidden="1">Balance!$A$46</definedName>
    <definedName name="QB_ROW_72340" localSheetId="1" hidden="1">PNL!$E$22</definedName>
    <definedName name="QB_ROW_72340" localSheetId="2" hidden="1">'PNL Budget vs Actual'!$E$28</definedName>
    <definedName name="QB_ROW_7240" localSheetId="1" hidden="1">PNL!$E$42</definedName>
    <definedName name="QB_ROW_7240" localSheetId="2" hidden="1">'PNL Budget vs Actual'!$E$57</definedName>
    <definedName name="QB_ROW_7301" localSheetId="0" hidden="1">Balance!$A$73</definedName>
    <definedName name="QB_ROW_8011" localSheetId="0" hidden="1">Balance!$B$47</definedName>
    <definedName name="QB_ROW_82040" localSheetId="1" hidden="1">PNL!$E$29</definedName>
    <definedName name="QB_ROW_82040" localSheetId="2" hidden="1">'PNL Budget vs Actual'!$E$37</definedName>
    <definedName name="QB_ROW_82340" localSheetId="1" hidden="1">PNL!$E$32</definedName>
    <definedName name="QB_ROW_82340" localSheetId="2" hidden="1">'PNL Budget vs Actual'!$E$42</definedName>
    <definedName name="QB_ROW_8311" localSheetId="0" hidden="1">Balance!$B$64</definedName>
    <definedName name="QB_ROW_83240" localSheetId="0" hidden="1">Balance!$E$53</definedName>
    <definedName name="QB_ROW_9021" localSheetId="0" hidden="1">Balance!$C$48</definedName>
    <definedName name="QB_ROW_9321" localSheetId="0" hidden="1">Balance!$C$58</definedName>
    <definedName name="QB_ROW_98220" localSheetId="0" hidden="1">Balance!$C$29</definedName>
    <definedName name="QBCANSUPPORTUPDATE" localSheetId="0">TRUE</definedName>
    <definedName name="QBCANSUPPORTUPDATE" localSheetId="3">FALSE</definedName>
    <definedName name="QBCANSUPPORTUPDATE" localSheetId="1">TRUE</definedName>
    <definedName name="QBCANSUPPORTUPDATE" localSheetId="2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2">"C:\Users\Public\Documents\Intuit\QuickBooks\Company Files\PBSD 2013.QBW"</definedName>
    <definedName name="QBENDDATE" localSheetId="0">20230430</definedName>
    <definedName name="QBENDDATE" localSheetId="3">20230430</definedName>
    <definedName name="QBENDDATE" localSheetId="1">20231231</definedName>
    <definedName name="QBENDDATE" localSheetId="2">20230430</definedName>
    <definedName name="QBHEADERSONSCREEN" localSheetId="0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5924</definedName>
    <definedName name="QBMETADATASIZE" localSheetId="3">0</definedName>
    <definedName name="QBMETADATASIZE" localSheetId="1">5924</definedName>
    <definedName name="QBMETADATASIZE" localSheetId="2">5924</definedName>
    <definedName name="QBPRESERVECOLOR" localSheetId="0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2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DIFF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GE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BUDPCT" localSheetId="2">TRUE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3">70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3">0</definedName>
    <definedName name="QBREPORTSUBCOLAXIS" localSheetId="1">0</definedName>
    <definedName name="QBREPORTSUBCOLAXIS" localSheetId="2">24</definedName>
    <definedName name="QBREPORTTYPE" localSheetId="0">5</definedName>
    <definedName name="QBREPORTTYPE" localSheetId="3">115</definedName>
    <definedName name="QBREPORTTYPE" localSheetId="1">0</definedName>
    <definedName name="QBREPORTTYPE" localSheetId="2">288</definedName>
    <definedName name="QBROWHEADERS" localSheetId="0">5</definedName>
    <definedName name="QBROWHEADERS" localSheetId="3">1</definedName>
    <definedName name="QBROWHEADERS" localSheetId="1">6</definedName>
    <definedName name="QBROWHEADERS" localSheetId="2">6</definedName>
    <definedName name="QBSTARTDATE" localSheetId="0">20230430</definedName>
    <definedName name="QBSTARTDATE" localSheetId="3">20230401</definedName>
    <definedName name="QBSTARTDATE" localSheetId="1">20230101</definedName>
    <definedName name="QBSTARTDATE" localSheetId="2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5" i="6" l="1"/>
  <c r="N185" i="6"/>
  <c r="P180" i="6"/>
  <c r="N180" i="6"/>
  <c r="P175" i="6"/>
  <c r="N175" i="6"/>
  <c r="P160" i="6"/>
  <c r="N160" i="6"/>
  <c r="P145" i="6"/>
  <c r="N145" i="6"/>
  <c r="P140" i="6"/>
  <c r="N140" i="6"/>
  <c r="P135" i="6"/>
  <c r="N135" i="6"/>
  <c r="P130" i="6"/>
  <c r="N130" i="6"/>
  <c r="P124" i="6"/>
  <c r="N124" i="6"/>
  <c r="P119" i="6"/>
  <c r="N119" i="6"/>
  <c r="P114" i="6"/>
  <c r="N114" i="6"/>
  <c r="P103" i="6"/>
  <c r="N103" i="6"/>
  <c r="P88" i="6"/>
  <c r="N88" i="6"/>
  <c r="P76" i="6"/>
  <c r="N76" i="6"/>
  <c r="P64" i="6"/>
  <c r="N64" i="6"/>
  <c r="P51" i="6"/>
  <c r="N51" i="6"/>
  <c r="P39" i="6"/>
  <c r="N39" i="6"/>
  <c r="P30" i="6"/>
  <c r="N30" i="6"/>
  <c r="P25" i="6"/>
  <c r="N25" i="6"/>
  <c r="P16" i="6"/>
  <c r="N16" i="6"/>
  <c r="P11" i="6"/>
  <c r="N11" i="6"/>
  <c r="P6" i="6"/>
  <c r="N6" i="6"/>
  <c r="F73" i="5" l="1"/>
  <c r="F72" i="5"/>
  <c r="F64" i="5"/>
  <c r="F63" i="5"/>
  <c r="F58" i="5"/>
  <c r="F57" i="5"/>
  <c r="F45" i="5"/>
  <c r="F44" i="5"/>
  <c r="F41" i="5"/>
  <c r="F37" i="5"/>
  <c r="F23" i="5"/>
  <c r="F22" i="5"/>
  <c r="F15" i="5"/>
  <c r="F9" i="5"/>
  <c r="M78" i="3" l="1"/>
  <c r="K78" i="3"/>
  <c r="I78" i="3"/>
  <c r="G78" i="3"/>
  <c r="M77" i="3"/>
  <c r="K77" i="3"/>
  <c r="I77" i="3"/>
  <c r="G77" i="3"/>
  <c r="M76" i="3"/>
  <c r="K76" i="3"/>
  <c r="I76" i="3"/>
  <c r="G76" i="3"/>
  <c r="M75" i="3"/>
  <c r="K75" i="3"/>
  <c r="M72" i="3"/>
  <c r="K72" i="3"/>
  <c r="I72" i="3"/>
  <c r="G72" i="3"/>
  <c r="M71" i="3"/>
  <c r="K71" i="3"/>
  <c r="I71" i="3"/>
  <c r="G71" i="3"/>
  <c r="M70" i="3"/>
  <c r="K70" i="3"/>
  <c r="I70" i="3"/>
  <c r="G70" i="3"/>
  <c r="M69" i="3"/>
  <c r="K69" i="3"/>
  <c r="M68" i="3"/>
  <c r="K68" i="3"/>
  <c r="M66" i="3"/>
  <c r="K66" i="3"/>
  <c r="I66" i="3"/>
  <c r="G66" i="3"/>
  <c r="M65" i="3"/>
  <c r="K65" i="3"/>
  <c r="M64" i="3"/>
  <c r="K64" i="3"/>
  <c r="I64" i="3"/>
  <c r="G64" i="3"/>
  <c r="M63" i="3"/>
  <c r="K63" i="3"/>
  <c r="M62" i="3"/>
  <c r="K62" i="3"/>
  <c r="M60" i="3"/>
  <c r="K60" i="3"/>
  <c r="M59" i="3"/>
  <c r="K59" i="3"/>
  <c r="M58" i="3"/>
  <c r="K58" i="3"/>
  <c r="M57" i="3"/>
  <c r="K57" i="3"/>
  <c r="M55" i="3"/>
  <c r="K55" i="3"/>
  <c r="I55" i="3"/>
  <c r="G55" i="3"/>
  <c r="M54" i="3"/>
  <c r="K54" i="3"/>
  <c r="M53" i="3"/>
  <c r="K53" i="3"/>
  <c r="M51" i="3"/>
  <c r="K51" i="3"/>
  <c r="I51" i="3"/>
  <c r="G51" i="3"/>
  <c r="M50" i="3"/>
  <c r="K50" i="3"/>
  <c r="M49" i="3"/>
  <c r="K49" i="3"/>
  <c r="M47" i="3"/>
  <c r="K47" i="3"/>
  <c r="I47" i="3"/>
  <c r="G47" i="3"/>
  <c r="M46" i="3"/>
  <c r="K46" i="3"/>
  <c r="I46" i="3"/>
  <c r="G46" i="3"/>
  <c r="M45" i="3"/>
  <c r="K45" i="3"/>
  <c r="M44" i="3"/>
  <c r="K44" i="3"/>
  <c r="M42" i="3"/>
  <c r="K42" i="3"/>
  <c r="I42" i="3"/>
  <c r="G42" i="3"/>
  <c r="M41" i="3"/>
  <c r="K41" i="3"/>
  <c r="M40" i="3"/>
  <c r="K40" i="3"/>
  <c r="M39" i="3"/>
  <c r="K39" i="3"/>
  <c r="M38" i="3"/>
  <c r="K38" i="3"/>
  <c r="M36" i="3"/>
  <c r="K36" i="3"/>
  <c r="M35" i="3"/>
  <c r="K35" i="3"/>
  <c r="M34" i="3"/>
  <c r="K34" i="3"/>
  <c r="M32" i="3"/>
  <c r="K32" i="3"/>
  <c r="I32" i="3"/>
  <c r="G32" i="3"/>
  <c r="M31" i="3"/>
  <c r="K31" i="3"/>
  <c r="M30" i="3"/>
  <c r="K30" i="3"/>
  <c r="M29" i="3"/>
  <c r="K29" i="3"/>
  <c r="M28" i="3"/>
  <c r="K28" i="3"/>
  <c r="M27" i="3"/>
  <c r="K27" i="3"/>
  <c r="M26" i="3"/>
  <c r="K26" i="3"/>
  <c r="G24" i="3"/>
  <c r="M21" i="3"/>
  <c r="K21" i="3"/>
  <c r="I21" i="3"/>
  <c r="G21" i="3"/>
  <c r="M20" i="3"/>
  <c r="K20" i="3"/>
  <c r="M19" i="3"/>
  <c r="K19" i="3"/>
  <c r="M17" i="3"/>
  <c r="K17" i="3"/>
  <c r="M16" i="3"/>
  <c r="K16" i="3"/>
  <c r="M15" i="3"/>
  <c r="K15" i="3"/>
  <c r="M14" i="3"/>
  <c r="K14" i="3"/>
  <c r="M13" i="3"/>
  <c r="K13" i="3"/>
  <c r="M10" i="3"/>
  <c r="K10" i="3"/>
  <c r="I10" i="3"/>
  <c r="G10" i="3"/>
  <c r="M9" i="3"/>
  <c r="K9" i="3"/>
  <c r="M8" i="3"/>
  <c r="K8" i="3"/>
  <c r="M7" i="3"/>
  <c r="K7" i="3"/>
  <c r="M6" i="3"/>
  <c r="K6" i="3"/>
  <c r="M5" i="3"/>
  <c r="K5" i="3"/>
  <c r="G59" i="1" l="1"/>
  <c r="G58" i="1"/>
  <c r="G57" i="1"/>
  <c r="G53" i="1"/>
  <c r="G52" i="1"/>
  <c r="G51" i="1"/>
  <c r="G48" i="1"/>
  <c r="G46" i="1"/>
  <c r="G40" i="1"/>
  <c r="G36" i="1"/>
  <c r="G33" i="1"/>
  <c r="G32" i="1"/>
  <c r="G26" i="1"/>
  <c r="G18" i="1"/>
  <c r="G15" i="1"/>
  <c r="G7" i="1"/>
</calcChain>
</file>

<file path=xl/sharedStrings.xml><?xml version="1.0" encoding="utf-8"?>
<sst xmlns="http://schemas.openxmlformats.org/spreadsheetml/2006/main" count="472" uniqueCount="202">
  <si>
    <t>Jan - Dec 23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</si>
  <si>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</si>
  <si>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</si>
  <si>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</si>
  <si>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</si>
  <si>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</si>
  <si>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</si>
  <si>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</si>
  <si>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</si>
  <si>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</si>
  <si>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</si>
  <si>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</si>
  <si>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</si>
  <si>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</si>
  <si>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</si>
  <si>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</si>
  <si>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</si>
  <si>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</si>
  <si>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</si>
  <si>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</si>
  <si>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</si>
  <si>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</si>
  <si>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</si>
  <si>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</si>
  <si>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</si>
  <si>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</si>
  <si>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</si>
  <si>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</si>
  <si>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</si>
  <si>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</si>
  <si>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</si>
  <si>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</si>
  <si>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</si>
  <si>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</si>
  <si>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</si>
  <si>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</si>
  <si>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</si>
  <si>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</si>
  <si>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</si>
  <si>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</si>
  <si>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</si>
  <si>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</si>
  <si>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</si>
  <si>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</si>
  <si>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</si>
  <si>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</si>
  <si>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</si>
  <si>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</si>
  <si>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</si>
  <si>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</si>
  <si>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</si>
  <si>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</si>
  <si>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</si>
  <si>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</si>
  <si>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</si>
  <si>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</si>
  <si>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</si>
  <si>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</si>
  <si>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</si>
  <si>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Jan - Apr 23</t>
  </si>
  <si>
    <t>Budget</t>
  </si>
  <si>
    <t>$ Over Budget</t>
  </si>
  <si>
    <t>% of Budget</t>
  </si>
  <si>
    <t>601 · Irregular Tax Payments</t>
  </si>
  <si>
    <t>1000 · New User Connection Fee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</si>
  <si>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</si>
  <si>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</si>
  <si>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</si>
  <si>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</si>
  <si>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</si>
  <si>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</si>
  <si>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</si>
  <si>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</si>
  <si>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</si>
  <si>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</si>
  <si>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</si>
  <si>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</si>
  <si>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</si>
  <si>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</si>
  <si>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</si>
  <si>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</si>
  <si>
    <t>Apr 30,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</si>
  <si>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</si>
  <si>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</si>
  <si>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</si>
  <si>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</si>
  <si>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</si>
  <si>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</si>
  <si>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</si>
  <si>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</si>
  <si>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</si>
  <si>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</si>
  <si>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</si>
  <si>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</si>
  <si>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</si>
  <si>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</si>
  <si>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</si>
  <si>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</si>
  <si>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</si>
  <si>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</si>
  <si>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</si>
  <si>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</si>
  <si>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</si>
  <si>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</si>
  <si>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</si>
  <si>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</si>
  <si>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</si>
  <si>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</si>
  <si>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</si>
  <si>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</si>
  <si>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</si>
  <si>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</si>
  <si>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</si>
  <si>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</si>
  <si>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</si>
  <si>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</si>
  <si>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</si>
  <si>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</si>
  <si>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</si>
  <si>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</si>
  <si>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</si>
  <si>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</si>
  <si>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</si>
  <si>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</si>
  <si>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</si>
  <si>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</si>
  <si>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</si>
  <si>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</si>
  <si>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</si>
  <si>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</si>
  <si>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</si>
  <si>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</si>
  <si>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</si>
  <si>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</si>
  <si>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</si>
  <si>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</si>
  <si>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</si>
  <si>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</si>
  <si>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</si>
  <si>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</si>
  <si>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</si>
  <si>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</si>
  <si>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</si>
  <si>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</si>
  <si>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</si>
  <si>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</si>
  <si>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</si>
  <si>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</si>
  <si>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</si>
  <si>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</si>
  <si>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</si>
  <si>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</si>
  <si>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</si>
  <si>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</si>
  <si>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</si>
  <si>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</si>
  <si>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</si>
  <si>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</si>
  <si>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</si>
  <si>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</si>
  <si>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</si>
  <si>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</si>
  <si>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</si>
  <si>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</si>
  <si>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</si>
  <si>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</si>
  <si>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Bill Pmt -Check</t>
  </si>
  <si>
    <t>Bill</t>
  </si>
  <si>
    <t>eft</t>
  </si>
  <si>
    <t>E-pay</t>
  </si>
  <si>
    <t>DD1073</t>
  </si>
  <si>
    <t>DD1074</t>
  </si>
  <si>
    <t>DD1075</t>
  </si>
  <si>
    <t>DD1076</t>
  </si>
  <si>
    <t>DD1077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</si>
  <si>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</si>
  <si>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</si>
  <si>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</si>
  <si>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</si>
  <si>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</si>
  <si>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</si>
  <si>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</si>
  <si>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</si>
  <si>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</si>
  <si>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</si>
  <si>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</si>
  <si>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Intuit</t>
  </si>
  <si>
    <t>QuickBooks Payroll Service</t>
  </si>
  <si>
    <t>brightspeed</t>
  </si>
  <si>
    <t>United States Treasury</t>
  </si>
  <si>
    <t>Wisconsin Dept. of Revenue</t>
  </si>
  <si>
    <t>Carol Fahrenkrog</t>
  </si>
  <si>
    <t>Dennis Clark</t>
  </si>
  <si>
    <t>Levi Leafblad {commissioner}</t>
  </si>
  <si>
    <t>Pam Brindley</t>
  </si>
  <si>
    <t>Rose M Lawyer</t>
  </si>
  <si>
    <t>Andrew J Long</t>
  </si>
  <si>
    <t>Duane L. Dehn Ind.</t>
  </si>
  <si>
    <t>Ryan Faragher</t>
  </si>
  <si>
    <t>Duane L. Dehn</t>
  </si>
  <si>
    <t>GBWWTP</t>
  </si>
  <si>
    <t>Town of Bayfield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</si>
</sst>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74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81</v>
      </c>
    </row>
    <row r="2" spans="1:6" ht="15.75" thickTop="1" x14ac:dyDescent="0.25">
      <c r="A2" s="1" t="s">
        <v>82</v>
      </c>
      <c r="B2" s="1"/>
      <c r="C2" s="1"/>
      <c r="D2" s="1"/>
      <c r="E2" s="1"/>
      <c r="F2" s="2"/>
    </row>
    <row r="3" spans="1:6" x14ac:dyDescent="0.25">
      <c r="A3" s="1"/>
      <c r="B3" s="1" t="s">
        <v>83</v>
      </c>
      <c r="C3" s="1"/>
      <c r="D3" s="1"/>
      <c r="E3" s="1"/>
      <c r="F3" s="2"/>
    </row>
    <row r="4" spans="1:6" x14ac:dyDescent="0.25">
      <c r="A4" s="1"/>
      <c r="B4" s="1"/>
      <c r="C4" s="1" t="s">
        <v>84</v>
      </c>
      <c r="D4" s="1"/>
      <c r="E4" s="1"/>
      <c r="F4" s="2"/>
    </row>
    <row r="5" spans="1:6" x14ac:dyDescent="0.25">
      <c r="A5" s="1"/>
      <c r="B5" s="1"/>
      <c r="C5" s="1"/>
      <c r="D5" s="1" t="s">
        <v>85</v>
      </c>
      <c r="E5" s="1"/>
      <c r="F5" s="2">
        <v>213493.89</v>
      </c>
    </row>
    <row r="6" spans="1:6" x14ac:dyDescent="0.25">
      <c r="A6" s="1"/>
      <c r="B6" s="1"/>
      <c r="C6" s="1"/>
      <c r="D6" s="1" t="s">
        <v>86</v>
      </c>
      <c r="E6" s="1"/>
      <c r="F6" s="2">
        <v>695684.27</v>
      </c>
    </row>
    <row r="7" spans="1:6" x14ac:dyDescent="0.25">
      <c r="A7" s="1"/>
      <c r="B7" s="1"/>
      <c r="C7" s="1"/>
      <c r="D7" s="1" t="s">
        <v>87</v>
      </c>
      <c r="E7" s="1"/>
      <c r="F7" s="2">
        <v>9302.57</v>
      </c>
    </row>
    <row r="8" spans="1:6" ht="15.75" thickBot="1" x14ac:dyDescent="0.3">
      <c r="A8" s="1"/>
      <c r="B8" s="1"/>
      <c r="C8" s="1"/>
      <c r="D8" s="1" t="s">
        <v>88</v>
      </c>
      <c r="E8" s="1"/>
      <c r="F8" s="3">
        <v>54798.39</v>
      </c>
    </row>
    <row r="9" spans="1:6" x14ac:dyDescent="0.25">
      <c r="A9" s="1"/>
      <c r="B9" s="1"/>
      <c r="C9" s="1" t="s">
        <v>89</v>
      </c>
      <c r="D9" s="1"/>
      <c r="E9" s="1"/>
      <c r="F9" s="2">
        <f>ROUND(SUM(F4:F8),5)</f>
        <v>973279.12</v>
      </c>
    </row>
    <row r="10" spans="1:6" x14ac:dyDescent="0.25">
      <c r="A10" s="1"/>
      <c r="B10" s="1"/>
      <c r="C10" s="1" t="s">
        <v>90</v>
      </c>
      <c r="D10" s="1"/>
      <c r="E10" s="1"/>
      <c r="F10" s="2"/>
    </row>
    <row r="11" spans="1:6" x14ac:dyDescent="0.25">
      <c r="A11" s="1"/>
      <c r="B11" s="1"/>
      <c r="C11" s="1"/>
      <c r="D11" s="1" t="s">
        <v>91</v>
      </c>
      <c r="E11" s="1"/>
      <c r="F11" s="2">
        <v>9743.82</v>
      </c>
    </row>
    <row r="12" spans="1:6" x14ac:dyDescent="0.25">
      <c r="A12" s="1"/>
      <c r="B12" s="1"/>
      <c r="C12" s="1"/>
      <c r="D12" s="1" t="s">
        <v>92</v>
      </c>
      <c r="E12" s="1"/>
      <c r="F12" s="2">
        <v>15645.12</v>
      </c>
    </row>
    <row r="13" spans="1:6" x14ac:dyDescent="0.25">
      <c r="A13" s="1"/>
      <c r="B13" s="1"/>
      <c r="C13" s="1"/>
      <c r="D13" s="1" t="s">
        <v>93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94</v>
      </c>
      <c r="E14" s="1"/>
      <c r="F14" s="3">
        <v>18667.02</v>
      </c>
    </row>
    <row r="15" spans="1:6" x14ac:dyDescent="0.25">
      <c r="A15" s="1"/>
      <c r="B15" s="1"/>
      <c r="C15" s="1" t="s">
        <v>95</v>
      </c>
      <c r="D15" s="1"/>
      <c r="E15" s="1"/>
      <c r="F15" s="2">
        <f>ROUND(SUM(F10:F14),5)</f>
        <v>65139.96</v>
      </c>
    </row>
    <row r="16" spans="1:6" x14ac:dyDescent="0.25">
      <c r="A16" s="1"/>
      <c r="B16" s="1"/>
      <c r="C16" s="1" t="s">
        <v>96</v>
      </c>
      <c r="D16" s="1"/>
      <c r="E16" s="1"/>
      <c r="F16" s="2"/>
    </row>
    <row r="17" spans="1:6" x14ac:dyDescent="0.25">
      <c r="A17" s="1"/>
      <c r="B17" s="1"/>
      <c r="C17" s="1"/>
      <c r="D17" s="1" t="s">
        <v>97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98</v>
      </c>
      <c r="E18" s="1"/>
      <c r="F18" s="2">
        <v>670.43</v>
      </c>
    </row>
    <row r="19" spans="1:6" x14ac:dyDescent="0.25">
      <c r="A19" s="1"/>
      <c r="B19" s="1"/>
      <c r="C19" s="1"/>
      <c r="D19" s="1" t="s">
        <v>99</v>
      </c>
      <c r="E19" s="1"/>
      <c r="F19" s="2">
        <v>-960.32</v>
      </c>
    </row>
    <row r="20" spans="1:6" x14ac:dyDescent="0.25">
      <c r="A20" s="1"/>
      <c r="B20" s="1"/>
      <c r="C20" s="1"/>
      <c r="D20" s="1" t="s">
        <v>100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101</v>
      </c>
      <c r="E21" s="1"/>
      <c r="F21" s="4">
        <v>3238.4</v>
      </c>
    </row>
    <row r="22" spans="1:6" ht="15.75" thickBot="1" x14ac:dyDescent="0.3">
      <c r="A22" s="1"/>
      <c r="B22" s="1"/>
      <c r="C22" s="1" t="s">
        <v>102</v>
      </c>
      <c r="D22" s="1"/>
      <c r="E22" s="1"/>
      <c r="F22" s="5">
        <f>ROUND(SUM(F16:F21),5)</f>
        <v>58292.05</v>
      </c>
    </row>
    <row r="23" spans="1:6" x14ac:dyDescent="0.25">
      <c r="A23" s="1"/>
      <c r="B23" s="1" t="s">
        <v>103</v>
      </c>
      <c r="C23" s="1"/>
      <c r="D23" s="1"/>
      <c r="E23" s="1"/>
      <c r="F23" s="2">
        <f>ROUND(F3+F9+F15+F22,5)</f>
        <v>1096711.1299999999</v>
      </c>
    </row>
    <row r="24" spans="1:6" x14ac:dyDescent="0.25">
      <c r="A24" s="1"/>
      <c r="B24" s="1" t="s">
        <v>104</v>
      </c>
      <c r="C24" s="1"/>
      <c r="D24" s="1"/>
      <c r="E24" s="1"/>
      <c r="F24" s="2"/>
    </row>
    <row r="25" spans="1:6" x14ac:dyDescent="0.25">
      <c r="A25" s="1"/>
      <c r="B25" s="1"/>
      <c r="C25" s="1" t="s">
        <v>105</v>
      </c>
      <c r="D25" s="1"/>
      <c r="E25" s="1"/>
      <c r="F25" s="2">
        <v>30433.79</v>
      </c>
    </row>
    <row r="26" spans="1:6" x14ac:dyDescent="0.25">
      <c r="A26" s="1"/>
      <c r="B26" s="1"/>
      <c r="C26" s="1" t="s">
        <v>106</v>
      </c>
      <c r="D26" s="1"/>
      <c r="E26" s="1"/>
      <c r="F26" s="2">
        <v>28045.7</v>
      </c>
    </row>
    <row r="27" spans="1:6" x14ac:dyDescent="0.25">
      <c r="A27" s="1"/>
      <c r="B27" s="1"/>
      <c r="C27" s="1" t="s">
        <v>107</v>
      </c>
      <c r="D27" s="1"/>
      <c r="E27" s="1"/>
      <c r="F27" s="2">
        <v>100461.5</v>
      </c>
    </row>
    <row r="28" spans="1:6" x14ac:dyDescent="0.25">
      <c r="A28" s="1"/>
      <c r="B28" s="1"/>
      <c r="C28" s="1" t="s">
        <v>108</v>
      </c>
      <c r="D28" s="1"/>
      <c r="E28" s="1"/>
      <c r="F28" s="2">
        <v>10281</v>
      </c>
    </row>
    <row r="29" spans="1:6" x14ac:dyDescent="0.25">
      <c r="A29" s="1"/>
      <c r="B29" s="1"/>
      <c r="C29" s="1" t="s">
        <v>109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110</v>
      </c>
      <c r="D30" s="1"/>
      <c r="E30" s="1"/>
      <c r="F30" s="2">
        <v>29950.97</v>
      </c>
    </row>
    <row r="31" spans="1:6" x14ac:dyDescent="0.25">
      <c r="A31" s="1"/>
      <c r="B31" s="1"/>
      <c r="C31" s="1" t="s">
        <v>111</v>
      </c>
      <c r="D31" s="1"/>
      <c r="E31" s="1"/>
      <c r="F31" s="2">
        <v>1288.99</v>
      </c>
    </row>
    <row r="32" spans="1:6" x14ac:dyDescent="0.25">
      <c r="A32" s="1"/>
      <c r="B32" s="1"/>
      <c r="C32" s="1" t="s">
        <v>112</v>
      </c>
      <c r="D32" s="1"/>
      <c r="E32" s="1"/>
      <c r="F32" s="2">
        <v>189490.1</v>
      </c>
    </row>
    <row r="33" spans="1:6" x14ac:dyDescent="0.25">
      <c r="A33" s="1"/>
      <c r="B33" s="1"/>
      <c r="C33" s="1" t="s">
        <v>113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114</v>
      </c>
      <c r="D34" s="1"/>
      <c r="E34" s="1"/>
      <c r="F34" s="2"/>
    </row>
    <row r="35" spans="1:6" x14ac:dyDescent="0.25">
      <c r="A35" s="1"/>
      <c r="B35" s="1"/>
      <c r="C35" s="1"/>
      <c r="D35" s="1" t="s">
        <v>115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116</v>
      </c>
      <c r="E36" s="1"/>
      <c r="F36" s="3">
        <v>52932</v>
      </c>
    </row>
    <row r="37" spans="1:6" x14ac:dyDescent="0.25">
      <c r="A37" s="1"/>
      <c r="B37" s="1"/>
      <c r="C37" s="1" t="s">
        <v>117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118</v>
      </c>
      <c r="D38" s="1"/>
      <c r="E38" s="1"/>
      <c r="F38" s="2">
        <v>5163</v>
      </c>
    </row>
    <row r="39" spans="1:6" x14ac:dyDescent="0.25">
      <c r="A39" s="1"/>
      <c r="B39" s="1"/>
      <c r="C39" s="1" t="s">
        <v>119</v>
      </c>
      <c r="D39" s="1"/>
      <c r="E39" s="1"/>
      <c r="F39" s="2">
        <v>-286346.65000000002</v>
      </c>
    </row>
    <row r="40" spans="1:6" ht="15.75" thickBot="1" x14ac:dyDescent="0.3">
      <c r="A40" s="1"/>
      <c r="B40" s="1"/>
      <c r="C40" s="1" t="s">
        <v>120</v>
      </c>
      <c r="D40" s="1"/>
      <c r="E40" s="1"/>
      <c r="F40" s="3">
        <v>-605141.71</v>
      </c>
    </row>
    <row r="41" spans="1:6" x14ac:dyDescent="0.25">
      <c r="A41" s="1"/>
      <c r="B41" s="1" t="s">
        <v>121</v>
      </c>
      <c r="C41" s="1"/>
      <c r="D41" s="1"/>
      <c r="E41" s="1"/>
      <c r="F41" s="2">
        <f>ROUND(SUM(F24:F33)+SUM(F37:F40),5)</f>
        <v>2108345.09</v>
      </c>
    </row>
    <row r="42" spans="1:6" x14ac:dyDescent="0.25">
      <c r="A42" s="1"/>
      <c r="B42" s="1" t="s">
        <v>122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123</v>
      </c>
      <c r="D43" s="1"/>
      <c r="E43" s="1"/>
      <c r="F43" s="4">
        <v>22426.45</v>
      </c>
    </row>
    <row r="44" spans="1:6" ht="15.75" thickBot="1" x14ac:dyDescent="0.3">
      <c r="A44" s="1"/>
      <c r="B44" s="1" t="s">
        <v>124</v>
      </c>
      <c r="C44" s="1"/>
      <c r="D44" s="1"/>
      <c r="E44" s="1"/>
      <c r="F44" s="6">
        <f>ROUND(SUM(F42:F43),5)</f>
        <v>22426.45</v>
      </c>
    </row>
    <row r="45" spans="1:6" s="9" customFormat="1" ht="12" thickBot="1" x14ac:dyDescent="0.25">
      <c r="A45" s="7" t="s">
        <v>125</v>
      </c>
      <c r="B45" s="7"/>
      <c r="C45" s="7"/>
      <c r="D45" s="7"/>
      <c r="E45" s="7"/>
      <c r="F45" s="8">
        <f>ROUND(F2+F23+F41+F44,5)</f>
        <v>3227482.67</v>
      </c>
    </row>
    <row r="46" spans="1:6" ht="15.75" thickTop="1" x14ac:dyDescent="0.25">
      <c r="A46" s="1" t="s">
        <v>126</v>
      </c>
      <c r="B46" s="1"/>
      <c r="C46" s="1"/>
      <c r="D46" s="1"/>
      <c r="E46" s="1"/>
      <c r="F46" s="2"/>
    </row>
    <row r="47" spans="1:6" x14ac:dyDescent="0.25">
      <c r="A47" s="1"/>
      <c r="B47" s="1" t="s">
        <v>127</v>
      </c>
      <c r="C47" s="1"/>
      <c r="D47" s="1"/>
      <c r="E47" s="1"/>
      <c r="F47" s="2"/>
    </row>
    <row r="48" spans="1:6" x14ac:dyDescent="0.25">
      <c r="A48" s="1"/>
      <c r="B48" s="1"/>
      <c r="C48" s="1" t="s">
        <v>128</v>
      </c>
      <c r="D48" s="1"/>
      <c r="E48" s="1"/>
      <c r="F48" s="2"/>
    </row>
    <row r="49" spans="1:6" x14ac:dyDescent="0.25">
      <c r="A49" s="1"/>
      <c r="B49" s="1"/>
      <c r="C49" s="1"/>
      <c r="D49" s="1" t="s">
        <v>129</v>
      </c>
      <c r="E49" s="1"/>
      <c r="F49" s="2"/>
    </row>
    <row r="50" spans="1:6" x14ac:dyDescent="0.25">
      <c r="A50" s="1"/>
      <c r="B50" s="1"/>
      <c r="C50" s="1"/>
      <c r="D50" s="1"/>
      <c r="E50" s="1" t="s">
        <v>130</v>
      </c>
      <c r="F50" s="2">
        <v>1707.25</v>
      </c>
    </row>
    <row r="51" spans="1:6" x14ac:dyDescent="0.25">
      <c r="A51" s="1"/>
      <c r="B51" s="1"/>
      <c r="C51" s="1"/>
      <c r="D51" s="1"/>
      <c r="E51" s="1" t="s">
        <v>131</v>
      </c>
      <c r="F51" s="2">
        <v>654.71</v>
      </c>
    </row>
    <row r="52" spans="1:6" x14ac:dyDescent="0.25">
      <c r="A52" s="1"/>
      <c r="B52" s="1"/>
      <c r="C52" s="1"/>
      <c r="D52" s="1"/>
      <c r="E52" s="1" t="s">
        <v>132</v>
      </c>
      <c r="F52" s="2">
        <v>-1667.22</v>
      </c>
    </row>
    <row r="53" spans="1:6" x14ac:dyDescent="0.25">
      <c r="A53" s="1"/>
      <c r="B53" s="1"/>
      <c r="C53" s="1"/>
      <c r="D53" s="1"/>
      <c r="E53" s="1" t="s">
        <v>133</v>
      </c>
      <c r="F53" s="2">
        <v>141.24</v>
      </c>
    </row>
    <row r="54" spans="1:6" x14ac:dyDescent="0.25">
      <c r="A54" s="1"/>
      <c r="B54" s="1"/>
      <c r="C54" s="1"/>
      <c r="D54" s="1"/>
      <c r="E54" s="1" t="s">
        <v>134</v>
      </c>
      <c r="F54" s="2">
        <v>6647.94</v>
      </c>
    </row>
    <row r="55" spans="1:6" x14ac:dyDescent="0.25">
      <c r="A55" s="1"/>
      <c r="B55" s="1"/>
      <c r="C55" s="1"/>
      <c r="D55" s="1"/>
      <c r="E55" s="1" t="s">
        <v>135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136</v>
      </c>
      <c r="F56" s="4">
        <v>82712.3</v>
      </c>
    </row>
    <row r="57" spans="1:6" ht="15.75" thickBot="1" x14ac:dyDescent="0.3">
      <c r="A57" s="1"/>
      <c r="B57" s="1"/>
      <c r="C57" s="1"/>
      <c r="D57" s="1" t="s">
        <v>137</v>
      </c>
      <c r="E57" s="1"/>
      <c r="F57" s="5">
        <f>ROUND(SUM(F49:F56),5)</f>
        <v>90704.82</v>
      </c>
    </row>
    <row r="58" spans="1:6" x14ac:dyDescent="0.25">
      <c r="A58" s="1"/>
      <c r="B58" s="1"/>
      <c r="C58" s="1" t="s">
        <v>138</v>
      </c>
      <c r="D58" s="1"/>
      <c r="E58" s="1"/>
      <c r="F58" s="2">
        <f>ROUND(F48+F57,5)</f>
        <v>90704.82</v>
      </c>
    </row>
    <row r="59" spans="1:6" x14ac:dyDescent="0.25">
      <c r="A59" s="1"/>
      <c r="B59" s="1"/>
      <c r="C59" s="1" t="s">
        <v>139</v>
      </c>
      <c r="D59" s="1"/>
      <c r="E59" s="1"/>
      <c r="F59" s="2"/>
    </row>
    <row r="60" spans="1:6" x14ac:dyDescent="0.25">
      <c r="A60" s="1"/>
      <c r="B60" s="1"/>
      <c r="C60" s="1"/>
      <c r="D60" s="1" t="s">
        <v>140</v>
      </c>
      <c r="E60" s="1"/>
      <c r="F60" s="2">
        <v>560000</v>
      </c>
    </row>
    <row r="61" spans="1:6" x14ac:dyDescent="0.25">
      <c r="A61" s="1"/>
      <c r="B61" s="1"/>
      <c r="C61" s="1"/>
      <c r="D61" s="1" t="s">
        <v>141</v>
      </c>
      <c r="E61" s="1"/>
      <c r="F61" s="2">
        <v>79583.12</v>
      </c>
    </row>
    <row r="62" spans="1:6" ht="15.75" thickBot="1" x14ac:dyDescent="0.3">
      <c r="A62" s="1"/>
      <c r="B62" s="1"/>
      <c r="C62" s="1"/>
      <c r="D62" s="1" t="s">
        <v>142</v>
      </c>
      <c r="E62" s="1"/>
      <c r="F62" s="4">
        <v>82967.039999999994</v>
      </c>
    </row>
    <row r="63" spans="1:6" ht="15.75" thickBot="1" x14ac:dyDescent="0.3">
      <c r="A63" s="1"/>
      <c r="B63" s="1"/>
      <c r="C63" s="1" t="s">
        <v>143</v>
      </c>
      <c r="D63" s="1"/>
      <c r="E63" s="1"/>
      <c r="F63" s="5">
        <f>ROUND(SUM(F59:F62),5)</f>
        <v>722550.16</v>
      </c>
    </row>
    <row r="64" spans="1:6" x14ac:dyDescent="0.25">
      <c r="A64" s="1"/>
      <c r="B64" s="1" t="s">
        <v>144</v>
      </c>
      <c r="C64" s="1"/>
      <c r="D64" s="1"/>
      <c r="E64" s="1"/>
      <c r="F64" s="2">
        <f>ROUND(F47+F58+F63,5)</f>
        <v>813254.98</v>
      </c>
    </row>
    <row r="65" spans="1:6" x14ac:dyDescent="0.25">
      <c r="A65" s="1"/>
      <c r="B65" s="1" t="s">
        <v>145</v>
      </c>
      <c r="C65" s="1"/>
      <c r="D65" s="1"/>
      <c r="E65" s="1"/>
      <c r="F65" s="2"/>
    </row>
    <row r="66" spans="1:6" x14ac:dyDescent="0.25">
      <c r="A66" s="1"/>
      <c r="B66" s="1"/>
      <c r="C66" s="1" t="s">
        <v>146</v>
      </c>
      <c r="D66" s="1"/>
      <c r="E66" s="1"/>
      <c r="F66" s="2">
        <v>321022.65999999997</v>
      </c>
    </row>
    <row r="67" spans="1:6" x14ac:dyDescent="0.25">
      <c r="A67" s="1"/>
      <c r="B67" s="1"/>
      <c r="C67" s="1" t="s">
        <v>147</v>
      </c>
      <c r="D67" s="1"/>
      <c r="E67" s="1"/>
      <c r="F67" s="2">
        <v>1928687.79</v>
      </c>
    </row>
    <row r="68" spans="1:6" x14ac:dyDescent="0.25">
      <c r="A68" s="1"/>
      <c r="B68" s="1"/>
      <c r="C68" s="1" t="s">
        <v>148</v>
      </c>
      <c r="D68" s="1"/>
      <c r="E68" s="1"/>
      <c r="F68" s="2">
        <v>-52658.67</v>
      </c>
    </row>
    <row r="69" spans="1:6" x14ac:dyDescent="0.25">
      <c r="A69" s="1"/>
      <c r="B69" s="1"/>
      <c r="C69" s="1" t="s">
        <v>149</v>
      </c>
      <c r="D69" s="1"/>
      <c r="E69" s="1"/>
      <c r="F69" s="2">
        <v>7765.81</v>
      </c>
    </row>
    <row r="70" spans="1:6" x14ac:dyDescent="0.25">
      <c r="A70" s="1"/>
      <c r="B70" s="1"/>
      <c r="C70" s="1" t="s">
        <v>150</v>
      </c>
      <c r="D70" s="1"/>
      <c r="E70" s="1"/>
      <c r="F70" s="2">
        <v>158944.03</v>
      </c>
    </row>
    <row r="71" spans="1:6" ht="15.75" thickBot="1" x14ac:dyDescent="0.3">
      <c r="A71" s="1"/>
      <c r="B71" s="1"/>
      <c r="C71" s="1" t="s">
        <v>58</v>
      </c>
      <c r="D71" s="1"/>
      <c r="E71" s="1"/>
      <c r="F71" s="4">
        <v>50466.07</v>
      </c>
    </row>
    <row r="72" spans="1:6" ht="15.75" thickBot="1" x14ac:dyDescent="0.3">
      <c r="A72" s="1"/>
      <c r="B72" s="1" t="s">
        <v>151</v>
      </c>
      <c r="C72" s="1"/>
      <c r="D72" s="1"/>
      <c r="E72" s="1"/>
      <c r="F72" s="6">
        <f>ROUND(SUM(F65:F71),5)</f>
        <v>2414227.69</v>
      </c>
    </row>
    <row r="73" spans="1:6" s="9" customFormat="1" ht="12" thickBot="1" x14ac:dyDescent="0.25">
      <c r="A73" s="7" t="s">
        <v>152</v>
      </c>
      <c r="B73" s="7"/>
      <c r="C73" s="7"/>
      <c r="D73" s="7"/>
      <c r="E73" s="7"/>
      <c r="F73" s="8">
        <f>ROUND(F46+F64+F72,5)</f>
        <v>3227482.67</v>
      </c>
    </row>
    <row r="7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6:09 PM
&amp;"Arial,Bold"&amp;8 05/01/23
&amp;"Arial,Bold"&amp;8 Accrual Basis&amp;C&amp;"Arial,Bold"&amp;12 PIKES BAY SANITARY DISTRICT
&amp;"Arial,Bold"&amp;14 Balance Sheet
&amp;"Arial,Bold"&amp;10 As of April 30,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D3" sqref="D3"/>
    </sheetView>
  </sheetViews>
  <sheetFormatPr defaultRowHeight="15" x14ac:dyDescent="0.25"/>
  <cols>
    <col min="1" max="5" width="3" style="13" customWidth="1"/>
    <col min="6" max="6" width="24.710937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369.4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56689.21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86112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143170.60999999999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10631.25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14291.22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2023.5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750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-40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710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6758.35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290.22000000000003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2317.98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750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6250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17292.099999999999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33658.65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5125</v>
      </c>
    </row>
    <row r="31" spans="1:7" ht="15.75" thickBot="1" x14ac:dyDescent="0.3">
      <c r="A31" s="1"/>
      <c r="B31" s="1"/>
      <c r="C31" s="1"/>
      <c r="D31" s="1"/>
      <c r="E31" s="1"/>
      <c r="F31" s="1" t="s">
        <v>30</v>
      </c>
      <c r="G31" s="4">
        <v>937.5</v>
      </c>
    </row>
    <row r="32" spans="1:7" ht="15.75" thickBot="1" x14ac:dyDescent="0.3">
      <c r="A32" s="1"/>
      <c r="B32" s="1"/>
      <c r="C32" s="1"/>
      <c r="D32" s="1"/>
      <c r="E32" s="1" t="s">
        <v>31</v>
      </c>
      <c r="F32" s="1"/>
      <c r="G32" s="5">
        <f>ROUND(SUM(G29:G31),5)</f>
        <v>6062.5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>
        <f>ROUND(SUM(G27:G28)+G32,5)</f>
        <v>6147.5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/>
    </row>
    <row r="35" spans="1:7" ht="15.75" thickBot="1" x14ac:dyDescent="0.3">
      <c r="A35" s="1"/>
      <c r="B35" s="1"/>
      <c r="C35" s="1"/>
      <c r="D35" s="1"/>
      <c r="E35" s="1" t="s">
        <v>34</v>
      </c>
      <c r="F35" s="1"/>
      <c r="G35" s="3">
        <v>4001.25</v>
      </c>
    </row>
    <row r="36" spans="1:7" x14ac:dyDescent="0.25">
      <c r="A36" s="1"/>
      <c r="B36" s="1"/>
      <c r="C36" s="1"/>
      <c r="D36" s="1" t="s">
        <v>35</v>
      </c>
      <c r="E36" s="1"/>
      <c r="F36" s="1"/>
      <c r="G36" s="2">
        <f>ROUND(SUM(G34:G35),5)</f>
        <v>4001.25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/>
    </row>
    <row r="38" spans="1:7" x14ac:dyDescent="0.25">
      <c r="A38" s="1"/>
      <c r="B38" s="1"/>
      <c r="C38" s="1"/>
      <c r="D38" s="1"/>
      <c r="E38" s="1" t="s">
        <v>37</v>
      </c>
      <c r="F38" s="1"/>
      <c r="G38" s="2">
        <v>606.23</v>
      </c>
    </row>
    <row r="39" spans="1:7" ht="15.75" thickBot="1" x14ac:dyDescent="0.3">
      <c r="A39" s="1"/>
      <c r="B39" s="1"/>
      <c r="C39" s="1"/>
      <c r="D39" s="1"/>
      <c r="E39" s="1" t="s">
        <v>38</v>
      </c>
      <c r="F39" s="1"/>
      <c r="G39" s="3">
        <v>670.52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f>ROUND(SUM(G37:G39),5)</f>
        <v>1276.75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x14ac:dyDescent="0.25">
      <c r="A42" s="1"/>
      <c r="B42" s="1"/>
      <c r="C42" s="1"/>
      <c r="D42" s="1"/>
      <c r="E42" s="1" t="s">
        <v>41</v>
      </c>
      <c r="F42" s="1"/>
      <c r="G42" s="2">
        <v>318.86</v>
      </c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300</v>
      </c>
    </row>
    <row r="44" spans="1:7" x14ac:dyDescent="0.25">
      <c r="A44" s="1"/>
      <c r="B44" s="1"/>
      <c r="C44" s="1"/>
      <c r="D44" s="1"/>
      <c r="E44" s="1" t="s">
        <v>43</v>
      </c>
      <c r="F44" s="1"/>
      <c r="G44" s="2"/>
    </row>
    <row r="45" spans="1:7" ht="15.75" thickBot="1" x14ac:dyDescent="0.3">
      <c r="A45" s="1"/>
      <c r="B45" s="1"/>
      <c r="C45" s="1"/>
      <c r="D45" s="1"/>
      <c r="E45" s="1"/>
      <c r="F45" s="1" t="s">
        <v>44</v>
      </c>
      <c r="G45" s="3">
        <v>981.16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f>ROUND(SUM(G44:G45),5)</f>
        <v>981.16</v>
      </c>
    </row>
    <row r="47" spans="1:7" ht="15.75" thickBot="1" x14ac:dyDescent="0.3">
      <c r="A47" s="1"/>
      <c r="B47" s="1"/>
      <c r="C47" s="1"/>
      <c r="D47" s="1"/>
      <c r="E47" s="1" t="s">
        <v>46</v>
      </c>
      <c r="F47" s="1"/>
      <c r="G47" s="3">
        <v>63</v>
      </c>
    </row>
    <row r="48" spans="1:7" x14ac:dyDescent="0.25">
      <c r="A48" s="1"/>
      <c r="B48" s="1"/>
      <c r="C48" s="1"/>
      <c r="D48" s="1" t="s">
        <v>47</v>
      </c>
      <c r="E48" s="1"/>
      <c r="F48" s="1"/>
      <c r="G48" s="2">
        <f>ROUND(SUM(G41:G43)+SUM(G46:G47),5)</f>
        <v>1663.02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/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4">
        <v>170.53</v>
      </c>
    </row>
    <row r="51" spans="1:7" ht="15.75" thickBot="1" x14ac:dyDescent="0.3">
      <c r="A51" s="1"/>
      <c r="B51" s="1"/>
      <c r="C51" s="1"/>
      <c r="D51" s="1" t="s">
        <v>50</v>
      </c>
      <c r="E51" s="1"/>
      <c r="F51" s="1"/>
      <c r="G51" s="6">
        <f>ROUND(SUM(G49:G50),5)</f>
        <v>170.53</v>
      </c>
    </row>
    <row r="52" spans="1:7" ht="15.75" thickBot="1" x14ac:dyDescent="0.3">
      <c r="A52" s="1"/>
      <c r="B52" s="1"/>
      <c r="C52" s="1" t="s">
        <v>51</v>
      </c>
      <c r="D52" s="1"/>
      <c r="E52" s="1"/>
      <c r="F52" s="1"/>
      <c r="G52" s="5">
        <f>ROUND(SUM(G8:G11)+G15+G18+G26+G33+G36+G40+G48+G51,5)</f>
        <v>74573.67</v>
      </c>
    </row>
    <row r="53" spans="1:7" x14ac:dyDescent="0.25">
      <c r="A53" s="1"/>
      <c r="B53" s="1" t="s">
        <v>52</v>
      </c>
      <c r="C53" s="1"/>
      <c r="D53" s="1"/>
      <c r="E53" s="1"/>
      <c r="F53" s="1"/>
      <c r="G53" s="2">
        <f>ROUND(G2+G7-G52,5)</f>
        <v>68596.94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/>
    </row>
    <row r="55" spans="1:7" x14ac:dyDescent="0.25">
      <c r="A55" s="1"/>
      <c r="B55" s="1"/>
      <c r="C55" s="1" t="s">
        <v>54</v>
      </c>
      <c r="D55" s="1"/>
      <c r="E55" s="1"/>
      <c r="F55" s="1"/>
      <c r="G55" s="2"/>
    </row>
    <row r="56" spans="1:7" ht="15.75" thickBot="1" x14ac:dyDescent="0.3">
      <c r="A56" s="1"/>
      <c r="B56" s="1"/>
      <c r="C56" s="1"/>
      <c r="D56" s="1" t="s">
        <v>55</v>
      </c>
      <c r="E56" s="1"/>
      <c r="F56" s="1"/>
      <c r="G56" s="4">
        <v>20134</v>
      </c>
    </row>
    <row r="57" spans="1:7" ht="15.75" thickBot="1" x14ac:dyDescent="0.3">
      <c r="A57" s="1"/>
      <c r="B57" s="1"/>
      <c r="C57" s="1" t="s">
        <v>56</v>
      </c>
      <c r="D57" s="1"/>
      <c r="E57" s="1"/>
      <c r="F57" s="1"/>
      <c r="G57" s="6">
        <f>ROUND(SUM(G55:G56),5)</f>
        <v>20134</v>
      </c>
    </row>
    <row r="58" spans="1:7" ht="15.75" thickBot="1" x14ac:dyDescent="0.3">
      <c r="A58" s="1"/>
      <c r="B58" s="1" t="s">
        <v>57</v>
      </c>
      <c r="C58" s="1"/>
      <c r="D58" s="1"/>
      <c r="E58" s="1"/>
      <c r="F58" s="1"/>
      <c r="G58" s="6">
        <f>ROUND(G54-G57,5)</f>
        <v>-20134</v>
      </c>
    </row>
    <row r="59" spans="1:7" s="9" customFormat="1" ht="12" thickBot="1" x14ac:dyDescent="0.25">
      <c r="A59" s="7" t="s">
        <v>58</v>
      </c>
      <c r="B59" s="7"/>
      <c r="C59" s="7"/>
      <c r="D59" s="7"/>
      <c r="E59" s="7"/>
      <c r="F59" s="7"/>
      <c r="G59" s="8">
        <f>ROUND(G53+G58,5)</f>
        <v>48462.94</v>
      </c>
    </row>
    <row r="6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6:03 PM
&amp;"Arial,Bold"&amp;8 05/01/23
&amp;"Arial,Bold"&amp;8 Accrual Basis&amp;C&amp;"Arial,Bold"&amp;12 PIKES BAY SANITARY DISTRICT
&amp;"Arial,Bold"&amp;14 Profit &amp;&amp; Loss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79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59</v>
      </c>
      <c r="H2" s="25"/>
      <c r="I2" s="24" t="s">
        <v>60</v>
      </c>
      <c r="J2" s="25"/>
      <c r="K2" s="24" t="s">
        <v>61</v>
      </c>
      <c r="L2" s="25"/>
      <c r="M2" s="24" t="s">
        <v>62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63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369.4</v>
      </c>
      <c r="H6" s="17"/>
      <c r="I6" s="2">
        <v>815.72</v>
      </c>
      <c r="J6" s="17"/>
      <c r="K6" s="2">
        <f t="shared" si="0"/>
        <v>-446.32</v>
      </c>
      <c r="L6" s="17"/>
      <c r="M6" s="18">
        <f t="shared" si="1"/>
        <v>0.45284999999999997</v>
      </c>
    </row>
    <row r="7" spans="1:13" x14ac:dyDescent="0.25">
      <c r="A7" s="1"/>
      <c r="B7" s="1"/>
      <c r="C7" s="1"/>
      <c r="D7" s="1" t="s">
        <v>64</v>
      </c>
      <c r="E7" s="1"/>
      <c r="F7" s="1"/>
      <c r="G7" s="2">
        <v>0</v>
      </c>
      <c r="H7" s="17"/>
      <c r="I7" s="2">
        <v>0</v>
      </c>
      <c r="J7" s="17"/>
      <c r="K7" s="2">
        <f t="shared" si="0"/>
        <v>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4</v>
      </c>
      <c r="E8" s="1"/>
      <c r="F8" s="1"/>
      <c r="G8" s="2">
        <v>56689.21</v>
      </c>
      <c r="H8" s="17"/>
      <c r="I8" s="2">
        <v>23539.360000000001</v>
      </c>
      <c r="J8" s="17"/>
      <c r="K8" s="2">
        <f t="shared" si="0"/>
        <v>33149.85</v>
      </c>
      <c r="L8" s="17"/>
      <c r="M8" s="18">
        <f t="shared" si="1"/>
        <v>2.4082699999999999</v>
      </c>
    </row>
    <row r="9" spans="1:13" ht="15.75" thickBot="1" x14ac:dyDescent="0.3">
      <c r="A9" s="1"/>
      <c r="B9" s="1"/>
      <c r="C9" s="1"/>
      <c r="D9" s="1" t="s">
        <v>5</v>
      </c>
      <c r="E9" s="1"/>
      <c r="F9" s="1"/>
      <c r="G9" s="3">
        <v>75888</v>
      </c>
      <c r="H9" s="17"/>
      <c r="I9" s="3">
        <v>51264</v>
      </c>
      <c r="J9" s="17"/>
      <c r="K9" s="3">
        <f t="shared" si="0"/>
        <v>24624</v>
      </c>
      <c r="L9" s="17"/>
      <c r="M9" s="19">
        <f t="shared" si="1"/>
        <v>1.48034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>
        <f>ROUND(SUM(G4:G9),5)</f>
        <v>132946.60999999999</v>
      </c>
      <c r="H10" s="17"/>
      <c r="I10" s="2">
        <f>ROUND(SUM(I4:I9),5)</f>
        <v>75619.08</v>
      </c>
      <c r="J10" s="17"/>
      <c r="K10" s="2">
        <f t="shared" si="0"/>
        <v>57327.53</v>
      </c>
      <c r="L10" s="17"/>
      <c r="M10" s="18">
        <f t="shared" si="1"/>
        <v>1.7581100000000001</v>
      </c>
    </row>
    <row r="11" spans="1:13" x14ac:dyDescent="0.25">
      <c r="A11" s="1"/>
      <c r="B11" s="1"/>
      <c r="C11" s="1" t="s">
        <v>7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8</v>
      </c>
      <c r="E12" s="1"/>
      <c r="F12" s="1"/>
      <c r="G12" s="2">
        <v>10631.25</v>
      </c>
      <c r="H12" s="17"/>
      <c r="I12" s="2"/>
      <c r="J12" s="17"/>
      <c r="K12" s="2"/>
      <c r="L12" s="17"/>
      <c r="M12" s="18"/>
    </row>
    <row r="13" spans="1:13" x14ac:dyDescent="0.25">
      <c r="A13" s="1"/>
      <c r="B13" s="1"/>
      <c r="C13" s="1"/>
      <c r="D13" s="1" t="s">
        <v>65</v>
      </c>
      <c r="E13" s="1"/>
      <c r="F13" s="1"/>
      <c r="G13" s="2">
        <v>0</v>
      </c>
      <c r="H13" s="17"/>
      <c r="I13" s="2">
        <v>16000</v>
      </c>
      <c r="J13" s="17"/>
      <c r="K13" s="2">
        <f>ROUND((G13-I13),5)</f>
        <v>-16000</v>
      </c>
      <c r="L13" s="17"/>
      <c r="M13" s="18">
        <f>ROUND(IF(I13=0, IF(G13=0, 0, 1), G13/I13),5)</f>
        <v>0</v>
      </c>
    </row>
    <row r="14" spans="1:13" x14ac:dyDescent="0.25">
      <c r="A14" s="1"/>
      <c r="B14" s="1"/>
      <c r="C14" s="1"/>
      <c r="D14" s="1" t="s">
        <v>66</v>
      </c>
      <c r="E14" s="1"/>
      <c r="F14" s="1"/>
      <c r="G14" s="2">
        <v>0</v>
      </c>
      <c r="H14" s="17"/>
      <c r="I14" s="2">
        <v>515.66999999999996</v>
      </c>
      <c r="J14" s="17"/>
      <c r="K14" s="2">
        <f>ROUND((G14-I14),5)</f>
        <v>-515.66999999999996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67</v>
      </c>
      <c r="E15" s="1"/>
      <c r="F15" s="1"/>
      <c r="G15" s="2">
        <v>0</v>
      </c>
      <c r="H15" s="17"/>
      <c r="I15" s="2">
        <v>42601</v>
      </c>
      <c r="J15" s="17"/>
      <c r="K15" s="2">
        <f>ROUND((G15-I15),5)</f>
        <v>-42601</v>
      </c>
      <c r="L15" s="17"/>
      <c r="M15" s="18">
        <f>ROUND(IF(I15=0, IF(G15=0, 0, 1), G15/I15),5)</f>
        <v>0</v>
      </c>
    </row>
    <row r="16" spans="1:13" x14ac:dyDescent="0.25">
      <c r="A16" s="1"/>
      <c r="B16" s="1"/>
      <c r="C16" s="1"/>
      <c r="D16" s="1" t="s">
        <v>9</v>
      </c>
      <c r="E16" s="1"/>
      <c r="F16" s="1"/>
      <c r="G16" s="2">
        <v>11497.69</v>
      </c>
      <c r="H16" s="17"/>
      <c r="I16" s="2">
        <v>5542.87</v>
      </c>
      <c r="J16" s="17"/>
      <c r="K16" s="2">
        <f>ROUND((G16-I16),5)</f>
        <v>5954.82</v>
      </c>
      <c r="L16" s="17"/>
      <c r="M16" s="18">
        <f>ROUND(IF(I16=0, IF(G16=0, 0, 1), G16/I16),5)</f>
        <v>2.0743200000000002</v>
      </c>
    </row>
    <row r="17" spans="1:13" x14ac:dyDescent="0.25">
      <c r="A17" s="1"/>
      <c r="B17" s="1"/>
      <c r="C17" s="1"/>
      <c r="D17" s="1" t="s">
        <v>10</v>
      </c>
      <c r="E17" s="1"/>
      <c r="F17" s="1"/>
      <c r="G17" s="2">
        <v>2023.5</v>
      </c>
      <c r="H17" s="17"/>
      <c r="I17" s="2">
        <v>809</v>
      </c>
      <c r="J17" s="17"/>
      <c r="K17" s="2">
        <f>ROUND((G17-I17),5)</f>
        <v>1214.5</v>
      </c>
      <c r="L17" s="17"/>
      <c r="M17" s="18">
        <f>ROUND(IF(I17=0, IF(G17=0, 0, 1), G17/I17),5)</f>
        <v>2.5012400000000001</v>
      </c>
    </row>
    <row r="18" spans="1:13" x14ac:dyDescent="0.25">
      <c r="A18" s="1"/>
      <c r="B18" s="1"/>
      <c r="C18" s="1"/>
      <c r="D18" s="1" t="s">
        <v>11</v>
      </c>
      <c r="E18" s="1"/>
      <c r="F18" s="1"/>
      <c r="G18" s="2"/>
      <c r="H18" s="17"/>
      <c r="I18" s="2"/>
      <c r="J18" s="17"/>
      <c r="K18" s="2"/>
      <c r="L18" s="17"/>
      <c r="M18" s="18"/>
    </row>
    <row r="19" spans="1:13" x14ac:dyDescent="0.25">
      <c r="A19" s="1"/>
      <c r="B19" s="1"/>
      <c r="C19" s="1"/>
      <c r="D19" s="1"/>
      <c r="E19" s="1" t="s">
        <v>12</v>
      </c>
      <c r="F19" s="1"/>
      <c r="G19" s="2">
        <v>600</v>
      </c>
      <c r="H19" s="17"/>
      <c r="I19" s="2">
        <v>600</v>
      </c>
      <c r="J19" s="17"/>
      <c r="K19" s="2">
        <f>ROUND((G19-I19),5)</f>
        <v>0</v>
      </c>
      <c r="L19" s="17"/>
      <c r="M19" s="18">
        <f>ROUND(IF(I19=0, IF(G19=0, 0, 1), G19/I19),5)</f>
        <v>1</v>
      </c>
    </row>
    <row r="20" spans="1:13" ht="15.75" thickBot="1" x14ac:dyDescent="0.3">
      <c r="A20" s="1"/>
      <c r="B20" s="1"/>
      <c r="C20" s="1"/>
      <c r="D20" s="1"/>
      <c r="E20" s="1" t="s">
        <v>13</v>
      </c>
      <c r="F20" s="1"/>
      <c r="G20" s="3">
        <v>-40</v>
      </c>
      <c r="H20" s="17"/>
      <c r="I20" s="3">
        <v>2486.64</v>
      </c>
      <c r="J20" s="17"/>
      <c r="K20" s="3">
        <f>ROUND((G20-I20),5)</f>
        <v>-2526.64</v>
      </c>
      <c r="L20" s="17"/>
      <c r="M20" s="19">
        <f>ROUND(IF(I20=0, IF(G20=0, 0, 1), G20/I20),5)</f>
        <v>-1.609E-2</v>
      </c>
    </row>
    <row r="21" spans="1:13" x14ac:dyDescent="0.25">
      <c r="A21" s="1"/>
      <c r="B21" s="1"/>
      <c r="C21" s="1"/>
      <c r="D21" s="1" t="s">
        <v>14</v>
      </c>
      <c r="E21" s="1"/>
      <c r="F21" s="1"/>
      <c r="G21" s="2">
        <f>ROUND(SUM(G18:G20),5)</f>
        <v>560</v>
      </c>
      <c r="H21" s="17"/>
      <c r="I21" s="2">
        <f>ROUND(SUM(I18:I20),5)</f>
        <v>3086.64</v>
      </c>
      <c r="J21" s="17"/>
      <c r="K21" s="2">
        <f>ROUND((G21-I21),5)</f>
        <v>-2526.64</v>
      </c>
      <c r="L21" s="17"/>
      <c r="M21" s="18">
        <f>ROUND(IF(I21=0, IF(G21=0, 0, 1), G21/I21),5)</f>
        <v>0.18143000000000001</v>
      </c>
    </row>
    <row r="22" spans="1:13" x14ac:dyDescent="0.25">
      <c r="A22" s="1"/>
      <c r="B22" s="1"/>
      <c r="C22" s="1"/>
      <c r="D22" s="1" t="s">
        <v>15</v>
      </c>
      <c r="E22" s="1"/>
      <c r="F22" s="1"/>
      <c r="G22" s="2"/>
      <c r="H22" s="17"/>
      <c r="I22" s="2"/>
      <c r="J22" s="17"/>
      <c r="K22" s="2"/>
      <c r="L22" s="17"/>
      <c r="M22" s="18"/>
    </row>
    <row r="23" spans="1:13" ht="15.75" thickBot="1" x14ac:dyDescent="0.3">
      <c r="A23" s="1"/>
      <c r="B23" s="1"/>
      <c r="C23" s="1"/>
      <c r="D23" s="1"/>
      <c r="E23" s="1" t="s">
        <v>16</v>
      </c>
      <c r="F23" s="1"/>
      <c r="G23" s="3"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17</v>
      </c>
      <c r="E24" s="1"/>
      <c r="F24" s="1"/>
      <c r="G24" s="2">
        <f>ROUND(SUM(G22:G23),5)</f>
        <v>0</v>
      </c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 t="s">
        <v>18</v>
      </c>
      <c r="E25" s="1"/>
      <c r="F25" s="1"/>
      <c r="G25" s="2"/>
      <c r="H25" s="17"/>
      <c r="I25" s="2"/>
      <c r="J25" s="17"/>
      <c r="K25" s="2"/>
      <c r="L25" s="17"/>
      <c r="M25" s="18"/>
    </row>
    <row r="26" spans="1:13" x14ac:dyDescent="0.25">
      <c r="A26" s="1"/>
      <c r="B26" s="1"/>
      <c r="C26" s="1"/>
      <c r="D26" s="1"/>
      <c r="E26" s="1" t="s">
        <v>19</v>
      </c>
      <c r="F26" s="1"/>
      <c r="G26" s="2">
        <v>5406.68</v>
      </c>
      <c r="H26" s="17"/>
      <c r="I26" s="2">
        <v>5406.64</v>
      </c>
      <c r="J26" s="17"/>
      <c r="K26" s="2">
        <f t="shared" ref="K26:K32" si="2">ROUND((G26-I26),5)</f>
        <v>0.04</v>
      </c>
      <c r="L26" s="17"/>
      <c r="M26" s="18">
        <f t="shared" ref="M26:M32" si="3">ROUND(IF(I26=0, IF(G26=0, 0, 1), G26/I26),5)</f>
        <v>1.0000100000000001</v>
      </c>
    </row>
    <row r="27" spans="1:13" x14ac:dyDescent="0.25">
      <c r="A27" s="1"/>
      <c r="B27" s="1"/>
      <c r="C27" s="1"/>
      <c r="D27" s="1"/>
      <c r="E27" s="1" t="s">
        <v>20</v>
      </c>
      <c r="F27" s="1"/>
      <c r="G27" s="2">
        <v>231.27</v>
      </c>
      <c r="H27" s="17"/>
      <c r="I27" s="2">
        <v>231.36</v>
      </c>
      <c r="J27" s="17"/>
      <c r="K27" s="2">
        <f t="shared" si="2"/>
        <v>-0.09</v>
      </c>
      <c r="L27" s="17"/>
      <c r="M27" s="18">
        <f t="shared" si="3"/>
        <v>0.99961</v>
      </c>
    </row>
    <row r="28" spans="1:13" x14ac:dyDescent="0.25">
      <c r="A28" s="1"/>
      <c r="B28" s="1"/>
      <c r="C28" s="1"/>
      <c r="D28" s="1"/>
      <c r="E28" s="1" t="s">
        <v>21</v>
      </c>
      <c r="F28" s="1"/>
      <c r="G28" s="2">
        <v>1832.56</v>
      </c>
      <c r="H28" s="17"/>
      <c r="I28" s="2">
        <v>1883.56</v>
      </c>
      <c r="J28" s="17"/>
      <c r="K28" s="2">
        <f t="shared" si="2"/>
        <v>-51</v>
      </c>
      <c r="L28" s="17"/>
      <c r="M28" s="18">
        <f t="shared" si="3"/>
        <v>0.97292000000000001</v>
      </c>
    </row>
    <row r="29" spans="1:13" x14ac:dyDescent="0.25">
      <c r="A29" s="1"/>
      <c r="B29" s="1"/>
      <c r="C29" s="1"/>
      <c r="D29" s="1"/>
      <c r="E29" s="1" t="s">
        <v>22</v>
      </c>
      <c r="F29" s="1"/>
      <c r="G29" s="2">
        <v>600</v>
      </c>
      <c r="H29" s="17"/>
      <c r="I29" s="2">
        <v>600</v>
      </c>
      <c r="J29" s="17"/>
      <c r="K29" s="2">
        <f t="shared" si="2"/>
        <v>0</v>
      </c>
      <c r="L29" s="17"/>
      <c r="M29" s="18">
        <f t="shared" si="3"/>
        <v>1</v>
      </c>
    </row>
    <row r="30" spans="1:13" x14ac:dyDescent="0.25">
      <c r="A30" s="1"/>
      <c r="B30" s="1"/>
      <c r="C30" s="1"/>
      <c r="D30" s="1"/>
      <c r="E30" s="1" t="s">
        <v>23</v>
      </c>
      <c r="F30" s="1"/>
      <c r="G30" s="2">
        <v>5000</v>
      </c>
      <c r="H30" s="17"/>
      <c r="I30" s="2">
        <v>5000</v>
      </c>
      <c r="J30" s="17"/>
      <c r="K30" s="2">
        <f t="shared" si="2"/>
        <v>0</v>
      </c>
      <c r="L30" s="17"/>
      <c r="M30" s="18">
        <f t="shared" si="3"/>
        <v>1</v>
      </c>
    </row>
    <row r="31" spans="1:13" ht="15.75" thickBot="1" x14ac:dyDescent="0.3">
      <c r="A31" s="1"/>
      <c r="B31" s="1"/>
      <c r="C31" s="1"/>
      <c r="D31" s="1"/>
      <c r="E31" s="1" t="s">
        <v>24</v>
      </c>
      <c r="F31" s="1"/>
      <c r="G31" s="3">
        <v>13548.04</v>
      </c>
      <c r="H31" s="17"/>
      <c r="I31" s="3">
        <v>13699</v>
      </c>
      <c r="J31" s="17"/>
      <c r="K31" s="3">
        <f t="shared" si="2"/>
        <v>-150.96</v>
      </c>
      <c r="L31" s="17"/>
      <c r="M31" s="19">
        <f t="shared" si="3"/>
        <v>0.98897999999999997</v>
      </c>
    </row>
    <row r="32" spans="1:13" x14ac:dyDescent="0.25">
      <c r="A32" s="1"/>
      <c r="B32" s="1"/>
      <c r="C32" s="1"/>
      <c r="D32" s="1" t="s">
        <v>25</v>
      </c>
      <c r="E32" s="1"/>
      <c r="F32" s="1"/>
      <c r="G32" s="2">
        <f>ROUND(SUM(G25:G31),5)</f>
        <v>26618.55</v>
      </c>
      <c r="H32" s="17"/>
      <c r="I32" s="2">
        <f>ROUND(SUM(I25:I31),5)</f>
        <v>26820.560000000001</v>
      </c>
      <c r="J32" s="17"/>
      <c r="K32" s="2">
        <f t="shared" si="2"/>
        <v>-202.01</v>
      </c>
      <c r="L32" s="17"/>
      <c r="M32" s="18">
        <f t="shared" si="3"/>
        <v>0.99246999999999996</v>
      </c>
    </row>
    <row r="33" spans="1:13" x14ac:dyDescent="0.25">
      <c r="A33" s="1"/>
      <c r="B33" s="1"/>
      <c r="C33" s="1"/>
      <c r="D33" s="1" t="s">
        <v>26</v>
      </c>
      <c r="E33" s="1"/>
      <c r="F33" s="1"/>
      <c r="G33" s="2"/>
      <c r="H33" s="17"/>
      <c r="I33" s="2"/>
      <c r="J33" s="17"/>
      <c r="K33" s="2"/>
      <c r="L33" s="17"/>
      <c r="M33" s="18"/>
    </row>
    <row r="34" spans="1:13" x14ac:dyDescent="0.25">
      <c r="A34" s="1"/>
      <c r="B34" s="1"/>
      <c r="C34" s="1"/>
      <c r="D34" s="1"/>
      <c r="E34" s="1" t="s">
        <v>68</v>
      </c>
      <c r="F34" s="1"/>
      <c r="G34" s="2">
        <v>0</v>
      </c>
      <c r="H34" s="17"/>
      <c r="I34" s="2">
        <v>69.69</v>
      </c>
      <c r="J34" s="17"/>
      <c r="K34" s="2">
        <f>ROUND((G34-I34),5)</f>
        <v>-69.69</v>
      </c>
      <c r="L34" s="17"/>
      <c r="M34" s="18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27</v>
      </c>
      <c r="F35" s="1"/>
      <c r="G35" s="2">
        <v>85</v>
      </c>
      <c r="H35" s="17"/>
      <c r="I35" s="2">
        <v>244</v>
      </c>
      <c r="J35" s="17"/>
      <c r="K35" s="2">
        <f>ROUND((G35-I35),5)</f>
        <v>-159</v>
      </c>
      <c r="L35" s="17"/>
      <c r="M35" s="18">
        <f>ROUND(IF(I35=0, IF(G35=0, 0, 1), G35/I35),5)</f>
        <v>0.34836</v>
      </c>
    </row>
    <row r="36" spans="1:13" x14ac:dyDescent="0.25">
      <c r="A36" s="1"/>
      <c r="B36" s="1"/>
      <c r="C36" s="1"/>
      <c r="D36" s="1"/>
      <c r="E36" s="1" t="s">
        <v>69</v>
      </c>
      <c r="F36" s="1"/>
      <c r="G36" s="2">
        <v>0</v>
      </c>
      <c r="H36" s="17"/>
      <c r="I36" s="2">
        <v>0</v>
      </c>
      <c r="J36" s="17"/>
      <c r="K36" s="2">
        <f>ROUND((G36-I36),5)</f>
        <v>0</v>
      </c>
      <c r="L36" s="17"/>
      <c r="M36" s="18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28</v>
      </c>
      <c r="F37" s="1"/>
      <c r="G37" s="2"/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29</v>
      </c>
      <c r="G38" s="2">
        <v>3312.5</v>
      </c>
      <c r="H38" s="17"/>
      <c r="I38" s="2">
        <v>0</v>
      </c>
      <c r="J38" s="17"/>
      <c r="K38" s="2">
        <f>ROUND((G38-I38),5)</f>
        <v>3312.5</v>
      </c>
      <c r="L38" s="17"/>
      <c r="M38" s="18">
        <f>ROUND(IF(I38=0, IF(G38=0, 0, 1), G38/I38),5)</f>
        <v>1</v>
      </c>
    </row>
    <row r="39" spans="1:13" x14ac:dyDescent="0.25">
      <c r="A39" s="1"/>
      <c r="B39" s="1"/>
      <c r="C39" s="1"/>
      <c r="D39" s="1"/>
      <c r="E39" s="1"/>
      <c r="F39" s="1" t="s">
        <v>70</v>
      </c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71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30</v>
      </c>
      <c r="G41" s="3">
        <v>750</v>
      </c>
      <c r="H41" s="17"/>
      <c r="I41" s="3">
        <v>5500</v>
      </c>
      <c r="J41" s="17"/>
      <c r="K41" s="3">
        <f>ROUND((G41-I41),5)</f>
        <v>-4750</v>
      </c>
      <c r="L41" s="17"/>
      <c r="M41" s="19">
        <f>ROUND(IF(I41=0, IF(G41=0, 0, 1), G41/I41),5)</f>
        <v>0.13636000000000001</v>
      </c>
    </row>
    <row r="42" spans="1:13" x14ac:dyDescent="0.25">
      <c r="A42" s="1"/>
      <c r="B42" s="1"/>
      <c r="C42" s="1"/>
      <c r="D42" s="1"/>
      <c r="E42" s="1" t="s">
        <v>31</v>
      </c>
      <c r="F42" s="1"/>
      <c r="G42" s="2">
        <f>ROUND(SUM(G37:G41),5)</f>
        <v>4062.5</v>
      </c>
      <c r="H42" s="17"/>
      <c r="I42" s="2">
        <f>ROUND(SUM(I37:I41),5)</f>
        <v>5500</v>
      </c>
      <c r="J42" s="17"/>
      <c r="K42" s="2">
        <f>ROUND((G42-I42),5)</f>
        <v>-1437.5</v>
      </c>
      <c r="L42" s="17"/>
      <c r="M42" s="18">
        <f>ROUND(IF(I42=0, IF(G42=0, 0, 1), G42/I42),5)</f>
        <v>0.73863999999999996</v>
      </c>
    </row>
    <row r="43" spans="1:13" x14ac:dyDescent="0.25">
      <c r="A43" s="1"/>
      <c r="B43" s="1"/>
      <c r="C43" s="1"/>
      <c r="D43" s="1"/>
      <c r="E43" s="1" t="s">
        <v>72</v>
      </c>
      <c r="F43" s="1"/>
      <c r="G43" s="2"/>
      <c r="H43" s="17"/>
      <c r="I43" s="2"/>
      <c r="J43" s="17"/>
      <c r="K43" s="2"/>
      <c r="L43" s="17"/>
      <c r="M43" s="18"/>
    </row>
    <row r="44" spans="1:13" x14ac:dyDescent="0.25">
      <c r="A44" s="1"/>
      <c r="B44" s="1"/>
      <c r="C44" s="1"/>
      <c r="D44" s="1"/>
      <c r="E44" s="1"/>
      <c r="F44" s="1" t="s">
        <v>73</v>
      </c>
      <c r="G44" s="2">
        <v>0</v>
      </c>
      <c r="H44" s="17"/>
      <c r="I44" s="2">
        <v>0</v>
      </c>
      <c r="J44" s="17"/>
      <c r="K44" s="2">
        <f>ROUND((G44-I44),5)</f>
        <v>0</v>
      </c>
      <c r="L44" s="17"/>
      <c r="M44" s="18">
        <f>ROUND(IF(I44=0, IF(G44=0, 0, 1), G44/I44),5)</f>
        <v>0</v>
      </c>
    </row>
    <row r="45" spans="1:13" ht="15.75" thickBot="1" x14ac:dyDescent="0.3">
      <c r="A45" s="1"/>
      <c r="B45" s="1"/>
      <c r="C45" s="1"/>
      <c r="D45" s="1"/>
      <c r="E45" s="1"/>
      <c r="F45" s="1" t="s">
        <v>74</v>
      </c>
      <c r="G45" s="4">
        <v>0</v>
      </c>
      <c r="H45" s="17"/>
      <c r="I45" s="4">
        <v>2666.64</v>
      </c>
      <c r="J45" s="17"/>
      <c r="K45" s="4">
        <f>ROUND((G45-I45),5)</f>
        <v>-2666.64</v>
      </c>
      <c r="L45" s="17"/>
      <c r="M45" s="20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 t="s">
        <v>75</v>
      </c>
      <c r="F46" s="1"/>
      <c r="G46" s="5">
        <f>ROUND(SUM(G43:G45),5)</f>
        <v>0</v>
      </c>
      <c r="H46" s="17"/>
      <c r="I46" s="5">
        <f>ROUND(SUM(I43:I45),5)</f>
        <v>2666.64</v>
      </c>
      <c r="J46" s="17"/>
      <c r="K46" s="5">
        <f>ROUND((G46-I46),5)</f>
        <v>-2666.64</v>
      </c>
      <c r="L46" s="17"/>
      <c r="M46" s="21">
        <f>ROUND(IF(I46=0, IF(G46=0, 0, 1), G46/I46),5)</f>
        <v>0</v>
      </c>
    </row>
    <row r="47" spans="1:13" x14ac:dyDescent="0.25">
      <c r="A47" s="1"/>
      <c r="B47" s="1"/>
      <c r="C47" s="1"/>
      <c r="D47" s="1" t="s">
        <v>32</v>
      </c>
      <c r="E47" s="1"/>
      <c r="F47" s="1"/>
      <c r="G47" s="2">
        <f>ROUND(SUM(G33:G36)+G42+G46,5)</f>
        <v>4147.5</v>
      </c>
      <c r="H47" s="17"/>
      <c r="I47" s="2">
        <f>ROUND(SUM(I33:I36)+I42+I46,5)</f>
        <v>8480.33</v>
      </c>
      <c r="J47" s="17"/>
      <c r="K47" s="2">
        <f>ROUND((G47-I47),5)</f>
        <v>-4332.83</v>
      </c>
      <c r="L47" s="17"/>
      <c r="M47" s="18">
        <f>ROUND(IF(I47=0, IF(G47=0, 0, 1), G47/I47),5)</f>
        <v>0.48907</v>
      </c>
    </row>
    <row r="48" spans="1:13" x14ac:dyDescent="0.25">
      <c r="A48" s="1"/>
      <c r="B48" s="1"/>
      <c r="C48" s="1"/>
      <c r="D48" s="1" t="s">
        <v>33</v>
      </c>
      <c r="E48" s="1"/>
      <c r="F48" s="1"/>
      <c r="G48" s="2"/>
      <c r="H48" s="17"/>
      <c r="I48" s="2"/>
      <c r="J48" s="17"/>
      <c r="K48" s="2"/>
      <c r="L48" s="17"/>
      <c r="M48" s="18"/>
    </row>
    <row r="49" spans="1:13" x14ac:dyDescent="0.25">
      <c r="A49" s="1"/>
      <c r="B49" s="1"/>
      <c r="C49" s="1"/>
      <c r="D49" s="1"/>
      <c r="E49" s="1" t="s">
        <v>76</v>
      </c>
      <c r="F49" s="1"/>
      <c r="G49" s="2">
        <v>0</v>
      </c>
      <c r="H49" s="17"/>
      <c r="I49" s="2">
        <v>125</v>
      </c>
      <c r="J49" s="17"/>
      <c r="K49" s="2">
        <f>ROUND((G49-I49),5)</f>
        <v>-125</v>
      </c>
      <c r="L49" s="17"/>
      <c r="M49" s="18">
        <f>ROUND(IF(I49=0, IF(G49=0, 0, 1), G49/I49),5)</f>
        <v>0</v>
      </c>
    </row>
    <row r="50" spans="1:13" ht="15.75" thickBot="1" x14ac:dyDescent="0.3">
      <c r="A50" s="1"/>
      <c r="B50" s="1"/>
      <c r="C50" s="1"/>
      <c r="D50" s="1"/>
      <c r="E50" s="1" t="s">
        <v>34</v>
      </c>
      <c r="F50" s="1"/>
      <c r="G50" s="3">
        <v>3786.25</v>
      </c>
      <c r="H50" s="17"/>
      <c r="I50" s="3">
        <v>2254</v>
      </c>
      <c r="J50" s="17"/>
      <c r="K50" s="3">
        <f>ROUND((G50-I50),5)</f>
        <v>1532.25</v>
      </c>
      <c r="L50" s="17"/>
      <c r="M50" s="19">
        <f>ROUND(IF(I50=0, IF(G50=0, 0, 1), G50/I50),5)</f>
        <v>1.6797899999999999</v>
      </c>
    </row>
    <row r="51" spans="1:13" x14ac:dyDescent="0.25">
      <c r="A51" s="1"/>
      <c r="B51" s="1"/>
      <c r="C51" s="1"/>
      <c r="D51" s="1" t="s">
        <v>35</v>
      </c>
      <c r="E51" s="1"/>
      <c r="F51" s="1"/>
      <c r="G51" s="2">
        <f>ROUND(SUM(G48:G50),5)</f>
        <v>3786.25</v>
      </c>
      <c r="H51" s="17"/>
      <c r="I51" s="2">
        <f>ROUND(SUM(I48:I50),5)</f>
        <v>2379</v>
      </c>
      <c r="J51" s="17"/>
      <c r="K51" s="2">
        <f>ROUND((G51-I51),5)</f>
        <v>1407.25</v>
      </c>
      <c r="L51" s="17"/>
      <c r="M51" s="18">
        <f>ROUND(IF(I51=0, IF(G51=0, 0, 1), G51/I51),5)</f>
        <v>1.5915299999999999</v>
      </c>
    </row>
    <row r="52" spans="1:13" x14ac:dyDescent="0.25">
      <c r="A52" s="1"/>
      <c r="B52" s="1"/>
      <c r="C52" s="1"/>
      <c r="D52" s="1" t="s">
        <v>36</v>
      </c>
      <c r="E52" s="1"/>
      <c r="F52" s="1"/>
      <c r="G52" s="2"/>
      <c r="H52" s="17"/>
      <c r="I52" s="2"/>
      <c r="J52" s="17"/>
      <c r="K52" s="2"/>
      <c r="L52" s="17"/>
      <c r="M52" s="18"/>
    </row>
    <row r="53" spans="1:13" x14ac:dyDescent="0.25">
      <c r="A53" s="1"/>
      <c r="B53" s="1"/>
      <c r="C53" s="1"/>
      <c r="D53" s="1"/>
      <c r="E53" s="1" t="s">
        <v>37</v>
      </c>
      <c r="F53" s="1"/>
      <c r="G53" s="2">
        <v>606.23</v>
      </c>
      <c r="H53" s="17"/>
      <c r="I53" s="2">
        <v>750.51</v>
      </c>
      <c r="J53" s="17"/>
      <c r="K53" s="2">
        <f>ROUND((G53-I53),5)</f>
        <v>-144.28</v>
      </c>
      <c r="L53" s="17"/>
      <c r="M53" s="18">
        <f>ROUND(IF(I53=0, IF(G53=0, 0, 1), G53/I53),5)</f>
        <v>0.80776000000000003</v>
      </c>
    </row>
    <row r="54" spans="1:13" ht="15.75" thickBot="1" x14ac:dyDescent="0.3">
      <c r="A54" s="1"/>
      <c r="B54" s="1"/>
      <c r="C54" s="1"/>
      <c r="D54" s="1"/>
      <c r="E54" s="1" t="s">
        <v>38</v>
      </c>
      <c r="F54" s="1"/>
      <c r="G54" s="3">
        <v>670.52</v>
      </c>
      <c r="H54" s="17"/>
      <c r="I54" s="3">
        <v>560</v>
      </c>
      <c r="J54" s="17"/>
      <c r="K54" s="3">
        <f>ROUND((G54-I54),5)</f>
        <v>110.52</v>
      </c>
      <c r="L54" s="17"/>
      <c r="M54" s="19">
        <f>ROUND(IF(I54=0, IF(G54=0, 0, 1), G54/I54),5)</f>
        <v>1.19736</v>
      </c>
    </row>
    <row r="55" spans="1:13" x14ac:dyDescent="0.25">
      <c r="A55" s="1"/>
      <c r="B55" s="1"/>
      <c r="C55" s="1"/>
      <c r="D55" s="1" t="s">
        <v>39</v>
      </c>
      <c r="E55" s="1"/>
      <c r="F55" s="1"/>
      <c r="G55" s="2">
        <f>ROUND(SUM(G52:G54),5)</f>
        <v>1276.75</v>
      </c>
      <c r="H55" s="17"/>
      <c r="I55" s="2">
        <f>ROUND(SUM(I52:I54),5)</f>
        <v>1310.51</v>
      </c>
      <c r="J55" s="17"/>
      <c r="K55" s="2">
        <f>ROUND((G55-I55),5)</f>
        <v>-33.76</v>
      </c>
      <c r="L55" s="17"/>
      <c r="M55" s="18">
        <f>ROUND(IF(I55=0, IF(G55=0, 0, 1), G55/I55),5)</f>
        <v>0.97423999999999999</v>
      </c>
    </row>
    <row r="56" spans="1:13" x14ac:dyDescent="0.25">
      <c r="A56" s="1"/>
      <c r="B56" s="1"/>
      <c r="C56" s="1"/>
      <c r="D56" s="1" t="s">
        <v>40</v>
      </c>
      <c r="E56" s="1"/>
      <c r="F56" s="1"/>
      <c r="G56" s="2"/>
      <c r="H56" s="17"/>
      <c r="I56" s="2"/>
      <c r="J56" s="17"/>
      <c r="K56" s="2"/>
      <c r="L56" s="17"/>
      <c r="M56" s="18"/>
    </row>
    <row r="57" spans="1:13" x14ac:dyDescent="0.25">
      <c r="A57" s="1"/>
      <c r="B57" s="1"/>
      <c r="C57" s="1"/>
      <c r="D57" s="1"/>
      <c r="E57" s="1" t="s">
        <v>41</v>
      </c>
      <c r="F57" s="1"/>
      <c r="G57" s="2">
        <v>318.86</v>
      </c>
      <c r="H57" s="17"/>
      <c r="I57" s="2">
        <v>190</v>
      </c>
      <c r="J57" s="17"/>
      <c r="K57" s="2">
        <f>ROUND((G57-I57),5)</f>
        <v>128.86000000000001</v>
      </c>
      <c r="L57" s="17"/>
      <c r="M57" s="18">
        <f>ROUND(IF(I57=0, IF(G57=0, 0, 1), G57/I57),5)</f>
        <v>1.67821</v>
      </c>
    </row>
    <row r="58" spans="1:13" x14ac:dyDescent="0.25">
      <c r="A58" s="1"/>
      <c r="B58" s="1"/>
      <c r="C58" s="1"/>
      <c r="D58" s="1"/>
      <c r="E58" s="1" t="s">
        <v>77</v>
      </c>
      <c r="F58" s="1"/>
      <c r="G58" s="2">
        <v>0</v>
      </c>
      <c r="H58" s="17"/>
      <c r="I58" s="2">
        <v>0</v>
      </c>
      <c r="J58" s="17"/>
      <c r="K58" s="2">
        <f>ROUND((G58-I58),5)</f>
        <v>0</v>
      </c>
      <c r="L58" s="17"/>
      <c r="M58" s="18">
        <f>ROUND(IF(I58=0, IF(G58=0, 0, 1), G58/I58),5)</f>
        <v>0</v>
      </c>
    </row>
    <row r="59" spans="1:13" x14ac:dyDescent="0.25">
      <c r="A59" s="1"/>
      <c r="B59" s="1"/>
      <c r="C59" s="1"/>
      <c r="D59" s="1"/>
      <c r="E59" s="1" t="s">
        <v>78</v>
      </c>
      <c r="F59" s="1"/>
      <c r="G59" s="2">
        <v>0</v>
      </c>
      <c r="H59" s="17"/>
      <c r="I59" s="2">
        <v>0</v>
      </c>
      <c r="J59" s="17"/>
      <c r="K59" s="2">
        <f>ROUND((G59-I59),5)</f>
        <v>0</v>
      </c>
      <c r="L59" s="17"/>
      <c r="M59" s="18">
        <f>ROUND(IF(I59=0, IF(G59=0, 0, 1), G59/I59),5)</f>
        <v>0</v>
      </c>
    </row>
    <row r="60" spans="1:13" x14ac:dyDescent="0.25">
      <c r="A60" s="1"/>
      <c r="B60" s="1"/>
      <c r="C60" s="1"/>
      <c r="D60" s="1"/>
      <c r="E60" s="1" t="s">
        <v>42</v>
      </c>
      <c r="F60" s="1"/>
      <c r="G60" s="2">
        <v>300</v>
      </c>
      <c r="H60" s="17"/>
      <c r="I60" s="2">
        <v>300</v>
      </c>
      <c r="J60" s="17"/>
      <c r="K60" s="2">
        <f>ROUND((G60-I60),5)</f>
        <v>0</v>
      </c>
      <c r="L60" s="17"/>
      <c r="M60" s="18">
        <f>ROUND(IF(I60=0, IF(G60=0, 0, 1), G60/I60),5)</f>
        <v>1</v>
      </c>
    </row>
    <row r="61" spans="1:13" x14ac:dyDescent="0.25">
      <c r="A61" s="1"/>
      <c r="B61" s="1"/>
      <c r="C61" s="1"/>
      <c r="D61" s="1"/>
      <c r="E61" s="1" t="s">
        <v>43</v>
      </c>
      <c r="F61" s="1"/>
      <c r="G61" s="2"/>
      <c r="H61" s="17"/>
      <c r="I61" s="2"/>
      <c r="J61" s="17"/>
      <c r="K61" s="2"/>
      <c r="L61" s="17"/>
      <c r="M61" s="18"/>
    </row>
    <row r="62" spans="1:13" x14ac:dyDescent="0.25">
      <c r="A62" s="1"/>
      <c r="B62" s="1"/>
      <c r="C62" s="1"/>
      <c r="D62" s="1"/>
      <c r="E62" s="1"/>
      <c r="F62" s="1" t="s">
        <v>44</v>
      </c>
      <c r="G62" s="2">
        <v>981.16</v>
      </c>
      <c r="H62" s="17"/>
      <c r="I62" s="2">
        <v>500</v>
      </c>
      <c r="J62" s="17"/>
      <c r="K62" s="2">
        <f>ROUND((G62-I62),5)</f>
        <v>481.16</v>
      </c>
      <c r="L62" s="17"/>
      <c r="M62" s="18">
        <f>ROUND(IF(I62=0, IF(G62=0, 0, 1), G62/I62),5)</f>
        <v>1.9623200000000001</v>
      </c>
    </row>
    <row r="63" spans="1:13" ht="15.75" thickBot="1" x14ac:dyDescent="0.3">
      <c r="A63" s="1"/>
      <c r="B63" s="1"/>
      <c r="C63" s="1"/>
      <c r="D63" s="1"/>
      <c r="E63" s="1"/>
      <c r="F63" s="1" t="s">
        <v>79</v>
      </c>
      <c r="G63" s="3">
        <v>0</v>
      </c>
      <c r="H63" s="17"/>
      <c r="I63" s="3">
        <v>133.36000000000001</v>
      </c>
      <c r="J63" s="17"/>
      <c r="K63" s="3">
        <f>ROUND((G63-I63),5)</f>
        <v>-133.36000000000001</v>
      </c>
      <c r="L63" s="17"/>
      <c r="M63" s="19">
        <f>ROUND(IF(I63=0, IF(G63=0, 0, 1), G63/I63),5)</f>
        <v>0</v>
      </c>
    </row>
    <row r="64" spans="1:13" x14ac:dyDescent="0.25">
      <c r="A64" s="1"/>
      <c r="B64" s="1"/>
      <c r="C64" s="1"/>
      <c r="D64" s="1"/>
      <c r="E64" s="1" t="s">
        <v>45</v>
      </c>
      <c r="F64" s="1"/>
      <c r="G64" s="2">
        <f>ROUND(SUM(G61:G63),5)</f>
        <v>981.16</v>
      </c>
      <c r="H64" s="17"/>
      <c r="I64" s="2">
        <f>ROUND(SUM(I61:I63),5)</f>
        <v>633.36</v>
      </c>
      <c r="J64" s="17"/>
      <c r="K64" s="2">
        <f>ROUND((G64-I64),5)</f>
        <v>347.8</v>
      </c>
      <c r="L64" s="17"/>
      <c r="M64" s="18">
        <f>ROUND(IF(I64=0, IF(G64=0, 0, 1), G64/I64),5)</f>
        <v>1.5491299999999999</v>
      </c>
    </row>
    <row r="65" spans="1:13" ht="15.75" thickBot="1" x14ac:dyDescent="0.3">
      <c r="A65" s="1"/>
      <c r="B65" s="1"/>
      <c r="C65" s="1"/>
      <c r="D65" s="1"/>
      <c r="E65" s="1" t="s">
        <v>46</v>
      </c>
      <c r="F65" s="1"/>
      <c r="G65" s="3">
        <v>63</v>
      </c>
      <c r="H65" s="17"/>
      <c r="I65" s="3">
        <v>50</v>
      </c>
      <c r="J65" s="17"/>
      <c r="K65" s="3">
        <f>ROUND((G65-I65),5)</f>
        <v>13</v>
      </c>
      <c r="L65" s="17"/>
      <c r="M65" s="19">
        <f>ROUND(IF(I65=0, IF(G65=0, 0, 1), G65/I65),5)</f>
        <v>1.26</v>
      </c>
    </row>
    <row r="66" spans="1:13" x14ac:dyDescent="0.25">
      <c r="A66" s="1"/>
      <c r="B66" s="1"/>
      <c r="C66" s="1"/>
      <c r="D66" s="1" t="s">
        <v>47</v>
      </c>
      <c r="E66" s="1"/>
      <c r="F66" s="1"/>
      <c r="G66" s="2">
        <f>ROUND(SUM(G56:G60)+SUM(G64:G65),5)</f>
        <v>1663.02</v>
      </c>
      <c r="H66" s="17"/>
      <c r="I66" s="2">
        <f>ROUND(SUM(I56:I60)+SUM(I64:I65),5)</f>
        <v>1173.3599999999999</v>
      </c>
      <c r="J66" s="17"/>
      <c r="K66" s="2">
        <f>ROUND((G66-I66),5)</f>
        <v>489.66</v>
      </c>
      <c r="L66" s="17"/>
      <c r="M66" s="18">
        <f>ROUND(IF(I66=0, IF(G66=0, 0, 1), G66/I66),5)</f>
        <v>1.4173100000000001</v>
      </c>
    </row>
    <row r="67" spans="1:13" x14ac:dyDescent="0.25">
      <c r="A67" s="1"/>
      <c r="B67" s="1"/>
      <c r="C67" s="1"/>
      <c r="D67" s="1" t="s">
        <v>48</v>
      </c>
      <c r="E67" s="1"/>
      <c r="F67" s="1"/>
      <c r="G67" s="2"/>
      <c r="H67" s="17"/>
      <c r="I67" s="2"/>
      <c r="J67" s="17"/>
      <c r="K67" s="2"/>
      <c r="L67" s="17"/>
      <c r="M67" s="18"/>
    </row>
    <row r="68" spans="1:13" x14ac:dyDescent="0.25">
      <c r="A68" s="1"/>
      <c r="B68" s="1"/>
      <c r="C68" s="1"/>
      <c r="D68" s="1"/>
      <c r="E68" s="1" t="s">
        <v>49</v>
      </c>
      <c r="F68" s="1"/>
      <c r="G68" s="2">
        <v>142.03</v>
      </c>
      <c r="H68" s="17"/>
      <c r="I68" s="2">
        <v>83.36</v>
      </c>
      <c r="J68" s="17"/>
      <c r="K68" s="2">
        <f>ROUND((G68-I68),5)</f>
        <v>58.67</v>
      </c>
      <c r="L68" s="17"/>
      <c r="M68" s="18">
        <f>ROUND(IF(I68=0, IF(G68=0, 0, 1), G68/I68),5)</f>
        <v>1.70381</v>
      </c>
    </row>
    <row r="69" spans="1:13" ht="15.75" thickBot="1" x14ac:dyDescent="0.3">
      <c r="A69" s="1"/>
      <c r="B69" s="1"/>
      <c r="C69" s="1"/>
      <c r="D69" s="1"/>
      <c r="E69" s="1" t="s">
        <v>80</v>
      </c>
      <c r="F69" s="1"/>
      <c r="G69" s="4">
        <v>0</v>
      </c>
      <c r="H69" s="17"/>
      <c r="I69" s="4">
        <v>0</v>
      </c>
      <c r="J69" s="17"/>
      <c r="K69" s="4">
        <f>ROUND((G69-I69),5)</f>
        <v>0</v>
      </c>
      <c r="L69" s="17"/>
      <c r="M69" s="20">
        <f>ROUND(IF(I69=0, IF(G69=0, 0, 1), G69/I69),5)</f>
        <v>0</v>
      </c>
    </row>
    <row r="70" spans="1:13" ht="15.75" thickBot="1" x14ac:dyDescent="0.3">
      <c r="A70" s="1"/>
      <c r="B70" s="1"/>
      <c r="C70" s="1"/>
      <c r="D70" s="1" t="s">
        <v>50</v>
      </c>
      <c r="E70" s="1"/>
      <c r="F70" s="1"/>
      <c r="G70" s="6">
        <f>ROUND(SUM(G67:G69),5)</f>
        <v>142.03</v>
      </c>
      <c r="H70" s="17"/>
      <c r="I70" s="6">
        <f>ROUND(SUM(I67:I69),5)</f>
        <v>83.36</v>
      </c>
      <c r="J70" s="17"/>
      <c r="K70" s="6">
        <f>ROUND((G70-I70),5)</f>
        <v>58.67</v>
      </c>
      <c r="L70" s="17"/>
      <c r="M70" s="22">
        <f>ROUND(IF(I70=0, IF(G70=0, 0, 1), G70/I70),5)</f>
        <v>1.70381</v>
      </c>
    </row>
    <row r="71" spans="1:13" ht="15.75" thickBot="1" x14ac:dyDescent="0.3">
      <c r="A71" s="1"/>
      <c r="B71" s="1"/>
      <c r="C71" s="1" t="s">
        <v>51</v>
      </c>
      <c r="D71" s="1"/>
      <c r="E71" s="1"/>
      <c r="F71" s="1"/>
      <c r="G71" s="5">
        <f>ROUND(SUM(G11:G17)+G21+G24+G32+G47+G51+G55+G66+G70,5)</f>
        <v>62346.54</v>
      </c>
      <c r="H71" s="17"/>
      <c r="I71" s="5">
        <f>ROUND(SUM(I11:I17)+I21+I24+I32+I47+I51+I55+I66+I70,5)</f>
        <v>108802.3</v>
      </c>
      <c r="J71" s="17"/>
      <c r="K71" s="5">
        <f>ROUND((G71-I71),5)</f>
        <v>-46455.76</v>
      </c>
      <c r="L71" s="17"/>
      <c r="M71" s="21">
        <f>ROUND(IF(I71=0, IF(G71=0, 0, 1), G71/I71),5)</f>
        <v>0.57303000000000004</v>
      </c>
    </row>
    <row r="72" spans="1:13" x14ac:dyDescent="0.25">
      <c r="A72" s="1"/>
      <c r="B72" s="1" t="s">
        <v>52</v>
      </c>
      <c r="C72" s="1"/>
      <c r="D72" s="1"/>
      <c r="E72" s="1"/>
      <c r="F72" s="1"/>
      <c r="G72" s="2">
        <f>ROUND(G3+G10-G71,5)</f>
        <v>70600.070000000007</v>
      </c>
      <c r="H72" s="17"/>
      <c r="I72" s="2">
        <f>ROUND(I3+I10-I71,5)</f>
        <v>-33183.22</v>
      </c>
      <c r="J72" s="17"/>
      <c r="K72" s="2">
        <f>ROUND((G72-I72),5)</f>
        <v>103783.29</v>
      </c>
      <c r="L72" s="17"/>
      <c r="M72" s="18">
        <f>ROUND(IF(I72=0, IF(G72=0, 0, 1), G72/I72),5)</f>
        <v>-2.12758</v>
      </c>
    </row>
    <row r="73" spans="1:13" x14ac:dyDescent="0.25">
      <c r="A73" s="1"/>
      <c r="B73" s="1" t="s">
        <v>53</v>
      </c>
      <c r="C73" s="1"/>
      <c r="D73" s="1"/>
      <c r="E73" s="1"/>
      <c r="F73" s="1"/>
      <c r="G73" s="2"/>
      <c r="H73" s="17"/>
      <c r="I73" s="2"/>
      <c r="J73" s="17"/>
      <c r="K73" s="2"/>
      <c r="L73" s="17"/>
      <c r="M73" s="18"/>
    </row>
    <row r="74" spans="1:13" x14ac:dyDescent="0.25">
      <c r="A74" s="1"/>
      <c r="B74" s="1"/>
      <c r="C74" s="1" t="s">
        <v>54</v>
      </c>
      <c r="D74" s="1"/>
      <c r="E74" s="1"/>
      <c r="F74" s="1"/>
      <c r="G74" s="2"/>
      <c r="H74" s="17"/>
      <c r="I74" s="2"/>
      <c r="J74" s="17"/>
      <c r="K74" s="2"/>
      <c r="L74" s="17"/>
      <c r="M74" s="18"/>
    </row>
    <row r="75" spans="1:13" ht="15.75" thickBot="1" x14ac:dyDescent="0.3">
      <c r="A75" s="1"/>
      <c r="B75" s="1"/>
      <c r="C75" s="1"/>
      <c r="D75" s="1" t="s">
        <v>55</v>
      </c>
      <c r="E75" s="1"/>
      <c r="F75" s="1"/>
      <c r="G75" s="4">
        <v>20134</v>
      </c>
      <c r="H75" s="17"/>
      <c r="I75" s="4">
        <v>22778.36</v>
      </c>
      <c r="J75" s="17"/>
      <c r="K75" s="4">
        <f>ROUND((G75-I75),5)</f>
        <v>-2644.36</v>
      </c>
      <c r="L75" s="17"/>
      <c r="M75" s="20">
        <f>ROUND(IF(I75=0, IF(G75=0, 0, 1), G75/I75),5)</f>
        <v>0.88390999999999997</v>
      </c>
    </row>
    <row r="76" spans="1:13" ht="15.75" thickBot="1" x14ac:dyDescent="0.3">
      <c r="A76" s="1"/>
      <c r="B76" s="1"/>
      <c r="C76" s="1" t="s">
        <v>56</v>
      </c>
      <c r="D76" s="1"/>
      <c r="E76" s="1"/>
      <c r="F76" s="1"/>
      <c r="G76" s="6">
        <f>ROUND(SUM(G74:G75),5)</f>
        <v>20134</v>
      </c>
      <c r="H76" s="17"/>
      <c r="I76" s="6">
        <f>ROUND(SUM(I74:I75),5)</f>
        <v>22778.36</v>
      </c>
      <c r="J76" s="17"/>
      <c r="K76" s="6">
        <f>ROUND((G76-I76),5)</f>
        <v>-2644.36</v>
      </c>
      <c r="L76" s="17"/>
      <c r="M76" s="22">
        <f>ROUND(IF(I76=0, IF(G76=0, 0, 1), G76/I76),5)</f>
        <v>0.88390999999999997</v>
      </c>
    </row>
    <row r="77" spans="1:13" ht="15.75" thickBot="1" x14ac:dyDescent="0.3">
      <c r="A77" s="1"/>
      <c r="B77" s="1" t="s">
        <v>57</v>
      </c>
      <c r="C77" s="1"/>
      <c r="D77" s="1"/>
      <c r="E77" s="1"/>
      <c r="F77" s="1"/>
      <c r="G77" s="6">
        <f>ROUND(G73-G76,5)</f>
        <v>-20134</v>
      </c>
      <c r="H77" s="17"/>
      <c r="I77" s="6">
        <f>ROUND(I73-I76,5)</f>
        <v>-22778.36</v>
      </c>
      <c r="J77" s="17"/>
      <c r="K77" s="6">
        <f>ROUND((G77-I77),5)</f>
        <v>2644.36</v>
      </c>
      <c r="L77" s="17"/>
      <c r="M77" s="22">
        <f>ROUND(IF(I77=0, IF(G77=0, 0, 1), G77/I77),5)</f>
        <v>0.88390999999999997</v>
      </c>
    </row>
    <row r="78" spans="1:13" s="9" customFormat="1" ht="12" thickBot="1" x14ac:dyDescent="0.25">
      <c r="A78" s="7" t="s">
        <v>58</v>
      </c>
      <c r="B78" s="7"/>
      <c r="C78" s="7"/>
      <c r="D78" s="7"/>
      <c r="E78" s="7"/>
      <c r="F78" s="7"/>
      <c r="G78" s="8">
        <f>ROUND(G72+G77,5)</f>
        <v>50466.07</v>
      </c>
      <c r="H78" s="7"/>
      <c r="I78" s="8">
        <f>ROUND(I72+I77,5)</f>
        <v>-55961.58</v>
      </c>
      <c r="J78" s="7"/>
      <c r="K78" s="8">
        <f>ROUND((G78-I78),5)</f>
        <v>106427.65</v>
      </c>
      <c r="L78" s="7"/>
      <c r="M78" s="23">
        <f>ROUND(IF(I78=0, IF(G78=0, 0, 1), G78/I78),5)</f>
        <v>-0.90180000000000005</v>
      </c>
    </row>
    <row r="7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6:07 PM
&amp;"Arial,Bold"&amp;8 05/01/23
&amp;"Arial,Bold"&amp;8 Accrual Basis&amp;C&amp;"Arial,Bold"&amp;12 PIKES BAY SANITARY DISTRICT
&amp;"Arial,Bold"&amp;14 Profit &amp;&amp; Loss Budget vs. Actual
&amp;"Arial,Bold"&amp;10 January through April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153</v>
      </c>
      <c r="C1" s="25"/>
      <c r="D1" s="11" t="s">
        <v>154</v>
      </c>
      <c r="E1" s="25"/>
      <c r="F1" s="11" t="s">
        <v>155</v>
      </c>
      <c r="G1" s="25"/>
      <c r="H1" s="11" t="s">
        <v>156</v>
      </c>
      <c r="I1" s="25"/>
      <c r="J1" s="11" t="s">
        <v>157</v>
      </c>
      <c r="K1" s="25"/>
      <c r="L1" s="11" t="s">
        <v>158</v>
      </c>
      <c r="M1" s="25"/>
      <c r="N1" s="11" t="s">
        <v>159</v>
      </c>
      <c r="O1" s="25"/>
      <c r="P1" s="11" t="s">
        <v>160</v>
      </c>
    </row>
    <row r="2" spans="1:16" ht="15.75" thickTop="1" x14ac:dyDescent="0.25">
      <c r="A2" s="1" t="s">
        <v>161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163</v>
      </c>
      <c r="C3" s="29"/>
      <c r="D3" s="29"/>
      <c r="E3" s="29"/>
      <c r="F3" s="30">
        <v>45043</v>
      </c>
      <c r="G3" s="29"/>
      <c r="H3" s="29" t="s">
        <v>186</v>
      </c>
      <c r="I3" s="29"/>
      <c r="J3" s="29"/>
      <c r="K3" s="29"/>
      <c r="L3" s="29" t="s">
        <v>87</v>
      </c>
      <c r="M3" s="29"/>
      <c r="N3" s="31"/>
      <c r="O3" s="29"/>
      <c r="P3" s="31">
        <v>-846.94</v>
      </c>
    </row>
    <row r="4" spans="1:16" x14ac:dyDescent="0.25">
      <c r="A4" s="1" t="s">
        <v>161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/>
      <c r="I5" s="32"/>
      <c r="J5" s="32"/>
      <c r="K5" s="32"/>
      <c r="L5" s="32" t="s">
        <v>44</v>
      </c>
      <c r="M5" s="32"/>
      <c r="N5" s="34">
        <v>-846.94</v>
      </c>
      <c r="O5" s="32"/>
      <c r="P5" s="34">
        <v>846.94</v>
      </c>
    </row>
    <row r="6" spans="1:16" x14ac:dyDescent="0.25">
      <c r="A6" s="17" t="s">
        <v>162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-846.94</v>
      </c>
      <c r="O6" s="17"/>
      <c r="P6" s="2">
        <f>ROUND(SUM(P4:P5),5)</f>
        <v>846.94</v>
      </c>
    </row>
    <row r="7" spans="1:16" x14ac:dyDescent="0.25">
      <c r="A7" s="1" t="s">
        <v>161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164</v>
      </c>
      <c r="C8" s="29"/>
      <c r="D8" s="29"/>
      <c r="E8" s="29"/>
      <c r="F8" s="30">
        <v>45044</v>
      </c>
      <c r="G8" s="29"/>
      <c r="H8" s="29" t="s">
        <v>187</v>
      </c>
      <c r="I8" s="29"/>
      <c r="J8" s="29"/>
      <c r="K8" s="29"/>
      <c r="L8" s="29" t="s">
        <v>87</v>
      </c>
      <c r="M8" s="29"/>
      <c r="N8" s="31"/>
      <c r="O8" s="29"/>
      <c r="P8" s="31">
        <v>-1667.22</v>
      </c>
    </row>
    <row r="9" spans="1:16" x14ac:dyDescent="0.25">
      <c r="A9" s="1" t="s">
        <v>161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 t="s">
        <v>187</v>
      </c>
      <c r="I10" s="32"/>
      <c r="J10" s="32"/>
      <c r="K10" s="32"/>
      <c r="L10" s="32" t="s">
        <v>132</v>
      </c>
      <c r="M10" s="32"/>
      <c r="N10" s="34">
        <v>-1667.22</v>
      </c>
      <c r="O10" s="32"/>
      <c r="P10" s="34">
        <v>1667.22</v>
      </c>
    </row>
    <row r="11" spans="1:16" x14ac:dyDescent="0.25">
      <c r="A11" s="17" t="s">
        <v>162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-1667.22</v>
      </c>
      <c r="O11" s="17"/>
      <c r="P11" s="2">
        <f>ROUND(SUM(P9:P10),5)</f>
        <v>1667.22</v>
      </c>
    </row>
    <row r="12" spans="1:16" x14ac:dyDescent="0.25">
      <c r="A12" s="1" t="s">
        <v>161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163</v>
      </c>
      <c r="C13" s="29"/>
      <c r="D13" s="29" t="s">
        <v>168</v>
      </c>
      <c r="E13" s="29"/>
      <c r="F13" s="30">
        <v>45025</v>
      </c>
      <c r="G13" s="29"/>
      <c r="H13" s="29" t="s">
        <v>188</v>
      </c>
      <c r="I13" s="29"/>
      <c r="J13" s="29"/>
      <c r="K13" s="29"/>
      <c r="L13" s="29" t="s">
        <v>87</v>
      </c>
      <c r="M13" s="29"/>
      <c r="N13" s="31"/>
      <c r="O13" s="29"/>
      <c r="P13" s="31">
        <v>-134.30000000000001</v>
      </c>
    </row>
    <row r="14" spans="1:16" x14ac:dyDescent="0.25">
      <c r="A14" s="1" t="s">
        <v>161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38</v>
      </c>
      <c r="M15" s="32"/>
      <c r="N15" s="34">
        <v>-134.30000000000001</v>
      </c>
      <c r="O15" s="32"/>
      <c r="P15" s="34">
        <v>134.30000000000001</v>
      </c>
    </row>
    <row r="16" spans="1:16" x14ac:dyDescent="0.25">
      <c r="A16" s="17" t="s">
        <v>162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-134.30000000000001</v>
      </c>
      <c r="O16" s="17"/>
      <c r="P16" s="2">
        <f>ROUND(SUM(P14:P15),5)</f>
        <v>134.30000000000001</v>
      </c>
    </row>
    <row r="17" spans="1:16" x14ac:dyDescent="0.25">
      <c r="A17" s="1" t="s">
        <v>161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164</v>
      </c>
      <c r="C18" s="29"/>
      <c r="D18" s="29" t="s">
        <v>169</v>
      </c>
      <c r="E18" s="29"/>
      <c r="F18" s="30">
        <v>45025</v>
      </c>
      <c r="G18" s="29"/>
      <c r="H18" s="29" t="s">
        <v>189</v>
      </c>
      <c r="I18" s="29"/>
      <c r="J18" s="29"/>
      <c r="K18" s="29"/>
      <c r="L18" s="29" t="s">
        <v>87</v>
      </c>
      <c r="M18" s="29"/>
      <c r="N18" s="31"/>
      <c r="O18" s="29"/>
      <c r="P18" s="31">
        <v>-1285</v>
      </c>
    </row>
    <row r="19" spans="1:16" x14ac:dyDescent="0.25">
      <c r="A19" s="1" t="s">
        <v>161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x14ac:dyDescent="0.25">
      <c r="A20" s="32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133</v>
      </c>
      <c r="M20" s="32"/>
      <c r="N20" s="36">
        <v>-372.04</v>
      </c>
      <c r="O20" s="32"/>
      <c r="P20" s="36">
        <v>372.04</v>
      </c>
    </row>
    <row r="21" spans="1:16" x14ac:dyDescent="0.25">
      <c r="A21" s="32"/>
      <c r="B21" s="32"/>
      <c r="C21" s="32"/>
      <c r="D21" s="32"/>
      <c r="E21" s="32"/>
      <c r="F21" s="33"/>
      <c r="G21" s="32"/>
      <c r="H21" s="32"/>
      <c r="I21" s="32"/>
      <c r="J21" s="32"/>
      <c r="K21" s="32"/>
      <c r="L21" s="32" t="s">
        <v>133</v>
      </c>
      <c r="M21" s="32"/>
      <c r="N21" s="36">
        <v>-369.95</v>
      </c>
      <c r="O21" s="32"/>
      <c r="P21" s="36">
        <v>369.95</v>
      </c>
    </row>
    <row r="22" spans="1:16" x14ac:dyDescent="0.25">
      <c r="A22" s="32"/>
      <c r="B22" s="32"/>
      <c r="C22" s="32"/>
      <c r="D22" s="32"/>
      <c r="E22" s="32"/>
      <c r="F22" s="33"/>
      <c r="G22" s="32"/>
      <c r="H22" s="32"/>
      <c r="I22" s="32"/>
      <c r="J22" s="32"/>
      <c r="K22" s="32"/>
      <c r="L22" s="32" t="s">
        <v>133</v>
      </c>
      <c r="M22" s="32"/>
      <c r="N22" s="36">
        <v>-369.95</v>
      </c>
      <c r="O22" s="32"/>
      <c r="P22" s="36">
        <v>369.95</v>
      </c>
    </row>
    <row r="23" spans="1:16" x14ac:dyDescent="0.25">
      <c r="A23" s="32"/>
      <c r="B23" s="32"/>
      <c r="C23" s="32"/>
      <c r="D23" s="32"/>
      <c r="E23" s="32"/>
      <c r="F23" s="33"/>
      <c r="G23" s="32"/>
      <c r="H23" s="32"/>
      <c r="I23" s="32"/>
      <c r="J23" s="32"/>
      <c r="K23" s="32"/>
      <c r="L23" s="32" t="s">
        <v>133</v>
      </c>
      <c r="M23" s="32"/>
      <c r="N23" s="36">
        <v>-86.53</v>
      </c>
      <c r="O23" s="32"/>
      <c r="P23" s="36">
        <v>86.53</v>
      </c>
    </row>
    <row r="24" spans="1:16" ht="15.75" thickBot="1" x14ac:dyDescent="0.3">
      <c r="A24" s="32"/>
      <c r="B24" s="32"/>
      <c r="C24" s="32"/>
      <c r="D24" s="32"/>
      <c r="E24" s="32"/>
      <c r="F24" s="33"/>
      <c r="G24" s="32"/>
      <c r="H24" s="32"/>
      <c r="I24" s="32"/>
      <c r="J24" s="32"/>
      <c r="K24" s="32"/>
      <c r="L24" s="32" t="s">
        <v>133</v>
      </c>
      <c r="M24" s="32"/>
      <c r="N24" s="34">
        <v>-86.53</v>
      </c>
      <c r="O24" s="32"/>
      <c r="P24" s="34">
        <v>86.53</v>
      </c>
    </row>
    <row r="25" spans="1:16" x14ac:dyDescent="0.25">
      <c r="A25" s="17" t="s">
        <v>162</v>
      </c>
      <c r="B25" s="17"/>
      <c r="C25" s="17"/>
      <c r="D25" s="17"/>
      <c r="E25" s="17"/>
      <c r="F25" s="35"/>
      <c r="G25" s="17"/>
      <c r="H25" s="17"/>
      <c r="I25" s="17"/>
      <c r="J25" s="17"/>
      <c r="K25" s="17"/>
      <c r="L25" s="17"/>
      <c r="M25" s="17"/>
      <c r="N25" s="2">
        <f>ROUND(SUM(N19:N24),5)</f>
        <v>-1285</v>
      </c>
      <c r="O25" s="17"/>
      <c r="P25" s="2">
        <f>ROUND(SUM(P19:P24),5)</f>
        <v>1285</v>
      </c>
    </row>
    <row r="26" spans="1:16" x14ac:dyDescent="0.25">
      <c r="A26" s="1" t="s">
        <v>161</v>
      </c>
      <c r="B26" s="1"/>
      <c r="C26" s="1"/>
      <c r="D26" s="1"/>
      <c r="E26" s="1"/>
      <c r="F26" s="27"/>
      <c r="G26" s="1"/>
      <c r="H26" s="1"/>
      <c r="I26" s="1"/>
      <c r="J26" s="1"/>
      <c r="K26" s="1"/>
      <c r="L26" s="1"/>
      <c r="M26" s="1"/>
      <c r="N26" s="28"/>
      <c r="O26" s="1"/>
      <c r="P26" s="28"/>
    </row>
    <row r="27" spans="1:16" x14ac:dyDescent="0.25">
      <c r="A27" s="26"/>
      <c r="B27" s="29" t="s">
        <v>164</v>
      </c>
      <c r="C27" s="29"/>
      <c r="D27" s="29" t="s">
        <v>169</v>
      </c>
      <c r="E27" s="29"/>
      <c r="F27" s="30">
        <v>45043</v>
      </c>
      <c r="G27" s="29"/>
      <c r="H27" s="29" t="s">
        <v>190</v>
      </c>
      <c r="I27" s="29"/>
      <c r="J27" s="29"/>
      <c r="K27" s="29"/>
      <c r="L27" s="29" t="s">
        <v>87</v>
      </c>
      <c r="M27" s="29"/>
      <c r="N27" s="31"/>
      <c r="O27" s="29"/>
      <c r="P27" s="31">
        <v>-455.17</v>
      </c>
    </row>
    <row r="28" spans="1:16" x14ac:dyDescent="0.25">
      <c r="A28" s="1" t="s">
        <v>161</v>
      </c>
      <c r="B28" s="1"/>
      <c r="C28" s="1"/>
      <c r="D28" s="1"/>
      <c r="E28" s="1"/>
      <c r="F28" s="27"/>
      <c r="G28" s="1"/>
      <c r="H28" s="1"/>
      <c r="I28" s="1"/>
      <c r="J28" s="1"/>
      <c r="K28" s="1"/>
      <c r="L28" s="1"/>
      <c r="M28" s="1"/>
      <c r="N28" s="28"/>
      <c r="O28" s="1"/>
      <c r="P28" s="28"/>
    </row>
    <row r="29" spans="1:16" ht="15.75" thickBot="1" x14ac:dyDescent="0.3">
      <c r="A29" s="26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133</v>
      </c>
      <c r="M29" s="32"/>
      <c r="N29" s="34">
        <v>-455.17</v>
      </c>
      <c r="O29" s="32"/>
      <c r="P29" s="34">
        <v>455.17</v>
      </c>
    </row>
    <row r="30" spans="1:16" x14ac:dyDescent="0.25">
      <c r="A30" s="17" t="s">
        <v>162</v>
      </c>
      <c r="B30" s="17"/>
      <c r="C30" s="17"/>
      <c r="D30" s="17"/>
      <c r="E30" s="17"/>
      <c r="F30" s="35"/>
      <c r="G30" s="17"/>
      <c r="H30" s="17"/>
      <c r="I30" s="17"/>
      <c r="J30" s="17"/>
      <c r="K30" s="17"/>
      <c r="L30" s="17"/>
      <c r="M30" s="17"/>
      <c r="N30" s="2">
        <f>ROUND(SUM(N28:N29),5)</f>
        <v>-455.17</v>
      </c>
      <c r="O30" s="17"/>
      <c r="P30" s="2">
        <f>ROUND(SUM(P28:P29),5)</f>
        <v>455.17</v>
      </c>
    </row>
    <row r="31" spans="1:16" x14ac:dyDescent="0.25">
      <c r="A31" s="1" t="s">
        <v>161</v>
      </c>
      <c r="B31" s="1"/>
      <c r="C31" s="1"/>
      <c r="D31" s="1"/>
      <c r="E31" s="1"/>
      <c r="F31" s="27"/>
      <c r="G31" s="1"/>
      <c r="H31" s="1"/>
      <c r="I31" s="1"/>
      <c r="J31" s="1"/>
      <c r="K31" s="1"/>
      <c r="L31" s="1"/>
      <c r="M31" s="1"/>
      <c r="N31" s="28"/>
      <c r="O31" s="1"/>
      <c r="P31" s="28"/>
    </row>
    <row r="32" spans="1:16" x14ac:dyDescent="0.25">
      <c r="A32" s="26"/>
      <c r="B32" s="29" t="s">
        <v>164</v>
      </c>
      <c r="C32" s="29"/>
      <c r="D32" s="29" t="s">
        <v>169</v>
      </c>
      <c r="E32" s="29"/>
      <c r="F32" s="30">
        <v>45043</v>
      </c>
      <c r="G32" s="29"/>
      <c r="H32" s="29" t="s">
        <v>189</v>
      </c>
      <c r="I32" s="29"/>
      <c r="J32" s="29"/>
      <c r="K32" s="29"/>
      <c r="L32" s="29" t="s">
        <v>87</v>
      </c>
      <c r="M32" s="29"/>
      <c r="N32" s="31"/>
      <c r="O32" s="29"/>
      <c r="P32" s="31">
        <v>-1248.6199999999999</v>
      </c>
    </row>
    <row r="33" spans="1:16" x14ac:dyDescent="0.25">
      <c r="A33" s="1" t="s">
        <v>161</v>
      </c>
      <c r="B33" s="1"/>
      <c r="C33" s="1"/>
      <c r="D33" s="1"/>
      <c r="E33" s="1"/>
      <c r="F33" s="27"/>
      <c r="G33" s="1"/>
      <c r="H33" s="1"/>
      <c r="I33" s="1"/>
      <c r="J33" s="1"/>
      <c r="K33" s="1"/>
      <c r="L33" s="1"/>
      <c r="M33" s="1"/>
      <c r="N33" s="28"/>
      <c r="O33" s="1"/>
      <c r="P33" s="28"/>
    </row>
    <row r="34" spans="1:16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133</v>
      </c>
      <c r="M34" s="32"/>
      <c r="N34" s="36">
        <v>-358.04</v>
      </c>
      <c r="O34" s="32"/>
      <c r="P34" s="36">
        <v>358.04</v>
      </c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133</v>
      </c>
      <c r="M35" s="32"/>
      <c r="N35" s="36">
        <v>-360.88</v>
      </c>
      <c r="O35" s="32"/>
      <c r="P35" s="36">
        <v>360.88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133</v>
      </c>
      <c r="M36" s="32"/>
      <c r="N36" s="36">
        <v>-360.88</v>
      </c>
      <c r="O36" s="32"/>
      <c r="P36" s="36">
        <v>360.88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133</v>
      </c>
      <c r="M37" s="32"/>
      <c r="N37" s="36">
        <v>-84.41</v>
      </c>
      <c r="O37" s="32"/>
      <c r="P37" s="36">
        <v>84.41</v>
      </c>
    </row>
    <row r="38" spans="1:16" ht="15.75" thickBot="1" x14ac:dyDescent="0.3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133</v>
      </c>
      <c r="M38" s="32"/>
      <c r="N38" s="34">
        <v>-84.41</v>
      </c>
      <c r="O38" s="32"/>
      <c r="P38" s="34">
        <v>84.41</v>
      </c>
    </row>
    <row r="39" spans="1:16" x14ac:dyDescent="0.25">
      <c r="A39" s="17" t="s">
        <v>162</v>
      </c>
      <c r="B39" s="17"/>
      <c r="C39" s="17"/>
      <c r="D39" s="17"/>
      <c r="E39" s="17"/>
      <c r="F39" s="35"/>
      <c r="G39" s="17"/>
      <c r="H39" s="17"/>
      <c r="I39" s="17"/>
      <c r="J39" s="17"/>
      <c r="K39" s="17"/>
      <c r="L39" s="17"/>
      <c r="M39" s="17"/>
      <c r="N39" s="2">
        <f>ROUND(SUM(N33:N38),5)</f>
        <v>-1248.6199999999999</v>
      </c>
      <c r="O39" s="17"/>
      <c r="P39" s="2">
        <f>ROUND(SUM(P33:P38),5)</f>
        <v>1248.6199999999999</v>
      </c>
    </row>
    <row r="40" spans="1:16" x14ac:dyDescent="0.25">
      <c r="A40" s="1" t="s">
        <v>161</v>
      </c>
      <c r="B40" s="1"/>
      <c r="C40" s="1"/>
      <c r="D40" s="1"/>
      <c r="E40" s="1"/>
      <c r="F40" s="27"/>
      <c r="G40" s="1"/>
      <c r="H40" s="1"/>
      <c r="I40" s="1"/>
      <c r="J40" s="1"/>
      <c r="K40" s="1"/>
      <c r="L40" s="1"/>
      <c r="M40" s="1"/>
      <c r="N40" s="28"/>
      <c r="O40" s="1"/>
      <c r="P40" s="28"/>
    </row>
    <row r="41" spans="1:16" x14ac:dyDescent="0.25">
      <c r="A41" s="26"/>
      <c r="B41" s="29" t="s">
        <v>165</v>
      </c>
      <c r="C41" s="29"/>
      <c r="D41" s="29" t="s">
        <v>170</v>
      </c>
      <c r="E41" s="29"/>
      <c r="F41" s="30">
        <v>45017</v>
      </c>
      <c r="G41" s="29"/>
      <c r="H41" s="29" t="s">
        <v>191</v>
      </c>
      <c r="I41" s="29"/>
      <c r="J41" s="29"/>
      <c r="K41" s="29"/>
      <c r="L41" s="29" t="s">
        <v>87</v>
      </c>
      <c r="M41" s="29"/>
      <c r="N41" s="31"/>
      <c r="O41" s="29"/>
      <c r="P41" s="31">
        <v>0</v>
      </c>
    </row>
    <row r="42" spans="1:16" x14ac:dyDescent="0.25">
      <c r="A42" s="1" t="s">
        <v>161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19</v>
      </c>
      <c r="M43" s="32"/>
      <c r="N43" s="36">
        <v>-225.28</v>
      </c>
      <c r="O43" s="32"/>
      <c r="P43" s="36">
        <v>225.28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21</v>
      </c>
      <c r="M44" s="32"/>
      <c r="N44" s="36">
        <v>-13.97</v>
      </c>
      <c r="O44" s="32"/>
      <c r="P44" s="36">
        <v>13.97</v>
      </c>
    </row>
    <row r="45" spans="1:16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133</v>
      </c>
      <c r="M45" s="32"/>
      <c r="N45" s="36">
        <v>13.97</v>
      </c>
      <c r="O45" s="32"/>
      <c r="P45" s="36">
        <v>-13.97</v>
      </c>
    </row>
    <row r="46" spans="1:16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133</v>
      </c>
      <c r="M46" s="32"/>
      <c r="N46" s="36">
        <v>13.97</v>
      </c>
      <c r="O46" s="32"/>
      <c r="P46" s="36">
        <v>-13.97</v>
      </c>
    </row>
    <row r="47" spans="1:16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21</v>
      </c>
      <c r="M47" s="32"/>
      <c r="N47" s="36">
        <v>-3.27</v>
      </c>
      <c r="O47" s="32"/>
      <c r="P47" s="36">
        <v>3.27</v>
      </c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133</v>
      </c>
      <c r="M48" s="32"/>
      <c r="N48" s="36">
        <v>3.27</v>
      </c>
      <c r="O48" s="32"/>
      <c r="P48" s="36">
        <v>-3.27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133</v>
      </c>
      <c r="M49" s="32"/>
      <c r="N49" s="36">
        <v>3.27</v>
      </c>
      <c r="O49" s="32"/>
      <c r="P49" s="36">
        <v>-3.27</v>
      </c>
    </row>
    <row r="50" spans="1:16" ht="15.75" thickBot="1" x14ac:dyDescent="0.3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132</v>
      </c>
      <c r="M50" s="32"/>
      <c r="N50" s="34">
        <v>208.04</v>
      </c>
      <c r="O50" s="32"/>
      <c r="P50" s="34">
        <v>-208.04</v>
      </c>
    </row>
    <row r="51" spans="1:16" x14ac:dyDescent="0.25">
      <c r="A51" s="17" t="s">
        <v>162</v>
      </c>
      <c r="B51" s="17"/>
      <c r="C51" s="17"/>
      <c r="D51" s="17"/>
      <c r="E51" s="17"/>
      <c r="F51" s="35"/>
      <c r="G51" s="17"/>
      <c r="H51" s="17"/>
      <c r="I51" s="17"/>
      <c r="J51" s="17"/>
      <c r="K51" s="17"/>
      <c r="L51" s="17"/>
      <c r="M51" s="17"/>
      <c r="N51" s="2">
        <f>ROUND(SUM(N42:N50),5)</f>
        <v>0</v>
      </c>
      <c r="O51" s="17"/>
      <c r="P51" s="2">
        <f>ROUND(SUM(P42:P50),5)</f>
        <v>0</v>
      </c>
    </row>
    <row r="52" spans="1:16" x14ac:dyDescent="0.25">
      <c r="A52" s="1" t="s">
        <v>161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  <c r="O52" s="1"/>
      <c r="P52" s="28"/>
    </row>
    <row r="53" spans="1:16" x14ac:dyDescent="0.25">
      <c r="A53" s="26"/>
      <c r="B53" s="29" t="s">
        <v>165</v>
      </c>
      <c r="C53" s="29"/>
      <c r="D53" s="29" t="s">
        <v>171</v>
      </c>
      <c r="E53" s="29"/>
      <c r="F53" s="30">
        <v>45017</v>
      </c>
      <c r="G53" s="29"/>
      <c r="H53" s="29" t="s">
        <v>192</v>
      </c>
      <c r="I53" s="29"/>
      <c r="J53" s="29"/>
      <c r="K53" s="29"/>
      <c r="L53" s="29" t="s">
        <v>87</v>
      </c>
      <c r="M53" s="29"/>
      <c r="N53" s="31"/>
      <c r="O53" s="29"/>
      <c r="P53" s="31">
        <v>0</v>
      </c>
    </row>
    <row r="54" spans="1:16" x14ac:dyDescent="0.25">
      <c r="A54" s="1" t="s">
        <v>161</v>
      </c>
      <c r="B54" s="1"/>
      <c r="C54" s="1"/>
      <c r="D54" s="1"/>
      <c r="E54" s="1"/>
      <c r="F54" s="27"/>
      <c r="G54" s="1"/>
      <c r="H54" s="1"/>
      <c r="I54" s="1"/>
      <c r="J54" s="1"/>
      <c r="K54" s="1"/>
      <c r="L54" s="1"/>
      <c r="M54" s="1"/>
      <c r="N54" s="28"/>
      <c r="O54" s="1"/>
      <c r="P54" s="28"/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19</v>
      </c>
      <c r="M55" s="32"/>
      <c r="N55" s="36">
        <v>-225.28</v>
      </c>
      <c r="O55" s="32"/>
      <c r="P55" s="36">
        <v>225.28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133</v>
      </c>
      <c r="M56" s="32"/>
      <c r="N56" s="36">
        <v>158.04</v>
      </c>
      <c r="O56" s="32"/>
      <c r="P56" s="36">
        <v>-158.04</v>
      </c>
    </row>
    <row r="57" spans="1:16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21</v>
      </c>
      <c r="M57" s="32"/>
      <c r="N57" s="36">
        <v>-13.97</v>
      </c>
      <c r="O57" s="32"/>
      <c r="P57" s="36">
        <v>13.97</v>
      </c>
    </row>
    <row r="58" spans="1:16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133</v>
      </c>
      <c r="M58" s="32"/>
      <c r="N58" s="36">
        <v>13.97</v>
      </c>
      <c r="O58" s="32"/>
      <c r="P58" s="36">
        <v>-13.97</v>
      </c>
    </row>
    <row r="59" spans="1:16" x14ac:dyDescent="0.25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133</v>
      </c>
      <c r="M59" s="32"/>
      <c r="N59" s="36">
        <v>13.97</v>
      </c>
      <c r="O59" s="32"/>
      <c r="P59" s="36">
        <v>-13.97</v>
      </c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21</v>
      </c>
      <c r="M60" s="32"/>
      <c r="N60" s="36">
        <v>-3.27</v>
      </c>
      <c r="O60" s="32"/>
      <c r="P60" s="36">
        <v>3.27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133</v>
      </c>
      <c r="M61" s="32"/>
      <c r="N61" s="36">
        <v>3.27</v>
      </c>
      <c r="O61" s="32"/>
      <c r="P61" s="36">
        <v>-3.27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133</v>
      </c>
      <c r="M62" s="32"/>
      <c r="N62" s="36">
        <v>3.27</v>
      </c>
      <c r="O62" s="32"/>
      <c r="P62" s="36">
        <v>-3.27</v>
      </c>
    </row>
    <row r="63" spans="1:16" ht="15.75" thickBot="1" x14ac:dyDescent="0.3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133</v>
      </c>
      <c r="M63" s="32"/>
      <c r="N63" s="34">
        <v>50</v>
      </c>
      <c r="O63" s="32"/>
      <c r="P63" s="34">
        <v>-50</v>
      </c>
    </row>
    <row r="64" spans="1:16" x14ac:dyDescent="0.25">
      <c r="A64" s="17" t="s">
        <v>162</v>
      </c>
      <c r="B64" s="17"/>
      <c r="C64" s="17"/>
      <c r="D64" s="17"/>
      <c r="E64" s="17"/>
      <c r="F64" s="35"/>
      <c r="G64" s="17"/>
      <c r="H64" s="17"/>
      <c r="I64" s="17"/>
      <c r="J64" s="17"/>
      <c r="K64" s="17"/>
      <c r="L64" s="17"/>
      <c r="M64" s="17"/>
      <c r="N64" s="2">
        <f>ROUND(SUM(N54:N63),5)</f>
        <v>0</v>
      </c>
      <c r="O64" s="17"/>
      <c r="P64" s="2">
        <f>ROUND(SUM(P54:P63),5)</f>
        <v>0</v>
      </c>
    </row>
    <row r="65" spans="1:16" x14ac:dyDescent="0.25">
      <c r="A65" s="1" t="s">
        <v>161</v>
      </c>
      <c r="B65" s="1"/>
      <c r="C65" s="1"/>
      <c r="D65" s="1"/>
      <c r="E65" s="1"/>
      <c r="F65" s="27"/>
      <c r="G65" s="1"/>
      <c r="H65" s="1"/>
      <c r="I65" s="1"/>
      <c r="J65" s="1"/>
      <c r="K65" s="1"/>
      <c r="L65" s="1"/>
      <c r="M65" s="1"/>
      <c r="N65" s="28"/>
      <c r="O65" s="1"/>
      <c r="P65" s="28"/>
    </row>
    <row r="66" spans="1:16" x14ac:dyDescent="0.25">
      <c r="A66" s="26"/>
      <c r="B66" s="29" t="s">
        <v>165</v>
      </c>
      <c r="C66" s="29"/>
      <c r="D66" s="29" t="s">
        <v>172</v>
      </c>
      <c r="E66" s="29"/>
      <c r="F66" s="30">
        <v>45017</v>
      </c>
      <c r="G66" s="29"/>
      <c r="H66" s="29" t="s">
        <v>193</v>
      </c>
      <c r="I66" s="29"/>
      <c r="J66" s="29"/>
      <c r="K66" s="29"/>
      <c r="L66" s="29" t="s">
        <v>87</v>
      </c>
      <c r="M66" s="29"/>
      <c r="N66" s="31"/>
      <c r="O66" s="29"/>
      <c r="P66" s="31">
        <v>0</v>
      </c>
    </row>
    <row r="67" spans="1:16" x14ac:dyDescent="0.25">
      <c r="A67" s="1" t="s">
        <v>161</v>
      </c>
      <c r="B67" s="1"/>
      <c r="C67" s="1"/>
      <c r="D67" s="1"/>
      <c r="E67" s="1"/>
      <c r="F67" s="27"/>
      <c r="G67" s="1"/>
      <c r="H67" s="1"/>
      <c r="I67" s="1"/>
      <c r="J67" s="1"/>
      <c r="K67" s="1"/>
      <c r="L67" s="1"/>
      <c r="M67" s="1"/>
      <c r="N67" s="28"/>
      <c r="O67" s="1"/>
      <c r="P67" s="28"/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19</v>
      </c>
      <c r="M68" s="32"/>
      <c r="N68" s="36">
        <v>-225.28</v>
      </c>
      <c r="O68" s="32"/>
      <c r="P68" s="36">
        <v>225.28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21</v>
      </c>
      <c r="M69" s="32"/>
      <c r="N69" s="36">
        <v>-13.97</v>
      </c>
      <c r="O69" s="32"/>
      <c r="P69" s="36">
        <v>13.97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133</v>
      </c>
      <c r="M70" s="32"/>
      <c r="N70" s="36">
        <v>13.97</v>
      </c>
      <c r="O70" s="32"/>
      <c r="P70" s="36">
        <v>-13.97</v>
      </c>
    </row>
    <row r="71" spans="1:16" x14ac:dyDescent="0.25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133</v>
      </c>
      <c r="M71" s="32"/>
      <c r="N71" s="36">
        <v>13.97</v>
      </c>
      <c r="O71" s="32"/>
      <c r="P71" s="36">
        <v>-13.97</v>
      </c>
    </row>
    <row r="72" spans="1:16" x14ac:dyDescent="0.25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 t="s">
        <v>21</v>
      </c>
      <c r="M72" s="32"/>
      <c r="N72" s="36">
        <v>-3.27</v>
      </c>
      <c r="O72" s="32"/>
      <c r="P72" s="36">
        <v>3.27</v>
      </c>
    </row>
    <row r="73" spans="1:16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 t="s">
        <v>133</v>
      </c>
      <c r="M73" s="32"/>
      <c r="N73" s="36">
        <v>3.27</v>
      </c>
      <c r="O73" s="32"/>
      <c r="P73" s="36">
        <v>-3.27</v>
      </c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133</v>
      </c>
      <c r="M74" s="32"/>
      <c r="N74" s="36">
        <v>3.27</v>
      </c>
      <c r="O74" s="32"/>
      <c r="P74" s="36">
        <v>-3.27</v>
      </c>
    </row>
    <row r="75" spans="1:16" ht="15.75" thickBot="1" x14ac:dyDescent="0.3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132</v>
      </c>
      <c r="M75" s="32"/>
      <c r="N75" s="34">
        <v>208.04</v>
      </c>
      <c r="O75" s="32"/>
      <c r="P75" s="34">
        <v>-208.04</v>
      </c>
    </row>
    <row r="76" spans="1:16" x14ac:dyDescent="0.25">
      <c r="A76" s="17" t="s">
        <v>162</v>
      </c>
      <c r="B76" s="17"/>
      <c r="C76" s="17"/>
      <c r="D76" s="17"/>
      <c r="E76" s="17"/>
      <c r="F76" s="35"/>
      <c r="G76" s="17"/>
      <c r="H76" s="17"/>
      <c r="I76" s="17"/>
      <c r="J76" s="17"/>
      <c r="K76" s="17"/>
      <c r="L76" s="17"/>
      <c r="M76" s="17"/>
      <c r="N76" s="2">
        <f>ROUND(SUM(N67:N75),5)</f>
        <v>0</v>
      </c>
      <c r="O76" s="17"/>
      <c r="P76" s="2">
        <f>ROUND(SUM(P67:P75),5)</f>
        <v>0</v>
      </c>
    </row>
    <row r="77" spans="1:16" x14ac:dyDescent="0.25">
      <c r="A77" s="1" t="s">
        <v>161</v>
      </c>
      <c r="B77" s="1"/>
      <c r="C77" s="1"/>
      <c r="D77" s="1"/>
      <c r="E77" s="1"/>
      <c r="F77" s="27"/>
      <c r="G77" s="1"/>
      <c r="H77" s="1"/>
      <c r="I77" s="1"/>
      <c r="J77" s="1"/>
      <c r="K77" s="1"/>
      <c r="L77" s="1"/>
      <c r="M77" s="1"/>
      <c r="N77" s="28"/>
      <c r="O77" s="1"/>
      <c r="P77" s="28"/>
    </row>
    <row r="78" spans="1:16" x14ac:dyDescent="0.25">
      <c r="A78" s="26"/>
      <c r="B78" s="29" t="s">
        <v>165</v>
      </c>
      <c r="C78" s="29"/>
      <c r="D78" s="29" t="s">
        <v>173</v>
      </c>
      <c r="E78" s="29"/>
      <c r="F78" s="30">
        <v>45017</v>
      </c>
      <c r="G78" s="29"/>
      <c r="H78" s="29" t="s">
        <v>194</v>
      </c>
      <c r="I78" s="29"/>
      <c r="J78" s="29"/>
      <c r="K78" s="29"/>
      <c r="L78" s="29" t="s">
        <v>87</v>
      </c>
      <c r="M78" s="29"/>
      <c r="N78" s="31"/>
      <c r="O78" s="29"/>
      <c r="P78" s="31">
        <v>0</v>
      </c>
    </row>
    <row r="79" spans="1:16" x14ac:dyDescent="0.25">
      <c r="A79" s="1" t="s">
        <v>161</v>
      </c>
      <c r="B79" s="1"/>
      <c r="C79" s="1"/>
      <c r="D79" s="1"/>
      <c r="E79" s="1"/>
      <c r="F79" s="27"/>
      <c r="G79" s="1"/>
      <c r="H79" s="1"/>
      <c r="I79" s="1"/>
      <c r="J79" s="1"/>
      <c r="K79" s="1"/>
      <c r="L79" s="1"/>
      <c r="M79" s="1"/>
      <c r="N79" s="28"/>
      <c r="O79" s="1"/>
      <c r="P79" s="28"/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19</v>
      </c>
      <c r="M80" s="32"/>
      <c r="N80" s="36">
        <v>-225.28</v>
      </c>
      <c r="O80" s="32"/>
      <c r="P80" s="36">
        <v>225.28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21</v>
      </c>
      <c r="M81" s="32"/>
      <c r="N81" s="36">
        <v>-13.97</v>
      </c>
      <c r="O81" s="32"/>
      <c r="P81" s="36">
        <v>13.97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133</v>
      </c>
      <c r="M82" s="32"/>
      <c r="N82" s="36">
        <v>13.97</v>
      </c>
      <c r="O82" s="32"/>
      <c r="P82" s="36">
        <v>-13.97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133</v>
      </c>
      <c r="M83" s="32"/>
      <c r="N83" s="36">
        <v>13.97</v>
      </c>
      <c r="O83" s="32"/>
      <c r="P83" s="36">
        <v>-13.97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21</v>
      </c>
      <c r="M84" s="32"/>
      <c r="N84" s="36">
        <v>-3.27</v>
      </c>
      <c r="O84" s="32"/>
      <c r="P84" s="36">
        <v>3.27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133</v>
      </c>
      <c r="M85" s="32"/>
      <c r="N85" s="36">
        <v>3.27</v>
      </c>
      <c r="O85" s="32"/>
      <c r="P85" s="36">
        <v>-3.27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133</v>
      </c>
      <c r="M86" s="32"/>
      <c r="N86" s="36">
        <v>3.27</v>
      </c>
      <c r="O86" s="32"/>
      <c r="P86" s="36">
        <v>-3.27</v>
      </c>
    </row>
    <row r="87" spans="1:16" ht="15.75" thickBot="1" x14ac:dyDescent="0.3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132</v>
      </c>
      <c r="M87" s="32"/>
      <c r="N87" s="34">
        <v>208.04</v>
      </c>
      <c r="O87" s="32"/>
      <c r="P87" s="34">
        <v>-208.04</v>
      </c>
    </row>
    <row r="88" spans="1:16" x14ac:dyDescent="0.25">
      <c r="A88" s="17" t="s">
        <v>162</v>
      </c>
      <c r="B88" s="17"/>
      <c r="C88" s="17"/>
      <c r="D88" s="17"/>
      <c r="E88" s="17"/>
      <c r="F88" s="35"/>
      <c r="G88" s="17"/>
      <c r="H88" s="17"/>
      <c r="I88" s="17"/>
      <c r="J88" s="17"/>
      <c r="K88" s="17"/>
      <c r="L88" s="17"/>
      <c r="M88" s="17"/>
      <c r="N88" s="2">
        <f>ROUND(SUM(N79:N87),5)</f>
        <v>0</v>
      </c>
      <c r="O88" s="17"/>
      <c r="P88" s="2">
        <f>ROUND(SUM(P79:P87),5)</f>
        <v>0</v>
      </c>
    </row>
    <row r="89" spans="1:16" x14ac:dyDescent="0.25">
      <c r="A89" s="1" t="s">
        <v>161</v>
      </c>
      <c r="B89" s="1"/>
      <c r="C89" s="1"/>
      <c r="D89" s="1"/>
      <c r="E89" s="1"/>
      <c r="F89" s="27"/>
      <c r="G89" s="1"/>
      <c r="H89" s="1"/>
      <c r="I89" s="1"/>
      <c r="J89" s="1"/>
      <c r="K89" s="1"/>
      <c r="L89" s="1"/>
      <c r="M89" s="1"/>
      <c r="N89" s="28"/>
      <c r="O89" s="1"/>
      <c r="P89" s="28"/>
    </row>
    <row r="90" spans="1:16" x14ac:dyDescent="0.25">
      <c r="A90" s="26"/>
      <c r="B90" s="29" t="s">
        <v>165</v>
      </c>
      <c r="C90" s="29"/>
      <c r="D90" s="29" t="s">
        <v>174</v>
      </c>
      <c r="E90" s="29"/>
      <c r="F90" s="30">
        <v>45017</v>
      </c>
      <c r="G90" s="29"/>
      <c r="H90" s="29" t="s">
        <v>195</v>
      </c>
      <c r="I90" s="29"/>
      <c r="J90" s="29"/>
      <c r="K90" s="29"/>
      <c r="L90" s="29" t="s">
        <v>87</v>
      </c>
      <c r="M90" s="29"/>
      <c r="N90" s="31"/>
      <c r="O90" s="29"/>
      <c r="P90" s="31">
        <v>0</v>
      </c>
    </row>
    <row r="91" spans="1:16" x14ac:dyDescent="0.25">
      <c r="A91" s="1" t="s">
        <v>161</v>
      </c>
      <c r="B91" s="1"/>
      <c r="C91" s="1"/>
      <c r="D91" s="1"/>
      <c r="E91" s="1"/>
      <c r="F91" s="27"/>
      <c r="G91" s="1"/>
      <c r="H91" s="1"/>
      <c r="I91" s="1"/>
      <c r="J91" s="1"/>
      <c r="K91" s="1"/>
      <c r="L91" s="1"/>
      <c r="M91" s="1"/>
      <c r="N91" s="28"/>
      <c r="O91" s="1"/>
      <c r="P91" s="28"/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24</v>
      </c>
      <c r="M92" s="32"/>
      <c r="N92" s="36">
        <v>-555.19000000000005</v>
      </c>
      <c r="O92" s="32"/>
      <c r="P92" s="36">
        <v>555.19000000000005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23</v>
      </c>
      <c r="M93" s="32"/>
      <c r="N93" s="36">
        <v>-625</v>
      </c>
      <c r="O93" s="32"/>
      <c r="P93" s="36">
        <v>625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133</v>
      </c>
      <c r="M94" s="32"/>
      <c r="N94" s="36">
        <v>74</v>
      </c>
      <c r="O94" s="32"/>
      <c r="P94" s="36">
        <v>-74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21</v>
      </c>
      <c r="M95" s="32"/>
      <c r="N95" s="36">
        <v>-73.17</v>
      </c>
      <c r="O95" s="32"/>
      <c r="P95" s="36">
        <v>73.17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133</v>
      </c>
      <c r="M96" s="32"/>
      <c r="N96" s="36">
        <v>73.17</v>
      </c>
      <c r="O96" s="32"/>
      <c r="P96" s="36">
        <v>-73.17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133</v>
      </c>
      <c r="M97" s="32"/>
      <c r="N97" s="36">
        <v>73.17</v>
      </c>
      <c r="O97" s="32"/>
      <c r="P97" s="36">
        <v>-73.17</v>
      </c>
    </row>
    <row r="98" spans="1:16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21</v>
      </c>
      <c r="M98" s="32"/>
      <c r="N98" s="36">
        <v>-17.12</v>
      </c>
      <c r="O98" s="32"/>
      <c r="P98" s="36">
        <v>17.12</v>
      </c>
    </row>
    <row r="99" spans="1:16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133</v>
      </c>
      <c r="M99" s="32"/>
      <c r="N99" s="36">
        <v>17.12</v>
      </c>
      <c r="O99" s="32"/>
      <c r="P99" s="36">
        <v>-17.12</v>
      </c>
    </row>
    <row r="100" spans="1:16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133</v>
      </c>
      <c r="M100" s="32"/>
      <c r="N100" s="36">
        <v>17.12</v>
      </c>
      <c r="O100" s="32"/>
      <c r="P100" s="36">
        <v>-17.12</v>
      </c>
    </row>
    <row r="101" spans="1:16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133</v>
      </c>
      <c r="M101" s="32"/>
      <c r="N101" s="36">
        <v>22.01</v>
      </c>
      <c r="O101" s="32"/>
      <c r="P101" s="36">
        <v>-22.01</v>
      </c>
    </row>
    <row r="102" spans="1:16" ht="15.75" thickBot="1" x14ac:dyDescent="0.3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132</v>
      </c>
      <c r="M102" s="32"/>
      <c r="N102" s="34">
        <v>993.89</v>
      </c>
      <c r="O102" s="32"/>
      <c r="P102" s="34">
        <v>-993.89</v>
      </c>
    </row>
    <row r="103" spans="1:16" x14ac:dyDescent="0.25">
      <c r="A103" s="17" t="s">
        <v>162</v>
      </c>
      <c r="B103" s="17"/>
      <c r="C103" s="17"/>
      <c r="D103" s="17"/>
      <c r="E103" s="17"/>
      <c r="F103" s="35"/>
      <c r="G103" s="17"/>
      <c r="H103" s="17"/>
      <c r="I103" s="17"/>
      <c r="J103" s="17"/>
      <c r="K103" s="17"/>
      <c r="L103" s="17"/>
      <c r="M103" s="17"/>
      <c r="N103" s="2">
        <f>ROUND(SUM(N91:N102),5)</f>
        <v>0</v>
      </c>
      <c r="O103" s="17"/>
      <c r="P103" s="2">
        <f>ROUND(SUM(P91:P102),5)</f>
        <v>0</v>
      </c>
    </row>
    <row r="104" spans="1:16" x14ac:dyDescent="0.25">
      <c r="A104" s="1" t="s">
        <v>161</v>
      </c>
      <c r="B104" s="1"/>
      <c r="C104" s="1"/>
      <c r="D104" s="1"/>
      <c r="E104" s="1"/>
      <c r="F104" s="27"/>
      <c r="G104" s="1"/>
      <c r="H104" s="1"/>
      <c r="I104" s="1"/>
      <c r="J104" s="1"/>
      <c r="K104" s="1"/>
      <c r="L104" s="1"/>
      <c r="M104" s="1"/>
      <c r="N104" s="28"/>
      <c r="O104" s="1"/>
      <c r="P104" s="28"/>
    </row>
    <row r="105" spans="1:16" x14ac:dyDescent="0.25">
      <c r="A105" s="26"/>
      <c r="B105" s="29" t="s">
        <v>165</v>
      </c>
      <c r="C105" s="29"/>
      <c r="D105" s="29" t="s">
        <v>175</v>
      </c>
      <c r="E105" s="29"/>
      <c r="F105" s="30">
        <v>45017</v>
      </c>
      <c r="G105" s="29"/>
      <c r="H105" s="29" t="s">
        <v>196</v>
      </c>
      <c r="I105" s="29"/>
      <c r="J105" s="29"/>
      <c r="K105" s="29"/>
      <c r="L105" s="29" t="s">
        <v>87</v>
      </c>
      <c r="M105" s="29"/>
      <c r="N105" s="31"/>
      <c r="O105" s="29"/>
      <c r="P105" s="31">
        <v>-416.08</v>
      </c>
    </row>
    <row r="106" spans="1:16" x14ac:dyDescent="0.25">
      <c r="A106" s="1" t="s">
        <v>161</v>
      </c>
      <c r="B106" s="1"/>
      <c r="C106" s="1"/>
      <c r="D106" s="1"/>
      <c r="E106" s="1"/>
      <c r="F106" s="27"/>
      <c r="G106" s="1"/>
      <c r="H106" s="1"/>
      <c r="I106" s="1"/>
      <c r="J106" s="1"/>
      <c r="K106" s="1"/>
      <c r="L106" s="1"/>
      <c r="M106" s="1"/>
      <c r="N106" s="28"/>
      <c r="O106" s="1"/>
      <c r="P106" s="28"/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19</v>
      </c>
      <c r="M107" s="32"/>
      <c r="N107" s="36">
        <v>-450.55</v>
      </c>
      <c r="O107" s="32"/>
      <c r="P107" s="36">
        <v>450.55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21</v>
      </c>
      <c r="M108" s="32"/>
      <c r="N108" s="36">
        <v>-27.94</v>
      </c>
      <c r="O108" s="32"/>
      <c r="P108" s="36">
        <v>27.94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133</v>
      </c>
      <c r="M109" s="32"/>
      <c r="N109" s="36">
        <v>27.94</v>
      </c>
      <c r="O109" s="32"/>
      <c r="P109" s="36">
        <v>-27.94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133</v>
      </c>
      <c r="M110" s="32"/>
      <c r="N110" s="36">
        <v>27.94</v>
      </c>
      <c r="O110" s="32"/>
      <c r="P110" s="36">
        <v>-27.94</v>
      </c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21</v>
      </c>
      <c r="M111" s="32"/>
      <c r="N111" s="36">
        <v>-6.53</v>
      </c>
      <c r="O111" s="32"/>
      <c r="P111" s="36">
        <v>6.53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133</v>
      </c>
      <c r="M112" s="32"/>
      <c r="N112" s="36">
        <v>6.53</v>
      </c>
      <c r="O112" s="32"/>
      <c r="P112" s="36">
        <v>-6.53</v>
      </c>
    </row>
    <row r="113" spans="1:16" ht="15.75" thickBot="1" x14ac:dyDescent="0.3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133</v>
      </c>
      <c r="M113" s="32"/>
      <c r="N113" s="34">
        <v>6.53</v>
      </c>
      <c r="O113" s="32"/>
      <c r="P113" s="34">
        <v>-6.53</v>
      </c>
    </row>
    <row r="114" spans="1:16" x14ac:dyDescent="0.25">
      <c r="A114" s="17" t="s">
        <v>162</v>
      </c>
      <c r="B114" s="17"/>
      <c r="C114" s="17"/>
      <c r="D114" s="17"/>
      <c r="E114" s="17"/>
      <c r="F114" s="35"/>
      <c r="G114" s="17"/>
      <c r="H114" s="17"/>
      <c r="I114" s="17"/>
      <c r="J114" s="17"/>
      <c r="K114" s="17"/>
      <c r="L114" s="17"/>
      <c r="M114" s="17"/>
      <c r="N114" s="2">
        <f>ROUND(SUM(N106:N113),5)</f>
        <v>-416.08</v>
      </c>
      <c r="O114" s="17"/>
      <c r="P114" s="2">
        <f>ROUND(SUM(P106:P113),5)</f>
        <v>416.08</v>
      </c>
    </row>
    <row r="115" spans="1:16" x14ac:dyDescent="0.25">
      <c r="A115" s="1" t="s">
        <v>161</v>
      </c>
      <c r="B115" s="1"/>
      <c r="C115" s="1"/>
      <c r="D115" s="1"/>
      <c r="E115" s="1"/>
      <c r="F115" s="27"/>
      <c r="G115" s="1"/>
      <c r="H115" s="1"/>
      <c r="I115" s="1"/>
      <c r="J115" s="1"/>
      <c r="K115" s="1"/>
      <c r="L115" s="1"/>
      <c r="M115" s="1"/>
      <c r="N115" s="28"/>
      <c r="O115" s="1"/>
      <c r="P115" s="28"/>
    </row>
    <row r="116" spans="1:16" x14ac:dyDescent="0.25">
      <c r="A116" s="26"/>
      <c r="B116" s="29" t="s">
        <v>166</v>
      </c>
      <c r="C116" s="29"/>
      <c r="D116" s="29" t="s">
        <v>176</v>
      </c>
      <c r="E116" s="29"/>
      <c r="F116" s="30">
        <v>45021</v>
      </c>
      <c r="G116" s="29"/>
      <c r="H116" s="29" t="s">
        <v>197</v>
      </c>
      <c r="I116" s="29"/>
      <c r="J116" s="29"/>
      <c r="K116" s="29"/>
      <c r="L116" s="29" t="s">
        <v>87</v>
      </c>
      <c r="M116" s="29"/>
      <c r="N116" s="31"/>
      <c r="O116" s="29"/>
      <c r="P116" s="31">
        <v>-150</v>
      </c>
    </row>
    <row r="117" spans="1:16" x14ac:dyDescent="0.25">
      <c r="A117" s="1" t="s">
        <v>161</v>
      </c>
      <c r="B117" s="1"/>
      <c r="C117" s="1"/>
      <c r="D117" s="1"/>
      <c r="E117" s="1"/>
      <c r="F117" s="27"/>
      <c r="G117" s="1"/>
      <c r="H117" s="1"/>
      <c r="I117" s="1"/>
      <c r="J117" s="1"/>
      <c r="K117" s="1"/>
      <c r="L117" s="1"/>
      <c r="M117" s="1"/>
      <c r="N117" s="28"/>
      <c r="O117" s="1"/>
      <c r="P117" s="28"/>
    </row>
    <row r="118" spans="1:16" ht="15.75" thickBot="1" x14ac:dyDescent="0.3">
      <c r="A118" s="26"/>
      <c r="B118" s="32" t="s">
        <v>167</v>
      </c>
      <c r="C118" s="32"/>
      <c r="D118" s="32"/>
      <c r="E118" s="32"/>
      <c r="F118" s="33">
        <v>45017</v>
      </c>
      <c r="G118" s="32"/>
      <c r="H118" s="32"/>
      <c r="I118" s="32"/>
      <c r="J118" s="32"/>
      <c r="K118" s="32"/>
      <c r="L118" s="32" t="s">
        <v>12</v>
      </c>
      <c r="M118" s="32"/>
      <c r="N118" s="34">
        <v>-150</v>
      </c>
      <c r="O118" s="32"/>
      <c r="P118" s="34">
        <v>150</v>
      </c>
    </row>
    <row r="119" spans="1:16" x14ac:dyDescent="0.25">
      <c r="A119" s="17" t="s">
        <v>162</v>
      </c>
      <c r="B119" s="17"/>
      <c r="C119" s="17"/>
      <c r="D119" s="17"/>
      <c r="E119" s="17"/>
      <c r="F119" s="35"/>
      <c r="G119" s="17"/>
      <c r="H119" s="17"/>
      <c r="I119" s="17"/>
      <c r="J119" s="17"/>
      <c r="K119" s="17"/>
      <c r="L119" s="17"/>
      <c r="M119" s="17"/>
      <c r="N119" s="2">
        <f>ROUND(SUM(N117:N118),5)</f>
        <v>-150</v>
      </c>
      <c r="O119" s="17"/>
      <c r="P119" s="2">
        <f>ROUND(SUM(P117:P118),5)</f>
        <v>150</v>
      </c>
    </row>
    <row r="120" spans="1:16" x14ac:dyDescent="0.25">
      <c r="A120" s="1" t="s">
        <v>161</v>
      </c>
      <c r="B120" s="1"/>
      <c r="C120" s="1"/>
      <c r="D120" s="1"/>
      <c r="E120" s="1"/>
      <c r="F120" s="27"/>
      <c r="G120" s="1"/>
      <c r="H120" s="1"/>
      <c r="I120" s="1"/>
      <c r="J120" s="1"/>
      <c r="K120" s="1"/>
      <c r="L120" s="1"/>
      <c r="M120" s="1"/>
      <c r="N120" s="28"/>
      <c r="O120" s="1"/>
      <c r="P120" s="28"/>
    </row>
    <row r="121" spans="1:16" x14ac:dyDescent="0.25">
      <c r="A121" s="26"/>
      <c r="B121" s="29" t="s">
        <v>163</v>
      </c>
      <c r="C121" s="29"/>
      <c r="D121" s="29" t="s">
        <v>177</v>
      </c>
      <c r="E121" s="29"/>
      <c r="F121" s="30">
        <v>45021</v>
      </c>
      <c r="G121" s="29"/>
      <c r="H121" s="29" t="s">
        <v>197</v>
      </c>
      <c r="I121" s="29"/>
      <c r="J121" s="29"/>
      <c r="K121" s="29"/>
      <c r="L121" s="29" t="s">
        <v>87</v>
      </c>
      <c r="M121" s="29"/>
      <c r="N121" s="31"/>
      <c r="O121" s="29"/>
      <c r="P121" s="31">
        <v>-1387.5</v>
      </c>
    </row>
    <row r="122" spans="1:16" x14ac:dyDescent="0.25">
      <c r="A122" s="1" t="s">
        <v>161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ht="15.75" thickBot="1" x14ac:dyDescent="0.3">
      <c r="A123" s="26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34</v>
      </c>
      <c r="M123" s="32"/>
      <c r="N123" s="34">
        <v>-1387.5</v>
      </c>
      <c r="O123" s="32"/>
      <c r="P123" s="34">
        <v>1387.5</v>
      </c>
    </row>
    <row r="124" spans="1:16" x14ac:dyDescent="0.25">
      <c r="A124" s="17" t="s">
        <v>162</v>
      </c>
      <c r="B124" s="17"/>
      <c r="C124" s="17"/>
      <c r="D124" s="17"/>
      <c r="E124" s="17"/>
      <c r="F124" s="35"/>
      <c r="G124" s="17"/>
      <c r="H124" s="17"/>
      <c r="I124" s="17"/>
      <c r="J124" s="17"/>
      <c r="K124" s="17"/>
      <c r="L124" s="17"/>
      <c r="M124" s="17"/>
      <c r="N124" s="2">
        <f>ROUND(SUM(N122:N123),5)</f>
        <v>-1387.5</v>
      </c>
      <c r="O124" s="17"/>
      <c r="P124" s="2">
        <f>ROUND(SUM(P122:P123),5)</f>
        <v>1387.5</v>
      </c>
    </row>
    <row r="125" spans="1:16" x14ac:dyDescent="0.25">
      <c r="A125" s="1" t="s">
        <v>161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 x14ac:dyDescent="0.25">
      <c r="A126" s="26"/>
      <c r="B126" s="29" t="s">
        <v>163</v>
      </c>
      <c r="C126" s="29"/>
      <c r="D126" s="29" t="s">
        <v>178</v>
      </c>
      <c r="E126" s="29"/>
      <c r="F126" s="30">
        <v>45021</v>
      </c>
      <c r="G126" s="29"/>
      <c r="H126" s="29" t="s">
        <v>198</v>
      </c>
      <c r="I126" s="29"/>
      <c r="J126" s="29"/>
      <c r="K126" s="29"/>
      <c r="L126" s="29" t="s">
        <v>87</v>
      </c>
      <c r="M126" s="29"/>
      <c r="N126" s="31"/>
      <c r="O126" s="29"/>
      <c r="P126" s="31">
        <v>-110.92</v>
      </c>
    </row>
    <row r="127" spans="1:16" x14ac:dyDescent="0.25">
      <c r="A127" s="1" t="s">
        <v>161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20</v>
      </c>
      <c r="M128" s="32"/>
      <c r="N128" s="36">
        <v>-60.92</v>
      </c>
      <c r="O128" s="32"/>
      <c r="P128" s="36">
        <v>60.92</v>
      </c>
    </row>
    <row r="129" spans="1:16" ht="15.75" thickBot="1" x14ac:dyDescent="0.3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22</v>
      </c>
      <c r="M129" s="32"/>
      <c r="N129" s="34">
        <v>-50</v>
      </c>
      <c r="O129" s="32"/>
      <c r="P129" s="34">
        <v>50</v>
      </c>
    </row>
    <row r="130" spans="1:16" x14ac:dyDescent="0.25">
      <c r="A130" s="17" t="s">
        <v>162</v>
      </c>
      <c r="B130" s="17"/>
      <c r="C130" s="17"/>
      <c r="D130" s="17"/>
      <c r="E130" s="17"/>
      <c r="F130" s="35"/>
      <c r="G130" s="17"/>
      <c r="H130" s="17"/>
      <c r="I130" s="17"/>
      <c r="J130" s="17"/>
      <c r="K130" s="17"/>
      <c r="L130" s="17"/>
      <c r="M130" s="17"/>
      <c r="N130" s="2">
        <f>ROUND(SUM(N127:N129),5)</f>
        <v>-110.92</v>
      </c>
      <c r="O130" s="17"/>
      <c r="P130" s="2">
        <f>ROUND(SUM(P127:P129),5)</f>
        <v>110.92</v>
      </c>
    </row>
    <row r="131" spans="1:16" x14ac:dyDescent="0.25">
      <c r="A131" s="1" t="s">
        <v>161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x14ac:dyDescent="0.25">
      <c r="A132" s="26"/>
      <c r="B132" s="29" t="s">
        <v>163</v>
      </c>
      <c r="C132" s="29"/>
      <c r="D132" s="29" t="s">
        <v>179</v>
      </c>
      <c r="E132" s="29"/>
      <c r="F132" s="30">
        <v>45021</v>
      </c>
      <c r="G132" s="29"/>
      <c r="H132" s="29" t="s">
        <v>199</v>
      </c>
      <c r="I132" s="29"/>
      <c r="J132" s="29"/>
      <c r="K132" s="29"/>
      <c r="L132" s="29" t="s">
        <v>87</v>
      </c>
      <c r="M132" s="29"/>
      <c r="N132" s="31"/>
      <c r="O132" s="29"/>
      <c r="P132" s="31">
        <v>-625</v>
      </c>
    </row>
    <row r="133" spans="1:16" x14ac:dyDescent="0.25">
      <c r="A133" s="1" t="s">
        <v>161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ht="15.75" thickBot="1" x14ac:dyDescent="0.3">
      <c r="A134" s="26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23</v>
      </c>
      <c r="M134" s="32"/>
      <c r="N134" s="34">
        <v>-625</v>
      </c>
      <c r="O134" s="32"/>
      <c r="P134" s="34">
        <v>625</v>
      </c>
    </row>
    <row r="135" spans="1:16" x14ac:dyDescent="0.25">
      <c r="A135" s="17" t="s">
        <v>162</v>
      </c>
      <c r="B135" s="17"/>
      <c r="C135" s="17"/>
      <c r="D135" s="17"/>
      <c r="E135" s="17"/>
      <c r="F135" s="35"/>
      <c r="G135" s="17"/>
      <c r="H135" s="17"/>
      <c r="I135" s="17"/>
      <c r="J135" s="17"/>
      <c r="K135" s="17"/>
      <c r="L135" s="17"/>
      <c r="M135" s="17"/>
      <c r="N135" s="2">
        <f>ROUND(SUM(N133:N134),5)</f>
        <v>-625</v>
      </c>
      <c r="O135" s="17"/>
      <c r="P135" s="2">
        <f>ROUND(SUM(P133:P134),5)</f>
        <v>625</v>
      </c>
    </row>
    <row r="136" spans="1:16" x14ac:dyDescent="0.25">
      <c r="A136" s="1" t="s">
        <v>161</v>
      </c>
      <c r="B136" s="1"/>
      <c r="C136" s="1"/>
      <c r="D136" s="1"/>
      <c r="E136" s="1"/>
      <c r="F136" s="27"/>
      <c r="G136" s="1"/>
      <c r="H136" s="1"/>
      <c r="I136" s="1"/>
      <c r="J136" s="1"/>
      <c r="K136" s="1"/>
      <c r="L136" s="1"/>
      <c r="M136" s="1"/>
      <c r="N136" s="28"/>
      <c r="O136" s="1"/>
      <c r="P136" s="28"/>
    </row>
    <row r="137" spans="1:16" x14ac:dyDescent="0.25">
      <c r="A137" s="26"/>
      <c r="B137" s="29" t="s">
        <v>163</v>
      </c>
      <c r="C137" s="29"/>
      <c r="D137" s="29" t="s">
        <v>180</v>
      </c>
      <c r="E137" s="29"/>
      <c r="F137" s="30">
        <v>45021</v>
      </c>
      <c r="G137" s="29"/>
      <c r="H137" s="29" t="s">
        <v>199</v>
      </c>
      <c r="I137" s="29"/>
      <c r="J137" s="29"/>
      <c r="K137" s="29"/>
      <c r="L137" s="29" t="s">
        <v>87</v>
      </c>
      <c r="M137" s="29"/>
      <c r="N137" s="31"/>
      <c r="O137" s="29"/>
      <c r="P137" s="31">
        <v>-50</v>
      </c>
    </row>
    <row r="138" spans="1:16" x14ac:dyDescent="0.25">
      <c r="A138" s="1" t="s">
        <v>161</v>
      </c>
      <c r="B138" s="1"/>
      <c r="C138" s="1"/>
      <c r="D138" s="1"/>
      <c r="E138" s="1"/>
      <c r="F138" s="27"/>
      <c r="G138" s="1"/>
      <c r="H138" s="1"/>
      <c r="I138" s="1"/>
      <c r="J138" s="1"/>
      <c r="K138" s="1"/>
      <c r="L138" s="1"/>
      <c r="M138" s="1"/>
      <c r="N138" s="28"/>
      <c r="O138" s="1"/>
      <c r="P138" s="28"/>
    </row>
    <row r="139" spans="1:16" ht="15.75" thickBot="1" x14ac:dyDescent="0.3">
      <c r="A139" s="26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22</v>
      </c>
      <c r="M139" s="32"/>
      <c r="N139" s="34">
        <v>-50</v>
      </c>
      <c r="O139" s="32"/>
      <c r="P139" s="34">
        <v>50</v>
      </c>
    </row>
    <row r="140" spans="1:16" x14ac:dyDescent="0.25">
      <c r="A140" s="17" t="s">
        <v>162</v>
      </c>
      <c r="B140" s="17"/>
      <c r="C140" s="17"/>
      <c r="D140" s="17"/>
      <c r="E140" s="17"/>
      <c r="F140" s="35"/>
      <c r="G140" s="17"/>
      <c r="H140" s="17"/>
      <c r="I140" s="17"/>
      <c r="J140" s="17"/>
      <c r="K140" s="17"/>
      <c r="L140" s="17"/>
      <c r="M140" s="17"/>
      <c r="N140" s="2">
        <f>ROUND(SUM(N138:N139),5)</f>
        <v>-50</v>
      </c>
      <c r="O140" s="17"/>
      <c r="P140" s="2">
        <f>ROUND(SUM(P138:P139),5)</f>
        <v>50</v>
      </c>
    </row>
    <row r="141" spans="1:16" x14ac:dyDescent="0.25">
      <c r="A141" s="1" t="s">
        <v>161</v>
      </c>
      <c r="B141" s="1"/>
      <c r="C141" s="1"/>
      <c r="D141" s="1"/>
      <c r="E141" s="1"/>
      <c r="F141" s="27"/>
      <c r="G141" s="1"/>
      <c r="H141" s="1"/>
      <c r="I141" s="1"/>
      <c r="J141" s="1"/>
      <c r="K141" s="1"/>
      <c r="L141" s="1"/>
      <c r="M141" s="1"/>
      <c r="N141" s="28"/>
      <c r="O141" s="1"/>
      <c r="P141" s="28"/>
    </row>
    <row r="142" spans="1:16" x14ac:dyDescent="0.25">
      <c r="A142" s="26"/>
      <c r="B142" s="29" t="s">
        <v>163</v>
      </c>
      <c r="C142" s="29"/>
      <c r="D142" s="29" t="s">
        <v>181</v>
      </c>
      <c r="E142" s="29"/>
      <c r="F142" s="30">
        <v>45021</v>
      </c>
      <c r="G142" s="29"/>
      <c r="H142" s="29" t="s">
        <v>195</v>
      </c>
      <c r="I142" s="29"/>
      <c r="J142" s="29"/>
      <c r="K142" s="29"/>
      <c r="L142" s="29" t="s">
        <v>87</v>
      </c>
      <c r="M142" s="29"/>
      <c r="N142" s="31"/>
      <c r="O142" s="29"/>
      <c r="P142" s="31">
        <v>-50</v>
      </c>
    </row>
    <row r="143" spans="1:16" x14ac:dyDescent="0.25">
      <c r="A143" s="1" t="s">
        <v>161</v>
      </c>
      <c r="B143" s="1"/>
      <c r="C143" s="1"/>
      <c r="D143" s="1"/>
      <c r="E143" s="1"/>
      <c r="F143" s="27"/>
      <c r="G143" s="1"/>
      <c r="H143" s="1"/>
      <c r="I143" s="1"/>
      <c r="J143" s="1"/>
      <c r="K143" s="1"/>
      <c r="L143" s="1"/>
      <c r="M143" s="1"/>
      <c r="N143" s="28"/>
      <c r="O143" s="1"/>
      <c r="P143" s="28"/>
    </row>
    <row r="144" spans="1:16" ht="15.75" thickBot="1" x14ac:dyDescent="0.3">
      <c r="A144" s="26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22</v>
      </c>
      <c r="M144" s="32"/>
      <c r="N144" s="34">
        <v>-50</v>
      </c>
      <c r="O144" s="32"/>
      <c r="P144" s="34">
        <v>50</v>
      </c>
    </row>
    <row r="145" spans="1:16" x14ac:dyDescent="0.25">
      <c r="A145" s="17" t="s">
        <v>162</v>
      </c>
      <c r="B145" s="17"/>
      <c r="C145" s="17"/>
      <c r="D145" s="17"/>
      <c r="E145" s="17"/>
      <c r="F145" s="35"/>
      <c r="G145" s="17"/>
      <c r="H145" s="17"/>
      <c r="I145" s="17"/>
      <c r="J145" s="17"/>
      <c r="K145" s="17"/>
      <c r="L145" s="17"/>
      <c r="M145" s="17"/>
      <c r="N145" s="2">
        <f>ROUND(SUM(N143:N144),5)</f>
        <v>-50</v>
      </c>
      <c r="O145" s="17"/>
      <c r="P145" s="2">
        <f>ROUND(SUM(P143:P144),5)</f>
        <v>50</v>
      </c>
    </row>
    <row r="146" spans="1:16" x14ac:dyDescent="0.25">
      <c r="A146" s="1" t="s">
        <v>161</v>
      </c>
      <c r="B146" s="1"/>
      <c r="C146" s="1"/>
      <c r="D146" s="1"/>
      <c r="E146" s="1"/>
      <c r="F146" s="27"/>
      <c r="G146" s="1"/>
      <c r="H146" s="1"/>
      <c r="I146" s="1"/>
      <c r="J146" s="1"/>
      <c r="K146" s="1"/>
      <c r="L146" s="1"/>
      <c r="M146" s="1"/>
      <c r="N146" s="28"/>
      <c r="O146" s="1"/>
      <c r="P146" s="28"/>
    </row>
    <row r="147" spans="1:16" x14ac:dyDescent="0.25">
      <c r="A147" s="26"/>
      <c r="B147" s="29" t="s">
        <v>165</v>
      </c>
      <c r="C147" s="29"/>
      <c r="D147" s="29" t="s">
        <v>182</v>
      </c>
      <c r="E147" s="29"/>
      <c r="F147" s="30">
        <v>45017</v>
      </c>
      <c r="G147" s="29"/>
      <c r="H147" s="29" t="s">
        <v>199</v>
      </c>
      <c r="I147" s="29"/>
      <c r="J147" s="29"/>
      <c r="K147" s="29"/>
      <c r="L147" s="29" t="s">
        <v>87</v>
      </c>
      <c r="M147" s="29"/>
      <c r="N147" s="31"/>
      <c r="O147" s="29"/>
      <c r="P147" s="31">
        <v>-1166.3599999999999</v>
      </c>
    </row>
    <row r="148" spans="1:16" x14ac:dyDescent="0.25">
      <c r="A148" s="1" t="s">
        <v>161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x14ac:dyDescent="0.25">
      <c r="A149" s="32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23</v>
      </c>
      <c r="M149" s="32"/>
      <c r="N149" s="36">
        <v>-625</v>
      </c>
      <c r="O149" s="32"/>
      <c r="P149" s="36">
        <v>625</v>
      </c>
    </row>
    <row r="150" spans="1:16" x14ac:dyDescent="0.25">
      <c r="A150" s="32"/>
      <c r="B150" s="32"/>
      <c r="C150" s="32"/>
      <c r="D150" s="32"/>
      <c r="E150" s="32"/>
      <c r="F150" s="33"/>
      <c r="G150" s="32"/>
      <c r="H150" s="32"/>
      <c r="I150" s="32"/>
      <c r="J150" s="32"/>
      <c r="K150" s="32"/>
      <c r="L150" s="32" t="s">
        <v>24</v>
      </c>
      <c r="M150" s="32"/>
      <c r="N150" s="36">
        <v>-1410.75</v>
      </c>
      <c r="O150" s="32"/>
      <c r="P150" s="36">
        <v>1410.75</v>
      </c>
    </row>
    <row r="151" spans="1:16" x14ac:dyDescent="0.25">
      <c r="A151" s="32"/>
      <c r="B151" s="32"/>
      <c r="C151" s="32"/>
      <c r="D151" s="32"/>
      <c r="E151" s="32"/>
      <c r="F151" s="33"/>
      <c r="G151" s="32"/>
      <c r="H151" s="32"/>
      <c r="I151" s="32"/>
      <c r="J151" s="32"/>
      <c r="K151" s="32"/>
      <c r="L151" s="32" t="s">
        <v>23</v>
      </c>
      <c r="M151" s="32"/>
      <c r="N151" s="36">
        <v>625</v>
      </c>
      <c r="O151" s="32"/>
      <c r="P151" s="36">
        <v>-625</v>
      </c>
    </row>
    <row r="152" spans="1:16" x14ac:dyDescent="0.25">
      <c r="A152" s="32"/>
      <c r="B152" s="32"/>
      <c r="C152" s="32"/>
      <c r="D152" s="32"/>
      <c r="E152" s="32"/>
      <c r="F152" s="33"/>
      <c r="G152" s="32"/>
      <c r="H152" s="32"/>
      <c r="I152" s="32"/>
      <c r="J152" s="32"/>
      <c r="K152" s="32"/>
      <c r="L152" s="32" t="s">
        <v>133</v>
      </c>
      <c r="M152" s="32"/>
      <c r="N152" s="36">
        <v>44</v>
      </c>
      <c r="O152" s="32"/>
      <c r="P152" s="36">
        <v>-44</v>
      </c>
    </row>
    <row r="153" spans="1:16" x14ac:dyDescent="0.25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21</v>
      </c>
      <c r="M153" s="32"/>
      <c r="N153" s="36">
        <v>-126.22</v>
      </c>
      <c r="O153" s="32"/>
      <c r="P153" s="36">
        <v>126.22</v>
      </c>
    </row>
    <row r="154" spans="1:16" x14ac:dyDescent="0.25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133</v>
      </c>
      <c r="M154" s="32"/>
      <c r="N154" s="36">
        <v>126.22</v>
      </c>
      <c r="O154" s="32"/>
      <c r="P154" s="36">
        <v>-126.22</v>
      </c>
    </row>
    <row r="155" spans="1:16" x14ac:dyDescent="0.25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133</v>
      </c>
      <c r="M155" s="32"/>
      <c r="N155" s="36">
        <v>126.22</v>
      </c>
      <c r="O155" s="32"/>
      <c r="P155" s="36">
        <v>-126.22</v>
      </c>
    </row>
    <row r="156" spans="1:16" x14ac:dyDescent="0.25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21</v>
      </c>
      <c r="M156" s="32"/>
      <c r="N156" s="36">
        <v>-29.52</v>
      </c>
      <c r="O156" s="32"/>
      <c r="P156" s="36">
        <v>29.52</v>
      </c>
    </row>
    <row r="157" spans="1:16" x14ac:dyDescent="0.25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133</v>
      </c>
      <c r="M157" s="32"/>
      <c r="N157" s="36">
        <v>29.52</v>
      </c>
      <c r="O157" s="32"/>
      <c r="P157" s="36">
        <v>-29.52</v>
      </c>
    </row>
    <row r="158" spans="1:16" x14ac:dyDescent="0.25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133</v>
      </c>
      <c r="M158" s="32"/>
      <c r="N158" s="36">
        <v>29.52</v>
      </c>
      <c r="O158" s="32"/>
      <c r="P158" s="36">
        <v>-29.52</v>
      </c>
    </row>
    <row r="159" spans="1:16" ht="15.75" thickBot="1" x14ac:dyDescent="0.3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133</v>
      </c>
      <c r="M159" s="32"/>
      <c r="N159" s="34">
        <v>44.65</v>
      </c>
      <c r="O159" s="32"/>
      <c r="P159" s="34">
        <v>-44.65</v>
      </c>
    </row>
    <row r="160" spans="1:16" x14ac:dyDescent="0.25">
      <c r="A160" s="17" t="s">
        <v>162</v>
      </c>
      <c r="B160" s="17"/>
      <c r="C160" s="17"/>
      <c r="D160" s="17"/>
      <c r="E160" s="17"/>
      <c r="F160" s="35"/>
      <c r="G160" s="17"/>
      <c r="H160" s="17"/>
      <c r="I160" s="17"/>
      <c r="J160" s="17"/>
      <c r="K160" s="17"/>
      <c r="L160" s="17"/>
      <c r="M160" s="17"/>
      <c r="N160" s="2">
        <f>ROUND(SUM(N148:N159),5)</f>
        <v>-1166.3599999999999</v>
      </c>
      <c r="O160" s="17"/>
      <c r="P160" s="2">
        <f>ROUND(SUM(P148:P159),5)</f>
        <v>1166.3599999999999</v>
      </c>
    </row>
    <row r="161" spans="1:16" x14ac:dyDescent="0.25">
      <c r="A161" s="1" t="s">
        <v>161</v>
      </c>
      <c r="B161" s="1"/>
      <c r="C161" s="1"/>
      <c r="D161" s="1"/>
      <c r="E161" s="1"/>
      <c r="F161" s="27"/>
      <c r="G161" s="1"/>
      <c r="H161" s="1"/>
      <c r="I161" s="1"/>
      <c r="J161" s="1"/>
      <c r="K161" s="1"/>
      <c r="L161" s="1"/>
      <c r="M161" s="1"/>
      <c r="N161" s="28"/>
      <c r="O161" s="1"/>
      <c r="P161" s="28"/>
    </row>
    <row r="162" spans="1:16" x14ac:dyDescent="0.25">
      <c r="A162" s="26"/>
      <c r="B162" s="29" t="s">
        <v>165</v>
      </c>
      <c r="C162" s="29"/>
      <c r="D162" s="29" t="s">
        <v>183</v>
      </c>
      <c r="E162" s="29"/>
      <c r="F162" s="30">
        <v>45017</v>
      </c>
      <c r="G162" s="29"/>
      <c r="H162" s="29" t="s">
        <v>198</v>
      </c>
      <c r="I162" s="29"/>
      <c r="J162" s="29"/>
      <c r="K162" s="29"/>
      <c r="L162" s="29" t="s">
        <v>87</v>
      </c>
      <c r="M162" s="29"/>
      <c r="N162" s="31"/>
      <c r="O162" s="29"/>
      <c r="P162" s="31">
        <v>-1050.3399999999999</v>
      </c>
    </row>
    <row r="163" spans="1:16" x14ac:dyDescent="0.25">
      <c r="A163" s="1" t="s">
        <v>161</v>
      </c>
      <c r="B163" s="1"/>
      <c r="C163" s="1"/>
      <c r="D163" s="1"/>
      <c r="E163" s="1"/>
      <c r="F163" s="27"/>
      <c r="G163" s="1"/>
      <c r="H163" s="1"/>
      <c r="I163" s="1"/>
      <c r="J163" s="1"/>
      <c r="K163" s="1"/>
      <c r="L163" s="1"/>
      <c r="M163" s="1"/>
      <c r="N163" s="28"/>
      <c r="O163" s="1"/>
      <c r="P163" s="28"/>
    </row>
    <row r="164" spans="1:16" x14ac:dyDescent="0.25">
      <c r="A164" s="32"/>
      <c r="B164" s="32"/>
      <c r="C164" s="32"/>
      <c r="D164" s="32"/>
      <c r="E164" s="32"/>
      <c r="F164" s="33"/>
      <c r="G164" s="32"/>
      <c r="H164" s="32"/>
      <c r="I164" s="32"/>
      <c r="J164" s="32"/>
      <c r="K164" s="32"/>
      <c r="L164" s="32" t="s">
        <v>24</v>
      </c>
      <c r="M164" s="32"/>
      <c r="N164" s="36">
        <v>-1128.75</v>
      </c>
      <c r="O164" s="32"/>
      <c r="P164" s="36">
        <v>1128.75</v>
      </c>
    </row>
    <row r="165" spans="1:16" x14ac:dyDescent="0.25">
      <c r="A165" s="32"/>
      <c r="B165" s="32"/>
      <c r="C165" s="32"/>
      <c r="D165" s="32"/>
      <c r="E165" s="32"/>
      <c r="F165" s="33"/>
      <c r="G165" s="32"/>
      <c r="H165" s="32"/>
      <c r="I165" s="32"/>
      <c r="J165" s="32"/>
      <c r="K165" s="32"/>
      <c r="L165" s="32" t="s">
        <v>24</v>
      </c>
      <c r="M165" s="32"/>
      <c r="N165" s="36">
        <v>-84</v>
      </c>
      <c r="O165" s="32"/>
      <c r="P165" s="36">
        <v>84</v>
      </c>
    </row>
    <row r="166" spans="1:16" x14ac:dyDescent="0.25">
      <c r="A166" s="32"/>
      <c r="B166" s="32"/>
      <c r="C166" s="32"/>
      <c r="D166" s="32"/>
      <c r="E166" s="32"/>
      <c r="F166" s="33"/>
      <c r="G166" s="32"/>
      <c r="H166" s="32"/>
      <c r="I166" s="32"/>
      <c r="J166" s="32"/>
      <c r="K166" s="32"/>
      <c r="L166" s="32" t="s">
        <v>24</v>
      </c>
      <c r="M166" s="32"/>
      <c r="N166" s="36">
        <v>-40</v>
      </c>
      <c r="O166" s="32"/>
      <c r="P166" s="36">
        <v>40</v>
      </c>
    </row>
    <row r="167" spans="1:16" x14ac:dyDescent="0.25">
      <c r="A167" s="32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133</v>
      </c>
      <c r="M167" s="32"/>
      <c r="N167" s="36">
        <v>82</v>
      </c>
      <c r="O167" s="32"/>
      <c r="P167" s="36">
        <v>-82</v>
      </c>
    </row>
    <row r="168" spans="1:16" x14ac:dyDescent="0.25">
      <c r="A168" s="32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21</v>
      </c>
      <c r="M168" s="32"/>
      <c r="N168" s="36">
        <v>-77.67</v>
      </c>
      <c r="O168" s="32"/>
      <c r="P168" s="36">
        <v>77.67</v>
      </c>
    </row>
    <row r="169" spans="1:16" x14ac:dyDescent="0.25">
      <c r="A169" s="32"/>
      <c r="B169" s="32"/>
      <c r="C169" s="32"/>
      <c r="D169" s="32"/>
      <c r="E169" s="32"/>
      <c r="F169" s="33"/>
      <c r="G169" s="32"/>
      <c r="H169" s="32"/>
      <c r="I169" s="32"/>
      <c r="J169" s="32"/>
      <c r="K169" s="32"/>
      <c r="L169" s="32" t="s">
        <v>133</v>
      </c>
      <c r="M169" s="32"/>
      <c r="N169" s="36">
        <v>77.67</v>
      </c>
      <c r="O169" s="32"/>
      <c r="P169" s="36">
        <v>-77.67</v>
      </c>
    </row>
    <row r="170" spans="1:16" x14ac:dyDescent="0.25">
      <c r="A170" s="32"/>
      <c r="B170" s="32"/>
      <c r="C170" s="32"/>
      <c r="D170" s="32"/>
      <c r="E170" s="32"/>
      <c r="F170" s="33"/>
      <c r="G170" s="32"/>
      <c r="H170" s="32"/>
      <c r="I170" s="32"/>
      <c r="J170" s="32"/>
      <c r="K170" s="32"/>
      <c r="L170" s="32" t="s">
        <v>133</v>
      </c>
      <c r="M170" s="32"/>
      <c r="N170" s="36">
        <v>77.67</v>
      </c>
      <c r="O170" s="32"/>
      <c r="P170" s="36">
        <v>-77.67</v>
      </c>
    </row>
    <row r="171" spans="1:16" x14ac:dyDescent="0.25">
      <c r="A171" s="32"/>
      <c r="B171" s="32"/>
      <c r="C171" s="32"/>
      <c r="D171" s="32"/>
      <c r="E171" s="32"/>
      <c r="F171" s="33"/>
      <c r="G171" s="32"/>
      <c r="H171" s="32"/>
      <c r="I171" s="32"/>
      <c r="J171" s="32"/>
      <c r="K171" s="32"/>
      <c r="L171" s="32" t="s">
        <v>21</v>
      </c>
      <c r="M171" s="32"/>
      <c r="N171" s="36">
        <v>-18.16</v>
      </c>
      <c r="O171" s="32"/>
      <c r="P171" s="36">
        <v>18.16</v>
      </c>
    </row>
    <row r="172" spans="1:16" x14ac:dyDescent="0.25">
      <c r="A172" s="32"/>
      <c r="B172" s="32"/>
      <c r="C172" s="32"/>
      <c r="D172" s="32"/>
      <c r="E172" s="32"/>
      <c r="F172" s="33"/>
      <c r="G172" s="32"/>
      <c r="H172" s="32"/>
      <c r="I172" s="32"/>
      <c r="J172" s="32"/>
      <c r="K172" s="32"/>
      <c r="L172" s="32" t="s">
        <v>133</v>
      </c>
      <c r="M172" s="32"/>
      <c r="N172" s="36">
        <v>18.16</v>
      </c>
      <c r="O172" s="32"/>
      <c r="P172" s="36">
        <v>-18.16</v>
      </c>
    </row>
    <row r="173" spans="1:16" x14ac:dyDescent="0.25">
      <c r="A173" s="32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133</v>
      </c>
      <c r="M173" s="32"/>
      <c r="N173" s="36">
        <v>18.16</v>
      </c>
      <c r="O173" s="32"/>
      <c r="P173" s="36">
        <v>-18.16</v>
      </c>
    </row>
    <row r="174" spans="1:16" ht="15.75" thickBot="1" x14ac:dyDescent="0.3">
      <c r="A174" s="32"/>
      <c r="B174" s="32"/>
      <c r="C174" s="32"/>
      <c r="D174" s="32"/>
      <c r="E174" s="32"/>
      <c r="F174" s="33"/>
      <c r="G174" s="32"/>
      <c r="H174" s="32"/>
      <c r="I174" s="32"/>
      <c r="J174" s="32"/>
      <c r="K174" s="32"/>
      <c r="L174" s="32" t="s">
        <v>133</v>
      </c>
      <c r="M174" s="32"/>
      <c r="N174" s="34">
        <v>24.58</v>
      </c>
      <c r="O174" s="32"/>
      <c r="P174" s="34">
        <v>-24.58</v>
      </c>
    </row>
    <row r="175" spans="1:16" x14ac:dyDescent="0.25">
      <c r="A175" s="17" t="s">
        <v>162</v>
      </c>
      <c r="B175" s="17"/>
      <c r="C175" s="17"/>
      <c r="D175" s="17"/>
      <c r="E175" s="17"/>
      <c r="F175" s="35"/>
      <c r="G175" s="17"/>
      <c r="H175" s="17"/>
      <c r="I175" s="17"/>
      <c r="J175" s="17"/>
      <c r="K175" s="17"/>
      <c r="L175" s="17"/>
      <c r="M175" s="17"/>
      <c r="N175" s="2">
        <f>ROUND(SUM(N163:N174),5)</f>
        <v>-1050.3399999999999</v>
      </c>
      <c r="O175" s="17"/>
      <c r="P175" s="2">
        <f>ROUND(SUM(P163:P174),5)</f>
        <v>1050.3399999999999</v>
      </c>
    </row>
    <row r="176" spans="1:16" x14ac:dyDescent="0.25">
      <c r="A176" s="1" t="s">
        <v>161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1"/>
      <c r="M176" s="1"/>
      <c r="N176" s="28"/>
      <c r="O176" s="1"/>
      <c r="P176" s="28"/>
    </row>
    <row r="177" spans="1:16" x14ac:dyDescent="0.25">
      <c r="A177" s="26"/>
      <c r="B177" s="29" t="s">
        <v>166</v>
      </c>
      <c r="C177" s="29"/>
      <c r="D177" s="29" t="s">
        <v>184</v>
      </c>
      <c r="E177" s="29"/>
      <c r="F177" s="30">
        <v>45022</v>
      </c>
      <c r="G177" s="29"/>
      <c r="H177" s="29" t="s">
        <v>200</v>
      </c>
      <c r="I177" s="29"/>
      <c r="J177" s="29"/>
      <c r="K177" s="29"/>
      <c r="L177" s="29" t="s">
        <v>87</v>
      </c>
      <c r="M177" s="29"/>
      <c r="N177" s="31"/>
      <c r="O177" s="29"/>
      <c r="P177" s="31">
        <v>-2793.53</v>
      </c>
    </row>
    <row r="178" spans="1:16" x14ac:dyDescent="0.25">
      <c r="A178" s="1" t="s">
        <v>161</v>
      </c>
      <c r="B178" s="1"/>
      <c r="C178" s="1"/>
      <c r="D178" s="1"/>
      <c r="E178" s="1"/>
      <c r="F178" s="27"/>
      <c r="G178" s="1"/>
      <c r="H178" s="1"/>
      <c r="I178" s="1"/>
      <c r="J178" s="1"/>
      <c r="K178" s="1"/>
      <c r="L178" s="1"/>
      <c r="M178" s="1"/>
      <c r="N178" s="28"/>
      <c r="O178" s="1"/>
      <c r="P178" s="28"/>
    </row>
    <row r="179" spans="1:16" ht="15.75" thickBot="1" x14ac:dyDescent="0.3">
      <c r="A179" s="26"/>
      <c r="B179" s="32" t="s">
        <v>167</v>
      </c>
      <c r="C179" s="32"/>
      <c r="D179" s="32"/>
      <c r="E179" s="32"/>
      <c r="F179" s="33">
        <v>45017</v>
      </c>
      <c r="G179" s="32"/>
      <c r="H179" s="32"/>
      <c r="I179" s="32"/>
      <c r="J179" s="32"/>
      <c r="K179" s="32"/>
      <c r="L179" s="32" t="s">
        <v>9</v>
      </c>
      <c r="M179" s="32"/>
      <c r="N179" s="34">
        <v>-2793.53</v>
      </c>
      <c r="O179" s="32"/>
      <c r="P179" s="34">
        <v>2793.53</v>
      </c>
    </row>
    <row r="180" spans="1:16" x14ac:dyDescent="0.25">
      <c r="A180" s="17" t="s">
        <v>162</v>
      </c>
      <c r="B180" s="17"/>
      <c r="C180" s="17"/>
      <c r="D180" s="17"/>
      <c r="E180" s="17"/>
      <c r="F180" s="35"/>
      <c r="G180" s="17"/>
      <c r="H180" s="17"/>
      <c r="I180" s="17"/>
      <c r="J180" s="17"/>
      <c r="K180" s="17"/>
      <c r="L180" s="17"/>
      <c r="M180" s="17"/>
      <c r="N180" s="2">
        <f>ROUND(SUM(N178:N179),5)</f>
        <v>-2793.53</v>
      </c>
      <c r="O180" s="17"/>
      <c r="P180" s="2">
        <f>ROUND(SUM(P178:P179),5)</f>
        <v>2793.53</v>
      </c>
    </row>
    <row r="181" spans="1:16" x14ac:dyDescent="0.25">
      <c r="A181" s="1" t="s">
        <v>161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1"/>
      <c r="M181" s="1"/>
      <c r="N181" s="28"/>
      <c r="O181" s="1"/>
      <c r="P181" s="28"/>
    </row>
    <row r="182" spans="1:16" x14ac:dyDescent="0.25">
      <c r="A182" s="26"/>
      <c r="B182" s="29" t="s">
        <v>166</v>
      </c>
      <c r="C182" s="29"/>
      <c r="D182" s="29" t="s">
        <v>185</v>
      </c>
      <c r="E182" s="29"/>
      <c r="F182" s="30">
        <v>45022</v>
      </c>
      <c r="G182" s="29"/>
      <c r="H182" s="29" t="s">
        <v>201</v>
      </c>
      <c r="I182" s="29"/>
      <c r="J182" s="29"/>
      <c r="K182" s="29"/>
      <c r="L182" s="29" t="s">
        <v>87</v>
      </c>
      <c r="M182" s="29"/>
      <c r="N182" s="31"/>
      <c r="O182" s="29"/>
      <c r="P182" s="31">
        <v>-150</v>
      </c>
    </row>
    <row r="183" spans="1:16" x14ac:dyDescent="0.25">
      <c r="A183" s="1" t="s">
        <v>161</v>
      </c>
      <c r="B183" s="1"/>
      <c r="C183" s="1"/>
      <c r="D183" s="1"/>
      <c r="E183" s="1"/>
      <c r="F183" s="27"/>
      <c r="G183" s="1"/>
      <c r="H183" s="1"/>
      <c r="I183" s="1"/>
      <c r="J183" s="1"/>
      <c r="K183" s="1"/>
      <c r="L183" s="1"/>
      <c r="M183" s="1"/>
      <c r="N183" s="28"/>
      <c r="O183" s="1"/>
      <c r="P183" s="28"/>
    </row>
    <row r="184" spans="1:16" ht="15.75" thickBot="1" x14ac:dyDescent="0.3">
      <c r="A184" s="26"/>
      <c r="B184" s="32" t="s">
        <v>167</v>
      </c>
      <c r="C184" s="32"/>
      <c r="D184" s="32"/>
      <c r="E184" s="32"/>
      <c r="F184" s="33">
        <v>45017</v>
      </c>
      <c r="G184" s="32"/>
      <c r="H184" s="32"/>
      <c r="I184" s="32"/>
      <c r="J184" s="32"/>
      <c r="K184" s="32"/>
      <c r="L184" s="32" t="s">
        <v>42</v>
      </c>
      <c r="M184" s="32"/>
      <c r="N184" s="34">
        <v>-150</v>
      </c>
      <c r="O184" s="32"/>
      <c r="P184" s="34">
        <v>150</v>
      </c>
    </row>
    <row r="185" spans="1:16" x14ac:dyDescent="0.25">
      <c r="A185" s="17" t="s">
        <v>162</v>
      </c>
      <c r="B185" s="17"/>
      <c r="C185" s="17"/>
      <c r="D185" s="17"/>
      <c r="E185" s="17"/>
      <c r="F185" s="35"/>
      <c r="G185" s="17"/>
      <c r="H185" s="17"/>
      <c r="I185" s="17"/>
      <c r="J185" s="17"/>
      <c r="K185" s="17"/>
      <c r="L185" s="17"/>
      <c r="M185" s="17"/>
      <c r="N185" s="2">
        <f>ROUND(SUM(N183:N184),5)</f>
        <v>-150</v>
      </c>
      <c r="O185" s="17"/>
      <c r="P185" s="2">
        <f>ROUND(SUM(P183:P184),5)</f>
        <v>150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6:10 PM
&amp;"Arial,Bold"&amp;8 05/01/23
&amp;"Arial,Bold"&amp;8 &amp;C&amp;"Arial,Bold"&amp;12 PIKES BAY SANITARY DISTRICT
&amp;"Arial,Bold"&amp;14 Check Detail
&amp;"Arial,Bold"&amp;10 April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</vt:lpstr>
      <vt:lpstr>PNL</vt:lpstr>
      <vt:lpstr>PNL Budget vs Actual</vt:lpstr>
      <vt:lpstr>Checks</vt:lpstr>
      <vt:lpstr>Balance!Print_Titles</vt:lpstr>
      <vt:lpstr>Checks!Print_Titles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2023-05-01T23:03:06Z</dcterms:created>
  <dcterms:modified xsi:type="dcterms:W3CDTF">2023-05-01T23:11:47Z</dcterms:modified>
</cp:coreProperties>
</file>