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1.02.2023 Meeting Packet\"/>
    </mc:Choice>
  </mc:AlternateContent>
  <bookViews>
    <workbookView xWindow="0" yWindow="0" windowWidth="15330" windowHeight="6105"/>
  </bookViews>
  <sheets>
    <sheet name="Balance Sheet" sheetId="3" r:id="rId1"/>
    <sheet name="YE PNL" sheetId="1" r:id="rId2"/>
    <sheet name="Budget vs Actual" sheetId="5" r:id="rId3"/>
    <sheet name="Checks" sheetId="10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'YE PNL'!$A:$F,'YE PNL'!$1:$1</definedName>
    <definedName name="QB_COLUMN_29" localSheetId="0" hidden="1">'Balance Sheet'!$F$1</definedName>
    <definedName name="QB_COLUMN_29" localSheetId="1" hidden="1">'YE PNL'!$G$1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Sheet'!$22:$22,'Balance Sheet'!$26:$26,'Balance Sheet'!$27:$27</definedName>
    <definedName name="QB_DATA_0" localSheetId="2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Actual'!$17:$17,'Budget vs Actual'!$18:$18,'Budget vs Actual'!$19:$19,'Budget vs Actual'!$21:$21,'Budget vs Actual'!$22:$22,'Budget vs Actual'!$23:$23</definedName>
    <definedName name="QB_DATA_0" localSheetId="1" hidden="1">'YE PNL'!$4:$4,'YE PNL'!$5:$5,'YE PNL'!$6:$6,'YE PNL'!$9:$9,'YE PNL'!$10:$10,'YE PNL'!$11:$11,'YE PNL'!$12:$12,'YE PNL'!$13:$13,'YE PNL'!$14:$14,'YE PNL'!$16:$16,'YE PNL'!$17:$17,'YE PNL'!$18:$18,'YE PNL'!$19:$19,'YE PNL'!$22:$22,'YE PNL'!$23:$23,'YE PNL'!$26:$26</definedName>
    <definedName name="QB_DATA_1" localSheetId="0" hidden="1">'Balance Sheet'!$28:$28,'Balance Sheet'!$29:$29,'Balance Sheet'!$30:$30,'Balance Sheet'!$31:$31,'Balance Sheet'!$32:$32,'Balance Sheet'!$33:$33,'Balance Sheet'!$34:$34,'Balance Sheet'!$36:$36,'Balance Sheet'!$37:$37,'Balance Sheet'!$39:$39,'Balance Sheet'!$40:$40,'Balance Sheet'!$41:$41,'Balance Sheet'!$44:$44,'Balance Sheet'!$51:$51,'Balance Sheet'!$52:$52,'Balance Sheet'!$53:$53</definedName>
    <definedName name="QB_DATA_1" localSheetId="2" hidden="1">'Budget vs Actual'!$24:$24,'Budget vs Actual'!$27:$27,'Budget vs Actual'!$28:$28,'Budget vs Actual'!$31:$31,'Budget vs Actual'!$32:$32,'Budget vs Actual'!$33:$33,'Budget vs Actual'!$34:$34,'Budget vs Actual'!$35:$35,'Budget vs Actual'!$36:$36,'Budget vs Actual'!$39:$39,'Budget vs Actual'!$40:$40,'Budget vs Actual'!$41:$41,'Budget vs Actual'!$42:$42,'Budget vs Actual'!$44:$44,'Budget vs Actual'!$45:$45,'Budget vs Actual'!$46:$46</definedName>
    <definedName name="QB_DATA_1" localSheetId="1" hidden="1">'YE PNL'!$27:$27,'YE PNL'!$28:$28,'YE PNL'!$29:$29,'YE PNL'!$30:$30,'YE PNL'!$31:$31,'YE PNL'!$34:$34,'YE PNL'!$35:$35,'YE PNL'!$37:$37,'YE PNL'!$38:$38,'YE PNL'!$39:$39,'YE PNL'!$40:$40,'YE PNL'!$42:$42,'YE PNL'!$45:$45,'YE PNL'!$48:$48,'YE PNL'!$49:$49,'YE PNL'!$52:$52</definedName>
    <definedName name="QB_DATA_2" localSheetId="0" hidden="1">'Balance Sheet'!$54:$54,'Balance Sheet'!$55:$55,'Balance Sheet'!$56:$56,'Balance Sheet'!$57:$57,'Balance Sheet'!$61:$61,'Balance Sheet'!$62:$62,'Balance Sheet'!$66:$66,'Balance Sheet'!$67:$67,'Balance Sheet'!$68:$68,'Balance Sheet'!$69:$69,'Balance Sheet'!$70:$70,'Balance Sheet'!$71:$71</definedName>
    <definedName name="QB_DATA_2" localSheetId="2" hidden="1">'Budget vs Actual'!$47:$47,'Budget vs Actual'!$48:$48,'Budget vs Actual'!$49:$49,'Budget vs Actual'!$51:$51,'Budget vs Actual'!$54:$54,'Budget vs Actual'!$55:$55,'Budget vs Actual'!$56:$56,'Budget vs Actual'!$59:$59,'Budget vs Actual'!$60:$60,'Budget vs Actual'!$63:$63,'Budget vs Actual'!$66:$66,'Budget vs Actual'!$67:$67,'Budget vs Actual'!$68:$68,'Budget vs Actual'!$69:$69,'Budget vs Actual'!$71:$71,'Budget vs Actual'!$72:$72</definedName>
    <definedName name="QB_DATA_2" localSheetId="1" hidden="1">'YE PNL'!$53:$53,'YE PNL'!$54:$54,'YE PNL'!$56:$56,'YE PNL'!$57:$57,'YE PNL'!$59:$59,'YE PNL'!$62:$62,'YE PNL'!$68:$68</definedName>
    <definedName name="QB_DATA_3" localSheetId="2" hidden="1">'Budget vs Actual'!$74:$74,'Budget vs Actual'!$77:$77,'Budget vs Actual'!$83:$83,'Budget vs Actual'!$86:$86</definedName>
    <definedName name="QB_FORMULA_0" localSheetId="0" hidden="1">'Balance Sheet'!$F$9,'Balance Sheet'!$F$15,'Balance Sheet'!$F$23,'Balance Sheet'!$F$24,'Balance Sheet'!$F$38,'Balance Sheet'!$F$42,'Balance Sheet'!$F$45,'Balance Sheet'!$F$46,'Balance Sheet'!$F$58,'Balance Sheet'!$F$59,'Balance Sheet'!$F$63,'Balance Sheet'!$F$64,'Balance Sheet'!$F$72,'Balance Sheet'!$F$73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Actual'!$K$13,'Budget vs Actual'!$M$13</definedName>
    <definedName name="QB_FORMULA_0" localSheetId="1" hidden="1">'YE PNL'!$G$7,'YE PNL'!$G$20,'YE PNL'!$G$24,'YE PNL'!$G$32,'YE PNL'!$G$41,'YE PNL'!$G$43,'YE PNL'!$G$46,'YE PNL'!$G$50,'YE PNL'!$G$58,'YE PNL'!$G$60,'YE PNL'!$G$63,'YE PNL'!$G$64,'YE PNL'!$G$65,'YE PNL'!$G$69,'YE PNL'!$G$70,'YE PNL'!$G$71</definedName>
    <definedName name="QB_FORMULA_1" localSheetId="2" hidden="1">'Budget vs Actual'!$K$14,'Budget vs Actual'!$M$14,'Budget vs Actual'!$K$15,'Budget vs Actual'!$M$15,'Budget vs Actual'!$K$16,'Budget vs Actual'!$M$16,'Budget vs Actual'!$K$17,'Budget vs Actual'!$M$17,'Budget vs Actual'!$K$18,'Budget vs Actual'!$M$18,'Budget vs Actual'!$K$19,'Budget vs Actual'!$M$19,'Budget vs Actual'!$K$22,'Budget vs Actual'!$M$22,'Budget vs Actual'!$G$25,'Budget vs Actual'!$I$25</definedName>
    <definedName name="QB_FORMULA_2" localSheetId="2" hidden="1">'Budget vs Actual'!$K$25,'Budget vs Actual'!$M$25,'Budget vs Actual'!$G$29,'Budget vs Actual'!$K$31,'Budget vs Actual'!$M$31,'Budget vs Actual'!$K$32,'Budget vs Actual'!$M$32,'Budget vs Actual'!$K$33,'Budget vs Actual'!$M$33,'Budget vs Actual'!$K$34,'Budget vs Actual'!$M$34,'Budget vs Actual'!$K$35,'Budget vs Actual'!$M$35,'Budget vs Actual'!$K$36,'Budget vs Actual'!$M$36,'Budget vs Actual'!$G$37</definedName>
    <definedName name="QB_FORMULA_3" localSheetId="2" hidden="1">'Budget vs Actual'!$I$37,'Budget vs Actual'!$K$37,'Budget vs Actual'!$M$37,'Budget vs Actual'!$K$39,'Budget vs Actual'!$M$39,'Budget vs Actual'!$K$40,'Budget vs Actual'!$M$40,'Budget vs Actual'!$K$41,'Budget vs Actual'!$M$41,'Budget vs Actual'!$K$42,'Budget vs Actual'!$M$42,'Budget vs Actual'!$K$45,'Budget vs Actual'!$M$45,'Budget vs Actual'!$K$46,'Budget vs Actual'!$M$46,'Budget vs Actual'!$K$47</definedName>
    <definedName name="QB_FORMULA_4" localSheetId="2" hidden="1">'Budget vs Actual'!$M$47,'Budget vs Actual'!$K$48,'Budget vs Actual'!$M$48,'Budget vs Actual'!$K$49,'Budget vs Actual'!$M$49,'Budget vs Actual'!$G$50,'Budget vs Actual'!$I$50,'Budget vs Actual'!$K$50,'Budget vs Actual'!$M$50,'Budget vs Actual'!$K$51,'Budget vs Actual'!$M$51,'Budget vs Actual'!$G$52,'Budget vs Actual'!$I$52,'Budget vs Actual'!$K$52,'Budget vs Actual'!$M$52,'Budget vs Actual'!$K$54</definedName>
    <definedName name="QB_FORMULA_5" localSheetId="2" hidden="1">'Budget vs Actual'!$M$54,'Budget vs Actual'!$K$55,'Budget vs Actual'!$M$55,'Budget vs Actual'!$K$56,'Budget vs Actual'!$M$56,'Budget vs Actual'!$G$57,'Budget vs Actual'!$I$57,'Budget vs Actual'!$K$57,'Budget vs Actual'!$M$57,'Budget vs Actual'!$K$59,'Budget vs Actual'!$M$59,'Budget vs Actual'!$K$60,'Budget vs Actual'!$M$60,'Budget vs Actual'!$G$61,'Budget vs Actual'!$I$61,'Budget vs Actual'!$K$61</definedName>
    <definedName name="QB_FORMULA_6" localSheetId="2" hidden="1">'Budget vs Actual'!$M$61,'Budget vs Actual'!$K$63,'Budget vs Actual'!$M$63,'Budget vs Actual'!$G$64,'Budget vs Actual'!$I$64,'Budget vs Actual'!$K$64,'Budget vs Actual'!$M$64,'Budget vs Actual'!$K$66,'Budget vs Actual'!$M$66,'Budget vs Actual'!$K$67,'Budget vs Actual'!$M$67,'Budget vs Actual'!$K$68,'Budget vs Actual'!$M$68,'Budget vs Actual'!$K$69,'Budget vs Actual'!$M$69,'Budget vs Actual'!$K$72</definedName>
    <definedName name="QB_FORMULA_7" localSheetId="2" hidden="1">'Budget vs Actual'!$M$72,'Budget vs Actual'!$G$73,'Budget vs Actual'!$I$73,'Budget vs Actual'!$K$73,'Budget vs Actual'!$M$73,'Budget vs Actual'!$K$74,'Budget vs Actual'!$M$74,'Budget vs Actual'!$G$75,'Budget vs Actual'!$I$75,'Budget vs Actual'!$K$75,'Budget vs Actual'!$M$75,'Budget vs Actual'!$K$77,'Budget vs Actual'!$M$77,'Budget vs Actual'!$G$78,'Budget vs Actual'!$I$78,'Budget vs Actual'!$K$78</definedName>
    <definedName name="QB_FORMULA_8" localSheetId="2" hidden="1">'Budget vs Actual'!$M$78,'Budget vs Actual'!$G$79,'Budget vs Actual'!$I$79,'Budget vs Actual'!$K$79,'Budget vs Actual'!$M$79,'Budget vs Actual'!$G$80,'Budget vs Actual'!$I$80,'Budget vs Actual'!$K$80,'Budget vs Actual'!$M$80,'Budget vs Actual'!$K$83,'Budget vs Actual'!$M$83,'Budget vs Actual'!$G$84,'Budget vs Actual'!$I$84,'Budget vs Actual'!$K$84,'Budget vs Actual'!$M$84,'Budget vs Actual'!$K$86</definedName>
    <definedName name="QB_FORMULA_9" localSheetId="2" hidden="1">'Budget vs Actual'!$M$86,'Budget vs Actual'!$G$87,'Budget vs Actual'!$I$87,'Budget vs Actual'!$K$87,'Budget vs Actual'!$M$87,'Budget vs Actual'!$G$88,'Budget vs Actual'!$I$88,'Budget vs Actual'!$K$88,'Budget vs Actual'!$M$88,'Budget vs Actual'!$G$89,'Budget vs Actual'!$I$89,'Budget vs Actual'!$K$89,'Budget vs Actual'!$M$89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Sheet'!$C$40</definedName>
    <definedName name="QB_ROW_106240" localSheetId="0" hidden="1">'Balance Sheet'!$E$55</definedName>
    <definedName name="QB_ROW_107230" localSheetId="2" hidden="1">'Budget vs Actual'!$D$8</definedName>
    <definedName name="QB_ROW_107230" localSheetId="1" hidden="1">'YE PNL'!$D$5</definedName>
    <definedName name="QB_ROW_110230" localSheetId="0" hidden="1">'Balance Sheet'!$D$62</definedName>
    <definedName name="QB_ROW_117220" localSheetId="0" hidden="1">'Balance Sheet'!$C$32</definedName>
    <definedName name="QB_ROW_12031" localSheetId="0" hidden="1">'Balance Sheet'!$D$50</definedName>
    <definedName name="QB_ROW_1220" localSheetId="0" hidden="1">'Balance Sheet'!$C$68</definedName>
    <definedName name="QB_ROW_122030" localSheetId="2" hidden="1">'Budget vs Actual'!$D$62</definedName>
    <definedName name="QB_ROW_122330" localSheetId="2" hidden="1">'Budget vs Actual'!$D$64</definedName>
    <definedName name="QB_ROW_12331" localSheetId="0" hidden="1">'Balance Sheet'!$D$58</definedName>
    <definedName name="QB_ROW_128240" localSheetId="0" hidden="1">'Balance Sheet'!$E$56</definedName>
    <definedName name="QB_ROW_13021" localSheetId="0" hidden="1">'Balance Sheet'!$C$60</definedName>
    <definedName name="QB_ROW_1311" localSheetId="0" hidden="1">'Balance Sheet'!$B$24</definedName>
    <definedName name="QB_ROW_13321" localSheetId="0" hidden="1">'Balance Sheet'!$C$63</definedName>
    <definedName name="QB_ROW_133230" localSheetId="0" hidden="1">'Balance Sheet'!$D$22</definedName>
    <definedName name="QB_ROW_134220" localSheetId="0" hidden="1">'Balance Sheet'!$C$70</definedName>
    <definedName name="QB_ROW_135220" localSheetId="0" hidden="1">'Balance Sheet'!$C$69</definedName>
    <definedName name="QB_ROW_136220" localSheetId="0" hidden="1">'Balance Sheet'!$C$33</definedName>
    <definedName name="QB_ROW_137220" localSheetId="0" hidden="1">'Balance Sheet'!$C$41</definedName>
    <definedName name="QB_ROW_14011" localSheetId="0" hidden="1">'Balance Sheet'!$B$65</definedName>
    <definedName name="QB_ROW_142240" localSheetId="2" hidden="1">'Budget vs Actual'!$E$42</definedName>
    <definedName name="QB_ROW_14311" localSheetId="0" hidden="1">'Balance Sheet'!$B$72</definedName>
    <definedName name="QB_ROW_146320" localSheetId="0" hidden="1">'Balance Sheet'!$C$34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Actual'!$E$67</definedName>
    <definedName name="QB_ROW_17221" localSheetId="0" hidden="1">'Balance Sheet'!$C$71</definedName>
    <definedName name="QB_ROW_180230" localSheetId="0" hidden="1">'Balance Sheet'!$D$18</definedName>
    <definedName name="QB_ROW_181230" localSheetId="0" hidden="1">'Balance Sheet'!$D$20</definedName>
    <definedName name="QB_ROW_18230" localSheetId="2" hidden="1">'Budget vs Actual'!$D$19</definedName>
    <definedName name="QB_ROW_18230" localSheetId="1" hidden="1">'YE PNL'!$D$14</definedName>
    <definedName name="QB_ROW_18301" localSheetId="2" hidden="1">'Budget vs Actual'!$A$89</definedName>
    <definedName name="QB_ROW_18301" localSheetId="1" hidden="1">'YE PNL'!$A$71</definedName>
    <definedName name="QB_ROW_183220" localSheetId="0" hidden="1">'Balance Sheet'!$C$44</definedName>
    <definedName name="QB_ROW_19011" localSheetId="2" hidden="1">'Budget vs Actual'!$B$3</definedName>
    <definedName name="QB_ROW_19011" localSheetId="1" hidden="1">'YE PNL'!$B$2</definedName>
    <definedName name="QB_ROW_191340" localSheetId="2" hidden="1">'Budget vs Actual'!$E$28</definedName>
    <definedName name="QB_ROW_191340" localSheetId="1" hidden="1">'YE PNL'!$E$23</definedName>
    <definedName name="QB_ROW_192030" localSheetId="2" hidden="1">'Budget vs Actual'!$D$53</definedName>
    <definedName name="QB_ROW_192030" localSheetId="1" hidden="1">'YE PNL'!$D$44</definedName>
    <definedName name="QB_ROW_192240" localSheetId="2" hidden="1">'Budget vs Actual'!$E$56</definedName>
    <definedName name="QB_ROW_192330" localSheetId="2" hidden="1">'Budget vs Actual'!$D$57</definedName>
    <definedName name="QB_ROW_192330" localSheetId="1" hidden="1">'YE PNL'!$D$46</definedName>
    <definedName name="QB_ROW_19311" localSheetId="2" hidden="1">'Budget vs Actual'!$B$80</definedName>
    <definedName name="QB_ROW_19311" localSheetId="1" hidden="1">'YE PNL'!$B$65</definedName>
    <definedName name="QB_ROW_193230" localSheetId="2" hidden="1">'Budget vs Actual'!$D$86</definedName>
    <definedName name="QB_ROW_193230" localSheetId="1" hidden="1">'YE PNL'!$D$68</definedName>
    <definedName name="QB_ROW_194030" localSheetId="2" hidden="1">'Budget vs Actual'!$D$76</definedName>
    <definedName name="QB_ROW_194030" localSheetId="1" hidden="1">'YE PNL'!$D$61</definedName>
    <definedName name="QB_ROW_194330" localSheetId="2" hidden="1">'Budget vs Actual'!$D$78</definedName>
    <definedName name="QB_ROW_194330" localSheetId="1" hidden="1">'YE PNL'!$D$63</definedName>
    <definedName name="QB_ROW_196240" localSheetId="0" hidden="1">'Balance Sheet'!$E$52</definedName>
    <definedName name="QB_ROW_198240" localSheetId="0" hidden="1">'Balance Sheet'!$E$51</definedName>
    <definedName name="QB_ROW_199240" localSheetId="0" hidden="1">'Balance Sheet'!$E$57</definedName>
    <definedName name="QB_ROW_20021" localSheetId="2" hidden="1">'Budget vs Actual'!$C$4</definedName>
    <definedName name="QB_ROW_20021" localSheetId="1" hidden="1">'YE PNL'!$C$3</definedName>
    <definedName name="QB_ROW_2021" localSheetId="0" hidden="1">'Balance Sheet'!$C$4</definedName>
    <definedName name="QB_ROW_20321" localSheetId="2" hidden="1">'Budget vs Actual'!$C$10</definedName>
    <definedName name="QB_ROW_20321" localSheetId="1" hidden="1">'YE PNL'!$C$7</definedName>
    <definedName name="QB_ROW_207230" localSheetId="2" hidden="1">'Budget vs Actual'!$D$18</definedName>
    <definedName name="QB_ROW_207230" localSheetId="1" hidden="1">'YE PNL'!$D$13</definedName>
    <definedName name="QB_ROW_208240" localSheetId="2" hidden="1">'Budget vs Actual'!$E$63</definedName>
    <definedName name="QB_ROW_209240" localSheetId="0" hidden="1">'Balance Sheet'!$E$53</definedName>
    <definedName name="QB_ROW_21021" localSheetId="2" hidden="1">'Budget vs Actual'!$C$11</definedName>
    <definedName name="QB_ROW_21021" localSheetId="1" hidden="1">'YE PNL'!$C$8</definedName>
    <definedName name="QB_ROW_21321" localSheetId="2" hidden="1">'Budget vs Actual'!$C$79</definedName>
    <definedName name="QB_ROW_21321" localSheetId="1" hidden="1">'YE PNL'!$C$64</definedName>
    <definedName name="QB_ROW_216240" localSheetId="2" hidden="1">'Budget vs Actual'!$E$31</definedName>
    <definedName name="QB_ROW_216240" localSheetId="1" hidden="1">'YE PNL'!$E$26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2" hidden="1">'Budget vs Actual'!$B$81</definedName>
    <definedName name="QB_ROW_22011" localSheetId="1" hidden="1">'YE PNL'!$B$66</definedName>
    <definedName name="QB_ROW_220220" localSheetId="0" hidden="1">'Balance Sheet'!$C$39</definedName>
    <definedName name="QB_ROW_222240" localSheetId="2" hidden="1">'Budget vs Actual'!$E$69</definedName>
    <definedName name="QB_ROW_222240" localSheetId="1" hidden="1">'YE PNL'!$E$54</definedName>
    <definedName name="QB_ROW_22230" localSheetId="2" hidden="1">'Budget vs Actual'!$D$13</definedName>
    <definedName name="QB_ROW_22230" localSheetId="1" hidden="1">'YE PNL'!$D$10</definedName>
    <definedName name="QB_ROW_22311" localSheetId="2" hidden="1">'Budget vs Actual'!$B$88</definedName>
    <definedName name="QB_ROW_22311" localSheetId="1" hidden="1">'YE PNL'!$B$70</definedName>
    <definedName name="QB_ROW_225020" localSheetId="0" hidden="1">'Balance Sheet'!$C$35</definedName>
    <definedName name="QB_ROW_225230" localSheetId="0" hidden="1">'Balance Sheet'!$D$37</definedName>
    <definedName name="QB_ROW_225320" localSheetId="0" hidden="1">'Balance Sheet'!$C$38</definedName>
    <definedName name="QB_ROW_23021" localSheetId="2" hidden="1">'Budget vs Actual'!$C$82</definedName>
    <definedName name="QB_ROW_230230" localSheetId="0" hidden="1">'Balance Sheet'!$D$36</definedName>
    <definedName name="QB_ROW_231240" localSheetId="2" hidden="1">'Budget vs Actual'!$E$54</definedName>
    <definedName name="QB_ROW_2321" localSheetId="0" hidden="1">'Balance Sheet'!$C$9</definedName>
    <definedName name="QB_ROW_23321" localSheetId="2" hidden="1">'Budget vs Actual'!$C$84</definedName>
    <definedName name="QB_ROW_237030" localSheetId="2" hidden="1">'Budget vs Actual'!$D$26</definedName>
    <definedName name="QB_ROW_237030" localSheetId="1" hidden="1">'YE PNL'!$D$21</definedName>
    <definedName name="QB_ROW_237330" localSheetId="2" hidden="1">'Budget vs Actual'!$D$29</definedName>
    <definedName name="QB_ROW_237330" localSheetId="1" hidden="1">'YE PNL'!$D$24</definedName>
    <definedName name="QB_ROW_24021" localSheetId="2" hidden="1">'Budget vs Actual'!$C$85</definedName>
    <definedName name="QB_ROW_24021" localSheetId="1" hidden="1">'YE PNL'!$C$67</definedName>
    <definedName name="QB_ROW_241030" localSheetId="2" hidden="1">'Budget vs Actual'!$D$65</definedName>
    <definedName name="QB_ROW_241030" localSheetId="1" hidden="1">'YE PNL'!$D$51</definedName>
    <definedName name="QB_ROW_241330" localSheetId="2" hidden="1">'Budget vs Actual'!$D$75</definedName>
    <definedName name="QB_ROW_241330" localSheetId="1" hidden="1">'YE PNL'!$D$60</definedName>
    <definedName name="QB_ROW_24321" localSheetId="2" hidden="1">'Budget vs Actual'!$C$87</definedName>
    <definedName name="QB_ROW_24321" localSheetId="1" hidden="1">'YE PNL'!$C$69</definedName>
    <definedName name="QB_ROW_250240" localSheetId="2" hidden="1">'Budget vs Actual'!$E$36</definedName>
    <definedName name="QB_ROW_250240" localSheetId="1" hidden="1">'YE PNL'!$E$31</definedName>
    <definedName name="QB_ROW_251240" localSheetId="2" hidden="1">'Budget vs Actual'!$E$35</definedName>
    <definedName name="QB_ROW_251240" localSheetId="1" hidden="1">'YE PNL'!$E$30</definedName>
    <definedName name="QB_ROW_252240" localSheetId="2" hidden="1">'Budget vs Actual'!$E$32</definedName>
    <definedName name="QB_ROW_252240" localSheetId="1" hidden="1">'YE PNL'!$E$27</definedName>
    <definedName name="QB_ROW_253240" localSheetId="2" hidden="1">'Budget vs Actual'!$E$34</definedName>
    <definedName name="QB_ROW_253240" localSheetId="1" hidden="1">'YE PNL'!$E$29</definedName>
    <definedName name="QB_ROW_254030" localSheetId="2" hidden="1">'Budget vs Actual'!$D$30</definedName>
    <definedName name="QB_ROW_254030" localSheetId="1" hidden="1">'YE PNL'!$D$25</definedName>
    <definedName name="QB_ROW_254330" localSheetId="2" hidden="1">'Budget vs Actual'!$D$37</definedName>
    <definedName name="QB_ROW_254330" localSheetId="1" hidden="1">'YE PNL'!$D$32</definedName>
    <definedName name="QB_ROW_255220" localSheetId="0" hidden="1">'Balance Sheet'!$C$31</definedName>
    <definedName name="QB_ROW_257230" localSheetId="2" hidden="1">'Budget vs Actual'!$D$5</definedName>
    <definedName name="QB_ROW_258230" localSheetId="0" hidden="1">'Balance Sheet'!$D$13</definedName>
    <definedName name="QB_ROW_259230" localSheetId="2" hidden="1">'Budget vs Actual'!$D$83</definedName>
    <definedName name="QB_ROW_260230" localSheetId="0" hidden="1">'Balance Sheet'!$D$14</definedName>
    <definedName name="QB_ROW_262240" localSheetId="2" hidden="1">'Budget vs Actual'!$E$40</definedName>
    <definedName name="QB_ROW_262240" localSheetId="1" hidden="1">'YE PNL'!$E$34</definedName>
    <definedName name="QB_ROW_26240" localSheetId="2" hidden="1">'Budget vs Actual'!$E$68</definedName>
    <definedName name="QB_ROW_26240" localSheetId="1" hidden="1">'YE PNL'!$E$53</definedName>
    <definedName name="QB_ROW_265240" localSheetId="2" hidden="1">'Budget vs Actual'!$E$22</definedName>
    <definedName name="QB_ROW_265240" localSheetId="1" hidden="1">'YE PNL'!$E$17</definedName>
    <definedName name="QB_ROW_267250" localSheetId="2" hidden="1">'Budget vs Actual'!$F$48</definedName>
    <definedName name="QB_ROW_267250" localSheetId="1" hidden="1">'YE PNL'!$F$39</definedName>
    <definedName name="QB_ROW_268250" localSheetId="2" hidden="1">'Budget vs Actual'!$F$47</definedName>
    <definedName name="QB_ROW_269250" localSheetId="2" hidden="1">'Budget vs Actual'!$F$46</definedName>
    <definedName name="QB_ROW_269250" localSheetId="1" hidden="1">'YE PNL'!$F$38</definedName>
    <definedName name="QB_ROW_27030" localSheetId="2" hidden="1">'Budget vs Actual'!$D$20</definedName>
    <definedName name="QB_ROW_27030" localSheetId="1" hidden="1">'YE PNL'!$D$15</definedName>
    <definedName name="QB_ROW_271220" localSheetId="0" hidden="1">'Balance Sheet'!$C$67</definedName>
    <definedName name="QB_ROW_272220" localSheetId="0" hidden="1">'Balance Sheet'!$C$66</definedName>
    <definedName name="QB_ROW_273250" localSheetId="2" hidden="1">'Budget vs Actual'!$F$45</definedName>
    <definedName name="QB_ROW_27330" localSheetId="2" hidden="1">'Budget vs Actual'!$D$25</definedName>
    <definedName name="QB_ROW_27330" localSheetId="1" hidden="1">'YE PNL'!$D$20</definedName>
    <definedName name="QB_ROW_274230" localSheetId="2" hidden="1">'Budget vs Actual'!$D$16</definedName>
    <definedName name="QB_ROW_274230" localSheetId="1" hidden="1">'YE PNL'!$D$11</definedName>
    <definedName name="QB_ROW_275230" localSheetId="2" hidden="1">'Budget vs Actual'!$D$15</definedName>
    <definedName name="QB_ROW_276230" localSheetId="2" hidden="1">'Budget vs Actual'!$D$14</definedName>
    <definedName name="QB_ROW_277230" localSheetId="2" hidden="1">'Budget vs Actual'!$D$7</definedName>
    <definedName name="QB_ROW_278220" localSheetId="0" hidden="1">'Balance Sheet'!$C$29</definedName>
    <definedName name="QB_ROW_279240" localSheetId="2" hidden="1">'Budget vs Actual'!$E$39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Sheet'!$C$28</definedName>
    <definedName name="QB_ROW_28240" localSheetId="2" hidden="1">'Budget vs Actual'!$E$77</definedName>
    <definedName name="QB_ROW_28240" localSheetId="1" hidden="1">'YE PNL'!$E$62</definedName>
    <definedName name="QB_ROW_284230" localSheetId="0" hidden="1">'Balance Sheet'!$D$61</definedName>
    <definedName name="QB_ROW_285250" localSheetId="2" hidden="1">'Budget vs Actual'!$F$44</definedName>
    <definedName name="QB_ROW_285250" localSheetId="1" hidden="1">'YE PNL'!$F$37</definedName>
    <definedName name="QB_ROW_288220" localSheetId="0" hidden="1">'Balance Sheet'!$C$27</definedName>
    <definedName name="QB_ROW_289220" localSheetId="0" hidden="1">'Balance Sheet'!$C$26</definedName>
    <definedName name="QB_ROW_290250" localSheetId="2" hidden="1">'Budget vs Actual'!$F$71</definedName>
    <definedName name="QB_ROW_290250" localSheetId="1" hidden="1">'YE PNL'!$F$56</definedName>
    <definedName name="QB_ROW_292230" localSheetId="2" hidden="1">'Budget vs Actual'!$D$12</definedName>
    <definedName name="QB_ROW_292230" localSheetId="1" hidden="1">'YE PNL'!$D$9</definedName>
    <definedName name="QB_ROW_293240" localSheetId="2" hidden="1">'Budget vs Actual'!$E$21</definedName>
    <definedName name="QB_ROW_293240" localSheetId="1" hidden="1">'YE PNL'!$E$16</definedName>
    <definedName name="QB_ROW_30040" localSheetId="2" hidden="1">'Budget vs Actual'!$E$70</definedName>
    <definedName name="QB_ROW_30040" localSheetId="1" hidden="1">'YE PNL'!$E$55</definedName>
    <definedName name="QB_ROW_301" localSheetId="0" hidden="1">'Balance Sheet'!$A$46</definedName>
    <definedName name="QB_ROW_3021" localSheetId="0" hidden="1">'Balance Sheet'!$C$10</definedName>
    <definedName name="QB_ROW_30250" localSheetId="2" hidden="1">'Budget vs Actual'!$F$72</definedName>
    <definedName name="QB_ROW_30250" localSheetId="1" hidden="1">'YE PNL'!$F$57</definedName>
    <definedName name="QB_ROW_30340" localSheetId="2" hidden="1">'Budget vs Actual'!$E$73</definedName>
    <definedName name="QB_ROW_30340" localSheetId="1" hidden="1">'YE PNL'!$E$58</definedName>
    <definedName name="QB_ROW_31340" localSheetId="2" hidden="1">'Budget vs Actual'!$E$27</definedName>
    <definedName name="QB_ROW_31340" localSheetId="1" hidden="1">'YE PNL'!$E$22</definedName>
    <definedName name="QB_ROW_3230" localSheetId="2" hidden="1">'Budget vs Actual'!$D$6</definedName>
    <definedName name="QB_ROW_3230" localSheetId="1" hidden="1">'YE PNL'!$D$4</definedName>
    <definedName name="QB_ROW_3321" localSheetId="0" hidden="1">'Balance Sheet'!$C$15</definedName>
    <definedName name="QB_ROW_39240" localSheetId="2" hidden="1">'Budget vs Actual'!$E$74</definedName>
    <definedName name="QB_ROW_39240" localSheetId="1" hidden="1">'YE PNL'!$E$59</definedName>
    <definedName name="QB_ROW_4021" localSheetId="0" hidden="1">'Balance Sheet'!$C$16</definedName>
    <definedName name="QB_ROW_41030" localSheetId="2" hidden="1">'Budget vs Actual'!$D$38</definedName>
    <definedName name="QB_ROW_41030" localSheetId="1" hidden="1">'YE PNL'!$D$33</definedName>
    <definedName name="QB_ROW_41330" localSheetId="2" hidden="1">'Budget vs Actual'!$D$52</definedName>
    <definedName name="QB_ROW_41330" localSheetId="1" hidden="1">'YE PNL'!$D$43</definedName>
    <definedName name="QB_ROW_42240" localSheetId="2" hidden="1">'Budget vs Actual'!$E$41</definedName>
    <definedName name="QB_ROW_42240" localSheetId="1" hidden="1">'YE PNL'!$E$35</definedName>
    <definedName name="QB_ROW_4321" localSheetId="0" hidden="1">'Balance Sheet'!$C$23</definedName>
    <definedName name="QB_ROW_43340" localSheetId="2" hidden="1">'Budget vs Actual'!$E$51</definedName>
    <definedName name="QB_ROW_43340" localSheetId="1" hidden="1">'YE PNL'!$E$42</definedName>
    <definedName name="QB_ROW_44230" localSheetId="2" hidden="1">'Budget vs Actual'!$D$9</definedName>
    <definedName name="QB_ROW_44230" localSheetId="1" hidden="1">'YE PNL'!$D$6</definedName>
    <definedName name="QB_ROW_5011" localSheetId="0" hidden="1">'Balance Sheet'!$B$25</definedName>
    <definedName name="QB_ROW_50240" localSheetId="2" hidden="1">'Budget vs Actual'!$E$55</definedName>
    <definedName name="QB_ROW_50240" localSheetId="1" hidden="1">'YE PNL'!$E$45</definedName>
    <definedName name="QB_ROW_5311" localSheetId="0" hidden="1">'Balance Sheet'!$B$42</definedName>
    <definedName name="QB_ROW_6011" localSheetId="0" hidden="1">'Balance Sheet'!$B$43</definedName>
    <definedName name="QB_ROW_61240" localSheetId="2" hidden="1">'Budget vs Actual'!$E$60</definedName>
    <definedName name="QB_ROW_61240" localSheetId="1" hidden="1">'YE PNL'!$E$49</definedName>
    <definedName name="QB_ROW_63030" localSheetId="2" hidden="1">'Budget vs Actual'!$D$58</definedName>
    <definedName name="QB_ROW_63030" localSheetId="1" hidden="1">'YE PNL'!$D$47</definedName>
    <definedName name="QB_ROW_6311" localSheetId="0" hidden="1">'Balance Sheet'!$B$45</definedName>
    <definedName name="QB_ROW_63330" localSheetId="2" hidden="1">'Budget vs Actual'!$D$61</definedName>
    <definedName name="QB_ROW_63330" localSheetId="1" hidden="1">'YE PNL'!$D$50</definedName>
    <definedName name="QB_ROW_64240" localSheetId="2" hidden="1">'Budget vs Actual'!$E$59</definedName>
    <definedName name="QB_ROW_64240" localSheetId="1" hidden="1">'YE PNL'!$E$48</definedName>
    <definedName name="QB_ROW_67230" localSheetId="0" hidden="1">'Balance Sheet'!$D$12</definedName>
    <definedName name="QB_ROW_7001" localSheetId="0" hidden="1">'Balance Sheet'!$A$47</definedName>
    <definedName name="QB_ROW_72340" localSheetId="2" hidden="1">'Budget vs Actual'!$E$33</definedName>
    <definedName name="QB_ROW_72340" localSheetId="1" hidden="1">'YE PNL'!$E$28</definedName>
    <definedName name="QB_ROW_7240" localSheetId="2" hidden="1">'Budget vs Actual'!$E$66</definedName>
    <definedName name="QB_ROW_7240" localSheetId="1" hidden="1">'YE PNL'!$E$52</definedName>
    <definedName name="QB_ROW_7301" localSheetId="0" hidden="1">'Balance Sheet'!$A$73</definedName>
    <definedName name="QB_ROW_74230" localSheetId="0" hidden="1">'Balance Sheet'!$D$21</definedName>
    <definedName name="QB_ROW_79240" localSheetId="2" hidden="1">'Budget vs Actual'!$E$24</definedName>
    <definedName name="QB_ROW_79240" localSheetId="1" hidden="1">'YE PNL'!$E$19</definedName>
    <definedName name="QB_ROW_8011" localSheetId="0" hidden="1">'Balance Sheet'!$B$48</definedName>
    <definedName name="QB_ROW_82040" localSheetId="2" hidden="1">'Budget vs Actual'!$E$43</definedName>
    <definedName name="QB_ROW_82040" localSheetId="1" hidden="1">'YE PNL'!$E$36</definedName>
    <definedName name="QB_ROW_82250" localSheetId="2" hidden="1">'Budget vs Actual'!$F$49</definedName>
    <definedName name="QB_ROW_82250" localSheetId="1" hidden="1">'YE PNL'!$F$40</definedName>
    <definedName name="QB_ROW_82340" localSheetId="2" hidden="1">'Budget vs Actual'!$E$50</definedName>
    <definedName name="QB_ROW_82340" localSheetId="1" hidden="1">'YE PNL'!$E$41</definedName>
    <definedName name="QB_ROW_8311" localSheetId="0" hidden="1">'Balance Sheet'!$B$64</definedName>
    <definedName name="QB_ROW_83240" localSheetId="0" hidden="1">'Balance Sheet'!$E$54</definedName>
    <definedName name="QB_ROW_86230" localSheetId="2" hidden="1">'Budget vs Actual'!$D$17</definedName>
    <definedName name="QB_ROW_86230" localSheetId="1" hidden="1">'YE PNL'!$D$12</definedName>
    <definedName name="QB_ROW_9021" localSheetId="0" hidden="1">'Balance Sheet'!$C$49</definedName>
    <definedName name="QB_ROW_90240" localSheetId="2" hidden="1">'Budget vs Actual'!$E$23</definedName>
    <definedName name="QB_ROW_90240" localSheetId="1" hidden="1">'YE PNL'!$E$18</definedName>
    <definedName name="QB_ROW_9321" localSheetId="0" hidden="1">'Balance Sheet'!$C$59</definedName>
    <definedName name="QB_ROW_98220" localSheetId="0" hidden="1">'Balance Sheet'!$C$30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20230101</definedName>
    <definedName name="QBENDDATE" localSheetId="2">20221231</definedName>
    <definedName name="QBENDDATE" localSheetId="3">20221231</definedName>
    <definedName name="QBENDDATE" localSheetId="1">20221231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20230101</definedName>
    <definedName name="QBSTARTDATE" localSheetId="2">20220101</definedName>
    <definedName name="QBSTARTDATE" localSheetId="3">20221201</definedName>
    <definedName name="QBSTARTDATE" localSheetId="1">20220101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0" i="10" l="1"/>
  <c r="N230" i="10"/>
  <c r="P223" i="10"/>
  <c r="N223" i="10"/>
  <c r="P218" i="10"/>
  <c r="N218" i="10"/>
  <c r="P213" i="10"/>
  <c r="N213" i="10"/>
  <c r="P208" i="10"/>
  <c r="N208" i="10"/>
  <c r="P203" i="10"/>
  <c r="N203" i="10"/>
  <c r="P198" i="10"/>
  <c r="N198" i="10"/>
  <c r="P192" i="10"/>
  <c r="N192" i="10"/>
  <c r="P187" i="10"/>
  <c r="N187" i="10"/>
  <c r="P182" i="10"/>
  <c r="N182" i="10"/>
  <c r="P177" i="10"/>
  <c r="N177" i="10"/>
  <c r="P172" i="10"/>
  <c r="N172" i="10"/>
  <c r="P167" i="10"/>
  <c r="N167" i="10"/>
  <c r="P162" i="10"/>
  <c r="N162" i="10"/>
  <c r="P157" i="10"/>
  <c r="N157" i="10"/>
  <c r="P151" i="10"/>
  <c r="N151" i="10"/>
  <c r="P146" i="10"/>
  <c r="N146" i="10"/>
  <c r="P141" i="10"/>
  <c r="N141" i="10"/>
  <c r="P127" i="10"/>
  <c r="N127" i="10"/>
  <c r="P111" i="10"/>
  <c r="N111" i="10"/>
  <c r="P100" i="10"/>
  <c r="N100" i="10"/>
  <c r="P85" i="10"/>
  <c r="N85" i="10"/>
  <c r="P73" i="10"/>
  <c r="N73" i="10"/>
  <c r="P61" i="10"/>
  <c r="N61" i="10"/>
  <c r="P47" i="10"/>
  <c r="N47" i="10"/>
  <c r="P35" i="10"/>
  <c r="N35" i="10"/>
  <c r="P30" i="10"/>
  <c r="N30" i="10"/>
  <c r="P21" i="10"/>
  <c r="N21" i="10"/>
  <c r="P16" i="10"/>
  <c r="N16" i="10"/>
  <c r="P11" i="10"/>
  <c r="N11" i="10"/>
  <c r="P6" i="10"/>
  <c r="N6" i="10"/>
  <c r="M89" i="5" l="1"/>
  <c r="K89" i="5"/>
  <c r="I89" i="5"/>
  <c r="G89" i="5"/>
  <c r="M88" i="5"/>
  <c r="K88" i="5"/>
  <c r="I88" i="5"/>
  <c r="G88" i="5"/>
  <c r="M87" i="5"/>
  <c r="K87" i="5"/>
  <c r="I87" i="5"/>
  <c r="G87" i="5"/>
  <c r="M86" i="5"/>
  <c r="K86" i="5"/>
  <c r="M84" i="5"/>
  <c r="K84" i="5"/>
  <c r="I84" i="5"/>
  <c r="G84" i="5"/>
  <c r="M83" i="5"/>
  <c r="K83" i="5"/>
  <c r="M80" i="5"/>
  <c r="K80" i="5"/>
  <c r="I80" i="5"/>
  <c r="G80" i="5"/>
  <c r="M79" i="5"/>
  <c r="K79" i="5"/>
  <c r="I79" i="5"/>
  <c r="G79" i="5"/>
  <c r="M78" i="5"/>
  <c r="K78" i="5"/>
  <c r="I78" i="5"/>
  <c r="G78" i="5"/>
  <c r="M77" i="5"/>
  <c r="K77" i="5"/>
  <c r="M75" i="5"/>
  <c r="K75" i="5"/>
  <c r="I75" i="5"/>
  <c r="G75" i="5"/>
  <c r="M74" i="5"/>
  <c r="K74" i="5"/>
  <c r="M73" i="5"/>
  <c r="K73" i="5"/>
  <c r="I73" i="5"/>
  <c r="G73" i="5"/>
  <c r="M72" i="5"/>
  <c r="K72" i="5"/>
  <c r="M69" i="5"/>
  <c r="K69" i="5"/>
  <c r="M68" i="5"/>
  <c r="K68" i="5"/>
  <c r="M67" i="5"/>
  <c r="K67" i="5"/>
  <c r="M66" i="5"/>
  <c r="K66" i="5"/>
  <c r="M64" i="5"/>
  <c r="K64" i="5"/>
  <c r="I64" i="5"/>
  <c r="G64" i="5"/>
  <c r="M63" i="5"/>
  <c r="K63" i="5"/>
  <c r="M61" i="5"/>
  <c r="K61" i="5"/>
  <c r="I61" i="5"/>
  <c r="G61" i="5"/>
  <c r="M60" i="5"/>
  <c r="K60" i="5"/>
  <c r="M59" i="5"/>
  <c r="K59" i="5"/>
  <c r="M57" i="5"/>
  <c r="K57" i="5"/>
  <c r="I57" i="5"/>
  <c r="G57" i="5"/>
  <c r="M56" i="5"/>
  <c r="K56" i="5"/>
  <c r="M55" i="5"/>
  <c r="K55" i="5"/>
  <c r="M54" i="5"/>
  <c r="K54" i="5"/>
  <c r="M52" i="5"/>
  <c r="K52" i="5"/>
  <c r="I52" i="5"/>
  <c r="G52" i="5"/>
  <c r="M51" i="5"/>
  <c r="K51" i="5"/>
  <c r="M50" i="5"/>
  <c r="K50" i="5"/>
  <c r="I50" i="5"/>
  <c r="G50" i="5"/>
  <c r="M49" i="5"/>
  <c r="K49" i="5"/>
  <c r="M48" i="5"/>
  <c r="K48" i="5"/>
  <c r="M47" i="5"/>
  <c r="K47" i="5"/>
  <c r="M46" i="5"/>
  <c r="K46" i="5"/>
  <c r="M45" i="5"/>
  <c r="K45" i="5"/>
  <c r="M42" i="5"/>
  <c r="K42" i="5"/>
  <c r="M41" i="5"/>
  <c r="K41" i="5"/>
  <c r="M40" i="5"/>
  <c r="K40" i="5"/>
  <c r="M39" i="5"/>
  <c r="K39" i="5"/>
  <c r="M37" i="5"/>
  <c r="K37" i="5"/>
  <c r="I37" i="5"/>
  <c r="G37" i="5"/>
  <c r="M36" i="5"/>
  <c r="K36" i="5"/>
  <c r="M35" i="5"/>
  <c r="K35" i="5"/>
  <c r="M34" i="5"/>
  <c r="K34" i="5"/>
  <c r="M33" i="5"/>
  <c r="K33" i="5"/>
  <c r="M32" i="5"/>
  <c r="K32" i="5"/>
  <c r="M31" i="5"/>
  <c r="K31" i="5"/>
  <c r="G29" i="5"/>
  <c r="M25" i="5"/>
  <c r="K25" i="5"/>
  <c r="I25" i="5"/>
  <c r="G25" i="5"/>
  <c r="M22" i="5"/>
  <c r="K22" i="5"/>
  <c r="M19" i="5"/>
  <c r="K19" i="5"/>
  <c r="M18" i="5"/>
  <c r="K18" i="5"/>
  <c r="M17" i="5"/>
  <c r="K17" i="5"/>
  <c r="M16" i="5"/>
  <c r="K16" i="5"/>
  <c r="M15" i="5"/>
  <c r="K15" i="5"/>
  <c r="M14" i="5"/>
  <c r="K14" i="5"/>
  <c r="M13" i="5"/>
  <c r="K13" i="5"/>
  <c r="M10" i="5"/>
  <c r="K10" i="5"/>
  <c r="I10" i="5"/>
  <c r="G10" i="5"/>
  <c r="M9" i="5"/>
  <c r="K9" i="5"/>
  <c r="M8" i="5"/>
  <c r="K8" i="5"/>
  <c r="M7" i="5"/>
  <c r="K7" i="5"/>
  <c r="M6" i="5"/>
  <c r="K6" i="5"/>
  <c r="M5" i="5"/>
  <c r="K5" i="5"/>
  <c r="F73" i="3" l="1"/>
  <c r="F72" i="3"/>
  <c r="F64" i="3"/>
  <c r="F63" i="3"/>
  <c r="F59" i="3"/>
  <c r="F58" i="3"/>
  <c r="F46" i="3"/>
  <c r="F45" i="3"/>
  <c r="F42" i="3"/>
  <c r="F38" i="3"/>
  <c r="F24" i="3"/>
  <c r="F23" i="3"/>
  <c r="F15" i="3"/>
  <c r="F9" i="3"/>
  <c r="G71" i="1" l="1"/>
  <c r="G70" i="1"/>
  <c r="G69" i="1"/>
  <c r="G65" i="1"/>
  <c r="G64" i="1"/>
  <c r="G63" i="1"/>
  <c r="G60" i="1"/>
  <c r="G58" i="1"/>
  <c r="G50" i="1"/>
  <c r="G46" i="1"/>
  <c r="G43" i="1"/>
  <c r="G41" i="1"/>
  <c r="G32" i="1"/>
  <c r="G24" i="1"/>
  <c r="G20" i="1"/>
  <c r="G7" i="1"/>
</calcChain>
</file>

<file path=xl/sharedStrings.xml><?xml version="1.0" encoding="utf-8"?>
<sst xmlns="http://schemas.openxmlformats.org/spreadsheetml/2006/main" count="578" uniqueCount="231">
  <si>
    <t>Jan - Dec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</si>
  <si>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</si>
  <si>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</si>
  <si>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</si>
  <si>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</si>
  <si>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</si>
  <si>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</si>
  <si>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</si>
  <si>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Merchant deposit fees</t>
  </si>
  <si>
    <t>700 · Interest Expense to CWF Loans</t>
  </si>
  <si>
    <t>570 · CWF Loan Payment</t>
  </si>
  <si>
    <t>Equip Purchase</t>
  </si>
  <si>
    <t>GBWWTPC Processing Fees</t>
  </si>
  <si>
    <t>Insurance</t>
  </si>
  <si>
    <t>Maintenance</t>
  </si>
  <si>
    <t>Storage</t>
  </si>
  <si>
    <t>Lift Station/Pump/Gen Sets</t>
  </si>
  <si>
    <t>Facilities - Duane's Wages</t>
  </si>
  <si>
    <t>Pump</t>
  </si>
  <si>
    <t>Total Maintenance</t>
  </si>
  <si>
    <t>Operating</t>
  </si>
  <si>
    <t>500 · Operating Wage Expenses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</si>
  <si>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</si>
  <si>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</si>
  <si>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</si>
  <si>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</si>
  <si>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</si>
  <si>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</si>
  <si>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</si>
  <si>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</si>
  <si>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</si>
  <si>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</si>
  <si>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</si>
  <si>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</si>
  <si>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</si>
  <si>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Engineering</t>
  </si>
  <si>
    <t>WO #6 LLS Project</t>
  </si>
  <si>
    <t>WO #14 Apple Hill</t>
  </si>
  <si>
    <t>WO #15  General Engineering</t>
  </si>
  <si>
    <t>Engineering - Other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</si>
  <si>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</si>
  <si>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</si>
  <si>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</si>
  <si>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</si>
  <si>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</si>
  <si>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</si>
  <si>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</si>
  <si>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</si>
  <si>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</si>
  <si>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</si>
  <si>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</si>
  <si>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</si>
  <si>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Licenses</t>
  </si>
  <si>
    <t>Office Rent</t>
  </si>
  <si>
    <t>Office Supplies</t>
  </si>
  <si>
    <t>Intuit Subscription &amp; Fees</t>
  </si>
  <si>
    <t>Office Supplies - Other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</si>
  <si>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</si>
  <si>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</si>
  <si>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</si>
  <si>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</si>
  <si>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</si>
  <si>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</si>
  <si>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</si>
  <si>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</si>
  <si>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</si>
  <si>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</si>
  <si>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</si>
  <si>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</si>
  <si>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</si>
  <si>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</si>
  <si>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Jan 1,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</si>
  <si>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</si>
  <si>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</si>
  <si>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</si>
  <si>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</si>
  <si>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</si>
  <si>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</si>
  <si>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</si>
  <si>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</si>
  <si>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</si>
  <si>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</si>
  <si>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</si>
  <si>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</si>
  <si>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</si>
  <si>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</si>
  <si>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</si>
  <si>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</si>
  <si>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</si>
  <si>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</si>
  <si>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</si>
  <si>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</si>
  <si>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</si>
  <si>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</si>
  <si>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</si>
  <si>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</si>
  <si>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</si>
  <si>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</si>
  <si>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</si>
  <si>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</si>
  <si>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</si>
  <si>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</si>
  <si>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</si>
  <si>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</si>
  <si>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</si>
  <si>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</si>
  <si>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</si>
  <si>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</si>
  <si>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</si>
  <si>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</si>
  <si>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</si>
  <si>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</si>
  <si>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</si>
  <si>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</si>
  <si>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</si>
  <si>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</si>
  <si>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</si>
  <si>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</si>
  <si>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</si>
  <si>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</si>
  <si>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</si>
  <si>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</si>
  <si>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</si>
  <si>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</si>
  <si>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</si>
  <si>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</si>
  <si>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</si>
  <si>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</si>
  <si>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</si>
  <si>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</si>
  <si>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</si>
  <si>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</si>
  <si>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</si>
  <si>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</si>
  <si>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</si>
  <si>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</si>
  <si>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</si>
  <si>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</si>
  <si>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</si>
  <si>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</si>
  <si>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</si>
  <si>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</si>
  <si>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</si>
  <si>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Budget</t>
  </si>
  <si>
    <t>$ Over Budget</t>
  </si>
  <si>
    <t>% of Budget</t>
  </si>
  <si>
    <t>601 · Irregular Tax Payments</t>
  </si>
  <si>
    <t>1000 · New User Connection Fee</t>
  </si>
  <si>
    <t>572 · New User Payments to Cash Reser</t>
  </si>
  <si>
    <t>571 · Payment to 104 ERF for Plant</t>
  </si>
  <si>
    <t>Mission Statement</t>
  </si>
  <si>
    <t>Appraisals and Surveys</t>
  </si>
  <si>
    <t>LLS Wetland Deliniation</t>
  </si>
  <si>
    <t>WO #13 Extensions 2020</t>
  </si>
  <si>
    <t>Cheq Road Membership Fee</t>
  </si>
  <si>
    <t>530 · Grounds Maintenance - Other</t>
  </si>
  <si>
    <t>560 · Contract Service</t>
  </si>
  <si>
    <t>Force Main Direct to GBWWTPC</t>
  </si>
  <si>
    <t>Total 560 · Contract Service</t>
  </si>
  <si>
    <t>Dues/Web Site etc</t>
  </si>
  <si>
    <t>Other Income</t>
  </si>
  <si>
    <t>Loan for Construction Costs</t>
  </si>
  <si>
    <t>Total Other Income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</si>
  <si>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</si>
  <si>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</si>
  <si>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</si>
  <si>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</si>
  <si>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</si>
  <si>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</si>
  <si>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</si>
  <si>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</si>
  <si>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</si>
  <si>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</si>
  <si>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</si>
  <si>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Liability Check</t>
  </si>
  <si>
    <t>Paycheck</t>
  </si>
  <si>
    <t>Payment</t>
  </si>
  <si>
    <t>Bill Pmt -Check</t>
  </si>
  <si>
    <t>Bill</t>
  </si>
  <si>
    <t>eft</t>
  </si>
  <si>
    <t>E-pay</t>
  </si>
  <si>
    <t>DD1053</t>
  </si>
  <si>
    <t>DD1054</t>
  </si>
  <si>
    <t>DD1055</t>
  </si>
  <si>
    <t>DD1056</t>
  </si>
  <si>
    <t>DD1057</t>
  </si>
  <si>
    <t>6273</t>
  </si>
  <si>
    <t>6276</t>
  </si>
  <si>
    <t>6277</t>
  </si>
  <si>
    <t>6278</t>
  </si>
  <si>
    <t>6279</t>
  </si>
  <si>
    <t>6280</t>
  </si>
  <si>
    <t>6281</t>
  </si>
  <si>
    <t>6284</t>
  </si>
  <si>
    <t>1189</t>
  </si>
  <si>
    <t>6285</t>
  </si>
  <si>
    <t>1037</t>
  </si>
  <si>
    <t>6286</t>
  </si>
  <si>
    <t>6288</t>
  </si>
  <si>
    <t>ADP2002611-1122</t>
  </si>
  <si>
    <t>6289</t>
  </si>
  <si>
    <t>6290</t>
  </si>
  <si>
    <t>6291</t>
  </si>
  <si>
    <t>6292</t>
  </si>
  <si>
    <t>6293</t>
  </si>
  <si>
    <t>6694</t>
  </si>
  <si>
    <t>brightspeed</t>
  </si>
  <si>
    <t>Xcel Energy</t>
  </si>
  <si>
    <t>United States Treasury</t>
  </si>
  <si>
    <t>Wisconsin Dept. of Revenue</t>
  </si>
  <si>
    <t>Carol Fahrenkrog</t>
  </si>
  <si>
    <t>Dennis Clark</t>
  </si>
  <si>
    <t>Levi Leafblad {commissioner}</t>
  </si>
  <si>
    <t>Pam Brindley</t>
  </si>
  <si>
    <t>Rose M Lawyer</t>
  </si>
  <si>
    <t>Andrew J Long</t>
  </si>
  <si>
    <t>Duane L. Dehn</t>
  </si>
  <si>
    <t>Ryan Faragher</t>
  </si>
  <si>
    <t>ASKD Properties</t>
  </si>
  <si>
    <t>Brookside Hide-A-Way Condo Assoc.</t>
  </si>
  <si>
    <t>Spectrum Charter</t>
  </si>
  <si>
    <t>APG Media of WI</t>
  </si>
  <si>
    <t>Duane L. Dehn Ind.</t>
  </si>
  <si>
    <t>GBWWTP</t>
  </si>
  <si>
    <t>Lund Engineering</t>
  </si>
  <si>
    <t>MPIC</t>
  </si>
  <si>
    <t>Town of Bayfield</t>
  </si>
  <si>
    <t>Spears,Carlson &amp; Coleman S.C.</t>
  </si>
  <si>
    <t>6695</t>
  </si>
  <si>
    <t>6294</t>
  </si>
  <si>
    <t>6696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</si>
</sst>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4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H11" sqref="H11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71</v>
      </c>
    </row>
    <row r="2" spans="1:6" ht="15.75" thickTop="1" x14ac:dyDescent="0.25">
      <c r="A2" s="1" t="s">
        <v>72</v>
      </c>
      <c r="B2" s="1"/>
      <c r="C2" s="1"/>
      <c r="D2" s="1"/>
      <c r="E2" s="1"/>
      <c r="F2" s="2"/>
    </row>
    <row r="3" spans="1:6" x14ac:dyDescent="0.25">
      <c r="A3" s="1"/>
      <c r="B3" s="1" t="s">
        <v>73</v>
      </c>
      <c r="C3" s="1"/>
      <c r="D3" s="1"/>
      <c r="E3" s="1"/>
      <c r="F3" s="2"/>
    </row>
    <row r="4" spans="1:6" x14ac:dyDescent="0.25">
      <c r="A4" s="1"/>
      <c r="B4" s="1"/>
      <c r="C4" s="1" t="s">
        <v>74</v>
      </c>
      <c r="D4" s="1"/>
      <c r="E4" s="1"/>
      <c r="F4" s="2"/>
    </row>
    <row r="5" spans="1:6" x14ac:dyDescent="0.25">
      <c r="A5" s="1"/>
      <c r="B5" s="1"/>
      <c r="C5" s="1"/>
      <c r="D5" s="1" t="s">
        <v>75</v>
      </c>
      <c r="E5" s="1"/>
      <c r="F5" s="2">
        <v>213230.89</v>
      </c>
    </row>
    <row r="6" spans="1:6" x14ac:dyDescent="0.25">
      <c r="A6" s="1"/>
      <c r="B6" s="1"/>
      <c r="C6" s="1"/>
      <c r="D6" s="1" t="s">
        <v>76</v>
      </c>
      <c r="E6" s="1"/>
      <c r="F6" s="2">
        <v>151239.03</v>
      </c>
    </row>
    <row r="7" spans="1:6" x14ac:dyDescent="0.25">
      <c r="A7" s="1"/>
      <c r="B7" s="1"/>
      <c r="C7" s="1"/>
      <c r="D7" s="1" t="s">
        <v>77</v>
      </c>
      <c r="E7" s="1"/>
      <c r="F7" s="2">
        <v>27114.14</v>
      </c>
    </row>
    <row r="8" spans="1:6" ht="15.75" thickBot="1" x14ac:dyDescent="0.3">
      <c r="A8" s="1"/>
      <c r="B8" s="1"/>
      <c r="C8" s="1"/>
      <c r="D8" s="1" t="s">
        <v>78</v>
      </c>
      <c r="E8" s="1"/>
      <c r="F8" s="3">
        <v>2076.29</v>
      </c>
    </row>
    <row r="9" spans="1:6" x14ac:dyDescent="0.25">
      <c r="A9" s="1"/>
      <c r="B9" s="1"/>
      <c r="C9" s="1" t="s">
        <v>79</v>
      </c>
      <c r="D9" s="1"/>
      <c r="E9" s="1"/>
      <c r="F9" s="2">
        <f>ROUND(SUM(F4:F8),5)</f>
        <v>393660.35</v>
      </c>
    </row>
    <row r="10" spans="1:6" x14ac:dyDescent="0.25">
      <c r="A10" s="1"/>
      <c r="B10" s="1"/>
      <c r="C10" s="1" t="s">
        <v>80</v>
      </c>
      <c r="D10" s="1"/>
      <c r="E10" s="1"/>
      <c r="F10" s="2"/>
    </row>
    <row r="11" spans="1:6" x14ac:dyDescent="0.25">
      <c r="A11" s="1"/>
      <c r="B11" s="1"/>
      <c r="C11" s="1"/>
      <c r="D11" s="1" t="s">
        <v>81</v>
      </c>
      <c r="E11" s="1"/>
      <c r="F11" s="2">
        <v>9743.82</v>
      </c>
    </row>
    <row r="12" spans="1:6" x14ac:dyDescent="0.25">
      <c r="A12" s="1"/>
      <c r="B12" s="1"/>
      <c r="C12" s="1"/>
      <c r="D12" s="1" t="s">
        <v>82</v>
      </c>
      <c r="E12" s="1"/>
      <c r="F12" s="2">
        <v>58742.12</v>
      </c>
    </row>
    <row r="13" spans="1:6" x14ac:dyDescent="0.25">
      <c r="A13" s="1"/>
      <c r="B13" s="1"/>
      <c r="C13" s="1"/>
      <c r="D13" s="1" t="s">
        <v>83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84</v>
      </c>
      <c r="E14" s="1"/>
      <c r="F14" s="3">
        <v>18667.02</v>
      </c>
    </row>
    <row r="15" spans="1:6" x14ac:dyDescent="0.25">
      <c r="A15" s="1"/>
      <c r="B15" s="1"/>
      <c r="C15" s="1" t="s">
        <v>85</v>
      </c>
      <c r="D15" s="1"/>
      <c r="E15" s="1"/>
      <c r="F15" s="2">
        <f>ROUND(SUM(F10:F14),5)</f>
        <v>108236.96</v>
      </c>
    </row>
    <row r="16" spans="1:6" x14ac:dyDescent="0.25">
      <c r="A16" s="1"/>
      <c r="B16" s="1"/>
      <c r="C16" s="1" t="s">
        <v>86</v>
      </c>
      <c r="D16" s="1"/>
      <c r="E16" s="1"/>
      <c r="F16" s="2"/>
    </row>
    <row r="17" spans="1:6" x14ac:dyDescent="0.25">
      <c r="A17" s="1"/>
      <c r="B17" s="1"/>
      <c r="C17" s="1"/>
      <c r="D17" s="1" t="s">
        <v>87</v>
      </c>
      <c r="E17" s="1"/>
      <c r="F17" s="2">
        <v>-15110.76</v>
      </c>
    </row>
    <row r="18" spans="1:6" x14ac:dyDescent="0.25">
      <c r="A18" s="1"/>
      <c r="B18" s="1"/>
      <c r="C18" s="1"/>
      <c r="D18" s="1" t="s">
        <v>88</v>
      </c>
      <c r="E18" s="1"/>
      <c r="F18" s="2">
        <v>670.43</v>
      </c>
    </row>
    <row r="19" spans="1:6" x14ac:dyDescent="0.25">
      <c r="A19" s="1"/>
      <c r="B19" s="1"/>
      <c r="C19" s="1"/>
      <c r="D19" s="1" t="s">
        <v>89</v>
      </c>
      <c r="E19" s="1"/>
      <c r="F19" s="2">
        <v>-960.32</v>
      </c>
    </row>
    <row r="20" spans="1:6" x14ac:dyDescent="0.25">
      <c r="A20" s="1"/>
      <c r="B20" s="1"/>
      <c r="C20" s="1"/>
      <c r="D20" s="1" t="s">
        <v>90</v>
      </c>
      <c r="E20" s="1"/>
      <c r="F20" s="2">
        <v>70454.3</v>
      </c>
    </row>
    <row r="21" spans="1:6" x14ac:dyDescent="0.25">
      <c r="A21" s="1"/>
      <c r="B21" s="1"/>
      <c r="C21" s="1"/>
      <c r="D21" s="1" t="s">
        <v>91</v>
      </c>
      <c r="E21" s="1"/>
      <c r="F21" s="2">
        <v>-20736</v>
      </c>
    </row>
    <row r="22" spans="1:6" ht="15.75" thickBot="1" x14ac:dyDescent="0.3">
      <c r="A22" s="1"/>
      <c r="B22" s="1"/>
      <c r="C22" s="1"/>
      <c r="D22" s="1" t="s">
        <v>92</v>
      </c>
      <c r="E22" s="1"/>
      <c r="F22" s="4">
        <v>3238.4</v>
      </c>
    </row>
    <row r="23" spans="1:6" ht="15.75" thickBot="1" x14ac:dyDescent="0.3">
      <c r="A23" s="1"/>
      <c r="B23" s="1"/>
      <c r="C23" s="1" t="s">
        <v>93</v>
      </c>
      <c r="D23" s="1"/>
      <c r="E23" s="1"/>
      <c r="F23" s="6">
        <f>ROUND(SUM(F16:F22),5)</f>
        <v>37556.050000000003</v>
      </c>
    </row>
    <row r="24" spans="1:6" x14ac:dyDescent="0.25">
      <c r="A24" s="1"/>
      <c r="B24" s="1" t="s">
        <v>94</v>
      </c>
      <c r="C24" s="1"/>
      <c r="D24" s="1"/>
      <c r="E24" s="1"/>
      <c r="F24" s="2">
        <f>ROUND(F3+F9+F15+F23,5)</f>
        <v>539453.36</v>
      </c>
    </row>
    <row r="25" spans="1:6" x14ac:dyDescent="0.25">
      <c r="A25" s="1"/>
      <c r="B25" s="1" t="s">
        <v>95</v>
      </c>
      <c r="C25" s="1"/>
      <c r="D25" s="1"/>
      <c r="E25" s="1"/>
      <c r="F25" s="2"/>
    </row>
    <row r="26" spans="1:6" x14ac:dyDescent="0.25">
      <c r="A26" s="1"/>
      <c r="B26" s="1"/>
      <c r="C26" s="1" t="s">
        <v>96</v>
      </c>
      <c r="D26" s="1"/>
      <c r="E26" s="1"/>
      <c r="F26" s="2">
        <v>30433.79</v>
      </c>
    </row>
    <row r="27" spans="1:6" x14ac:dyDescent="0.25">
      <c r="A27" s="1"/>
      <c r="B27" s="1"/>
      <c r="C27" s="1" t="s">
        <v>97</v>
      </c>
      <c r="D27" s="1"/>
      <c r="E27" s="1"/>
      <c r="F27" s="2">
        <v>28045.7</v>
      </c>
    </row>
    <row r="28" spans="1:6" x14ac:dyDescent="0.25">
      <c r="A28" s="1"/>
      <c r="B28" s="1"/>
      <c r="C28" s="1" t="s">
        <v>98</v>
      </c>
      <c r="D28" s="1"/>
      <c r="E28" s="1"/>
      <c r="F28" s="2">
        <v>100461.5</v>
      </c>
    </row>
    <row r="29" spans="1:6" x14ac:dyDescent="0.25">
      <c r="A29" s="1"/>
      <c r="B29" s="1"/>
      <c r="C29" s="1" t="s">
        <v>99</v>
      </c>
      <c r="D29" s="1"/>
      <c r="E29" s="1"/>
      <c r="F29" s="2">
        <v>10281</v>
      </c>
    </row>
    <row r="30" spans="1:6" x14ac:dyDescent="0.25">
      <c r="A30" s="1"/>
      <c r="B30" s="1"/>
      <c r="C30" s="1" t="s">
        <v>100</v>
      </c>
      <c r="D30" s="1"/>
      <c r="E30" s="1"/>
      <c r="F30" s="2">
        <v>1897196.49</v>
      </c>
    </row>
    <row r="31" spans="1:6" x14ac:dyDescent="0.25">
      <c r="A31" s="1"/>
      <c r="B31" s="1"/>
      <c r="C31" s="1" t="s">
        <v>101</v>
      </c>
      <c r="D31" s="1"/>
      <c r="E31" s="1"/>
      <c r="F31" s="2">
        <v>29950.97</v>
      </c>
    </row>
    <row r="32" spans="1:6" x14ac:dyDescent="0.25">
      <c r="A32" s="1"/>
      <c r="B32" s="1"/>
      <c r="C32" s="1" t="s">
        <v>102</v>
      </c>
      <c r="D32" s="1"/>
      <c r="E32" s="1"/>
      <c r="F32" s="2">
        <v>1288.99</v>
      </c>
    </row>
    <row r="33" spans="1:6" x14ac:dyDescent="0.25">
      <c r="A33" s="1"/>
      <c r="B33" s="1"/>
      <c r="C33" s="1" t="s">
        <v>103</v>
      </c>
      <c r="D33" s="1"/>
      <c r="E33" s="1"/>
      <c r="F33" s="2">
        <v>189490.1</v>
      </c>
    </row>
    <row r="34" spans="1:6" x14ac:dyDescent="0.25">
      <c r="A34" s="1"/>
      <c r="B34" s="1"/>
      <c r="C34" s="1" t="s">
        <v>104</v>
      </c>
      <c r="D34" s="1"/>
      <c r="E34" s="1"/>
      <c r="F34" s="2">
        <v>640114.91</v>
      </c>
    </row>
    <row r="35" spans="1:6" x14ac:dyDescent="0.25">
      <c r="A35" s="1"/>
      <c r="B35" s="1"/>
      <c r="C35" s="1" t="s">
        <v>105</v>
      </c>
      <c r="D35" s="1"/>
      <c r="E35" s="1"/>
      <c r="F35" s="2"/>
    </row>
    <row r="36" spans="1:6" x14ac:dyDescent="0.25">
      <c r="A36" s="1"/>
      <c r="B36" s="1"/>
      <c r="C36" s="1"/>
      <c r="D36" s="1" t="s">
        <v>106</v>
      </c>
      <c r="E36" s="1"/>
      <c r="F36" s="2">
        <v>14475</v>
      </c>
    </row>
    <row r="37" spans="1:6" ht="15.75" thickBot="1" x14ac:dyDescent="0.3">
      <c r="A37" s="1"/>
      <c r="B37" s="1"/>
      <c r="C37" s="1"/>
      <c r="D37" s="1" t="s">
        <v>107</v>
      </c>
      <c r="E37" s="1"/>
      <c r="F37" s="3">
        <v>52932</v>
      </c>
    </row>
    <row r="38" spans="1:6" x14ac:dyDescent="0.25">
      <c r="A38" s="1"/>
      <c r="B38" s="1"/>
      <c r="C38" s="1" t="s">
        <v>108</v>
      </c>
      <c r="D38" s="1"/>
      <c r="E38" s="1"/>
      <c r="F38" s="2">
        <f>ROUND(SUM(F35:F37),5)</f>
        <v>67407</v>
      </c>
    </row>
    <row r="39" spans="1:6" x14ac:dyDescent="0.25">
      <c r="A39" s="1"/>
      <c r="B39" s="1"/>
      <c r="C39" s="1" t="s">
        <v>109</v>
      </c>
      <c r="D39" s="1"/>
      <c r="E39" s="1"/>
      <c r="F39" s="2">
        <v>5163</v>
      </c>
    </row>
    <row r="40" spans="1:6" x14ac:dyDescent="0.25">
      <c r="A40" s="1"/>
      <c r="B40" s="1"/>
      <c r="C40" s="1" t="s">
        <v>110</v>
      </c>
      <c r="D40" s="1"/>
      <c r="E40" s="1"/>
      <c r="F40" s="2">
        <v>-266212.65000000002</v>
      </c>
    </row>
    <row r="41" spans="1:6" ht="15.75" thickBot="1" x14ac:dyDescent="0.3">
      <c r="A41" s="1"/>
      <c r="B41" s="1"/>
      <c r="C41" s="1" t="s">
        <v>111</v>
      </c>
      <c r="D41" s="1"/>
      <c r="E41" s="1"/>
      <c r="F41" s="3">
        <v>-605141.71</v>
      </c>
    </row>
    <row r="42" spans="1:6" x14ac:dyDescent="0.25">
      <c r="A42" s="1"/>
      <c r="B42" s="1" t="s">
        <v>112</v>
      </c>
      <c r="C42" s="1"/>
      <c r="D42" s="1"/>
      <c r="E42" s="1"/>
      <c r="F42" s="2">
        <f>ROUND(SUM(F25:F34)+SUM(F38:F41),5)</f>
        <v>2128479.09</v>
      </c>
    </row>
    <row r="43" spans="1:6" x14ac:dyDescent="0.25">
      <c r="A43" s="1"/>
      <c r="B43" s="1" t="s">
        <v>113</v>
      </c>
      <c r="C43" s="1"/>
      <c r="D43" s="1"/>
      <c r="E43" s="1"/>
      <c r="F43" s="2"/>
    </row>
    <row r="44" spans="1:6" ht="15.75" thickBot="1" x14ac:dyDescent="0.3">
      <c r="A44" s="1"/>
      <c r="B44" s="1"/>
      <c r="C44" s="1" t="s">
        <v>114</v>
      </c>
      <c r="D44" s="1"/>
      <c r="E44" s="1"/>
      <c r="F44" s="4">
        <v>22426.45</v>
      </c>
    </row>
    <row r="45" spans="1:6" ht="15.75" thickBot="1" x14ac:dyDescent="0.3">
      <c r="A45" s="1"/>
      <c r="B45" s="1" t="s">
        <v>115</v>
      </c>
      <c r="C45" s="1"/>
      <c r="D45" s="1"/>
      <c r="E45" s="1"/>
      <c r="F45" s="5">
        <f>ROUND(SUM(F43:F44),5)</f>
        <v>22426.45</v>
      </c>
    </row>
    <row r="46" spans="1:6" s="9" customFormat="1" ht="12" thickBot="1" x14ac:dyDescent="0.25">
      <c r="A46" s="7" t="s">
        <v>116</v>
      </c>
      <c r="B46" s="7"/>
      <c r="C46" s="7"/>
      <c r="D46" s="7"/>
      <c r="E46" s="7"/>
      <c r="F46" s="8">
        <f>ROUND(F2+F24+F42+F45,5)</f>
        <v>2690358.9</v>
      </c>
    </row>
    <row r="47" spans="1:6" ht="15.75" thickTop="1" x14ac:dyDescent="0.25">
      <c r="A47" s="1" t="s">
        <v>117</v>
      </c>
      <c r="B47" s="1"/>
      <c r="C47" s="1"/>
      <c r="D47" s="1"/>
      <c r="E47" s="1"/>
      <c r="F47" s="2"/>
    </row>
    <row r="48" spans="1:6" x14ac:dyDescent="0.25">
      <c r="A48" s="1"/>
      <c r="B48" s="1" t="s">
        <v>118</v>
      </c>
      <c r="C48" s="1"/>
      <c r="D48" s="1"/>
      <c r="E48" s="1"/>
      <c r="F48" s="2"/>
    </row>
    <row r="49" spans="1:6" x14ac:dyDescent="0.25">
      <c r="A49" s="1"/>
      <c r="B49" s="1"/>
      <c r="C49" s="1" t="s">
        <v>119</v>
      </c>
      <c r="D49" s="1"/>
      <c r="E49" s="1"/>
      <c r="F49" s="2"/>
    </row>
    <row r="50" spans="1:6" x14ac:dyDescent="0.25">
      <c r="A50" s="1"/>
      <c r="B50" s="1"/>
      <c r="C50" s="1"/>
      <c r="D50" s="1" t="s">
        <v>120</v>
      </c>
      <c r="E50" s="1"/>
      <c r="F50" s="2"/>
    </row>
    <row r="51" spans="1:6" x14ac:dyDescent="0.25">
      <c r="A51" s="1"/>
      <c r="B51" s="1"/>
      <c r="C51" s="1"/>
      <c r="D51" s="1"/>
      <c r="E51" s="1" t="s">
        <v>121</v>
      </c>
      <c r="F51" s="2">
        <v>1707.25</v>
      </c>
    </row>
    <row r="52" spans="1:6" x14ac:dyDescent="0.25">
      <c r="A52" s="1"/>
      <c r="B52" s="1"/>
      <c r="C52" s="1"/>
      <c r="D52" s="1"/>
      <c r="E52" s="1" t="s">
        <v>122</v>
      </c>
      <c r="F52" s="2">
        <v>654.71</v>
      </c>
    </row>
    <row r="53" spans="1:6" x14ac:dyDescent="0.25">
      <c r="A53" s="1"/>
      <c r="B53" s="1"/>
      <c r="C53" s="1"/>
      <c r="D53" s="1"/>
      <c r="E53" s="1" t="s">
        <v>123</v>
      </c>
      <c r="F53" s="2">
        <v>1741.72</v>
      </c>
    </row>
    <row r="54" spans="1:6" x14ac:dyDescent="0.25">
      <c r="A54" s="1"/>
      <c r="B54" s="1"/>
      <c r="C54" s="1"/>
      <c r="D54" s="1"/>
      <c r="E54" s="1" t="s">
        <v>124</v>
      </c>
      <c r="F54" s="2">
        <v>737.1</v>
      </c>
    </row>
    <row r="55" spans="1:6" x14ac:dyDescent="0.25">
      <c r="A55" s="1"/>
      <c r="B55" s="1"/>
      <c r="C55" s="1"/>
      <c r="D55" s="1"/>
      <c r="E55" s="1" t="s">
        <v>125</v>
      </c>
      <c r="F55" s="2">
        <v>6647.94</v>
      </c>
    </row>
    <row r="56" spans="1:6" x14ac:dyDescent="0.25">
      <c r="A56" s="1"/>
      <c r="B56" s="1"/>
      <c r="C56" s="1"/>
      <c r="D56" s="1"/>
      <c r="E56" s="1" t="s">
        <v>126</v>
      </c>
      <c r="F56" s="2">
        <v>508.6</v>
      </c>
    </row>
    <row r="57" spans="1:6" ht="15.75" thickBot="1" x14ac:dyDescent="0.3">
      <c r="A57" s="1"/>
      <c r="B57" s="1"/>
      <c r="C57" s="1"/>
      <c r="D57" s="1"/>
      <c r="E57" s="1" t="s">
        <v>127</v>
      </c>
      <c r="F57" s="4">
        <v>82712.3</v>
      </c>
    </row>
    <row r="58" spans="1:6" ht="15.75" thickBot="1" x14ac:dyDescent="0.3">
      <c r="A58" s="1"/>
      <c r="B58" s="1"/>
      <c r="C58" s="1"/>
      <c r="D58" s="1" t="s">
        <v>128</v>
      </c>
      <c r="E58" s="1"/>
      <c r="F58" s="6">
        <f>ROUND(SUM(F50:F57),5)</f>
        <v>94709.62</v>
      </c>
    </row>
    <row r="59" spans="1:6" x14ac:dyDescent="0.25">
      <c r="A59" s="1"/>
      <c r="B59" s="1"/>
      <c r="C59" s="1" t="s">
        <v>129</v>
      </c>
      <c r="D59" s="1"/>
      <c r="E59" s="1"/>
      <c r="F59" s="2">
        <f>ROUND(F49+F58,5)</f>
        <v>94709.62</v>
      </c>
    </row>
    <row r="60" spans="1:6" x14ac:dyDescent="0.25">
      <c r="A60" s="1"/>
      <c r="B60" s="1"/>
      <c r="C60" s="1" t="s">
        <v>130</v>
      </c>
      <c r="D60" s="1"/>
      <c r="E60" s="1"/>
      <c r="F60" s="2"/>
    </row>
    <row r="61" spans="1:6" x14ac:dyDescent="0.25">
      <c r="A61" s="1"/>
      <c r="B61" s="1"/>
      <c r="C61" s="1"/>
      <c r="D61" s="1" t="s">
        <v>131</v>
      </c>
      <c r="E61" s="1"/>
      <c r="F61" s="2">
        <v>102422.07</v>
      </c>
    </row>
    <row r="62" spans="1:6" ht="15.75" thickBot="1" x14ac:dyDescent="0.3">
      <c r="A62" s="1"/>
      <c r="B62" s="1"/>
      <c r="C62" s="1"/>
      <c r="D62" s="1" t="s">
        <v>132</v>
      </c>
      <c r="E62" s="1"/>
      <c r="F62" s="4">
        <v>126018.97</v>
      </c>
    </row>
    <row r="63" spans="1:6" ht="15.75" thickBot="1" x14ac:dyDescent="0.3">
      <c r="A63" s="1"/>
      <c r="B63" s="1"/>
      <c r="C63" s="1" t="s">
        <v>133</v>
      </c>
      <c r="D63" s="1"/>
      <c r="E63" s="1"/>
      <c r="F63" s="6">
        <f>ROUND(SUM(F60:F62),5)</f>
        <v>228441.04</v>
      </c>
    </row>
    <row r="64" spans="1:6" x14ac:dyDescent="0.25">
      <c r="A64" s="1"/>
      <c r="B64" s="1" t="s">
        <v>134</v>
      </c>
      <c r="C64" s="1"/>
      <c r="D64" s="1"/>
      <c r="E64" s="1"/>
      <c r="F64" s="2">
        <f>ROUND(F48+F59+F63,5)</f>
        <v>323150.65999999997</v>
      </c>
    </row>
    <row r="65" spans="1:6" x14ac:dyDescent="0.25">
      <c r="A65" s="1"/>
      <c r="B65" s="1" t="s">
        <v>135</v>
      </c>
      <c r="C65" s="1"/>
      <c r="D65" s="1"/>
      <c r="E65" s="1"/>
      <c r="F65" s="2"/>
    </row>
    <row r="66" spans="1:6" x14ac:dyDescent="0.25">
      <c r="A66" s="1"/>
      <c r="B66" s="1"/>
      <c r="C66" s="1" t="s">
        <v>136</v>
      </c>
      <c r="D66" s="1"/>
      <c r="E66" s="1"/>
      <c r="F66" s="2">
        <v>321022.65999999997</v>
      </c>
    </row>
    <row r="67" spans="1:6" x14ac:dyDescent="0.25">
      <c r="A67" s="1"/>
      <c r="B67" s="1"/>
      <c r="C67" s="1" t="s">
        <v>137</v>
      </c>
      <c r="D67" s="1"/>
      <c r="E67" s="1"/>
      <c r="F67" s="2">
        <v>1928687.79</v>
      </c>
    </row>
    <row r="68" spans="1:6" x14ac:dyDescent="0.25">
      <c r="A68" s="1"/>
      <c r="B68" s="1"/>
      <c r="C68" s="1" t="s">
        <v>138</v>
      </c>
      <c r="D68" s="1"/>
      <c r="E68" s="1"/>
      <c r="F68" s="2">
        <v>-89316.04</v>
      </c>
    </row>
    <row r="69" spans="1:6" x14ac:dyDescent="0.25">
      <c r="A69" s="1"/>
      <c r="B69" s="1"/>
      <c r="C69" s="1" t="s">
        <v>139</v>
      </c>
      <c r="D69" s="1"/>
      <c r="E69" s="1"/>
      <c r="F69" s="2">
        <v>7765.81</v>
      </c>
    </row>
    <row r="70" spans="1:6" x14ac:dyDescent="0.25">
      <c r="A70" s="1"/>
      <c r="B70" s="1"/>
      <c r="C70" s="1" t="s">
        <v>140</v>
      </c>
      <c r="D70" s="1"/>
      <c r="E70" s="1"/>
      <c r="F70" s="2">
        <v>158944.03</v>
      </c>
    </row>
    <row r="71" spans="1:6" ht="15.75" thickBot="1" x14ac:dyDescent="0.3">
      <c r="A71" s="1"/>
      <c r="B71" s="1"/>
      <c r="C71" s="1" t="s">
        <v>70</v>
      </c>
      <c r="D71" s="1"/>
      <c r="E71" s="1"/>
      <c r="F71" s="4">
        <v>40103.99</v>
      </c>
    </row>
    <row r="72" spans="1:6" ht="15.75" thickBot="1" x14ac:dyDescent="0.3">
      <c r="A72" s="1"/>
      <c r="B72" s="1" t="s">
        <v>141</v>
      </c>
      <c r="C72" s="1"/>
      <c r="D72" s="1"/>
      <c r="E72" s="1"/>
      <c r="F72" s="5">
        <f>ROUND(SUM(F65:F71),5)</f>
        <v>2367208.2400000002</v>
      </c>
    </row>
    <row r="73" spans="1:6" s="9" customFormat="1" ht="12" thickBot="1" x14ac:dyDescent="0.25">
      <c r="A73" s="7" t="s">
        <v>142</v>
      </c>
      <c r="B73" s="7"/>
      <c r="C73" s="7"/>
      <c r="D73" s="7"/>
      <c r="E73" s="7"/>
      <c r="F73" s="8">
        <f>ROUND(F47+F64+F72,5)</f>
        <v>2690358.9</v>
      </c>
    </row>
    <row r="74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11:34 AM
&amp;"Arial,Bold"&amp;8 01/01/23
&amp;"Arial,Bold"&amp;8 Accrual Basis&amp;C&amp;"Arial,Bold"&amp;12 PIKES BAY SANITARY DISTRICT
&amp;"Arial,Bold"&amp;14 Balance Sheet
&amp;"Arial,Bold"&amp;10 As of January 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72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5" sqref="F5"/>
    </sheetView>
  </sheetViews>
  <sheetFormatPr defaultRowHeight="15" x14ac:dyDescent="0.25"/>
  <cols>
    <col min="1" max="5" width="3" style="13" customWidth="1"/>
    <col min="6" max="6" width="27.42578125" style="13" customWidth="1"/>
    <col min="7" max="7" width="10.140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596.44000000000005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110416.84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150528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261541.28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2.3199999999999998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1017.62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43051.93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>
        <v>217</v>
      </c>
    </row>
    <row r="13" spans="1:7" x14ac:dyDescent="0.25">
      <c r="A13" s="1"/>
      <c r="B13" s="1"/>
      <c r="C13" s="1"/>
      <c r="D13" s="1" t="s">
        <v>12</v>
      </c>
      <c r="E13" s="1"/>
      <c r="F13" s="1"/>
      <c r="G13" s="2">
        <v>40962.58</v>
      </c>
    </row>
    <row r="14" spans="1:7" x14ac:dyDescent="0.25">
      <c r="A14" s="1"/>
      <c r="B14" s="1"/>
      <c r="C14" s="1"/>
      <c r="D14" s="1" t="s">
        <v>13</v>
      </c>
      <c r="E14" s="1"/>
      <c r="F14" s="1"/>
      <c r="G14" s="2">
        <v>2571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/>
    </row>
    <row r="16" spans="1:7" x14ac:dyDescent="0.25">
      <c r="A16" s="1"/>
      <c r="B16" s="1"/>
      <c r="C16" s="1"/>
      <c r="D16" s="1"/>
      <c r="E16" s="1" t="s">
        <v>15</v>
      </c>
      <c r="F16" s="1"/>
      <c r="G16" s="2">
        <v>150</v>
      </c>
    </row>
    <row r="17" spans="1:7" x14ac:dyDescent="0.25">
      <c r="A17" s="1"/>
      <c r="B17" s="1"/>
      <c r="C17" s="1"/>
      <c r="D17" s="1"/>
      <c r="E17" s="1" t="s">
        <v>16</v>
      </c>
      <c r="F17" s="1"/>
      <c r="G17" s="2">
        <v>5500.09</v>
      </c>
    </row>
    <row r="18" spans="1:7" x14ac:dyDescent="0.25">
      <c r="A18" s="1"/>
      <c r="B18" s="1"/>
      <c r="C18" s="1"/>
      <c r="D18" s="1"/>
      <c r="E18" s="1" t="s">
        <v>17</v>
      </c>
      <c r="F18" s="1"/>
      <c r="G18" s="2">
        <v>688</v>
      </c>
    </row>
    <row r="19" spans="1:7" ht="15.75" thickBot="1" x14ac:dyDescent="0.3">
      <c r="A19" s="1"/>
      <c r="B19" s="1"/>
      <c r="C19" s="1"/>
      <c r="D19" s="1"/>
      <c r="E19" s="1" t="s">
        <v>18</v>
      </c>
      <c r="F19" s="1"/>
      <c r="G19" s="3">
        <v>6502.45</v>
      </c>
    </row>
    <row r="20" spans="1:7" x14ac:dyDescent="0.25">
      <c r="A20" s="1"/>
      <c r="B20" s="1"/>
      <c r="C20" s="1"/>
      <c r="D20" s="1" t="s">
        <v>19</v>
      </c>
      <c r="E20" s="1"/>
      <c r="F20" s="1"/>
      <c r="G20" s="2">
        <f>ROUND(SUM(G15:G19),5)</f>
        <v>12840.54</v>
      </c>
    </row>
    <row r="21" spans="1:7" x14ac:dyDescent="0.25">
      <c r="A21" s="1"/>
      <c r="B21" s="1"/>
      <c r="C21" s="1"/>
      <c r="D21" s="1" t="s">
        <v>20</v>
      </c>
      <c r="E21" s="1"/>
      <c r="F21" s="1"/>
      <c r="G21" s="2"/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0</v>
      </c>
    </row>
    <row r="23" spans="1:7" ht="15.75" thickBot="1" x14ac:dyDescent="0.3">
      <c r="A23" s="1"/>
      <c r="B23" s="1"/>
      <c r="C23" s="1"/>
      <c r="D23" s="1"/>
      <c r="E23" s="1" t="s">
        <v>22</v>
      </c>
      <c r="F23" s="1"/>
      <c r="G23" s="3">
        <v>360</v>
      </c>
    </row>
    <row r="24" spans="1:7" x14ac:dyDescent="0.25">
      <c r="A24" s="1"/>
      <c r="B24" s="1"/>
      <c r="C24" s="1"/>
      <c r="D24" s="1" t="s">
        <v>23</v>
      </c>
      <c r="E24" s="1"/>
      <c r="F24" s="1"/>
      <c r="G24" s="2">
        <f>ROUND(SUM(G21:G23),5)</f>
        <v>360</v>
      </c>
    </row>
    <row r="25" spans="1:7" x14ac:dyDescent="0.25">
      <c r="A25" s="1"/>
      <c r="B25" s="1"/>
      <c r="C25" s="1"/>
      <c r="D25" s="1" t="s">
        <v>24</v>
      </c>
      <c r="E25" s="1"/>
      <c r="F25" s="1"/>
      <c r="G25" s="2"/>
    </row>
    <row r="26" spans="1:7" x14ac:dyDescent="0.25">
      <c r="A26" s="1"/>
      <c r="B26" s="1"/>
      <c r="C26" s="1"/>
      <c r="D26" s="1"/>
      <c r="E26" s="1" t="s">
        <v>25</v>
      </c>
      <c r="F26" s="1"/>
      <c r="G26" s="2">
        <v>16220.04</v>
      </c>
    </row>
    <row r="27" spans="1:7" x14ac:dyDescent="0.25">
      <c r="A27" s="1"/>
      <c r="B27" s="1"/>
      <c r="C27" s="1"/>
      <c r="D27" s="1"/>
      <c r="E27" s="1" t="s">
        <v>26</v>
      </c>
      <c r="F27" s="1"/>
      <c r="G27" s="2">
        <v>671.63</v>
      </c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5878.4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>
        <v>1750</v>
      </c>
    </row>
    <row r="30" spans="1:7" x14ac:dyDescent="0.25">
      <c r="A30" s="1"/>
      <c r="B30" s="1"/>
      <c r="C30" s="1"/>
      <c r="D30" s="1"/>
      <c r="E30" s="1" t="s">
        <v>29</v>
      </c>
      <c r="F30" s="1"/>
      <c r="G30" s="2">
        <v>15000</v>
      </c>
    </row>
    <row r="31" spans="1:7" ht="15.75" thickBot="1" x14ac:dyDescent="0.3">
      <c r="A31" s="1"/>
      <c r="B31" s="1"/>
      <c r="C31" s="1"/>
      <c r="D31" s="1"/>
      <c r="E31" s="1" t="s">
        <v>30</v>
      </c>
      <c r="F31" s="1"/>
      <c r="G31" s="3">
        <v>37639.910000000003</v>
      </c>
    </row>
    <row r="32" spans="1:7" x14ac:dyDescent="0.25">
      <c r="A32" s="1"/>
      <c r="B32" s="1"/>
      <c r="C32" s="1"/>
      <c r="D32" s="1" t="s">
        <v>31</v>
      </c>
      <c r="E32" s="1"/>
      <c r="F32" s="1"/>
      <c r="G32" s="2">
        <f>ROUND(SUM(G25:G31),5)</f>
        <v>77159.98</v>
      </c>
    </row>
    <row r="33" spans="1:7" x14ac:dyDescent="0.25">
      <c r="A33" s="1"/>
      <c r="B33" s="1"/>
      <c r="C33" s="1"/>
      <c r="D33" s="1" t="s">
        <v>32</v>
      </c>
      <c r="E33" s="1"/>
      <c r="F33" s="1"/>
      <c r="G33" s="2"/>
    </row>
    <row r="34" spans="1:7" x14ac:dyDescent="0.25">
      <c r="A34" s="1"/>
      <c r="B34" s="1"/>
      <c r="C34" s="1"/>
      <c r="D34" s="1"/>
      <c r="E34" s="1" t="s">
        <v>33</v>
      </c>
      <c r="F34" s="1"/>
      <c r="G34" s="2">
        <v>212.93</v>
      </c>
    </row>
    <row r="35" spans="1:7" x14ac:dyDescent="0.25">
      <c r="A35" s="1"/>
      <c r="B35" s="1"/>
      <c r="C35" s="1"/>
      <c r="D35" s="1"/>
      <c r="E35" s="1" t="s">
        <v>34</v>
      </c>
      <c r="F35" s="1"/>
      <c r="G35" s="2">
        <v>2795</v>
      </c>
    </row>
    <row r="36" spans="1:7" x14ac:dyDescent="0.25">
      <c r="A36" s="1"/>
      <c r="B36" s="1"/>
      <c r="C36" s="1"/>
      <c r="D36" s="1"/>
      <c r="E36" s="1" t="s">
        <v>35</v>
      </c>
      <c r="F36" s="1"/>
      <c r="G36" s="2"/>
    </row>
    <row r="37" spans="1:7" x14ac:dyDescent="0.25">
      <c r="A37" s="1"/>
      <c r="B37" s="1"/>
      <c r="C37" s="1"/>
      <c r="D37" s="1"/>
      <c r="E37" s="1"/>
      <c r="F37" s="1" t="s">
        <v>36</v>
      </c>
      <c r="G37" s="2">
        <v>12625</v>
      </c>
    </row>
    <row r="38" spans="1:7" x14ac:dyDescent="0.25">
      <c r="A38" s="1"/>
      <c r="B38" s="1"/>
      <c r="C38" s="1"/>
      <c r="D38" s="1"/>
      <c r="E38" s="1"/>
      <c r="F38" s="1" t="s">
        <v>37</v>
      </c>
      <c r="G38" s="2">
        <v>437.5</v>
      </c>
    </row>
    <row r="39" spans="1:7" x14ac:dyDescent="0.25">
      <c r="A39" s="1"/>
      <c r="B39" s="1"/>
      <c r="C39" s="1"/>
      <c r="D39" s="1"/>
      <c r="E39" s="1"/>
      <c r="F39" s="1" t="s">
        <v>38</v>
      </c>
      <c r="G39" s="2">
        <v>29125</v>
      </c>
    </row>
    <row r="40" spans="1:7" ht="15.75" thickBot="1" x14ac:dyDescent="0.3">
      <c r="A40" s="1"/>
      <c r="B40" s="1"/>
      <c r="C40" s="1"/>
      <c r="D40" s="1"/>
      <c r="E40" s="1"/>
      <c r="F40" s="1" t="s">
        <v>39</v>
      </c>
      <c r="G40" s="3">
        <v>7750</v>
      </c>
    </row>
    <row r="41" spans="1:7" x14ac:dyDescent="0.25">
      <c r="A41" s="1"/>
      <c r="B41" s="1"/>
      <c r="C41" s="1"/>
      <c r="D41" s="1"/>
      <c r="E41" s="1" t="s">
        <v>40</v>
      </c>
      <c r="F41" s="1"/>
      <c r="G41" s="2">
        <f>ROUND(SUM(G36:G40),5)</f>
        <v>49937.5</v>
      </c>
    </row>
    <row r="42" spans="1:7" ht="15.75" thickBot="1" x14ac:dyDescent="0.3">
      <c r="A42" s="1"/>
      <c r="B42" s="1"/>
      <c r="C42" s="1"/>
      <c r="D42" s="1"/>
      <c r="E42" s="1" t="s">
        <v>41</v>
      </c>
      <c r="F42" s="1"/>
      <c r="G42" s="3">
        <v>7211.68</v>
      </c>
    </row>
    <row r="43" spans="1:7" x14ac:dyDescent="0.25">
      <c r="A43" s="1"/>
      <c r="B43" s="1"/>
      <c r="C43" s="1"/>
      <c r="D43" s="1" t="s">
        <v>42</v>
      </c>
      <c r="E43" s="1"/>
      <c r="F43" s="1"/>
      <c r="G43" s="2">
        <f>ROUND(SUM(G33:G35)+SUM(G41:G42),5)</f>
        <v>60157.11</v>
      </c>
    </row>
    <row r="44" spans="1:7" x14ac:dyDescent="0.25">
      <c r="A44" s="1"/>
      <c r="B44" s="1"/>
      <c r="C44" s="1"/>
      <c r="D44" s="1" t="s">
        <v>43</v>
      </c>
      <c r="E44" s="1"/>
      <c r="F44" s="1"/>
      <c r="G44" s="2"/>
    </row>
    <row r="45" spans="1:7" ht="15.75" thickBot="1" x14ac:dyDescent="0.3">
      <c r="A45" s="1"/>
      <c r="B45" s="1"/>
      <c r="C45" s="1"/>
      <c r="D45" s="1"/>
      <c r="E45" s="1" t="s">
        <v>44</v>
      </c>
      <c r="F45" s="1"/>
      <c r="G45" s="3">
        <v>4922.5</v>
      </c>
    </row>
    <row r="46" spans="1:7" x14ac:dyDescent="0.25">
      <c r="A46" s="1"/>
      <c r="B46" s="1"/>
      <c r="C46" s="1"/>
      <c r="D46" s="1" t="s">
        <v>45</v>
      </c>
      <c r="E46" s="1"/>
      <c r="F46" s="1"/>
      <c r="G46" s="2">
        <f>ROUND(SUM(G44:G45),5)</f>
        <v>4922.5</v>
      </c>
    </row>
    <row r="47" spans="1:7" x14ac:dyDescent="0.25">
      <c r="A47" s="1"/>
      <c r="B47" s="1"/>
      <c r="C47" s="1"/>
      <c r="D47" s="1" t="s">
        <v>46</v>
      </c>
      <c r="E47" s="1"/>
      <c r="F47" s="1"/>
      <c r="G47" s="2"/>
    </row>
    <row r="48" spans="1:7" x14ac:dyDescent="0.25">
      <c r="A48" s="1"/>
      <c r="B48" s="1"/>
      <c r="C48" s="1"/>
      <c r="D48" s="1"/>
      <c r="E48" s="1" t="s">
        <v>47</v>
      </c>
      <c r="F48" s="1"/>
      <c r="G48" s="2">
        <v>2656.74</v>
      </c>
    </row>
    <row r="49" spans="1:7" ht="15.75" thickBot="1" x14ac:dyDescent="0.3">
      <c r="A49" s="1"/>
      <c r="B49" s="1"/>
      <c r="C49" s="1"/>
      <c r="D49" s="1"/>
      <c r="E49" s="1" t="s">
        <v>48</v>
      </c>
      <c r="F49" s="1"/>
      <c r="G49" s="3">
        <v>1888.3</v>
      </c>
    </row>
    <row r="50" spans="1:7" x14ac:dyDescent="0.25">
      <c r="A50" s="1"/>
      <c r="B50" s="1"/>
      <c r="C50" s="1"/>
      <c r="D50" s="1" t="s">
        <v>49</v>
      </c>
      <c r="E50" s="1"/>
      <c r="F50" s="1"/>
      <c r="G50" s="2">
        <f>ROUND(SUM(G47:G49),5)</f>
        <v>4545.04</v>
      </c>
    </row>
    <row r="51" spans="1:7" x14ac:dyDescent="0.25">
      <c r="A51" s="1"/>
      <c r="B51" s="1"/>
      <c r="C51" s="1"/>
      <c r="D51" s="1" t="s">
        <v>50</v>
      </c>
      <c r="E51" s="1"/>
      <c r="F51" s="1"/>
      <c r="G51" s="2"/>
    </row>
    <row r="52" spans="1:7" x14ac:dyDescent="0.25">
      <c r="A52" s="1"/>
      <c r="B52" s="1"/>
      <c r="C52" s="1"/>
      <c r="D52" s="1"/>
      <c r="E52" s="1" t="s">
        <v>51</v>
      </c>
      <c r="F52" s="1"/>
      <c r="G52" s="2">
        <v>260.88</v>
      </c>
    </row>
    <row r="53" spans="1:7" x14ac:dyDescent="0.25">
      <c r="A53" s="1"/>
      <c r="B53" s="1"/>
      <c r="C53" s="1"/>
      <c r="D53" s="1"/>
      <c r="E53" s="1" t="s">
        <v>52</v>
      </c>
      <c r="F53" s="1"/>
      <c r="G53" s="2">
        <v>10</v>
      </c>
    </row>
    <row r="54" spans="1:7" x14ac:dyDescent="0.25">
      <c r="A54" s="1"/>
      <c r="B54" s="1"/>
      <c r="C54" s="1"/>
      <c r="D54" s="1"/>
      <c r="E54" s="1" t="s">
        <v>53</v>
      </c>
      <c r="F54" s="1"/>
      <c r="G54" s="2">
        <v>600</v>
      </c>
    </row>
    <row r="55" spans="1:7" x14ac:dyDescent="0.25">
      <c r="A55" s="1"/>
      <c r="B55" s="1"/>
      <c r="C55" s="1"/>
      <c r="D55" s="1"/>
      <c r="E55" s="1" t="s">
        <v>54</v>
      </c>
      <c r="F55" s="1"/>
      <c r="G55" s="2"/>
    </row>
    <row r="56" spans="1:7" x14ac:dyDescent="0.25">
      <c r="A56" s="1"/>
      <c r="B56" s="1"/>
      <c r="C56" s="1"/>
      <c r="D56" s="1"/>
      <c r="E56" s="1"/>
      <c r="F56" s="1" t="s">
        <v>55</v>
      </c>
      <c r="G56" s="2">
        <v>602.96</v>
      </c>
    </row>
    <row r="57" spans="1:7" ht="15.75" thickBot="1" x14ac:dyDescent="0.3">
      <c r="A57" s="1"/>
      <c r="B57" s="1"/>
      <c r="C57" s="1"/>
      <c r="D57" s="1"/>
      <c r="E57" s="1"/>
      <c r="F57" s="1" t="s">
        <v>56</v>
      </c>
      <c r="G57" s="3">
        <v>2084.19</v>
      </c>
    </row>
    <row r="58" spans="1:7" x14ac:dyDescent="0.25">
      <c r="A58" s="1"/>
      <c r="B58" s="1"/>
      <c r="C58" s="1"/>
      <c r="D58" s="1"/>
      <c r="E58" s="1" t="s">
        <v>57</v>
      </c>
      <c r="F58" s="1"/>
      <c r="G58" s="2">
        <f>ROUND(SUM(G55:G57),5)</f>
        <v>2687.15</v>
      </c>
    </row>
    <row r="59" spans="1:7" ht="15.75" thickBot="1" x14ac:dyDescent="0.3">
      <c r="A59" s="1"/>
      <c r="B59" s="1"/>
      <c r="C59" s="1"/>
      <c r="D59" s="1"/>
      <c r="E59" s="1" t="s">
        <v>58</v>
      </c>
      <c r="F59" s="1"/>
      <c r="G59" s="3">
        <v>690.5</v>
      </c>
    </row>
    <row r="60" spans="1:7" x14ac:dyDescent="0.25">
      <c r="A60" s="1"/>
      <c r="B60" s="1"/>
      <c r="C60" s="1"/>
      <c r="D60" s="1" t="s">
        <v>59</v>
      </c>
      <c r="E60" s="1"/>
      <c r="F60" s="1"/>
      <c r="G60" s="2">
        <f>ROUND(SUM(G51:G54)+SUM(G58:G59),5)</f>
        <v>4248.53</v>
      </c>
    </row>
    <row r="61" spans="1:7" x14ac:dyDescent="0.25">
      <c r="A61" s="1"/>
      <c r="B61" s="1"/>
      <c r="C61" s="1"/>
      <c r="D61" s="1" t="s">
        <v>60</v>
      </c>
      <c r="E61" s="1"/>
      <c r="F61" s="1"/>
      <c r="G61" s="2"/>
    </row>
    <row r="62" spans="1:7" ht="15.75" thickBot="1" x14ac:dyDescent="0.3">
      <c r="A62" s="1"/>
      <c r="B62" s="1"/>
      <c r="C62" s="1"/>
      <c r="D62" s="1"/>
      <c r="E62" s="1" t="s">
        <v>61</v>
      </c>
      <c r="F62" s="1"/>
      <c r="G62" s="4">
        <v>349.58</v>
      </c>
    </row>
    <row r="63" spans="1:7" ht="15.75" thickBot="1" x14ac:dyDescent="0.3">
      <c r="A63" s="1"/>
      <c r="B63" s="1"/>
      <c r="C63" s="1"/>
      <c r="D63" s="1" t="s">
        <v>62</v>
      </c>
      <c r="E63" s="1"/>
      <c r="F63" s="1"/>
      <c r="G63" s="5">
        <f>ROUND(SUM(G61:G62),5)</f>
        <v>349.58</v>
      </c>
    </row>
    <row r="64" spans="1:7" ht="15.75" thickBot="1" x14ac:dyDescent="0.3">
      <c r="A64" s="1"/>
      <c r="B64" s="1"/>
      <c r="C64" s="1" t="s">
        <v>63</v>
      </c>
      <c r="D64" s="1"/>
      <c r="E64" s="1"/>
      <c r="F64" s="1"/>
      <c r="G64" s="6">
        <f>ROUND(SUM(G8:G14)+G20+G24+G32+G43+G46+G50+G60+G63,5)</f>
        <v>252405.73</v>
      </c>
    </row>
    <row r="65" spans="1:7" x14ac:dyDescent="0.25">
      <c r="A65" s="1"/>
      <c r="B65" s="1" t="s">
        <v>64</v>
      </c>
      <c r="C65" s="1"/>
      <c r="D65" s="1"/>
      <c r="E65" s="1"/>
      <c r="F65" s="1"/>
      <c r="G65" s="2">
        <f>ROUND(G2+G7-G64,5)</f>
        <v>9135.5499999999993</v>
      </c>
    </row>
    <row r="66" spans="1:7" x14ac:dyDescent="0.25">
      <c r="A66" s="1"/>
      <c r="B66" s="1" t="s">
        <v>65</v>
      </c>
      <c r="C66" s="1"/>
      <c r="D66" s="1"/>
      <c r="E66" s="1"/>
      <c r="F66" s="1"/>
      <c r="G66" s="2"/>
    </row>
    <row r="67" spans="1:7" x14ac:dyDescent="0.25">
      <c r="A67" s="1"/>
      <c r="B67" s="1"/>
      <c r="C67" s="1" t="s">
        <v>66</v>
      </c>
      <c r="D67" s="1"/>
      <c r="E67" s="1"/>
      <c r="F67" s="1"/>
      <c r="G67" s="2"/>
    </row>
    <row r="68" spans="1:7" ht="15.75" thickBot="1" x14ac:dyDescent="0.3">
      <c r="A68" s="1"/>
      <c r="B68" s="1"/>
      <c r="C68" s="1"/>
      <c r="D68" s="1" t="s">
        <v>67</v>
      </c>
      <c r="E68" s="1"/>
      <c r="F68" s="1"/>
      <c r="G68" s="4">
        <v>60402</v>
      </c>
    </row>
    <row r="69" spans="1:7" ht="15.75" thickBot="1" x14ac:dyDescent="0.3">
      <c r="A69" s="1"/>
      <c r="B69" s="1"/>
      <c r="C69" s="1" t="s">
        <v>68</v>
      </c>
      <c r="D69" s="1"/>
      <c r="E69" s="1"/>
      <c r="F69" s="1"/>
      <c r="G69" s="5">
        <f>ROUND(SUM(G67:G68),5)</f>
        <v>60402</v>
      </c>
    </row>
    <row r="70" spans="1:7" ht="15.75" thickBot="1" x14ac:dyDescent="0.3">
      <c r="A70" s="1"/>
      <c r="B70" s="1" t="s">
        <v>69</v>
      </c>
      <c r="C70" s="1"/>
      <c r="D70" s="1"/>
      <c r="E70" s="1"/>
      <c r="F70" s="1"/>
      <c r="G70" s="5">
        <f>ROUND(G66-G69,5)</f>
        <v>-60402</v>
      </c>
    </row>
    <row r="71" spans="1:7" s="9" customFormat="1" ht="12" thickBot="1" x14ac:dyDescent="0.25">
      <c r="A71" s="7" t="s">
        <v>70</v>
      </c>
      <c r="B71" s="7"/>
      <c r="C71" s="7"/>
      <c r="D71" s="7"/>
      <c r="E71" s="7"/>
      <c r="F71" s="7"/>
      <c r="G71" s="8">
        <f>ROUND(G65+G70,5)</f>
        <v>-51266.45</v>
      </c>
    </row>
    <row r="72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11:33 AM
&amp;"Arial,Bold"&amp;8 01/01/23
&amp;"Arial,Bold"&amp;8 Accrual Basis&amp;C&amp;"Arial,Bold"&amp;12 PIKES BAY SANITARY DISTRICT
&amp;"Arial,Bold"&amp;14 Profit &amp;&amp; Loss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90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6" sqref="F6"/>
    </sheetView>
  </sheetViews>
  <sheetFormatPr defaultRowHeight="15" x14ac:dyDescent="0.25"/>
  <cols>
    <col min="1" max="5" width="3" style="13" customWidth="1"/>
    <col min="6" max="6" width="28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0</v>
      </c>
      <c r="H2" s="25"/>
      <c r="I2" s="24" t="s">
        <v>143</v>
      </c>
      <c r="J2" s="25"/>
      <c r="K2" s="24" t="s">
        <v>144</v>
      </c>
      <c r="L2" s="25"/>
      <c r="M2" s="24" t="s">
        <v>145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146</v>
      </c>
      <c r="E5" s="1"/>
      <c r="F5" s="1"/>
      <c r="G5" s="2">
        <v>0</v>
      </c>
      <c r="H5" s="17"/>
      <c r="I5" s="2">
        <v>0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0</v>
      </c>
    </row>
    <row r="6" spans="1:13" x14ac:dyDescent="0.25">
      <c r="A6" s="1"/>
      <c r="B6" s="1"/>
      <c r="C6" s="1"/>
      <c r="D6" s="1" t="s">
        <v>3</v>
      </c>
      <c r="E6" s="1"/>
      <c r="F6" s="1"/>
      <c r="G6" s="2">
        <v>596.44000000000005</v>
      </c>
      <c r="H6" s="17"/>
      <c r="I6" s="2">
        <v>2500</v>
      </c>
      <c r="J6" s="17"/>
      <c r="K6" s="2">
        <f t="shared" si="0"/>
        <v>-1903.56</v>
      </c>
      <c r="L6" s="17"/>
      <c r="M6" s="18">
        <f t="shared" si="1"/>
        <v>0.23857999999999999</v>
      </c>
    </row>
    <row r="7" spans="1:13" x14ac:dyDescent="0.25">
      <c r="A7" s="1"/>
      <c r="B7" s="1"/>
      <c r="C7" s="1"/>
      <c r="D7" s="1" t="s">
        <v>147</v>
      </c>
      <c r="E7" s="1"/>
      <c r="F7" s="1"/>
      <c r="G7" s="2">
        <v>0</v>
      </c>
      <c r="H7" s="17"/>
      <c r="I7" s="2">
        <v>5000</v>
      </c>
      <c r="J7" s="17"/>
      <c r="K7" s="2">
        <f t="shared" si="0"/>
        <v>-5000</v>
      </c>
      <c r="L7" s="17"/>
      <c r="M7" s="18">
        <f t="shared" si="1"/>
        <v>0</v>
      </c>
    </row>
    <row r="8" spans="1:13" x14ac:dyDescent="0.25">
      <c r="A8" s="1"/>
      <c r="B8" s="1"/>
      <c r="C8" s="1"/>
      <c r="D8" s="1" t="s">
        <v>4</v>
      </c>
      <c r="E8" s="1"/>
      <c r="F8" s="1"/>
      <c r="G8" s="2">
        <v>110416.84</v>
      </c>
      <c r="H8" s="17"/>
      <c r="I8" s="2">
        <v>84196</v>
      </c>
      <c r="J8" s="17"/>
      <c r="K8" s="2">
        <f t="shared" si="0"/>
        <v>26220.84</v>
      </c>
      <c r="L8" s="17"/>
      <c r="M8" s="18">
        <f t="shared" si="1"/>
        <v>1.3114300000000001</v>
      </c>
    </row>
    <row r="9" spans="1:13" ht="15.75" thickBot="1" x14ac:dyDescent="0.3">
      <c r="A9" s="1"/>
      <c r="B9" s="1"/>
      <c r="C9" s="1"/>
      <c r="D9" s="1" t="s">
        <v>5</v>
      </c>
      <c r="E9" s="1"/>
      <c r="F9" s="1"/>
      <c r="G9" s="3">
        <v>150528</v>
      </c>
      <c r="H9" s="17"/>
      <c r="I9" s="3">
        <v>145449</v>
      </c>
      <c r="J9" s="17"/>
      <c r="K9" s="3">
        <f t="shared" si="0"/>
        <v>5079</v>
      </c>
      <c r="L9" s="17"/>
      <c r="M9" s="19">
        <f t="shared" si="1"/>
        <v>1.0349200000000001</v>
      </c>
    </row>
    <row r="10" spans="1:13" x14ac:dyDescent="0.25">
      <c r="A10" s="1"/>
      <c r="B10" s="1"/>
      <c r="C10" s="1" t="s">
        <v>6</v>
      </c>
      <c r="D10" s="1"/>
      <c r="E10" s="1"/>
      <c r="F10" s="1"/>
      <c r="G10" s="2">
        <f>ROUND(SUM(G4:G9),5)</f>
        <v>261541.28</v>
      </c>
      <c r="H10" s="17"/>
      <c r="I10" s="2">
        <f>ROUND(SUM(I4:I9),5)</f>
        <v>237145</v>
      </c>
      <c r="J10" s="17"/>
      <c r="K10" s="2">
        <f t="shared" si="0"/>
        <v>24396.28</v>
      </c>
      <c r="L10" s="17"/>
      <c r="M10" s="18">
        <f t="shared" si="1"/>
        <v>1.10287</v>
      </c>
    </row>
    <row r="11" spans="1:13" x14ac:dyDescent="0.25">
      <c r="A11" s="1"/>
      <c r="B11" s="1"/>
      <c r="C11" s="1" t="s">
        <v>7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 x14ac:dyDescent="0.25">
      <c r="A12" s="1"/>
      <c r="B12" s="1"/>
      <c r="C12" s="1"/>
      <c r="D12" s="1" t="s">
        <v>8</v>
      </c>
      <c r="E12" s="1"/>
      <c r="F12" s="1"/>
      <c r="G12" s="2">
        <v>2.3199999999999998</v>
      </c>
      <c r="H12" s="17"/>
      <c r="I12" s="2"/>
      <c r="J12" s="17"/>
      <c r="K12" s="2"/>
      <c r="L12" s="17"/>
      <c r="M12" s="18"/>
    </row>
    <row r="13" spans="1:13" x14ac:dyDescent="0.25">
      <c r="A13" s="1"/>
      <c r="B13" s="1"/>
      <c r="C13" s="1"/>
      <c r="D13" s="1" t="s">
        <v>9</v>
      </c>
      <c r="E13" s="1"/>
      <c r="F13" s="1"/>
      <c r="G13" s="2">
        <v>1017.62</v>
      </c>
      <c r="H13" s="17"/>
      <c r="I13" s="2">
        <v>0</v>
      </c>
      <c r="J13" s="17"/>
      <c r="K13" s="2">
        <f t="shared" ref="K13:K19" si="2">ROUND((G13-I13),5)</f>
        <v>1017.62</v>
      </c>
      <c r="L13" s="17"/>
      <c r="M13" s="18">
        <f t="shared" ref="M13:M19" si="3">ROUND(IF(I13=0, IF(G13=0, 0, 1), G13/I13),5)</f>
        <v>1</v>
      </c>
    </row>
    <row r="14" spans="1:13" x14ac:dyDescent="0.25">
      <c r="A14" s="1"/>
      <c r="B14" s="1"/>
      <c r="C14" s="1"/>
      <c r="D14" s="1" t="s">
        <v>148</v>
      </c>
      <c r="E14" s="1"/>
      <c r="F14" s="1"/>
      <c r="G14" s="2">
        <v>0</v>
      </c>
      <c r="H14" s="17"/>
      <c r="I14" s="2">
        <v>5000</v>
      </c>
      <c r="J14" s="17"/>
      <c r="K14" s="2">
        <f t="shared" si="2"/>
        <v>-5000</v>
      </c>
      <c r="L14" s="17"/>
      <c r="M14" s="18">
        <f t="shared" si="3"/>
        <v>0</v>
      </c>
    </row>
    <row r="15" spans="1:13" x14ac:dyDescent="0.25">
      <c r="A15" s="1"/>
      <c r="B15" s="1"/>
      <c r="C15" s="1"/>
      <c r="D15" s="1" t="s">
        <v>149</v>
      </c>
      <c r="E15" s="1"/>
      <c r="F15" s="1"/>
      <c r="G15" s="2">
        <v>0</v>
      </c>
      <c r="H15" s="17"/>
      <c r="I15" s="2">
        <v>12421</v>
      </c>
      <c r="J15" s="17"/>
      <c r="K15" s="2">
        <f t="shared" si="2"/>
        <v>-12421</v>
      </c>
      <c r="L15" s="17"/>
      <c r="M15" s="18">
        <f t="shared" si="3"/>
        <v>0</v>
      </c>
    </row>
    <row r="16" spans="1:13" x14ac:dyDescent="0.25">
      <c r="A16" s="1"/>
      <c r="B16" s="1"/>
      <c r="C16" s="1"/>
      <c r="D16" s="1" t="s">
        <v>10</v>
      </c>
      <c r="E16" s="1"/>
      <c r="F16" s="1"/>
      <c r="G16" s="2">
        <v>43051.93</v>
      </c>
      <c r="H16" s="17"/>
      <c r="I16" s="2">
        <v>44148</v>
      </c>
      <c r="J16" s="17"/>
      <c r="K16" s="2">
        <f t="shared" si="2"/>
        <v>-1096.07</v>
      </c>
      <c r="L16" s="17"/>
      <c r="M16" s="18">
        <f t="shared" si="3"/>
        <v>0.97516999999999998</v>
      </c>
    </row>
    <row r="17" spans="1:13" x14ac:dyDescent="0.25">
      <c r="A17" s="1"/>
      <c r="B17" s="1"/>
      <c r="C17" s="1"/>
      <c r="D17" s="1" t="s">
        <v>11</v>
      </c>
      <c r="E17" s="1"/>
      <c r="F17" s="1"/>
      <c r="G17" s="2">
        <v>217</v>
      </c>
      <c r="H17" s="17"/>
      <c r="I17" s="2">
        <v>7000</v>
      </c>
      <c r="J17" s="17"/>
      <c r="K17" s="2">
        <f t="shared" si="2"/>
        <v>-6783</v>
      </c>
      <c r="L17" s="17"/>
      <c r="M17" s="18">
        <f t="shared" si="3"/>
        <v>3.1E-2</v>
      </c>
    </row>
    <row r="18" spans="1:13" x14ac:dyDescent="0.25">
      <c r="A18" s="1"/>
      <c r="B18" s="1"/>
      <c r="C18" s="1"/>
      <c r="D18" s="1" t="s">
        <v>12</v>
      </c>
      <c r="E18" s="1"/>
      <c r="F18" s="1"/>
      <c r="G18" s="2">
        <v>40962.58</v>
      </c>
      <c r="H18" s="17"/>
      <c r="I18" s="2">
        <v>30560</v>
      </c>
      <c r="J18" s="17"/>
      <c r="K18" s="2">
        <f t="shared" si="2"/>
        <v>10402.58</v>
      </c>
      <c r="L18" s="17"/>
      <c r="M18" s="18">
        <f t="shared" si="3"/>
        <v>1.3404</v>
      </c>
    </row>
    <row r="19" spans="1:13" x14ac:dyDescent="0.25">
      <c r="A19" s="1"/>
      <c r="B19" s="1"/>
      <c r="C19" s="1"/>
      <c r="D19" s="1" t="s">
        <v>13</v>
      </c>
      <c r="E19" s="1"/>
      <c r="F19" s="1"/>
      <c r="G19" s="2">
        <v>2571</v>
      </c>
      <c r="H19" s="17"/>
      <c r="I19" s="2">
        <v>4000</v>
      </c>
      <c r="J19" s="17"/>
      <c r="K19" s="2">
        <f t="shared" si="2"/>
        <v>-1429</v>
      </c>
      <c r="L19" s="17"/>
      <c r="M19" s="18">
        <f t="shared" si="3"/>
        <v>0.64275000000000004</v>
      </c>
    </row>
    <row r="20" spans="1:13" x14ac:dyDescent="0.25">
      <c r="A20" s="1"/>
      <c r="B20" s="1"/>
      <c r="C20" s="1"/>
      <c r="D20" s="1" t="s">
        <v>14</v>
      </c>
      <c r="E20" s="1"/>
      <c r="F20" s="1"/>
      <c r="G20" s="2"/>
      <c r="H20" s="17"/>
      <c r="I20" s="2"/>
      <c r="J20" s="17"/>
      <c r="K20" s="2"/>
      <c r="L20" s="17"/>
      <c r="M20" s="18"/>
    </row>
    <row r="21" spans="1:13" x14ac:dyDescent="0.25">
      <c r="A21" s="1"/>
      <c r="B21" s="1"/>
      <c r="C21" s="1"/>
      <c r="D21" s="1"/>
      <c r="E21" s="1" t="s">
        <v>15</v>
      </c>
      <c r="F21" s="1"/>
      <c r="G21" s="2">
        <v>150</v>
      </c>
      <c r="H21" s="17"/>
      <c r="I21" s="2"/>
      <c r="J21" s="17"/>
      <c r="K21" s="2"/>
      <c r="L21" s="17"/>
      <c r="M21" s="18"/>
    </row>
    <row r="22" spans="1:13" x14ac:dyDescent="0.25">
      <c r="A22" s="1"/>
      <c r="B22" s="1"/>
      <c r="C22" s="1"/>
      <c r="D22" s="1"/>
      <c r="E22" s="1" t="s">
        <v>16</v>
      </c>
      <c r="F22" s="1"/>
      <c r="G22" s="2">
        <v>5500.09</v>
      </c>
      <c r="H22" s="17"/>
      <c r="I22" s="2">
        <v>9200</v>
      </c>
      <c r="J22" s="17"/>
      <c r="K22" s="2">
        <f>ROUND((G22-I22),5)</f>
        <v>-3699.91</v>
      </c>
      <c r="L22" s="17"/>
      <c r="M22" s="18">
        <f>ROUND(IF(I22=0, IF(G22=0, 0, 1), G22/I22),5)</f>
        <v>0.59784000000000004</v>
      </c>
    </row>
    <row r="23" spans="1:13" x14ac:dyDescent="0.25">
      <c r="A23" s="1"/>
      <c r="B23" s="1"/>
      <c r="C23" s="1"/>
      <c r="D23" s="1"/>
      <c r="E23" s="1" t="s">
        <v>17</v>
      </c>
      <c r="F23" s="1"/>
      <c r="G23" s="2">
        <v>688</v>
      </c>
      <c r="H23" s="17"/>
      <c r="I23" s="2"/>
      <c r="J23" s="17"/>
      <c r="K23" s="2"/>
      <c r="L23" s="17"/>
      <c r="M23" s="18"/>
    </row>
    <row r="24" spans="1:13" ht="15.75" thickBot="1" x14ac:dyDescent="0.3">
      <c r="A24" s="1"/>
      <c r="B24" s="1"/>
      <c r="C24" s="1"/>
      <c r="D24" s="1"/>
      <c r="E24" s="1" t="s">
        <v>18</v>
      </c>
      <c r="F24" s="1"/>
      <c r="G24" s="3">
        <v>6502.45</v>
      </c>
      <c r="H24" s="17"/>
      <c r="I24" s="3"/>
      <c r="J24" s="17"/>
      <c r="K24" s="3"/>
      <c r="L24" s="17"/>
      <c r="M24" s="19"/>
    </row>
    <row r="25" spans="1:13" x14ac:dyDescent="0.25">
      <c r="A25" s="1"/>
      <c r="B25" s="1"/>
      <c r="C25" s="1"/>
      <c r="D25" s="1" t="s">
        <v>19</v>
      </c>
      <c r="E25" s="1"/>
      <c r="F25" s="1"/>
      <c r="G25" s="2">
        <f>ROUND(SUM(G20:G24),5)</f>
        <v>12840.54</v>
      </c>
      <c r="H25" s="17"/>
      <c r="I25" s="2">
        <f>ROUND(SUM(I20:I24),5)</f>
        <v>9200</v>
      </c>
      <c r="J25" s="17"/>
      <c r="K25" s="2">
        <f>ROUND((G25-I25),5)</f>
        <v>3640.54</v>
      </c>
      <c r="L25" s="17"/>
      <c r="M25" s="18">
        <f>ROUND(IF(I25=0, IF(G25=0, 0, 1), G25/I25),5)</f>
        <v>1.39571</v>
      </c>
    </row>
    <row r="26" spans="1:13" x14ac:dyDescent="0.25">
      <c r="A26" s="1"/>
      <c r="B26" s="1"/>
      <c r="C26" s="1"/>
      <c r="D26" s="1" t="s">
        <v>20</v>
      </c>
      <c r="E26" s="1"/>
      <c r="F26" s="1"/>
      <c r="G26" s="2"/>
      <c r="H26" s="17"/>
      <c r="I26" s="2"/>
      <c r="J26" s="17"/>
      <c r="K26" s="2"/>
      <c r="L26" s="17"/>
      <c r="M26" s="18"/>
    </row>
    <row r="27" spans="1:13" x14ac:dyDescent="0.25">
      <c r="A27" s="1"/>
      <c r="B27" s="1"/>
      <c r="C27" s="1"/>
      <c r="D27" s="1"/>
      <c r="E27" s="1" t="s">
        <v>21</v>
      </c>
      <c r="F27" s="1"/>
      <c r="G27" s="2">
        <v>0</v>
      </c>
      <c r="H27" s="17"/>
      <c r="I27" s="2"/>
      <c r="J27" s="17"/>
      <c r="K27" s="2"/>
      <c r="L27" s="17"/>
      <c r="M27" s="18"/>
    </row>
    <row r="28" spans="1:13" ht="15.75" thickBot="1" x14ac:dyDescent="0.3">
      <c r="A28" s="1"/>
      <c r="B28" s="1"/>
      <c r="C28" s="1"/>
      <c r="D28" s="1"/>
      <c r="E28" s="1" t="s">
        <v>22</v>
      </c>
      <c r="F28" s="1"/>
      <c r="G28" s="3">
        <v>360</v>
      </c>
      <c r="H28" s="17"/>
      <c r="I28" s="2"/>
      <c r="J28" s="17"/>
      <c r="K28" s="2"/>
      <c r="L28" s="17"/>
      <c r="M28" s="18"/>
    </row>
    <row r="29" spans="1:13" x14ac:dyDescent="0.25">
      <c r="A29" s="1"/>
      <c r="B29" s="1"/>
      <c r="C29" s="1"/>
      <c r="D29" s="1" t="s">
        <v>23</v>
      </c>
      <c r="E29" s="1"/>
      <c r="F29" s="1"/>
      <c r="G29" s="2">
        <f>ROUND(SUM(G26:G28),5)</f>
        <v>360</v>
      </c>
      <c r="H29" s="17"/>
      <c r="I29" s="2"/>
      <c r="J29" s="17"/>
      <c r="K29" s="2"/>
      <c r="L29" s="17"/>
      <c r="M29" s="18"/>
    </row>
    <row r="30" spans="1:13" x14ac:dyDescent="0.25">
      <c r="A30" s="1"/>
      <c r="B30" s="1"/>
      <c r="C30" s="1"/>
      <c r="D30" s="1" t="s">
        <v>24</v>
      </c>
      <c r="E30" s="1"/>
      <c r="F30" s="1"/>
      <c r="G30" s="2"/>
      <c r="H30" s="17"/>
      <c r="I30" s="2"/>
      <c r="J30" s="17"/>
      <c r="K30" s="2"/>
      <c r="L30" s="17"/>
      <c r="M30" s="18"/>
    </row>
    <row r="31" spans="1:13" x14ac:dyDescent="0.25">
      <c r="A31" s="1"/>
      <c r="B31" s="1"/>
      <c r="C31" s="1"/>
      <c r="D31" s="1"/>
      <c r="E31" s="1" t="s">
        <v>25</v>
      </c>
      <c r="F31" s="1"/>
      <c r="G31" s="2">
        <v>16220.04</v>
      </c>
      <c r="H31" s="17"/>
      <c r="I31" s="2">
        <v>16220</v>
      </c>
      <c r="J31" s="17"/>
      <c r="K31" s="2">
        <f t="shared" ref="K31:K37" si="4">ROUND((G31-I31),5)</f>
        <v>0.04</v>
      </c>
      <c r="L31" s="17"/>
      <c r="M31" s="18">
        <f t="shared" ref="M31:M37" si="5">ROUND(IF(I31=0, IF(G31=0, 0, 1), G31/I31),5)</f>
        <v>1</v>
      </c>
    </row>
    <row r="32" spans="1:13" x14ac:dyDescent="0.25">
      <c r="A32" s="1"/>
      <c r="B32" s="1"/>
      <c r="C32" s="1"/>
      <c r="D32" s="1"/>
      <c r="E32" s="1" t="s">
        <v>26</v>
      </c>
      <c r="F32" s="1"/>
      <c r="G32" s="2">
        <v>671.63</v>
      </c>
      <c r="H32" s="17"/>
      <c r="I32" s="2">
        <v>1000</v>
      </c>
      <c r="J32" s="17"/>
      <c r="K32" s="2">
        <f t="shared" si="4"/>
        <v>-328.37</v>
      </c>
      <c r="L32" s="17"/>
      <c r="M32" s="18">
        <f t="shared" si="5"/>
        <v>0.67162999999999995</v>
      </c>
    </row>
    <row r="33" spans="1:13" x14ac:dyDescent="0.25">
      <c r="A33" s="1"/>
      <c r="B33" s="1"/>
      <c r="C33" s="1"/>
      <c r="D33" s="1"/>
      <c r="E33" s="1" t="s">
        <v>27</v>
      </c>
      <c r="F33" s="1"/>
      <c r="G33" s="2">
        <v>5878.4</v>
      </c>
      <c r="H33" s="17"/>
      <c r="I33" s="2">
        <v>7200</v>
      </c>
      <c r="J33" s="17"/>
      <c r="K33" s="2">
        <f t="shared" si="4"/>
        <v>-1321.6</v>
      </c>
      <c r="L33" s="17"/>
      <c r="M33" s="18">
        <f t="shared" si="5"/>
        <v>0.81644000000000005</v>
      </c>
    </row>
    <row r="34" spans="1:13" x14ac:dyDescent="0.25">
      <c r="A34" s="1"/>
      <c r="B34" s="1"/>
      <c r="C34" s="1"/>
      <c r="D34" s="1"/>
      <c r="E34" s="1" t="s">
        <v>28</v>
      </c>
      <c r="F34" s="1"/>
      <c r="G34" s="2">
        <v>1750</v>
      </c>
      <c r="H34" s="17"/>
      <c r="I34" s="2">
        <v>1800</v>
      </c>
      <c r="J34" s="17"/>
      <c r="K34" s="2">
        <f t="shared" si="4"/>
        <v>-50</v>
      </c>
      <c r="L34" s="17"/>
      <c r="M34" s="18">
        <f t="shared" si="5"/>
        <v>0.97221999999999997</v>
      </c>
    </row>
    <row r="35" spans="1:13" x14ac:dyDescent="0.25">
      <c r="A35" s="1"/>
      <c r="B35" s="1"/>
      <c r="C35" s="1"/>
      <c r="D35" s="1"/>
      <c r="E35" s="1" t="s">
        <v>29</v>
      </c>
      <c r="F35" s="1"/>
      <c r="G35" s="2">
        <v>15000</v>
      </c>
      <c r="H35" s="17"/>
      <c r="I35" s="2">
        <v>15000</v>
      </c>
      <c r="J35" s="17"/>
      <c r="K35" s="2">
        <f t="shared" si="4"/>
        <v>0</v>
      </c>
      <c r="L35" s="17"/>
      <c r="M35" s="18">
        <f t="shared" si="5"/>
        <v>1</v>
      </c>
    </row>
    <row r="36" spans="1:13" ht="15.75" thickBot="1" x14ac:dyDescent="0.3">
      <c r="A36" s="1"/>
      <c r="B36" s="1"/>
      <c r="C36" s="1"/>
      <c r="D36" s="1"/>
      <c r="E36" s="1" t="s">
        <v>30</v>
      </c>
      <c r="F36" s="1"/>
      <c r="G36" s="3">
        <v>37639.910000000003</v>
      </c>
      <c r="H36" s="17"/>
      <c r="I36" s="3">
        <v>42500.01</v>
      </c>
      <c r="J36" s="17"/>
      <c r="K36" s="3">
        <f t="shared" si="4"/>
        <v>-4860.1000000000004</v>
      </c>
      <c r="L36" s="17"/>
      <c r="M36" s="19">
        <f t="shared" si="5"/>
        <v>0.88563999999999998</v>
      </c>
    </row>
    <row r="37" spans="1:13" x14ac:dyDescent="0.25">
      <c r="A37" s="1"/>
      <c r="B37" s="1"/>
      <c r="C37" s="1"/>
      <c r="D37" s="1" t="s">
        <v>31</v>
      </c>
      <c r="E37" s="1"/>
      <c r="F37" s="1"/>
      <c r="G37" s="2">
        <f>ROUND(SUM(G30:G36),5)</f>
        <v>77159.98</v>
      </c>
      <c r="H37" s="17"/>
      <c r="I37" s="2">
        <f>ROUND(SUM(I30:I36),5)</f>
        <v>83720.009999999995</v>
      </c>
      <c r="J37" s="17"/>
      <c r="K37" s="2">
        <f t="shared" si="4"/>
        <v>-6560.03</v>
      </c>
      <c r="L37" s="17"/>
      <c r="M37" s="18">
        <f t="shared" si="5"/>
        <v>0.92164000000000001</v>
      </c>
    </row>
    <row r="38" spans="1:13" x14ac:dyDescent="0.25">
      <c r="A38" s="1"/>
      <c r="B38" s="1"/>
      <c r="C38" s="1"/>
      <c r="D38" s="1" t="s">
        <v>32</v>
      </c>
      <c r="E38" s="1"/>
      <c r="F38" s="1"/>
      <c r="G38" s="2"/>
      <c r="H38" s="17"/>
      <c r="I38" s="2"/>
      <c r="J38" s="17"/>
      <c r="K38" s="2"/>
      <c r="L38" s="17"/>
      <c r="M38" s="18"/>
    </row>
    <row r="39" spans="1:13" x14ac:dyDescent="0.25">
      <c r="A39" s="1"/>
      <c r="B39" s="1"/>
      <c r="C39" s="1"/>
      <c r="D39" s="1"/>
      <c r="E39" s="1" t="s">
        <v>150</v>
      </c>
      <c r="F39" s="1"/>
      <c r="G39" s="2">
        <v>0</v>
      </c>
      <c r="H39" s="17"/>
      <c r="I39" s="2">
        <v>0</v>
      </c>
      <c r="J39" s="17"/>
      <c r="K39" s="2">
        <f>ROUND((G39-I39),5)</f>
        <v>0</v>
      </c>
      <c r="L39" s="17"/>
      <c r="M39" s="18">
        <f>ROUND(IF(I39=0, IF(G39=0, 0, 1), G39/I39),5)</f>
        <v>0</v>
      </c>
    </row>
    <row r="40" spans="1:13" x14ac:dyDescent="0.25">
      <c r="A40" s="1"/>
      <c r="B40" s="1"/>
      <c r="C40" s="1"/>
      <c r="D40" s="1"/>
      <c r="E40" s="1" t="s">
        <v>33</v>
      </c>
      <c r="F40" s="1"/>
      <c r="G40" s="2">
        <v>212.93</v>
      </c>
      <c r="H40" s="17"/>
      <c r="I40" s="2">
        <v>500</v>
      </c>
      <c r="J40" s="17"/>
      <c r="K40" s="2">
        <f>ROUND((G40-I40),5)</f>
        <v>-287.07</v>
      </c>
      <c r="L40" s="17"/>
      <c r="M40" s="18">
        <f>ROUND(IF(I40=0, IF(G40=0, 0, 1), G40/I40),5)</f>
        <v>0.42586000000000002</v>
      </c>
    </row>
    <row r="41" spans="1:13" x14ac:dyDescent="0.25">
      <c r="A41" s="1"/>
      <c r="B41" s="1"/>
      <c r="C41" s="1"/>
      <c r="D41" s="1"/>
      <c r="E41" s="1" t="s">
        <v>34</v>
      </c>
      <c r="F41" s="1"/>
      <c r="G41" s="2">
        <v>2795</v>
      </c>
      <c r="H41" s="17"/>
      <c r="I41" s="2">
        <v>3000</v>
      </c>
      <c r="J41" s="17"/>
      <c r="K41" s="2">
        <f>ROUND((G41-I41),5)</f>
        <v>-205</v>
      </c>
      <c r="L41" s="17"/>
      <c r="M41" s="18">
        <f>ROUND(IF(I41=0, IF(G41=0, 0, 1), G41/I41),5)</f>
        <v>0.93167</v>
      </c>
    </row>
    <row r="42" spans="1:13" x14ac:dyDescent="0.25">
      <c r="A42" s="1"/>
      <c r="B42" s="1"/>
      <c r="C42" s="1"/>
      <c r="D42" s="1"/>
      <c r="E42" s="1" t="s">
        <v>151</v>
      </c>
      <c r="F42" s="1"/>
      <c r="G42" s="2">
        <v>0</v>
      </c>
      <c r="H42" s="17"/>
      <c r="I42" s="2">
        <v>0</v>
      </c>
      <c r="J42" s="17"/>
      <c r="K42" s="2">
        <f>ROUND((G42-I42),5)</f>
        <v>0</v>
      </c>
      <c r="L42" s="17"/>
      <c r="M42" s="18">
        <f>ROUND(IF(I42=0, IF(G42=0, 0, 1), G42/I42),5)</f>
        <v>0</v>
      </c>
    </row>
    <row r="43" spans="1:13" x14ac:dyDescent="0.25">
      <c r="A43" s="1"/>
      <c r="B43" s="1"/>
      <c r="C43" s="1"/>
      <c r="D43" s="1"/>
      <c r="E43" s="1" t="s">
        <v>35</v>
      </c>
      <c r="F43" s="1"/>
      <c r="G43" s="2"/>
      <c r="H43" s="17"/>
      <c r="I43" s="2"/>
      <c r="J43" s="17"/>
      <c r="K43" s="2"/>
      <c r="L43" s="17"/>
      <c r="M43" s="18"/>
    </row>
    <row r="44" spans="1:13" x14ac:dyDescent="0.25">
      <c r="A44" s="1"/>
      <c r="B44" s="1"/>
      <c r="C44" s="1"/>
      <c r="D44" s="1"/>
      <c r="E44" s="1"/>
      <c r="F44" s="1" t="s">
        <v>36</v>
      </c>
      <c r="G44" s="2">
        <v>12625</v>
      </c>
      <c r="H44" s="17"/>
      <c r="I44" s="2"/>
      <c r="J44" s="17"/>
      <c r="K44" s="2"/>
      <c r="L44" s="17"/>
      <c r="M44" s="18"/>
    </row>
    <row r="45" spans="1:13" x14ac:dyDescent="0.25">
      <c r="A45" s="1"/>
      <c r="B45" s="1"/>
      <c r="C45" s="1"/>
      <c r="D45" s="1"/>
      <c r="E45" s="1"/>
      <c r="F45" s="1" t="s">
        <v>152</v>
      </c>
      <c r="G45" s="2">
        <v>0</v>
      </c>
      <c r="H45" s="17"/>
      <c r="I45" s="2">
        <v>0</v>
      </c>
      <c r="J45" s="17"/>
      <c r="K45" s="2">
        <f t="shared" ref="K45:K52" si="6">ROUND((G45-I45),5)</f>
        <v>0</v>
      </c>
      <c r="L45" s="17"/>
      <c r="M45" s="18">
        <f t="shared" ref="M45:M52" si="7">ROUND(IF(I45=0, IF(G45=0, 0, 1), G45/I45),5)</f>
        <v>0</v>
      </c>
    </row>
    <row r="46" spans="1:13" x14ac:dyDescent="0.25">
      <c r="A46" s="1"/>
      <c r="B46" s="1"/>
      <c r="C46" s="1"/>
      <c r="D46" s="1"/>
      <c r="E46" s="1"/>
      <c r="F46" s="1" t="s">
        <v>37</v>
      </c>
      <c r="G46" s="2">
        <v>437.5</v>
      </c>
      <c r="H46" s="17"/>
      <c r="I46" s="2">
        <v>0</v>
      </c>
      <c r="J46" s="17"/>
      <c r="K46" s="2">
        <f t="shared" si="6"/>
        <v>437.5</v>
      </c>
      <c r="L46" s="17"/>
      <c r="M46" s="18">
        <f t="shared" si="7"/>
        <v>1</v>
      </c>
    </row>
    <row r="47" spans="1:13" x14ac:dyDescent="0.25">
      <c r="A47" s="1"/>
      <c r="B47" s="1"/>
      <c r="C47" s="1"/>
      <c r="D47" s="1"/>
      <c r="E47" s="1"/>
      <c r="F47" s="1" t="s">
        <v>153</v>
      </c>
      <c r="G47" s="2">
        <v>0</v>
      </c>
      <c r="H47" s="17"/>
      <c r="I47" s="2">
        <v>0</v>
      </c>
      <c r="J47" s="17"/>
      <c r="K47" s="2">
        <f t="shared" si="6"/>
        <v>0</v>
      </c>
      <c r="L47" s="17"/>
      <c r="M47" s="18">
        <f t="shared" si="7"/>
        <v>0</v>
      </c>
    </row>
    <row r="48" spans="1:13" x14ac:dyDescent="0.25">
      <c r="A48" s="1"/>
      <c r="B48" s="1"/>
      <c r="C48" s="1"/>
      <c r="D48" s="1"/>
      <c r="E48" s="1"/>
      <c r="F48" s="1" t="s">
        <v>38</v>
      </c>
      <c r="G48" s="2">
        <v>29125</v>
      </c>
      <c r="H48" s="17"/>
      <c r="I48" s="2">
        <v>0</v>
      </c>
      <c r="J48" s="17"/>
      <c r="K48" s="2">
        <f t="shared" si="6"/>
        <v>29125</v>
      </c>
      <c r="L48" s="17"/>
      <c r="M48" s="18">
        <f t="shared" si="7"/>
        <v>1</v>
      </c>
    </row>
    <row r="49" spans="1:13" ht="15.75" thickBot="1" x14ac:dyDescent="0.3">
      <c r="A49" s="1"/>
      <c r="B49" s="1"/>
      <c r="C49" s="1"/>
      <c r="D49" s="1"/>
      <c r="E49" s="1"/>
      <c r="F49" s="1" t="s">
        <v>39</v>
      </c>
      <c r="G49" s="3">
        <v>7750</v>
      </c>
      <c r="H49" s="17"/>
      <c r="I49" s="3">
        <v>16500</v>
      </c>
      <c r="J49" s="17"/>
      <c r="K49" s="3">
        <f t="shared" si="6"/>
        <v>-8750</v>
      </c>
      <c r="L49" s="17"/>
      <c r="M49" s="19">
        <f t="shared" si="7"/>
        <v>0.46970000000000001</v>
      </c>
    </row>
    <row r="50" spans="1:13" x14ac:dyDescent="0.25">
      <c r="A50" s="1"/>
      <c r="B50" s="1"/>
      <c r="C50" s="1"/>
      <c r="D50" s="1"/>
      <c r="E50" s="1" t="s">
        <v>40</v>
      </c>
      <c r="F50" s="1"/>
      <c r="G50" s="2">
        <f>ROUND(SUM(G43:G49),5)</f>
        <v>49937.5</v>
      </c>
      <c r="H50" s="17"/>
      <c r="I50" s="2">
        <f>ROUND(SUM(I43:I49),5)</f>
        <v>16500</v>
      </c>
      <c r="J50" s="17"/>
      <c r="K50" s="2">
        <f t="shared" si="6"/>
        <v>33437.5</v>
      </c>
      <c r="L50" s="17"/>
      <c r="M50" s="18">
        <f t="shared" si="7"/>
        <v>3.0265200000000001</v>
      </c>
    </row>
    <row r="51" spans="1:13" ht="15.75" thickBot="1" x14ac:dyDescent="0.3">
      <c r="A51" s="1"/>
      <c r="B51" s="1"/>
      <c r="C51" s="1"/>
      <c r="D51" s="1"/>
      <c r="E51" s="1" t="s">
        <v>41</v>
      </c>
      <c r="F51" s="1"/>
      <c r="G51" s="3">
        <v>7211.68</v>
      </c>
      <c r="H51" s="17"/>
      <c r="I51" s="3">
        <v>8000</v>
      </c>
      <c r="J51" s="17"/>
      <c r="K51" s="3">
        <f t="shared" si="6"/>
        <v>-788.32</v>
      </c>
      <c r="L51" s="17"/>
      <c r="M51" s="19">
        <f t="shared" si="7"/>
        <v>0.90146000000000004</v>
      </c>
    </row>
    <row r="52" spans="1:13" x14ac:dyDescent="0.25">
      <c r="A52" s="1"/>
      <c r="B52" s="1"/>
      <c r="C52" s="1"/>
      <c r="D52" s="1" t="s">
        <v>42</v>
      </c>
      <c r="E52" s="1"/>
      <c r="F52" s="1"/>
      <c r="G52" s="2">
        <f>ROUND(SUM(G38:G42)+SUM(G50:G51),5)</f>
        <v>60157.11</v>
      </c>
      <c r="H52" s="17"/>
      <c r="I52" s="2">
        <f>ROUND(SUM(I38:I42)+SUM(I50:I51),5)</f>
        <v>28000</v>
      </c>
      <c r="J52" s="17"/>
      <c r="K52" s="2">
        <f t="shared" si="6"/>
        <v>32157.11</v>
      </c>
      <c r="L52" s="17"/>
      <c r="M52" s="18">
        <f t="shared" si="7"/>
        <v>2.1484700000000001</v>
      </c>
    </row>
    <row r="53" spans="1:13" x14ac:dyDescent="0.25">
      <c r="A53" s="1"/>
      <c r="B53" s="1"/>
      <c r="C53" s="1"/>
      <c r="D53" s="1" t="s">
        <v>43</v>
      </c>
      <c r="E53" s="1"/>
      <c r="F53" s="1"/>
      <c r="G53" s="2"/>
      <c r="H53" s="17"/>
      <c r="I53" s="2"/>
      <c r="J53" s="17"/>
      <c r="K53" s="2"/>
      <c r="L53" s="17"/>
      <c r="M53" s="18"/>
    </row>
    <row r="54" spans="1:13" x14ac:dyDescent="0.25">
      <c r="A54" s="1"/>
      <c r="B54" s="1"/>
      <c r="C54" s="1"/>
      <c r="D54" s="1"/>
      <c r="E54" s="1" t="s">
        <v>154</v>
      </c>
      <c r="F54" s="1"/>
      <c r="G54" s="2">
        <v>0</v>
      </c>
      <c r="H54" s="17"/>
      <c r="I54" s="2">
        <v>125</v>
      </c>
      <c r="J54" s="17"/>
      <c r="K54" s="2">
        <f>ROUND((G54-I54),5)</f>
        <v>-125</v>
      </c>
      <c r="L54" s="17"/>
      <c r="M54" s="18">
        <f>ROUND(IF(I54=0, IF(G54=0, 0, 1), G54/I54),5)</f>
        <v>0</v>
      </c>
    </row>
    <row r="55" spans="1:13" x14ac:dyDescent="0.25">
      <c r="A55" s="1"/>
      <c r="B55" s="1"/>
      <c r="C55" s="1"/>
      <c r="D55" s="1"/>
      <c r="E55" s="1" t="s">
        <v>44</v>
      </c>
      <c r="F55" s="1"/>
      <c r="G55" s="2">
        <v>4922.5</v>
      </c>
      <c r="H55" s="17"/>
      <c r="I55" s="2">
        <v>6500</v>
      </c>
      <c r="J55" s="17"/>
      <c r="K55" s="2">
        <f>ROUND((G55-I55),5)</f>
        <v>-1577.5</v>
      </c>
      <c r="L55" s="17"/>
      <c r="M55" s="18">
        <f>ROUND(IF(I55=0, IF(G55=0, 0, 1), G55/I55),5)</f>
        <v>0.75731000000000004</v>
      </c>
    </row>
    <row r="56" spans="1:13" ht="15.75" thickBot="1" x14ac:dyDescent="0.3">
      <c r="A56" s="1"/>
      <c r="B56" s="1"/>
      <c r="C56" s="1"/>
      <c r="D56" s="1"/>
      <c r="E56" s="1" t="s">
        <v>155</v>
      </c>
      <c r="F56" s="1"/>
      <c r="G56" s="3">
        <v>0</v>
      </c>
      <c r="H56" s="17"/>
      <c r="I56" s="3">
        <v>0</v>
      </c>
      <c r="J56" s="17"/>
      <c r="K56" s="3">
        <f>ROUND((G56-I56),5)</f>
        <v>0</v>
      </c>
      <c r="L56" s="17"/>
      <c r="M56" s="19">
        <f>ROUND(IF(I56=0, IF(G56=0, 0, 1), G56/I56),5)</f>
        <v>0</v>
      </c>
    </row>
    <row r="57" spans="1:13" x14ac:dyDescent="0.25">
      <c r="A57" s="1"/>
      <c r="B57" s="1"/>
      <c r="C57" s="1"/>
      <c r="D57" s="1" t="s">
        <v>45</v>
      </c>
      <c r="E57" s="1"/>
      <c r="F57" s="1"/>
      <c r="G57" s="2">
        <f>ROUND(SUM(G53:G56),5)</f>
        <v>4922.5</v>
      </c>
      <c r="H57" s="17"/>
      <c r="I57" s="2">
        <f>ROUND(SUM(I53:I56),5)</f>
        <v>6625</v>
      </c>
      <c r="J57" s="17"/>
      <c r="K57" s="2">
        <f>ROUND((G57-I57),5)</f>
        <v>-1702.5</v>
      </c>
      <c r="L57" s="17"/>
      <c r="M57" s="18">
        <f>ROUND(IF(I57=0, IF(G57=0, 0, 1), G57/I57),5)</f>
        <v>0.74302000000000001</v>
      </c>
    </row>
    <row r="58" spans="1:13" x14ac:dyDescent="0.25">
      <c r="A58" s="1"/>
      <c r="B58" s="1"/>
      <c r="C58" s="1"/>
      <c r="D58" s="1" t="s">
        <v>46</v>
      </c>
      <c r="E58" s="1"/>
      <c r="F58" s="1"/>
      <c r="G58" s="2"/>
      <c r="H58" s="17"/>
      <c r="I58" s="2"/>
      <c r="J58" s="17"/>
      <c r="K58" s="2"/>
      <c r="L58" s="17"/>
      <c r="M58" s="18"/>
    </row>
    <row r="59" spans="1:13" x14ac:dyDescent="0.25">
      <c r="A59" s="1"/>
      <c r="B59" s="1"/>
      <c r="C59" s="1"/>
      <c r="D59" s="1"/>
      <c r="E59" s="1" t="s">
        <v>47</v>
      </c>
      <c r="F59" s="1"/>
      <c r="G59" s="2">
        <v>2656.74</v>
      </c>
      <c r="H59" s="17"/>
      <c r="I59" s="2">
        <v>2500</v>
      </c>
      <c r="J59" s="17"/>
      <c r="K59" s="2">
        <f>ROUND((G59-I59),5)</f>
        <v>156.74</v>
      </c>
      <c r="L59" s="17"/>
      <c r="M59" s="18">
        <f>ROUND(IF(I59=0, IF(G59=0, 0, 1), G59/I59),5)</f>
        <v>1.0627</v>
      </c>
    </row>
    <row r="60" spans="1:13" ht="15.75" thickBot="1" x14ac:dyDescent="0.3">
      <c r="A60" s="1"/>
      <c r="B60" s="1"/>
      <c r="C60" s="1"/>
      <c r="D60" s="1"/>
      <c r="E60" s="1" t="s">
        <v>48</v>
      </c>
      <c r="F60" s="1"/>
      <c r="G60" s="3">
        <v>1888.3</v>
      </c>
      <c r="H60" s="17"/>
      <c r="I60" s="3">
        <v>1619.88</v>
      </c>
      <c r="J60" s="17"/>
      <c r="K60" s="3">
        <f>ROUND((G60-I60),5)</f>
        <v>268.42</v>
      </c>
      <c r="L60" s="17"/>
      <c r="M60" s="19">
        <f>ROUND(IF(I60=0, IF(G60=0, 0, 1), G60/I60),5)</f>
        <v>1.1657</v>
      </c>
    </row>
    <row r="61" spans="1:13" x14ac:dyDescent="0.25">
      <c r="A61" s="1"/>
      <c r="B61" s="1"/>
      <c r="C61" s="1"/>
      <c r="D61" s="1" t="s">
        <v>49</v>
      </c>
      <c r="E61" s="1"/>
      <c r="F61" s="1"/>
      <c r="G61" s="2">
        <f>ROUND(SUM(G58:G60),5)</f>
        <v>4545.04</v>
      </c>
      <c r="H61" s="17"/>
      <c r="I61" s="2">
        <f>ROUND(SUM(I58:I60),5)</f>
        <v>4119.88</v>
      </c>
      <c r="J61" s="17"/>
      <c r="K61" s="2">
        <f>ROUND((G61-I61),5)</f>
        <v>425.16</v>
      </c>
      <c r="L61" s="17"/>
      <c r="M61" s="18">
        <f>ROUND(IF(I61=0, IF(G61=0, 0, 1), G61/I61),5)</f>
        <v>1.1032</v>
      </c>
    </row>
    <row r="62" spans="1:13" x14ac:dyDescent="0.25">
      <c r="A62" s="1"/>
      <c r="B62" s="1"/>
      <c r="C62" s="1"/>
      <c r="D62" s="1" t="s">
        <v>156</v>
      </c>
      <c r="E62" s="1"/>
      <c r="F62" s="1"/>
      <c r="G62" s="2"/>
      <c r="H62" s="17"/>
      <c r="I62" s="2"/>
      <c r="J62" s="17"/>
      <c r="K62" s="2"/>
      <c r="L62" s="17"/>
      <c r="M62" s="18"/>
    </row>
    <row r="63" spans="1:13" ht="15.75" thickBot="1" x14ac:dyDescent="0.3">
      <c r="A63" s="1"/>
      <c r="B63" s="1"/>
      <c r="C63" s="1"/>
      <c r="D63" s="1"/>
      <c r="E63" s="1" t="s">
        <v>157</v>
      </c>
      <c r="F63" s="1"/>
      <c r="G63" s="3">
        <v>0</v>
      </c>
      <c r="H63" s="17"/>
      <c r="I63" s="3">
        <v>0</v>
      </c>
      <c r="J63" s="17"/>
      <c r="K63" s="3">
        <f>ROUND((G63-I63),5)</f>
        <v>0</v>
      </c>
      <c r="L63" s="17"/>
      <c r="M63" s="19">
        <f>ROUND(IF(I63=0, IF(G63=0, 0, 1), G63/I63),5)</f>
        <v>0</v>
      </c>
    </row>
    <row r="64" spans="1:13" x14ac:dyDescent="0.25">
      <c r="A64" s="1"/>
      <c r="B64" s="1"/>
      <c r="C64" s="1"/>
      <c r="D64" s="1" t="s">
        <v>158</v>
      </c>
      <c r="E64" s="1"/>
      <c r="F64" s="1"/>
      <c r="G64" s="2">
        <f>ROUND(SUM(G62:G63),5)</f>
        <v>0</v>
      </c>
      <c r="H64" s="17"/>
      <c r="I64" s="2">
        <f>ROUND(SUM(I62:I63),5)</f>
        <v>0</v>
      </c>
      <c r="J64" s="17"/>
      <c r="K64" s="2">
        <f>ROUND((G64-I64),5)</f>
        <v>0</v>
      </c>
      <c r="L64" s="17"/>
      <c r="M64" s="18">
        <f>ROUND(IF(I64=0, IF(G64=0, 0, 1), G64/I64),5)</f>
        <v>0</v>
      </c>
    </row>
    <row r="65" spans="1:13" x14ac:dyDescent="0.25">
      <c r="A65" s="1"/>
      <c r="B65" s="1"/>
      <c r="C65" s="1"/>
      <c r="D65" s="1" t="s">
        <v>50</v>
      </c>
      <c r="E65" s="1"/>
      <c r="F65" s="1"/>
      <c r="G65" s="2"/>
      <c r="H65" s="17"/>
      <c r="I65" s="2"/>
      <c r="J65" s="17"/>
      <c r="K65" s="2"/>
      <c r="L65" s="17"/>
      <c r="M65" s="18"/>
    </row>
    <row r="66" spans="1:13" x14ac:dyDescent="0.25">
      <c r="A66" s="1"/>
      <c r="B66" s="1"/>
      <c r="C66" s="1"/>
      <c r="D66" s="1"/>
      <c r="E66" s="1" t="s">
        <v>51</v>
      </c>
      <c r="F66" s="1"/>
      <c r="G66" s="2">
        <v>260.88</v>
      </c>
      <c r="H66" s="17"/>
      <c r="I66" s="2">
        <v>800</v>
      </c>
      <c r="J66" s="17"/>
      <c r="K66" s="2">
        <f>ROUND((G66-I66),5)</f>
        <v>-539.12</v>
      </c>
      <c r="L66" s="17"/>
      <c r="M66" s="18">
        <f>ROUND(IF(I66=0, IF(G66=0, 0, 1), G66/I66),5)</f>
        <v>0.3261</v>
      </c>
    </row>
    <row r="67" spans="1:13" x14ac:dyDescent="0.25">
      <c r="A67" s="1"/>
      <c r="B67" s="1"/>
      <c r="C67" s="1"/>
      <c r="D67" s="1"/>
      <c r="E67" s="1" t="s">
        <v>159</v>
      </c>
      <c r="F67" s="1"/>
      <c r="G67" s="2">
        <v>0</v>
      </c>
      <c r="H67" s="17"/>
      <c r="I67" s="2">
        <v>0</v>
      </c>
      <c r="J67" s="17"/>
      <c r="K67" s="2">
        <f>ROUND((G67-I67),5)</f>
        <v>0</v>
      </c>
      <c r="L67" s="17"/>
      <c r="M67" s="18">
        <f>ROUND(IF(I67=0, IF(G67=0, 0, 1), G67/I67),5)</f>
        <v>0</v>
      </c>
    </row>
    <row r="68" spans="1:13" x14ac:dyDescent="0.25">
      <c r="A68" s="1"/>
      <c r="B68" s="1"/>
      <c r="C68" s="1"/>
      <c r="D68" s="1"/>
      <c r="E68" s="1" t="s">
        <v>52</v>
      </c>
      <c r="F68" s="1"/>
      <c r="G68" s="2">
        <v>10</v>
      </c>
      <c r="H68" s="17"/>
      <c r="I68" s="2">
        <v>30</v>
      </c>
      <c r="J68" s="17"/>
      <c r="K68" s="2">
        <f>ROUND((G68-I68),5)</f>
        <v>-20</v>
      </c>
      <c r="L68" s="17"/>
      <c r="M68" s="18">
        <f>ROUND(IF(I68=0, IF(G68=0, 0, 1), G68/I68),5)</f>
        <v>0.33333000000000002</v>
      </c>
    </row>
    <row r="69" spans="1:13" x14ac:dyDescent="0.25">
      <c r="A69" s="1"/>
      <c r="B69" s="1"/>
      <c r="C69" s="1"/>
      <c r="D69" s="1"/>
      <c r="E69" s="1" t="s">
        <v>53</v>
      </c>
      <c r="F69" s="1"/>
      <c r="G69" s="2">
        <v>600</v>
      </c>
      <c r="H69" s="17"/>
      <c r="I69" s="2">
        <v>600</v>
      </c>
      <c r="J69" s="17"/>
      <c r="K69" s="2">
        <f>ROUND((G69-I69),5)</f>
        <v>0</v>
      </c>
      <c r="L69" s="17"/>
      <c r="M69" s="18">
        <f>ROUND(IF(I69=0, IF(G69=0, 0, 1), G69/I69),5)</f>
        <v>1</v>
      </c>
    </row>
    <row r="70" spans="1:13" x14ac:dyDescent="0.25">
      <c r="A70" s="1"/>
      <c r="B70" s="1"/>
      <c r="C70" s="1"/>
      <c r="D70" s="1"/>
      <c r="E70" s="1" t="s">
        <v>54</v>
      </c>
      <c r="F70" s="1"/>
      <c r="G70" s="2"/>
      <c r="H70" s="17"/>
      <c r="I70" s="2"/>
      <c r="J70" s="17"/>
      <c r="K70" s="2"/>
      <c r="L70" s="17"/>
      <c r="M70" s="18"/>
    </row>
    <row r="71" spans="1:13" x14ac:dyDescent="0.25">
      <c r="A71" s="1"/>
      <c r="B71" s="1"/>
      <c r="C71" s="1"/>
      <c r="D71" s="1"/>
      <c r="E71" s="1"/>
      <c r="F71" s="1" t="s">
        <v>55</v>
      </c>
      <c r="G71" s="2">
        <v>602.96</v>
      </c>
      <c r="H71" s="17"/>
      <c r="I71" s="2"/>
      <c r="J71" s="17"/>
      <c r="K71" s="2"/>
      <c r="L71" s="17"/>
      <c r="M71" s="18"/>
    </row>
    <row r="72" spans="1:13" ht="15.75" thickBot="1" x14ac:dyDescent="0.3">
      <c r="A72" s="1"/>
      <c r="B72" s="1"/>
      <c r="C72" s="1"/>
      <c r="D72" s="1"/>
      <c r="E72" s="1"/>
      <c r="F72" s="1" t="s">
        <v>56</v>
      </c>
      <c r="G72" s="3">
        <v>2084.19</v>
      </c>
      <c r="H72" s="17"/>
      <c r="I72" s="3">
        <v>1000</v>
      </c>
      <c r="J72" s="17"/>
      <c r="K72" s="3">
        <f>ROUND((G72-I72),5)</f>
        <v>1084.19</v>
      </c>
      <c r="L72" s="17"/>
      <c r="M72" s="19">
        <f>ROUND(IF(I72=0, IF(G72=0, 0, 1), G72/I72),5)</f>
        <v>2.08419</v>
      </c>
    </row>
    <row r="73" spans="1:13" x14ac:dyDescent="0.25">
      <c r="A73" s="1"/>
      <c r="B73" s="1"/>
      <c r="C73" s="1"/>
      <c r="D73" s="1"/>
      <c r="E73" s="1" t="s">
        <v>57</v>
      </c>
      <c r="F73" s="1"/>
      <c r="G73" s="2">
        <f>ROUND(SUM(G70:G72),5)</f>
        <v>2687.15</v>
      </c>
      <c r="H73" s="17"/>
      <c r="I73" s="2">
        <f>ROUND(SUM(I70:I72),5)</f>
        <v>1000</v>
      </c>
      <c r="J73" s="17"/>
      <c r="K73" s="2">
        <f>ROUND((G73-I73),5)</f>
        <v>1687.15</v>
      </c>
      <c r="L73" s="17"/>
      <c r="M73" s="18">
        <f>ROUND(IF(I73=0, IF(G73=0, 0, 1), G73/I73),5)</f>
        <v>2.6871499999999999</v>
      </c>
    </row>
    <row r="74" spans="1:13" ht="15.75" thickBot="1" x14ac:dyDescent="0.3">
      <c r="A74" s="1"/>
      <c r="B74" s="1"/>
      <c r="C74" s="1"/>
      <c r="D74" s="1"/>
      <c r="E74" s="1" t="s">
        <v>58</v>
      </c>
      <c r="F74" s="1"/>
      <c r="G74" s="3">
        <v>690.5</v>
      </c>
      <c r="H74" s="17"/>
      <c r="I74" s="3">
        <v>500</v>
      </c>
      <c r="J74" s="17"/>
      <c r="K74" s="3">
        <f>ROUND((G74-I74),5)</f>
        <v>190.5</v>
      </c>
      <c r="L74" s="17"/>
      <c r="M74" s="19">
        <f>ROUND(IF(I74=0, IF(G74=0, 0, 1), G74/I74),5)</f>
        <v>1.381</v>
      </c>
    </row>
    <row r="75" spans="1:13" x14ac:dyDescent="0.25">
      <c r="A75" s="1"/>
      <c r="B75" s="1"/>
      <c r="C75" s="1"/>
      <c r="D75" s="1" t="s">
        <v>59</v>
      </c>
      <c r="E75" s="1"/>
      <c r="F75" s="1"/>
      <c r="G75" s="2">
        <f>ROUND(SUM(G65:G69)+SUM(G73:G74),5)</f>
        <v>4248.53</v>
      </c>
      <c r="H75" s="17"/>
      <c r="I75" s="2">
        <f>ROUND(SUM(I65:I69)+SUM(I73:I74),5)</f>
        <v>2930</v>
      </c>
      <c r="J75" s="17"/>
      <c r="K75" s="2">
        <f>ROUND((G75-I75),5)</f>
        <v>1318.53</v>
      </c>
      <c r="L75" s="17"/>
      <c r="M75" s="18">
        <f>ROUND(IF(I75=0, IF(G75=0, 0, 1), G75/I75),5)</f>
        <v>1.45001</v>
      </c>
    </row>
    <row r="76" spans="1:13" x14ac:dyDescent="0.25">
      <c r="A76" s="1"/>
      <c r="B76" s="1"/>
      <c r="C76" s="1"/>
      <c r="D76" s="1" t="s">
        <v>60</v>
      </c>
      <c r="E76" s="1"/>
      <c r="F76" s="1"/>
      <c r="G76" s="2"/>
      <c r="H76" s="17"/>
      <c r="I76" s="2"/>
      <c r="J76" s="17"/>
      <c r="K76" s="2"/>
      <c r="L76" s="17"/>
      <c r="M76" s="18"/>
    </row>
    <row r="77" spans="1:13" ht="15.75" thickBot="1" x14ac:dyDescent="0.3">
      <c r="A77" s="1"/>
      <c r="B77" s="1"/>
      <c r="C77" s="1"/>
      <c r="D77" s="1"/>
      <c r="E77" s="1" t="s">
        <v>61</v>
      </c>
      <c r="F77" s="1"/>
      <c r="G77" s="4">
        <v>349.58</v>
      </c>
      <c r="H77" s="17"/>
      <c r="I77" s="4">
        <v>250</v>
      </c>
      <c r="J77" s="17"/>
      <c r="K77" s="4">
        <f>ROUND((G77-I77),5)</f>
        <v>99.58</v>
      </c>
      <c r="L77" s="17"/>
      <c r="M77" s="20">
        <f>ROUND(IF(I77=0, IF(G77=0, 0, 1), G77/I77),5)</f>
        <v>1.39832</v>
      </c>
    </row>
    <row r="78" spans="1:13" ht="15.75" thickBot="1" x14ac:dyDescent="0.3">
      <c r="A78" s="1"/>
      <c r="B78" s="1"/>
      <c r="C78" s="1"/>
      <c r="D78" s="1" t="s">
        <v>62</v>
      </c>
      <c r="E78" s="1"/>
      <c r="F78" s="1"/>
      <c r="G78" s="5">
        <f>ROUND(SUM(G76:G77),5)</f>
        <v>349.58</v>
      </c>
      <c r="H78" s="17"/>
      <c r="I78" s="5">
        <f>ROUND(SUM(I76:I77),5)</f>
        <v>250</v>
      </c>
      <c r="J78" s="17"/>
      <c r="K78" s="5">
        <f>ROUND((G78-I78),5)</f>
        <v>99.58</v>
      </c>
      <c r="L78" s="17"/>
      <c r="M78" s="21">
        <f>ROUND(IF(I78=0, IF(G78=0, 0, 1), G78/I78),5)</f>
        <v>1.39832</v>
      </c>
    </row>
    <row r="79" spans="1:13" ht="15.75" thickBot="1" x14ac:dyDescent="0.3">
      <c r="A79" s="1"/>
      <c r="B79" s="1"/>
      <c r="C79" s="1" t="s">
        <v>63</v>
      </c>
      <c r="D79" s="1"/>
      <c r="E79" s="1"/>
      <c r="F79" s="1"/>
      <c r="G79" s="6">
        <f>ROUND(SUM(G11:G19)+G25+G29+G37+G52+G57+G61+G64+G75+G78,5)</f>
        <v>252405.73</v>
      </c>
      <c r="H79" s="17"/>
      <c r="I79" s="6">
        <f>ROUND(SUM(I11:I19)+I25+I29+I37+I52+I57+I61+I64+I75+I78,5)</f>
        <v>237973.89</v>
      </c>
      <c r="J79" s="17"/>
      <c r="K79" s="6">
        <f>ROUND((G79-I79),5)</f>
        <v>14431.84</v>
      </c>
      <c r="L79" s="17"/>
      <c r="M79" s="22">
        <f>ROUND(IF(I79=0, IF(G79=0, 0, 1), G79/I79),5)</f>
        <v>1.06064</v>
      </c>
    </row>
    <row r="80" spans="1:13" x14ac:dyDescent="0.25">
      <c r="A80" s="1"/>
      <c r="B80" s="1" t="s">
        <v>64</v>
      </c>
      <c r="C80" s="1"/>
      <c r="D80" s="1"/>
      <c r="E80" s="1"/>
      <c r="F80" s="1"/>
      <c r="G80" s="2">
        <f>ROUND(G3+G10-G79,5)</f>
        <v>9135.5499999999993</v>
      </c>
      <c r="H80" s="17"/>
      <c r="I80" s="2">
        <f>ROUND(I3+I10-I79,5)</f>
        <v>-828.89</v>
      </c>
      <c r="J80" s="17"/>
      <c r="K80" s="2">
        <f>ROUND((G80-I80),5)</f>
        <v>9964.44</v>
      </c>
      <c r="L80" s="17"/>
      <c r="M80" s="18">
        <f>ROUND(IF(I80=0, IF(G80=0, 0, 1), G80/I80),5)</f>
        <v>-11.021430000000001</v>
      </c>
    </row>
    <row r="81" spans="1:13" x14ac:dyDescent="0.25">
      <c r="A81" s="1"/>
      <c r="B81" s="1" t="s">
        <v>65</v>
      </c>
      <c r="C81" s="1"/>
      <c r="D81" s="1"/>
      <c r="E81" s="1"/>
      <c r="F81" s="1"/>
      <c r="G81" s="2"/>
      <c r="H81" s="17"/>
      <c r="I81" s="2"/>
      <c r="J81" s="17"/>
      <c r="K81" s="2"/>
      <c r="L81" s="17"/>
      <c r="M81" s="18"/>
    </row>
    <row r="82" spans="1:13" x14ac:dyDescent="0.25">
      <c r="A82" s="1"/>
      <c r="B82" s="1"/>
      <c r="C82" s="1" t="s">
        <v>160</v>
      </c>
      <c r="D82" s="1"/>
      <c r="E82" s="1"/>
      <c r="F82" s="1"/>
      <c r="G82" s="2"/>
      <c r="H82" s="17"/>
      <c r="I82" s="2"/>
      <c r="J82" s="17"/>
      <c r="K82" s="2"/>
      <c r="L82" s="17"/>
      <c r="M82" s="18"/>
    </row>
    <row r="83" spans="1:13" ht="15.75" thickBot="1" x14ac:dyDescent="0.3">
      <c r="A83" s="1"/>
      <c r="B83" s="1"/>
      <c r="C83" s="1"/>
      <c r="D83" s="1" t="s">
        <v>161</v>
      </c>
      <c r="E83" s="1"/>
      <c r="F83" s="1"/>
      <c r="G83" s="3">
        <v>0</v>
      </c>
      <c r="H83" s="17"/>
      <c r="I83" s="3">
        <v>13578</v>
      </c>
      <c r="J83" s="17"/>
      <c r="K83" s="3">
        <f>ROUND((G83-I83),5)</f>
        <v>-13578</v>
      </c>
      <c r="L83" s="17"/>
      <c r="M83" s="19">
        <f>ROUND(IF(I83=0, IF(G83=0, 0, 1), G83/I83),5)</f>
        <v>0</v>
      </c>
    </row>
    <row r="84" spans="1:13" x14ac:dyDescent="0.25">
      <c r="A84" s="1"/>
      <c r="B84" s="1"/>
      <c r="C84" s="1" t="s">
        <v>162</v>
      </c>
      <c r="D84" s="1"/>
      <c r="E84" s="1"/>
      <c r="F84" s="1"/>
      <c r="G84" s="2">
        <f>ROUND(SUM(G82:G83),5)</f>
        <v>0</v>
      </c>
      <c r="H84" s="17"/>
      <c r="I84" s="2">
        <f>ROUND(SUM(I82:I83),5)</f>
        <v>13578</v>
      </c>
      <c r="J84" s="17"/>
      <c r="K84" s="2">
        <f>ROUND((G84-I84),5)</f>
        <v>-13578</v>
      </c>
      <c r="L84" s="17"/>
      <c r="M84" s="18">
        <f>ROUND(IF(I84=0, IF(G84=0, 0, 1), G84/I84),5)</f>
        <v>0</v>
      </c>
    </row>
    <row r="85" spans="1:13" x14ac:dyDescent="0.25">
      <c r="A85" s="1"/>
      <c r="B85" s="1"/>
      <c r="C85" s="1" t="s">
        <v>66</v>
      </c>
      <c r="D85" s="1"/>
      <c r="E85" s="1"/>
      <c r="F85" s="1"/>
      <c r="G85" s="2"/>
      <c r="H85" s="17"/>
      <c r="I85" s="2"/>
      <c r="J85" s="17"/>
      <c r="K85" s="2"/>
      <c r="L85" s="17"/>
      <c r="M85" s="18"/>
    </row>
    <row r="86" spans="1:13" ht="15.75" thickBot="1" x14ac:dyDescent="0.3">
      <c r="A86" s="1"/>
      <c r="B86" s="1"/>
      <c r="C86" s="1"/>
      <c r="D86" s="1" t="s">
        <v>67</v>
      </c>
      <c r="E86" s="1"/>
      <c r="F86" s="1"/>
      <c r="G86" s="4">
        <v>60402</v>
      </c>
      <c r="H86" s="17"/>
      <c r="I86" s="4">
        <v>60402</v>
      </c>
      <c r="J86" s="17"/>
      <c r="K86" s="4">
        <f>ROUND((G86-I86),5)</f>
        <v>0</v>
      </c>
      <c r="L86" s="17"/>
      <c r="M86" s="20">
        <f>ROUND(IF(I86=0, IF(G86=0, 0, 1), G86/I86),5)</f>
        <v>1</v>
      </c>
    </row>
    <row r="87" spans="1:13" ht="15.75" thickBot="1" x14ac:dyDescent="0.3">
      <c r="A87" s="1"/>
      <c r="B87" s="1"/>
      <c r="C87" s="1" t="s">
        <v>68</v>
      </c>
      <c r="D87" s="1"/>
      <c r="E87" s="1"/>
      <c r="F87" s="1"/>
      <c r="G87" s="5">
        <f>ROUND(SUM(G85:G86),5)</f>
        <v>60402</v>
      </c>
      <c r="H87" s="17"/>
      <c r="I87" s="5">
        <f>ROUND(SUM(I85:I86),5)</f>
        <v>60402</v>
      </c>
      <c r="J87" s="17"/>
      <c r="K87" s="5">
        <f>ROUND((G87-I87),5)</f>
        <v>0</v>
      </c>
      <c r="L87" s="17"/>
      <c r="M87" s="21">
        <f>ROUND(IF(I87=0, IF(G87=0, 0, 1), G87/I87),5)</f>
        <v>1</v>
      </c>
    </row>
    <row r="88" spans="1:13" ht="15.75" thickBot="1" x14ac:dyDescent="0.3">
      <c r="A88" s="1"/>
      <c r="B88" s="1" t="s">
        <v>69</v>
      </c>
      <c r="C88" s="1"/>
      <c r="D88" s="1"/>
      <c r="E88" s="1"/>
      <c r="F88" s="1"/>
      <c r="G88" s="5">
        <f>ROUND(G81+G84-G87,5)</f>
        <v>-60402</v>
      </c>
      <c r="H88" s="17"/>
      <c r="I88" s="5">
        <f>ROUND(I81+I84-I87,5)</f>
        <v>-46824</v>
      </c>
      <c r="J88" s="17"/>
      <c r="K88" s="5">
        <f>ROUND((G88-I88),5)</f>
        <v>-13578</v>
      </c>
      <c r="L88" s="17"/>
      <c r="M88" s="21">
        <f>ROUND(IF(I88=0, IF(G88=0, 0, 1), G88/I88),5)</f>
        <v>1.2899799999999999</v>
      </c>
    </row>
    <row r="89" spans="1:13" s="9" customFormat="1" ht="12" thickBot="1" x14ac:dyDescent="0.25">
      <c r="A89" s="7" t="s">
        <v>70</v>
      </c>
      <c r="B89" s="7"/>
      <c r="C89" s="7"/>
      <c r="D89" s="7"/>
      <c r="E89" s="7"/>
      <c r="F89" s="7"/>
      <c r="G89" s="8">
        <f>ROUND(G80+G88,5)</f>
        <v>-51266.45</v>
      </c>
      <c r="H89" s="7"/>
      <c r="I89" s="8">
        <f>ROUND(I80+I88,5)</f>
        <v>-47652.89</v>
      </c>
      <c r="J89" s="7"/>
      <c r="K89" s="8">
        <f>ROUND((G89-I89),5)</f>
        <v>-3613.56</v>
      </c>
      <c r="L89" s="7"/>
      <c r="M89" s="23">
        <f>ROUND(IF(I89=0, IF(G89=0, 0, 1), G89/I89),5)</f>
        <v>1.0758300000000001</v>
      </c>
    </row>
    <row r="90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11:38 AM
&amp;"Arial,Bold"&amp;8 01/01/23
&amp;"Arial,Bold"&amp;8 Accrual Basis&amp;C&amp;"Arial,Bold"&amp;12 PIKES BAY SANITARY DISTRICT
&amp;"Arial,Bold"&amp;14 Profit &amp;&amp; Loss Budget vs. Actual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14.1406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30.57031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163</v>
      </c>
      <c r="C1" s="25"/>
      <c r="D1" s="11" t="s">
        <v>164</v>
      </c>
      <c r="E1" s="25"/>
      <c r="F1" s="11" t="s">
        <v>165</v>
      </c>
      <c r="G1" s="25"/>
      <c r="H1" s="11" t="s">
        <v>166</v>
      </c>
      <c r="I1" s="25"/>
      <c r="J1" s="11" t="s">
        <v>167</v>
      </c>
      <c r="K1" s="25"/>
      <c r="L1" s="11" t="s">
        <v>168</v>
      </c>
      <c r="M1" s="25"/>
      <c r="N1" s="11" t="s">
        <v>169</v>
      </c>
      <c r="O1" s="25"/>
      <c r="P1" s="11" t="s">
        <v>170</v>
      </c>
    </row>
    <row r="2" spans="1:16" ht="15.75" thickTop="1" x14ac:dyDescent="0.25">
      <c r="A2" s="1" t="s">
        <v>171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173</v>
      </c>
      <c r="C3" s="29"/>
      <c r="D3" s="29" t="s">
        <v>179</v>
      </c>
      <c r="E3" s="29"/>
      <c r="F3" s="30">
        <v>44904</v>
      </c>
      <c r="G3" s="29"/>
      <c r="H3" s="29" t="s">
        <v>206</v>
      </c>
      <c r="I3" s="29"/>
      <c r="J3" s="29"/>
      <c r="K3" s="29"/>
      <c r="L3" s="29" t="s">
        <v>77</v>
      </c>
      <c r="M3" s="29"/>
      <c r="N3" s="31"/>
      <c r="O3" s="29"/>
      <c r="P3" s="31">
        <v>-133.04</v>
      </c>
    </row>
    <row r="4" spans="1:16" x14ac:dyDescent="0.25">
      <c r="A4" s="1" t="s">
        <v>171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48</v>
      </c>
      <c r="M5" s="32"/>
      <c r="N5" s="34">
        <v>-133.04</v>
      </c>
      <c r="O5" s="32"/>
      <c r="P5" s="34">
        <v>133.04</v>
      </c>
    </row>
    <row r="6" spans="1:16" x14ac:dyDescent="0.25">
      <c r="A6" s="17" t="s">
        <v>172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-133.04</v>
      </c>
      <c r="O6" s="17"/>
      <c r="P6" s="2">
        <f>ROUND(SUM(P4:P5),5)</f>
        <v>133.04</v>
      </c>
    </row>
    <row r="7" spans="1:16" x14ac:dyDescent="0.25">
      <c r="A7" s="1" t="s">
        <v>171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173</v>
      </c>
      <c r="C8" s="29"/>
      <c r="D8" s="29" t="s">
        <v>179</v>
      </c>
      <c r="E8" s="29"/>
      <c r="F8" s="30">
        <v>44922</v>
      </c>
      <c r="G8" s="29"/>
      <c r="H8" s="29" t="s">
        <v>207</v>
      </c>
      <c r="I8" s="29"/>
      <c r="J8" s="29"/>
      <c r="K8" s="29"/>
      <c r="L8" s="29" t="s">
        <v>77</v>
      </c>
      <c r="M8" s="29"/>
      <c r="N8" s="31"/>
      <c r="O8" s="29"/>
      <c r="P8" s="31">
        <v>-100.49</v>
      </c>
    </row>
    <row r="9" spans="1:16" x14ac:dyDescent="0.25">
      <c r="A9" s="1" t="s">
        <v>171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47</v>
      </c>
      <c r="M10" s="32"/>
      <c r="N10" s="34">
        <v>-100.49</v>
      </c>
      <c r="O10" s="32"/>
      <c r="P10" s="34">
        <v>100.49</v>
      </c>
    </row>
    <row r="11" spans="1:16" x14ac:dyDescent="0.25">
      <c r="A11" s="17" t="s">
        <v>172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-100.49</v>
      </c>
      <c r="O11" s="17"/>
      <c r="P11" s="2">
        <f>ROUND(SUM(P9:P10),5)</f>
        <v>100.49</v>
      </c>
    </row>
    <row r="12" spans="1:16" x14ac:dyDescent="0.25">
      <c r="A12" s="1" t="s">
        <v>171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173</v>
      </c>
      <c r="C13" s="29"/>
      <c r="D13" s="29" t="s">
        <v>179</v>
      </c>
      <c r="E13" s="29"/>
      <c r="F13" s="30">
        <v>44922</v>
      </c>
      <c r="G13" s="29"/>
      <c r="H13" s="29" t="s">
        <v>207</v>
      </c>
      <c r="I13" s="29"/>
      <c r="J13" s="29"/>
      <c r="K13" s="29"/>
      <c r="L13" s="29" t="s">
        <v>77</v>
      </c>
      <c r="M13" s="29"/>
      <c r="N13" s="31"/>
      <c r="O13" s="29"/>
      <c r="P13" s="31">
        <v>-44.34</v>
      </c>
    </row>
    <row r="14" spans="1:16" x14ac:dyDescent="0.25">
      <c r="A14" s="1" t="s">
        <v>171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47</v>
      </c>
      <c r="M15" s="32"/>
      <c r="N15" s="34">
        <v>-44.34</v>
      </c>
      <c r="O15" s="32"/>
      <c r="P15" s="34">
        <v>44.34</v>
      </c>
    </row>
    <row r="16" spans="1:16" x14ac:dyDescent="0.25">
      <c r="A16" s="17" t="s">
        <v>172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-44.34</v>
      </c>
      <c r="O16" s="17"/>
      <c r="P16" s="2">
        <f>ROUND(SUM(P14:P15),5)</f>
        <v>44.34</v>
      </c>
    </row>
    <row r="17" spans="1:16" x14ac:dyDescent="0.25">
      <c r="A17" s="1" t="s">
        <v>171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173</v>
      </c>
      <c r="C18" s="29"/>
      <c r="D18" s="29" t="s">
        <v>179</v>
      </c>
      <c r="E18" s="29"/>
      <c r="F18" s="30">
        <v>44922</v>
      </c>
      <c r="G18" s="29"/>
      <c r="H18" s="29" t="s">
        <v>207</v>
      </c>
      <c r="I18" s="29"/>
      <c r="J18" s="29"/>
      <c r="K18" s="29"/>
      <c r="L18" s="29" t="s">
        <v>77</v>
      </c>
      <c r="M18" s="29"/>
      <c r="N18" s="31"/>
      <c r="O18" s="29"/>
      <c r="P18" s="31">
        <v>-41.04</v>
      </c>
    </row>
    <row r="19" spans="1:16" x14ac:dyDescent="0.25">
      <c r="A19" s="1" t="s">
        <v>171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47</v>
      </c>
      <c r="M20" s="32"/>
      <c r="N20" s="34">
        <v>-41.04</v>
      </c>
      <c r="O20" s="32"/>
      <c r="P20" s="34">
        <v>41.04</v>
      </c>
    </row>
    <row r="21" spans="1:16" x14ac:dyDescent="0.25">
      <c r="A21" s="17" t="s">
        <v>172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-41.04</v>
      </c>
      <c r="O21" s="17"/>
      <c r="P21" s="2">
        <f>ROUND(SUM(P19:P20),5)</f>
        <v>41.04</v>
      </c>
    </row>
    <row r="22" spans="1:16" x14ac:dyDescent="0.25">
      <c r="A22" s="1" t="s">
        <v>171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174</v>
      </c>
      <c r="C23" s="29"/>
      <c r="D23" s="29" t="s">
        <v>180</v>
      </c>
      <c r="E23" s="29"/>
      <c r="F23" s="30">
        <v>44926</v>
      </c>
      <c r="G23" s="29"/>
      <c r="H23" s="29" t="s">
        <v>208</v>
      </c>
      <c r="I23" s="29"/>
      <c r="J23" s="29"/>
      <c r="K23" s="29"/>
      <c r="L23" s="29" t="s">
        <v>77</v>
      </c>
      <c r="M23" s="29"/>
      <c r="N23" s="31"/>
      <c r="O23" s="29"/>
      <c r="P23" s="31">
        <v>-1233.3599999999999</v>
      </c>
    </row>
    <row r="24" spans="1:16" x14ac:dyDescent="0.25">
      <c r="A24" s="1" t="s">
        <v>171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x14ac:dyDescent="0.25">
      <c r="A25" s="32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124</v>
      </c>
      <c r="M25" s="32"/>
      <c r="N25" s="36">
        <v>-371.04</v>
      </c>
      <c r="O25" s="32"/>
      <c r="P25" s="36">
        <v>371.04</v>
      </c>
    </row>
    <row r="26" spans="1:16" x14ac:dyDescent="0.25">
      <c r="A26" s="32"/>
      <c r="B26" s="32"/>
      <c r="C26" s="32"/>
      <c r="D26" s="32"/>
      <c r="E26" s="32"/>
      <c r="F26" s="33"/>
      <c r="G26" s="32"/>
      <c r="H26" s="32"/>
      <c r="I26" s="32"/>
      <c r="J26" s="32"/>
      <c r="K26" s="32"/>
      <c r="L26" s="32" t="s">
        <v>124</v>
      </c>
      <c r="M26" s="32"/>
      <c r="N26" s="36">
        <v>-349.44</v>
      </c>
      <c r="O26" s="32"/>
      <c r="P26" s="36">
        <v>349.44</v>
      </c>
    </row>
    <row r="27" spans="1:16" x14ac:dyDescent="0.25">
      <c r="A27" s="32"/>
      <c r="B27" s="32"/>
      <c r="C27" s="32"/>
      <c r="D27" s="32"/>
      <c r="E27" s="32"/>
      <c r="F27" s="33"/>
      <c r="G27" s="32"/>
      <c r="H27" s="32"/>
      <c r="I27" s="32"/>
      <c r="J27" s="32"/>
      <c r="K27" s="32"/>
      <c r="L27" s="32" t="s">
        <v>124</v>
      </c>
      <c r="M27" s="32"/>
      <c r="N27" s="36">
        <v>-349.44</v>
      </c>
      <c r="O27" s="32"/>
      <c r="P27" s="36">
        <v>349.44</v>
      </c>
    </row>
    <row r="28" spans="1:16" x14ac:dyDescent="0.25">
      <c r="A28" s="32"/>
      <c r="B28" s="32"/>
      <c r="C28" s="32"/>
      <c r="D28" s="32"/>
      <c r="E28" s="32"/>
      <c r="F28" s="33"/>
      <c r="G28" s="32"/>
      <c r="H28" s="32"/>
      <c r="I28" s="32"/>
      <c r="J28" s="32"/>
      <c r="K28" s="32"/>
      <c r="L28" s="32" t="s">
        <v>124</v>
      </c>
      <c r="M28" s="32"/>
      <c r="N28" s="36">
        <v>-81.72</v>
      </c>
      <c r="O28" s="32"/>
      <c r="P28" s="36">
        <v>81.72</v>
      </c>
    </row>
    <row r="29" spans="1:16" ht="15.75" thickBot="1" x14ac:dyDescent="0.3">
      <c r="A29" s="32"/>
      <c r="B29" s="32"/>
      <c r="C29" s="32"/>
      <c r="D29" s="32"/>
      <c r="E29" s="32"/>
      <c r="F29" s="33"/>
      <c r="G29" s="32"/>
      <c r="H29" s="32"/>
      <c r="I29" s="32"/>
      <c r="J29" s="32"/>
      <c r="K29" s="32"/>
      <c r="L29" s="32" t="s">
        <v>124</v>
      </c>
      <c r="M29" s="32"/>
      <c r="N29" s="34">
        <v>-81.72</v>
      </c>
      <c r="O29" s="32"/>
      <c r="P29" s="34">
        <v>81.72</v>
      </c>
    </row>
    <row r="30" spans="1:16" x14ac:dyDescent="0.25">
      <c r="A30" s="17" t="s">
        <v>172</v>
      </c>
      <c r="B30" s="17"/>
      <c r="C30" s="17"/>
      <c r="D30" s="17"/>
      <c r="E30" s="17"/>
      <c r="F30" s="35"/>
      <c r="G30" s="17"/>
      <c r="H30" s="17"/>
      <c r="I30" s="17"/>
      <c r="J30" s="17"/>
      <c r="K30" s="17"/>
      <c r="L30" s="17"/>
      <c r="M30" s="17"/>
      <c r="N30" s="2">
        <f>ROUND(SUM(N24:N29),5)</f>
        <v>-1233.3599999999999</v>
      </c>
      <c r="O30" s="17"/>
      <c r="P30" s="2">
        <f>ROUND(SUM(P24:P29),5)</f>
        <v>1233.3599999999999</v>
      </c>
    </row>
    <row r="31" spans="1:16" x14ac:dyDescent="0.25">
      <c r="A31" s="1" t="s">
        <v>171</v>
      </c>
      <c r="B31" s="1"/>
      <c r="C31" s="1"/>
      <c r="D31" s="1"/>
      <c r="E31" s="1"/>
      <c r="F31" s="27"/>
      <c r="G31" s="1"/>
      <c r="H31" s="1"/>
      <c r="I31" s="1"/>
      <c r="J31" s="1"/>
      <c r="K31" s="1"/>
      <c r="L31" s="1"/>
      <c r="M31" s="1"/>
      <c r="N31" s="28"/>
      <c r="O31" s="1"/>
      <c r="P31" s="28"/>
    </row>
    <row r="32" spans="1:16" x14ac:dyDescent="0.25">
      <c r="A32" s="26"/>
      <c r="B32" s="29" t="s">
        <v>174</v>
      </c>
      <c r="C32" s="29"/>
      <c r="D32" s="29" t="s">
        <v>180</v>
      </c>
      <c r="E32" s="29"/>
      <c r="F32" s="30">
        <v>44926</v>
      </c>
      <c r="G32" s="29"/>
      <c r="H32" s="29" t="s">
        <v>209</v>
      </c>
      <c r="I32" s="29"/>
      <c r="J32" s="29"/>
      <c r="K32" s="29"/>
      <c r="L32" s="29" t="s">
        <v>77</v>
      </c>
      <c r="M32" s="29"/>
      <c r="N32" s="31"/>
      <c r="O32" s="29"/>
      <c r="P32" s="31">
        <v>-405.75</v>
      </c>
    </row>
    <row r="33" spans="1:16" x14ac:dyDescent="0.25">
      <c r="A33" s="1" t="s">
        <v>171</v>
      </c>
      <c r="B33" s="1"/>
      <c r="C33" s="1"/>
      <c r="D33" s="1"/>
      <c r="E33" s="1"/>
      <c r="F33" s="27"/>
      <c r="G33" s="1"/>
      <c r="H33" s="1"/>
      <c r="I33" s="1"/>
      <c r="J33" s="1"/>
      <c r="K33" s="1"/>
      <c r="L33" s="1"/>
      <c r="M33" s="1"/>
      <c r="N33" s="28"/>
      <c r="O33" s="1"/>
      <c r="P33" s="28"/>
    </row>
    <row r="34" spans="1:16" ht="15.75" thickBot="1" x14ac:dyDescent="0.3">
      <c r="A34" s="26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124</v>
      </c>
      <c r="M34" s="32"/>
      <c r="N34" s="34">
        <v>-405.75</v>
      </c>
      <c r="O34" s="32"/>
      <c r="P34" s="34">
        <v>405.75</v>
      </c>
    </row>
    <row r="35" spans="1:16" x14ac:dyDescent="0.25">
      <c r="A35" s="17" t="s">
        <v>172</v>
      </c>
      <c r="B35" s="17"/>
      <c r="C35" s="17"/>
      <c r="D35" s="17"/>
      <c r="E35" s="17"/>
      <c r="F35" s="35"/>
      <c r="G35" s="17"/>
      <c r="H35" s="17"/>
      <c r="I35" s="17"/>
      <c r="J35" s="17"/>
      <c r="K35" s="17"/>
      <c r="L35" s="17"/>
      <c r="M35" s="17"/>
      <c r="N35" s="2">
        <f>ROUND(SUM(N33:N34),5)</f>
        <v>-405.75</v>
      </c>
      <c r="O35" s="17"/>
      <c r="P35" s="2">
        <f>ROUND(SUM(P33:P34),5)</f>
        <v>405.75</v>
      </c>
    </row>
    <row r="36" spans="1:16" x14ac:dyDescent="0.25">
      <c r="A36" s="1" t="s">
        <v>171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  <c r="O36" s="1"/>
      <c r="P36" s="28"/>
    </row>
    <row r="37" spans="1:16" x14ac:dyDescent="0.25">
      <c r="A37" s="26"/>
      <c r="B37" s="29" t="s">
        <v>175</v>
      </c>
      <c r="C37" s="29"/>
      <c r="D37" s="29" t="s">
        <v>181</v>
      </c>
      <c r="E37" s="29"/>
      <c r="F37" s="30">
        <v>44896</v>
      </c>
      <c r="G37" s="29"/>
      <c r="H37" s="29" t="s">
        <v>210</v>
      </c>
      <c r="I37" s="29"/>
      <c r="J37" s="29"/>
      <c r="K37" s="29"/>
      <c r="L37" s="29" t="s">
        <v>77</v>
      </c>
      <c r="M37" s="29"/>
      <c r="N37" s="31"/>
      <c r="O37" s="29"/>
      <c r="P37" s="31">
        <v>0</v>
      </c>
    </row>
    <row r="38" spans="1:16" x14ac:dyDescent="0.25">
      <c r="A38" s="1" t="s">
        <v>171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28"/>
      <c r="O38" s="1"/>
      <c r="P38" s="28"/>
    </row>
    <row r="39" spans="1:16" x14ac:dyDescent="0.25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25</v>
      </c>
      <c r="M39" s="32"/>
      <c r="N39" s="36">
        <v>-225.28</v>
      </c>
      <c r="O39" s="32"/>
      <c r="P39" s="36">
        <v>225.28</v>
      </c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27</v>
      </c>
      <c r="M40" s="32"/>
      <c r="N40" s="36">
        <v>-13.97</v>
      </c>
      <c r="O40" s="32"/>
      <c r="P40" s="36">
        <v>13.97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124</v>
      </c>
      <c r="M41" s="32"/>
      <c r="N41" s="36">
        <v>13.97</v>
      </c>
      <c r="O41" s="32"/>
      <c r="P41" s="36">
        <v>-13.97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124</v>
      </c>
      <c r="M42" s="32"/>
      <c r="N42" s="36">
        <v>13.97</v>
      </c>
      <c r="O42" s="32"/>
      <c r="P42" s="36">
        <v>-13.97</v>
      </c>
    </row>
    <row r="43" spans="1:16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27</v>
      </c>
      <c r="M43" s="32"/>
      <c r="N43" s="36">
        <v>-3.27</v>
      </c>
      <c r="O43" s="32"/>
      <c r="P43" s="36">
        <v>3.27</v>
      </c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124</v>
      </c>
      <c r="M44" s="32"/>
      <c r="N44" s="36">
        <v>3.27</v>
      </c>
      <c r="O44" s="32"/>
      <c r="P44" s="36">
        <v>-3.27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124</v>
      </c>
      <c r="M45" s="32"/>
      <c r="N45" s="36">
        <v>3.27</v>
      </c>
      <c r="O45" s="32"/>
      <c r="P45" s="36">
        <v>-3.27</v>
      </c>
    </row>
    <row r="46" spans="1:16" ht="15.75" thickBot="1" x14ac:dyDescent="0.3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123</v>
      </c>
      <c r="M46" s="32"/>
      <c r="N46" s="34">
        <v>208.04</v>
      </c>
      <c r="O46" s="32"/>
      <c r="P46" s="34">
        <v>-208.04</v>
      </c>
    </row>
    <row r="47" spans="1:16" x14ac:dyDescent="0.25">
      <c r="A47" s="17" t="s">
        <v>172</v>
      </c>
      <c r="B47" s="17"/>
      <c r="C47" s="17"/>
      <c r="D47" s="17"/>
      <c r="E47" s="17"/>
      <c r="F47" s="35"/>
      <c r="G47" s="17"/>
      <c r="H47" s="17"/>
      <c r="I47" s="17"/>
      <c r="J47" s="17"/>
      <c r="K47" s="17"/>
      <c r="L47" s="17"/>
      <c r="M47" s="17"/>
      <c r="N47" s="2">
        <f>ROUND(SUM(N38:N46),5)</f>
        <v>0</v>
      </c>
      <c r="O47" s="17"/>
      <c r="P47" s="2">
        <f>ROUND(SUM(P38:P46),5)</f>
        <v>0</v>
      </c>
    </row>
    <row r="48" spans="1:16" x14ac:dyDescent="0.25">
      <c r="A48" s="1" t="s">
        <v>171</v>
      </c>
      <c r="B48" s="1"/>
      <c r="C48" s="1"/>
      <c r="D48" s="1"/>
      <c r="E48" s="1"/>
      <c r="F48" s="27"/>
      <c r="G48" s="1"/>
      <c r="H48" s="1"/>
      <c r="I48" s="1"/>
      <c r="J48" s="1"/>
      <c r="K48" s="1"/>
      <c r="L48" s="1"/>
      <c r="M48" s="1"/>
      <c r="N48" s="28"/>
      <c r="O48" s="1"/>
      <c r="P48" s="28"/>
    </row>
    <row r="49" spans="1:16" x14ac:dyDescent="0.25">
      <c r="A49" s="26"/>
      <c r="B49" s="29" t="s">
        <v>175</v>
      </c>
      <c r="C49" s="29"/>
      <c r="D49" s="29" t="s">
        <v>182</v>
      </c>
      <c r="E49" s="29"/>
      <c r="F49" s="30">
        <v>44896</v>
      </c>
      <c r="G49" s="29"/>
      <c r="H49" s="29" t="s">
        <v>211</v>
      </c>
      <c r="I49" s="29"/>
      <c r="J49" s="29"/>
      <c r="K49" s="29"/>
      <c r="L49" s="29" t="s">
        <v>77</v>
      </c>
      <c r="M49" s="29"/>
      <c r="N49" s="31"/>
      <c r="O49" s="29"/>
      <c r="P49" s="31">
        <v>0</v>
      </c>
    </row>
    <row r="50" spans="1:16" x14ac:dyDescent="0.25">
      <c r="A50" s="1" t="s">
        <v>171</v>
      </c>
      <c r="B50" s="1"/>
      <c r="C50" s="1"/>
      <c r="D50" s="1"/>
      <c r="E50" s="1"/>
      <c r="F50" s="27"/>
      <c r="G50" s="1"/>
      <c r="H50" s="1"/>
      <c r="I50" s="1"/>
      <c r="J50" s="1"/>
      <c r="K50" s="1"/>
      <c r="L50" s="1"/>
      <c r="M50" s="1"/>
      <c r="N50" s="28"/>
      <c r="O50" s="1"/>
      <c r="P50" s="28"/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25</v>
      </c>
      <c r="M51" s="32"/>
      <c r="N51" s="36">
        <v>-225.28</v>
      </c>
      <c r="O51" s="32"/>
      <c r="P51" s="36">
        <v>225.28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124</v>
      </c>
      <c r="M52" s="32"/>
      <c r="N52" s="36">
        <v>158.04</v>
      </c>
      <c r="O52" s="32"/>
      <c r="P52" s="36">
        <v>-158.04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27</v>
      </c>
      <c r="M53" s="32"/>
      <c r="N53" s="36">
        <v>-13.97</v>
      </c>
      <c r="O53" s="32"/>
      <c r="P53" s="36">
        <v>13.97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124</v>
      </c>
      <c r="M54" s="32"/>
      <c r="N54" s="36">
        <v>13.97</v>
      </c>
      <c r="O54" s="32"/>
      <c r="P54" s="36">
        <v>-13.97</v>
      </c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124</v>
      </c>
      <c r="M55" s="32"/>
      <c r="N55" s="36">
        <v>13.97</v>
      </c>
      <c r="O55" s="32"/>
      <c r="P55" s="36">
        <v>-13.97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27</v>
      </c>
      <c r="M56" s="32"/>
      <c r="N56" s="36">
        <v>-3.26</v>
      </c>
      <c r="O56" s="32"/>
      <c r="P56" s="36">
        <v>3.26</v>
      </c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124</v>
      </c>
      <c r="M57" s="32"/>
      <c r="N57" s="36">
        <v>3.26</v>
      </c>
      <c r="O57" s="32"/>
      <c r="P57" s="36">
        <v>-3.26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124</v>
      </c>
      <c r="M58" s="32"/>
      <c r="N58" s="36">
        <v>3.26</v>
      </c>
      <c r="O58" s="32"/>
      <c r="P58" s="36">
        <v>-3.26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124</v>
      </c>
      <c r="M59" s="32"/>
      <c r="N59" s="36">
        <v>50</v>
      </c>
      <c r="O59" s="32"/>
      <c r="P59" s="36">
        <v>-50</v>
      </c>
    </row>
    <row r="60" spans="1:16" ht="15.75" thickBot="1" x14ac:dyDescent="0.3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123</v>
      </c>
      <c r="M60" s="32"/>
      <c r="N60" s="34">
        <v>0.01</v>
      </c>
      <c r="O60" s="32"/>
      <c r="P60" s="34">
        <v>-0.01</v>
      </c>
    </row>
    <row r="61" spans="1:16" x14ac:dyDescent="0.25">
      <c r="A61" s="17" t="s">
        <v>172</v>
      </c>
      <c r="B61" s="17"/>
      <c r="C61" s="17"/>
      <c r="D61" s="17"/>
      <c r="E61" s="17"/>
      <c r="F61" s="35"/>
      <c r="G61" s="17"/>
      <c r="H61" s="17"/>
      <c r="I61" s="17"/>
      <c r="J61" s="17"/>
      <c r="K61" s="17"/>
      <c r="L61" s="17"/>
      <c r="M61" s="17"/>
      <c r="N61" s="2">
        <f>ROUND(SUM(N50:N60),5)</f>
        <v>0</v>
      </c>
      <c r="O61" s="17"/>
      <c r="P61" s="2">
        <f>ROUND(SUM(P50:P60),5)</f>
        <v>0</v>
      </c>
    </row>
    <row r="62" spans="1:16" x14ac:dyDescent="0.25">
      <c r="A62" s="1" t="s">
        <v>171</v>
      </c>
      <c r="B62" s="1"/>
      <c r="C62" s="1"/>
      <c r="D62" s="1"/>
      <c r="E62" s="1"/>
      <c r="F62" s="27"/>
      <c r="G62" s="1"/>
      <c r="H62" s="1"/>
      <c r="I62" s="1"/>
      <c r="J62" s="1"/>
      <c r="K62" s="1"/>
      <c r="L62" s="1"/>
      <c r="M62" s="1"/>
      <c r="N62" s="28"/>
      <c r="O62" s="1"/>
      <c r="P62" s="28"/>
    </row>
    <row r="63" spans="1:16" x14ac:dyDescent="0.25">
      <c r="A63" s="26"/>
      <c r="B63" s="29" t="s">
        <v>175</v>
      </c>
      <c r="C63" s="29"/>
      <c r="D63" s="29" t="s">
        <v>183</v>
      </c>
      <c r="E63" s="29"/>
      <c r="F63" s="30">
        <v>44896</v>
      </c>
      <c r="G63" s="29"/>
      <c r="H63" s="29" t="s">
        <v>212</v>
      </c>
      <c r="I63" s="29"/>
      <c r="J63" s="29"/>
      <c r="K63" s="29"/>
      <c r="L63" s="29" t="s">
        <v>77</v>
      </c>
      <c r="M63" s="29"/>
      <c r="N63" s="31"/>
      <c r="O63" s="29"/>
      <c r="P63" s="31">
        <v>0</v>
      </c>
    </row>
    <row r="64" spans="1:16" x14ac:dyDescent="0.25">
      <c r="A64" s="1" t="s">
        <v>171</v>
      </c>
      <c r="B64" s="1"/>
      <c r="C64" s="1"/>
      <c r="D64" s="1"/>
      <c r="E64" s="1"/>
      <c r="F64" s="27"/>
      <c r="G64" s="1"/>
      <c r="H64" s="1"/>
      <c r="I64" s="1"/>
      <c r="J64" s="1"/>
      <c r="K64" s="1"/>
      <c r="L64" s="1"/>
      <c r="M64" s="1"/>
      <c r="N64" s="28"/>
      <c r="O64" s="1"/>
      <c r="P64" s="28"/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25</v>
      </c>
      <c r="M65" s="32"/>
      <c r="N65" s="36">
        <v>-225.28</v>
      </c>
      <c r="O65" s="32"/>
      <c r="P65" s="36">
        <v>225.28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27</v>
      </c>
      <c r="M66" s="32"/>
      <c r="N66" s="36">
        <v>-13.97</v>
      </c>
      <c r="O66" s="32"/>
      <c r="P66" s="36">
        <v>13.97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124</v>
      </c>
      <c r="M67" s="32"/>
      <c r="N67" s="36">
        <v>13.97</v>
      </c>
      <c r="O67" s="32"/>
      <c r="P67" s="36">
        <v>-13.97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124</v>
      </c>
      <c r="M68" s="32"/>
      <c r="N68" s="36">
        <v>13.97</v>
      </c>
      <c r="O68" s="32"/>
      <c r="P68" s="36">
        <v>-13.97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27</v>
      </c>
      <c r="M69" s="32"/>
      <c r="N69" s="36">
        <v>-3.27</v>
      </c>
      <c r="O69" s="32"/>
      <c r="P69" s="36">
        <v>3.27</v>
      </c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124</v>
      </c>
      <c r="M70" s="32"/>
      <c r="N70" s="36">
        <v>3.27</v>
      </c>
      <c r="O70" s="32"/>
      <c r="P70" s="36">
        <v>-3.27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124</v>
      </c>
      <c r="M71" s="32"/>
      <c r="N71" s="36">
        <v>3.27</v>
      </c>
      <c r="O71" s="32"/>
      <c r="P71" s="36">
        <v>-3.27</v>
      </c>
    </row>
    <row r="72" spans="1:16" ht="15.75" thickBot="1" x14ac:dyDescent="0.3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123</v>
      </c>
      <c r="M72" s="32"/>
      <c r="N72" s="34">
        <v>208.04</v>
      </c>
      <c r="O72" s="32"/>
      <c r="P72" s="34">
        <v>-208.04</v>
      </c>
    </row>
    <row r="73" spans="1:16" x14ac:dyDescent="0.25">
      <c r="A73" s="17" t="s">
        <v>172</v>
      </c>
      <c r="B73" s="17"/>
      <c r="C73" s="17"/>
      <c r="D73" s="17"/>
      <c r="E73" s="17"/>
      <c r="F73" s="35"/>
      <c r="G73" s="17"/>
      <c r="H73" s="17"/>
      <c r="I73" s="17"/>
      <c r="J73" s="17"/>
      <c r="K73" s="17"/>
      <c r="L73" s="17"/>
      <c r="M73" s="17"/>
      <c r="N73" s="2">
        <f>ROUND(SUM(N64:N72),5)</f>
        <v>0</v>
      </c>
      <c r="O73" s="17"/>
      <c r="P73" s="2">
        <f>ROUND(SUM(P64:P72),5)</f>
        <v>0</v>
      </c>
    </row>
    <row r="74" spans="1:16" x14ac:dyDescent="0.25">
      <c r="A74" s="1" t="s">
        <v>171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  <c r="O74" s="1"/>
      <c r="P74" s="28"/>
    </row>
    <row r="75" spans="1:16" x14ac:dyDescent="0.25">
      <c r="A75" s="26"/>
      <c r="B75" s="29" t="s">
        <v>175</v>
      </c>
      <c r="C75" s="29"/>
      <c r="D75" s="29" t="s">
        <v>184</v>
      </c>
      <c r="E75" s="29"/>
      <c r="F75" s="30">
        <v>44896</v>
      </c>
      <c r="G75" s="29"/>
      <c r="H75" s="29" t="s">
        <v>213</v>
      </c>
      <c r="I75" s="29"/>
      <c r="J75" s="29"/>
      <c r="K75" s="29"/>
      <c r="L75" s="29" t="s">
        <v>77</v>
      </c>
      <c r="M75" s="29"/>
      <c r="N75" s="31"/>
      <c r="O75" s="29"/>
      <c r="P75" s="31">
        <v>0</v>
      </c>
    </row>
    <row r="76" spans="1:16" x14ac:dyDescent="0.25">
      <c r="A76" s="1" t="s">
        <v>171</v>
      </c>
      <c r="B76" s="1"/>
      <c r="C76" s="1"/>
      <c r="D76" s="1"/>
      <c r="E76" s="1"/>
      <c r="F76" s="27"/>
      <c r="G76" s="1"/>
      <c r="H76" s="1"/>
      <c r="I76" s="1"/>
      <c r="J76" s="1"/>
      <c r="K76" s="1"/>
      <c r="L76" s="1"/>
      <c r="M76" s="1"/>
      <c r="N76" s="28"/>
      <c r="O76" s="1"/>
      <c r="P76" s="28"/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25</v>
      </c>
      <c r="M77" s="32"/>
      <c r="N77" s="36">
        <v>-225.28</v>
      </c>
      <c r="O77" s="32"/>
      <c r="P77" s="36">
        <v>225.28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27</v>
      </c>
      <c r="M78" s="32"/>
      <c r="N78" s="36">
        <v>-13.97</v>
      </c>
      <c r="O78" s="32"/>
      <c r="P78" s="36">
        <v>13.97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124</v>
      </c>
      <c r="M79" s="32"/>
      <c r="N79" s="36">
        <v>13.97</v>
      </c>
      <c r="O79" s="32"/>
      <c r="P79" s="36">
        <v>-13.97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124</v>
      </c>
      <c r="M80" s="32"/>
      <c r="N80" s="36">
        <v>13.97</v>
      </c>
      <c r="O80" s="32"/>
      <c r="P80" s="36">
        <v>-13.97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27</v>
      </c>
      <c r="M81" s="32"/>
      <c r="N81" s="36">
        <v>-3.27</v>
      </c>
      <c r="O81" s="32"/>
      <c r="P81" s="36">
        <v>3.27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124</v>
      </c>
      <c r="M82" s="32"/>
      <c r="N82" s="36">
        <v>3.27</v>
      </c>
      <c r="O82" s="32"/>
      <c r="P82" s="36">
        <v>-3.27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124</v>
      </c>
      <c r="M83" s="32"/>
      <c r="N83" s="36">
        <v>3.27</v>
      </c>
      <c r="O83" s="32"/>
      <c r="P83" s="36">
        <v>-3.27</v>
      </c>
    </row>
    <row r="84" spans="1:16" ht="15.75" thickBot="1" x14ac:dyDescent="0.3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123</v>
      </c>
      <c r="M84" s="32"/>
      <c r="N84" s="34">
        <v>208.04</v>
      </c>
      <c r="O84" s="32"/>
      <c r="P84" s="34">
        <v>-208.04</v>
      </c>
    </row>
    <row r="85" spans="1:16" x14ac:dyDescent="0.25">
      <c r="A85" s="17" t="s">
        <v>172</v>
      </c>
      <c r="B85" s="17"/>
      <c r="C85" s="17"/>
      <c r="D85" s="17"/>
      <c r="E85" s="17"/>
      <c r="F85" s="35"/>
      <c r="G85" s="17"/>
      <c r="H85" s="17"/>
      <c r="I85" s="17"/>
      <c r="J85" s="17"/>
      <c r="K85" s="17"/>
      <c r="L85" s="17"/>
      <c r="M85" s="17"/>
      <c r="N85" s="2">
        <f>ROUND(SUM(N76:N84),5)</f>
        <v>0</v>
      </c>
      <c r="O85" s="17"/>
      <c r="P85" s="2">
        <f>ROUND(SUM(P76:P84),5)</f>
        <v>0</v>
      </c>
    </row>
    <row r="86" spans="1:16" x14ac:dyDescent="0.25">
      <c r="A86" s="1" t="s">
        <v>171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 x14ac:dyDescent="0.25">
      <c r="A87" s="26"/>
      <c r="B87" s="29" t="s">
        <v>175</v>
      </c>
      <c r="C87" s="29"/>
      <c r="D87" s="29" t="s">
        <v>185</v>
      </c>
      <c r="E87" s="29"/>
      <c r="F87" s="30">
        <v>44896</v>
      </c>
      <c r="G87" s="29"/>
      <c r="H87" s="29" t="s">
        <v>214</v>
      </c>
      <c r="I87" s="29"/>
      <c r="J87" s="29"/>
      <c r="K87" s="29"/>
      <c r="L87" s="29" t="s">
        <v>77</v>
      </c>
      <c r="M87" s="29"/>
      <c r="N87" s="31"/>
      <c r="O87" s="29"/>
      <c r="P87" s="31">
        <v>0</v>
      </c>
    </row>
    <row r="88" spans="1:16" x14ac:dyDescent="0.25">
      <c r="A88" s="1" t="s">
        <v>171</v>
      </c>
      <c r="B88" s="1"/>
      <c r="C88" s="1"/>
      <c r="D88" s="1"/>
      <c r="E88" s="1"/>
      <c r="F88" s="27"/>
      <c r="G88" s="1"/>
      <c r="H88" s="1"/>
      <c r="I88" s="1"/>
      <c r="J88" s="1"/>
      <c r="K88" s="1"/>
      <c r="L88" s="1"/>
      <c r="M88" s="1"/>
      <c r="N88" s="28"/>
      <c r="O88" s="1"/>
      <c r="P88" s="28"/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30</v>
      </c>
      <c r="M89" s="32"/>
      <c r="N89" s="36">
        <v>-562.5</v>
      </c>
      <c r="O89" s="32"/>
      <c r="P89" s="36">
        <v>562.5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29</v>
      </c>
      <c r="M90" s="32"/>
      <c r="N90" s="36">
        <v>-625</v>
      </c>
      <c r="O90" s="32"/>
      <c r="P90" s="36">
        <v>625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124</v>
      </c>
      <c r="M91" s="32"/>
      <c r="N91" s="36">
        <v>83</v>
      </c>
      <c r="O91" s="32"/>
      <c r="P91" s="36">
        <v>-83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27</v>
      </c>
      <c r="M92" s="32"/>
      <c r="N92" s="36">
        <v>-73.62</v>
      </c>
      <c r="O92" s="32"/>
      <c r="P92" s="36">
        <v>73.62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124</v>
      </c>
      <c r="M93" s="32"/>
      <c r="N93" s="36">
        <v>73.62</v>
      </c>
      <c r="O93" s="32"/>
      <c r="P93" s="36">
        <v>-73.62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124</v>
      </c>
      <c r="M94" s="32"/>
      <c r="N94" s="36">
        <v>73.62</v>
      </c>
      <c r="O94" s="32"/>
      <c r="P94" s="36">
        <v>-73.62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27</v>
      </c>
      <c r="M95" s="32"/>
      <c r="N95" s="36">
        <v>-17.21</v>
      </c>
      <c r="O95" s="32"/>
      <c r="P95" s="36">
        <v>17.21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124</v>
      </c>
      <c r="M96" s="32"/>
      <c r="N96" s="36">
        <v>17.21</v>
      </c>
      <c r="O96" s="32"/>
      <c r="P96" s="36">
        <v>-17.21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124</v>
      </c>
      <c r="M97" s="32"/>
      <c r="N97" s="36">
        <v>17.21</v>
      </c>
      <c r="O97" s="32"/>
      <c r="P97" s="36">
        <v>-17.21</v>
      </c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124</v>
      </c>
      <c r="M98" s="32"/>
      <c r="N98" s="36">
        <v>22.27</v>
      </c>
      <c r="O98" s="32"/>
      <c r="P98" s="36">
        <v>-22.27</v>
      </c>
    </row>
    <row r="99" spans="1:16" ht="15.75" thickBot="1" x14ac:dyDescent="0.3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123</v>
      </c>
      <c r="M99" s="32"/>
      <c r="N99" s="34">
        <v>991.4</v>
      </c>
      <c r="O99" s="32"/>
      <c r="P99" s="34">
        <v>-991.4</v>
      </c>
    </row>
    <row r="100" spans="1:16" x14ac:dyDescent="0.25">
      <c r="A100" s="17" t="s">
        <v>172</v>
      </c>
      <c r="B100" s="17"/>
      <c r="C100" s="17"/>
      <c r="D100" s="17"/>
      <c r="E100" s="17"/>
      <c r="F100" s="35"/>
      <c r="G100" s="17"/>
      <c r="H100" s="17"/>
      <c r="I100" s="17"/>
      <c r="J100" s="17"/>
      <c r="K100" s="17"/>
      <c r="L100" s="17"/>
      <c r="M100" s="17"/>
      <c r="N100" s="2">
        <f>ROUND(SUM(N88:N99),5)</f>
        <v>0</v>
      </c>
      <c r="O100" s="17"/>
      <c r="P100" s="2">
        <f>ROUND(SUM(P88:P99),5)</f>
        <v>0</v>
      </c>
    </row>
    <row r="101" spans="1:16" x14ac:dyDescent="0.25">
      <c r="A101" s="1" t="s">
        <v>171</v>
      </c>
      <c r="B101" s="1"/>
      <c r="C101" s="1"/>
      <c r="D101" s="1"/>
      <c r="E101" s="1"/>
      <c r="F101" s="27"/>
      <c r="G101" s="1"/>
      <c r="H101" s="1"/>
      <c r="I101" s="1"/>
      <c r="J101" s="1"/>
      <c r="K101" s="1"/>
      <c r="L101" s="1"/>
      <c r="M101" s="1"/>
      <c r="N101" s="28"/>
      <c r="O101" s="1"/>
      <c r="P101" s="28"/>
    </row>
    <row r="102" spans="1:16" x14ac:dyDescent="0.25">
      <c r="A102" s="26"/>
      <c r="B102" s="29" t="s">
        <v>175</v>
      </c>
      <c r="C102" s="29"/>
      <c r="D102" s="29" t="s">
        <v>186</v>
      </c>
      <c r="E102" s="29"/>
      <c r="F102" s="30">
        <v>44896</v>
      </c>
      <c r="G102" s="29"/>
      <c r="H102" s="29" t="s">
        <v>215</v>
      </c>
      <c r="I102" s="29"/>
      <c r="J102" s="29"/>
      <c r="K102" s="29"/>
      <c r="L102" s="29" t="s">
        <v>77</v>
      </c>
      <c r="M102" s="29"/>
      <c r="N102" s="31"/>
      <c r="O102" s="29"/>
      <c r="P102" s="31">
        <v>-416.08</v>
      </c>
    </row>
    <row r="103" spans="1:16" x14ac:dyDescent="0.25">
      <c r="A103" s="1" t="s">
        <v>171</v>
      </c>
      <c r="B103" s="1"/>
      <c r="C103" s="1"/>
      <c r="D103" s="1"/>
      <c r="E103" s="1"/>
      <c r="F103" s="27"/>
      <c r="G103" s="1"/>
      <c r="H103" s="1"/>
      <c r="I103" s="1"/>
      <c r="J103" s="1"/>
      <c r="K103" s="1"/>
      <c r="L103" s="1"/>
      <c r="M103" s="1"/>
      <c r="N103" s="28"/>
      <c r="O103" s="1"/>
      <c r="P103" s="28"/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25</v>
      </c>
      <c r="M104" s="32"/>
      <c r="N104" s="36">
        <v>-450.55</v>
      </c>
      <c r="O104" s="32"/>
      <c r="P104" s="36">
        <v>450.55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27</v>
      </c>
      <c r="M105" s="32"/>
      <c r="N105" s="36">
        <v>-27.93</v>
      </c>
      <c r="O105" s="32"/>
      <c r="P105" s="36">
        <v>27.93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124</v>
      </c>
      <c r="M106" s="32"/>
      <c r="N106" s="36">
        <v>27.93</v>
      </c>
      <c r="O106" s="32"/>
      <c r="P106" s="36">
        <v>-27.93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124</v>
      </c>
      <c r="M107" s="32"/>
      <c r="N107" s="36">
        <v>27.93</v>
      </c>
      <c r="O107" s="32"/>
      <c r="P107" s="36">
        <v>-27.93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27</v>
      </c>
      <c r="M108" s="32"/>
      <c r="N108" s="36">
        <v>-6.54</v>
      </c>
      <c r="O108" s="32"/>
      <c r="P108" s="36">
        <v>6.54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124</v>
      </c>
      <c r="M109" s="32"/>
      <c r="N109" s="36">
        <v>6.54</v>
      </c>
      <c r="O109" s="32"/>
      <c r="P109" s="36">
        <v>-6.54</v>
      </c>
    </row>
    <row r="110" spans="1:16" ht="15.75" thickBot="1" x14ac:dyDescent="0.3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124</v>
      </c>
      <c r="M110" s="32"/>
      <c r="N110" s="34">
        <v>6.54</v>
      </c>
      <c r="O110" s="32"/>
      <c r="P110" s="34">
        <v>-6.54</v>
      </c>
    </row>
    <row r="111" spans="1:16" x14ac:dyDescent="0.25">
      <c r="A111" s="17" t="s">
        <v>172</v>
      </c>
      <c r="B111" s="17"/>
      <c r="C111" s="17"/>
      <c r="D111" s="17"/>
      <c r="E111" s="17"/>
      <c r="F111" s="35"/>
      <c r="G111" s="17"/>
      <c r="H111" s="17"/>
      <c r="I111" s="17"/>
      <c r="J111" s="17"/>
      <c r="K111" s="17"/>
      <c r="L111" s="17"/>
      <c r="M111" s="17"/>
      <c r="N111" s="2">
        <f>ROUND(SUM(N103:N110),5)</f>
        <v>-416.08</v>
      </c>
      <c r="O111" s="17"/>
      <c r="P111" s="2">
        <f>ROUND(SUM(P103:P110),5)</f>
        <v>416.08</v>
      </c>
    </row>
    <row r="112" spans="1:16" x14ac:dyDescent="0.25">
      <c r="A112" s="1" t="s">
        <v>171</v>
      </c>
      <c r="B112" s="1"/>
      <c r="C112" s="1"/>
      <c r="D112" s="1"/>
      <c r="E112" s="1"/>
      <c r="F112" s="27"/>
      <c r="G112" s="1"/>
      <c r="H112" s="1"/>
      <c r="I112" s="1"/>
      <c r="J112" s="1"/>
      <c r="K112" s="1"/>
      <c r="L112" s="1"/>
      <c r="M112" s="1"/>
      <c r="N112" s="28"/>
      <c r="O112" s="1"/>
      <c r="P112" s="28"/>
    </row>
    <row r="113" spans="1:16" x14ac:dyDescent="0.25">
      <c r="A113" s="26"/>
      <c r="B113" s="29" t="s">
        <v>175</v>
      </c>
      <c r="C113" s="29"/>
      <c r="D113" s="29" t="s">
        <v>187</v>
      </c>
      <c r="E113" s="29"/>
      <c r="F113" s="30">
        <v>44896</v>
      </c>
      <c r="G113" s="29"/>
      <c r="H113" s="29" t="s">
        <v>216</v>
      </c>
      <c r="I113" s="29"/>
      <c r="J113" s="29"/>
      <c r="K113" s="29"/>
      <c r="L113" s="29" t="s">
        <v>77</v>
      </c>
      <c r="M113" s="29"/>
      <c r="N113" s="31"/>
      <c r="O113" s="29"/>
      <c r="P113" s="31">
        <v>-1174.79</v>
      </c>
    </row>
    <row r="114" spans="1:16" x14ac:dyDescent="0.25">
      <c r="A114" s="1" t="s">
        <v>171</v>
      </c>
      <c r="B114" s="1"/>
      <c r="C114" s="1"/>
      <c r="D114" s="1"/>
      <c r="E114" s="1"/>
      <c r="F114" s="27"/>
      <c r="G114" s="1"/>
      <c r="H114" s="1"/>
      <c r="I114" s="1"/>
      <c r="J114" s="1"/>
      <c r="K114" s="1"/>
      <c r="L114" s="1"/>
      <c r="M114" s="1"/>
      <c r="N114" s="28"/>
      <c r="O114" s="1"/>
      <c r="P114" s="28"/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29</v>
      </c>
      <c r="M115" s="32"/>
      <c r="N115" s="36">
        <v>-625</v>
      </c>
      <c r="O115" s="32"/>
      <c r="P115" s="36">
        <v>625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30</v>
      </c>
      <c r="M116" s="32"/>
      <c r="N116" s="36">
        <v>-1326.13</v>
      </c>
      <c r="O116" s="32"/>
      <c r="P116" s="36">
        <v>1326.13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30</v>
      </c>
      <c r="M117" s="32"/>
      <c r="N117" s="36">
        <v>-115.88</v>
      </c>
      <c r="O117" s="32"/>
      <c r="P117" s="36">
        <v>115.88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29</v>
      </c>
      <c r="M118" s="32"/>
      <c r="N118" s="36">
        <v>625</v>
      </c>
      <c r="O118" s="32"/>
      <c r="P118" s="36">
        <v>-625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124</v>
      </c>
      <c r="M119" s="32"/>
      <c r="N119" s="36">
        <v>63</v>
      </c>
      <c r="O119" s="32"/>
      <c r="P119" s="36">
        <v>-63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27</v>
      </c>
      <c r="M120" s="32"/>
      <c r="N120" s="36">
        <v>-128.15</v>
      </c>
      <c r="O120" s="32"/>
      <c r="P120" s="36">
        <v>128.15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124</v>
      </c>
      <c r="M121" s="32"/>
      <c r="N121" s="36">
        <v>128.15</v>
      </c>
      <c r="O121" s="32"/>
      <c r="P121" s="36">
        <v>-128.15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124</v>
      </c>
      <c r="M122" s="32"/>
      <c r="N122" s="36">
        <v>128.15</v>
      </c>
      <c r="O122" s="32"/>
      <c r="P122" s="36">
        <v>-128.15</v>
      </c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27</v>
      </c>
      <c r="M123" s="32"/>
      <c r="N123" s="36">
        <v>-29.97</v>
      </c>
      <c r="O123" s="32"/>
      <c r="P123" s="36">
        <v>29.97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124</v>
      </c>
      <c r="M124" s="32"/>
      <c r="N124" s="36">
        <v>29.97</v>
      </c>
      <c r="O124" s="32"/>
      <c r="P124" s="36">
        <v>-29.97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124</v>
      </c>
      <c r="M125" s="32"/>
      <c r="N125" s="36">
        <v>29.97</v>
      </c>
      <c r="O125" s="32"/>
      <c r="P125" s="36">
        <v>-29.97</v>
      </c>
    </row>
    <row r="126" spans="1:16" ht="15.75" thickBot="1" x14ac:dyDescent="0.3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124</v>
      </c>
      <c r="M126" s="32"/>
      <c r="N126" s="34">
        <v>46.1</v>
      </c>
      <c r="O126" s="32"/>
      <c r="P126" s="34">
        <v>-46.1</v>
      </c>
    </row>
    <row r="127" spans="1:16" x14ac:dyDescent="0.25">
      <c r="A127" s="17" t="s">
        <v>172</v>
      </c>
      <c r="B127" s="17"/>
      <c r="C127" s="17"/>
      <c r="D127" s="17"/>
      <c r="E127" s="17"/>
      <c r="F127" s="35"/>
      <c r="G127" s="17"/>
      <c r="H127" s="17"/>
      <c r="I127" s="17"/>
      <c r="J127" s="17"/>
      <c r="K127" s="17"/>
      <c r="L127" s="17"/>
      <c r="M127" s="17"/>
      <c r="N127" s="2">
        <f>ROUND(SUM(N114:N126),5)</f>
        <v>-1174.79</v>
      </c>
      <c r="O127" s="17"/>
      <c r="P127" s="2">
        <f>ROUND(SUM(P114:P126),5)</f>
        <v>1174.79</v>
      </c>
    </row>
    <row r="128" spans="1:16" x14ac:dyDescent="0.25">
      <c r="A128" s="1" t="s">
        <v>171</v>
      </c>
      <c r="B128" s="1"/>
      <c r="C128" s="1"/>
      <c r="D128" s="1"/>
      <c r="E128" s="1"/>
      <c r="F128" s="27"/>
      <c r="G128" s="1"/>
      <c r="H128" s="1"/>
      <c r="I128" s="1"/>
      <c r="J128" s="1"/>
      <c r="K128" s="1"/>
      <c r="L128" s="1"/>
      <c r="M128" s="1"/>
      <c r="N128" s="28"/>
      <c r="O128" s="1"/>
      <c r="P128" s="28"/>
    </row>
    <row r="129" spans="1:16" x14ac:dyDescent="0.25">
      <c r="A129" s="26"/>
      <c r="B129" s="29" t="s">
        <v>175</v>
      </c>
      <c r="C129" s="29"/>
      <c r="D129" s="29" t="s">
        <v>188</v>
      </c>
      <c r="E129" s="29"/>
      <c r="F129" s="30">
        <v>44896</v>
      </c>
      <c r="G129" s="29"/>
      <c r="H129" s="29" t="s">
        <v>217</v>
      </c>
      <c r="I129" s="29"/>
      <c r="J129" s="29"/>
      <c r="K129" s="29"/>
      <c r="L129" s="29" t="s">
        <v>77</v>
      </c>
      <c r="M129" s="29"/>
      <c r="N129" s="31"/>
      <c r="O129" s="29"/>
      <c r="P129" s="31">
        <v>-867.52</v>
      </c>
    </row>
    <row r="130" spans="1:16" x14ac:dyDescent="0.25">
      <c r="A130" s="1" t="s">
        <v>171</v>
      </c>
      <c r="B130" s="1"/>
      <c r="C130" s="1"/>
      <c r="D130" s="1"/>
      <c r="E130" s="1"/>
      <c r="F130" s="27"/>
      <c r="G130" s="1"/>
      <c r="H130" s="1"/>
      <c r="I130" s="1"/>
      <c r="J130" s="1"/>
      <c r="K130" s="1"/>
      <c r="L130" s="1"/>
      <c r="M130" s="1"/>
      <c r="N130" s="28"/>
      <c r="O130" s="1"/>
      <c r="P130" s="28"/>
    </row>
    <row r="131" spans="1:16" x14ac:dyDescent="0.25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30</v>
      </c>
      <c r="M131" s="32"/>
      <c r="N131" s="36">
        <v>-990</v>
      </c>
      <c r="O131" s="32"/>
      <c r="P131" s="36">
        <v>990</v>
      </c>
    </row>
    <row r="132" spans="1:16" x14ac:dyDescent="0.25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30</v>
      </c>
      <c r="M132" s="32"/>
      <c r="N132" s="36">
        <v>-40</v>
      </c>
      <c r="O132" s="32"/>
      <c r="P132" s="36">
        <v>40</v>
      </c>
    </row>
    <row r="133" spans="1:16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124</v>
      </c>
      <c r="M133" s="32"/>
      <c r="N133" s="36">
        <v>67</v>
      </c>
      <c r="O133" s="32"/>
      <c r="P133" s="36">
        <v>-67</v>
      </c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27</v>
      </c>
      <c r="M134" s="32"/>
      <c r="N134" s="36">
        <v>-63.86</v>
      </c>
      <c r="O134" s="32"/>
      <c r="P134" s="36">
        <v>63.86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124</v>
      </c>
      <c r="M135" s="32"/>
      <c r="N135" s="36">
        <v>63.86</v>
      </c>
      <c r="O135" s="32"/>
      <c r="P135" s="36">
        <v>-63.86</v>
      </c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124</v>
      </c>
      <c r="M136" s="32"/>
      <c r="N136" s="36">
        <v>63.86</v>
      </c>
      <c r="O136" s="32"/>
      <c r="P136" s="36">
        <v>-63.86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27</v>
      </c>
      <c r="M137" s="32"/>
      <c r="N137" s="36">
        <v>-14.93</v>
      </c>
      <c r="O137" s="32"/>
      <c r="P137" s="36">
        <v>14.93</v>
      </c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124</v>
      </c>
      <c r="M138" s="32"/>
      <c r="N138" s="36">
        <v>14.93</v>
      </c>
      <c r="O138" s="32"/>
      <c r="P138" s="36">
        <v>-14.93</v>
      </c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124</v>
      </c>
      <c r="M139" s="32"/>
      <c r="N139" s="36">
        <v>14.93</v>
      </c>
      <c r="O139" s="32"/>
      <c r="P139" s="36">
        <v>-14.93</v>
      </c>
    </row>
    <row r="140" spans="1:16" ht="15.75" thickBot="1" x14ac:dyDescent="0.3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124</v>
      </c>
      <c r="M140" s="32"/>
      <c r="N140" s="34">
        <v>16.690000000000001</v>
      </c>
      <c r="O140" s="32"/>
      <c r="P140" s="34">
        <v>-16.690000000000001</v>
      </c>
    </row>
    <row r="141" spans="1:16" x14ac:dyDescent="0.25">
      <c r="A141" s="17" t="s">
        <v>172</v>
      </c>
      <c r="B141" s="17"/>
      <c r="C141" s="17"/>
      <c r="D141" s="17"/>
      <c r="E141" s="17"/>
      <c r="F141" s="35"/>
      <c r="G141" s="17"/>
      <c r="H141" s="17"/>
      <c r="I141" s="17"/>
      <c r="J141" s="17"/>
      <c r="K141" s="17"/>
      <c r="L141" s="17"/>
      <c r="M141" s="17"/>
      <c r="N141" s="2">
        <f>ROUND(SUM(N130:N140),5)</f>
        <v>-867.52</v>
      </c>
      <c r="O141" s="17"/>
      <c r="P141" s="2">
        <f>ROUND(SUM(P130:P140),5)</f>
        <v>867.52</v>
      </c>
    </row>
    <row r="142" spans="1:16" x14ac:dyDescent="0.25">
      <c r="A142" s="1" t="s">
        <v>171</v>
      </c>
      <c r="B142" s="1"/>
      <c r="C142" s="1"/>
      <c r="D142" s="1"/>
      <c r="E142" s="1"/>
      <c r="F142" s="27"/>
      <c r="G142" s="1"/>
      <c r="H142" s="1"/>
      <c r="I142" s="1"/>
      <c r="J142" s="1"/>
      <c r="K142" s="1"/>
      <c r="L142" s="1"/>
      <c r="M142" s="1"/>
      <c r="N142" s="28"/>
      <c r="O142" s="1"/>
      <c r="P142" s="28"/>
    </row>
    <row r="143" spans="1:16" x14ac:dyDescent="0.25">
      <c r="A143" s="26"/>
      <c r="B143" s="29" t="s">
        <v>173</v>
      </c>
      <c r="C143" s="29"/>
      <c r="D143" s="29" t="s">
        <v>189</v>
      </c>
      <c r="E143" s="29"/>
      <c r="F143" s="30">
        <v>44899</v>
      </c>
      <c r="G143" s="29"/>
      <c r="H143" s="29" t="s">
        <v>216</v>
      </c>
      <c r="I143" s="29"/>
      <c r="J143" s="29"/>
      <c r="K143" s="29"/>
      <c r="L143" s="29" t="s">
        <v>77</v>
      </c>
      <c r="M143" s="29"/>
      <c r="N143" s="31"/>
      <c r="O143" s="29"/>
      <c r="P143" s="31">
        <v>-625</v>
      </c>
    </row>
    <row r="144" spans="1:16" x14ac:dyDescent="0.25">
      <c r="A144" s="1" t="s">
        <v>171</v>
      </c>
      <c r="B144" s="1"/>
      <c r="C144" s="1"/>
      <c r="D144" s="1"/>
      <c r="E144" s="1"/>
      <c r="F144" s="27"/>
      <c r="G144" s="1"/>
      <c r="H144" s="1"/>
      <c r="I144" s="1"/>
      <c r="J144" s="1"/>
      <c r="K144" s="1"/>
      <c r="L144" s="1"/>
      <c r="M144" s="1"/>
      <c r="N144" s="28"/>
      <c r="O144" s="1"/>
      <c r="P144" s="28"/>
    </row>
    <row r="145" spans="1:16" ht="15.75" thickBot="1" x14ac:dyDescent="0.3">
      <c r="A145" s="26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29</v>
      </c>
      <c r="M145" s="32"/>
      <c r="N145" s="34">
        <v>-625</v>
      </c>
      <c r="O145" s="32"/>
      <c r="P145" s="34">
        <v>625</v>
      </c>
    </row>
    <row r="146" spans="1:16" x14ac:dyDescent="0.25">
      <c r="A146" s="17" t="s">
        <v>172</v>
      </c>
      <c r="B146" s="17"/>
      <c r="C146" s="17"/>
      <c r="D146" s="17"/>
      <c r="E146" s="17"/>
      <c r="F146" s="35"/>
      <c r="G146" s="17"/>
      <c r="H146" s="17"/>
      <c r="I146" s="17"/>
      <c r="J146" s="17"/>
      <c r="K146" s="17"/>
      <c r="L146" s="17"/>
      <c r="M146" s="17"/>
      <c r="N146" s="2">
        <f>ROUND(SUM(N144:N145),5)</f>
        <v>-625</v>
      </c>
      <c r="O146" s="17"/>
      <c r="P146" s="2">
        <f>ROUND(SUM(P144:P145),5)</f>
        <v>625</v>
      </c>
    </row>
    <row r="147" spans="1:16" x14ac:dyDescent="0.25">
      <c r="A147" s="1" t="s">
        <v>171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 x14ac:dyDescent="0.25">
      <c r="A148" s="26"/>
      <c r="B148" s="29" t="s">
        <v>173</v>
      </c>
      <c r="C148" s="29"/>
      <c r="D148" s="29" t="s">
        <v>190</v>
      </c>
      <c r="E148" s="29"/>
      <c r="F148" s="30">
        <v>44899</v>
      </c>
      <c r="G148" s="29"/>
      <c r="H148" s="29" t="s">
        <v>216</v>
      </c>
      <c r="I148" s="29"/>
      <c r="J148" s="29"/>
      <c r="K148" s="29"/>
      <c r="L148" s="29" t="s">
        <v>77</v>
      </c>
      <c r="M148" s="29"/>
      <c r="N148" s="31"/>
      <c r="O148" s="29"/>
      <c r="P148" s="31">
        <v>-50</v>
      </c>
    </row>
    <row r="149" spans="1:16" x14ac:dyDescent="0.25">
      <c r="A149" s="1" t="s">
        <v>171</v>
      </c>
      <c r="B149" s="1"/>
      <c r="C149" s="1"/>
      <c r="D149" s="1"/>
      <c r="E149" s="1"/>
      <c r="F149" s="27"/>
      <c r="G149" s="1"/>
      <c r="H149" s="1"/>
      <c r="I149" s="1"/>
      <c r="J149" s="1"/>
      <c r="K149" s="1"/>
      <c r="L149" s="1"/>
      <c r="M149" s="1"/>
      <c r="N149" s="28"/>
      <c r="O149" s="1"/>
      <c r="P149" s="28"/>
    </row>
    <row r="150" spans="1:16" ht="15.75" thickBot="1" x14ac:dyDescent="0.3">
      <c r="A150" s="26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28</v>
      </c>
      <c r="M150" s="32"/>
      <c r="N150" s="34">
        <v>-50</v>
      </c>
      <c r="O150" s="32"/>
      <c r="P150" s="34">
        <v>50</v>
      </c>
    </row>
    <row r="151" spans="1:16" x14ac:dyDescent="0.25">
      <c r="A151" s="17" t="s">
        <v>172</v>
      </c>
      <c r="B151" s="17"/>
      <c r="C151" s="17"/>
      <c r="D151" s="17"/>
      <c r="E151" s="17"/>
      <c r="F151" s="35"/>
      <c r="G151" s="17"/>
      <c r="H151" s="17"/>
      <c r="I151" s="17"/>
      <c r="J151" s="17"/>
      <c r="K151" s="17"/>
      <c r="L151" s="17"/>
      <c r="M151" s="17"/>
      <c r="N151" s="2">
        <f>ROUND(SUM(N149:N150),5)</f>
        <v>-50</v>
      </c>
      <c r="O151" s="17"/>
      <c r="P151" s="2">
        <f>ROUND(SUM(P149:P150),5)</f>
        <v>50</v>
      </c>
    </row>
    <row r="152" spans="1:16" x14ac:dyDescent="0.25">
      <c r="A152" s="1" t="s">
        <v>171</v>
      </c>
      <c r="B152" s="1"/>
      <c r="C152" s="1"/>
      <c r="D152" s="1"/>
      <c r="E152" s="1"/>
      <c r="F152" s="27"/>
      <c r="G152" s="1"/>
      <c r="H152" s="1"/>
      <c r="I152" s="1"/>
      <c r="J152" s="1"/>
      <c r="K152" s="1"/>
      <c r="L152" s="1"/>
      <c r="M152" s="1"/>
      <c r="N152" s="28"/>
      <c r="O152" s="1"/>
      <c r="P152" s="28"/>
    </row>
    <row r="153" spans="1:16" x14ac:dyDescent="0.25">
      <c r="A153" s="26"/>
      <c r="B153" s="29" t="s">
        <v>173</v>
      </c>
      <c r="C153" s="29"/>
      <c r="D153" s="29" t="s">
        <v>191</v>
      </c>
      <c r="E153" s="29"/>
      <c r="F153" s="30">
        <v>44899</v>
      </c>
      <c r="G153" s="29"/>
      <c r="H153" s="29" t="s">
        <v>217</v>
      </c>
      <c r="I153" s="29"/>
      <c r="J153" s="29"/>
      <c r="K153" s="29"/>
      <c r="L153" s="29" t="s">
        <v>77</v>
      </c>
      <c r="M153" s="29"/>
      <c r="N153" s="31"/>
      <c r="O153" s="29"/>
      <c r="P153" s="31">
        <v>-102.65</v>
      </c>
    </row>
    <row r="154" spans="1:16" x14ac:dyDescent="0.25">
      <c r="A154" s="1" t="s">
        <v>171</v>
      </c>
      <c r="B154" s="1"/>
      <c r="C154" s="1"/>
      <c r="D154" s="1"/>
      <c r="E154" s="1"/>
      <c r="F154" s="27"/>
      <c r="G154" s="1"/>
      <c r="H154" s="1"/>
      <c r="I154" s="1"/>
      <c r="J154" s="1"/>
      <c r="K154" s="1"/>
      <c r="L154" s="1"/>
      <c r="M154" s="1"/>
      <c r="N154" s="28"/>
      <c r="O154" s="1"/>
      <c r="P154" s="28"/>
    </row>
    <row r="155" spans="1:16" x14ac:dyDescent="0.25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26</v>
      </c>
      <c r="M155" s="32"/>
      <c r="N155" s="36">
        <v>-52.65</v>
      </c>
      <c r="O155" s="32"/>
      <c r="P155" s="36">
        <v>52.65</v>
      </c>
    </row>
    <row r="156" spans="1:16" ht="15.75" thickBot="1" x14ac:dyDescent="0.3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28</v>
      </c>
      <c r="M156" s="32"/>
      <c r="N156" s="34">
        <v>-50</v>
      </c>
      <c r="O156" s="32"/>
      <c r="P156" s="34">
        <v>50</v>
      </c>
    </row>
    <row r="157" spans="1:16" x14ac:dyDescent="0.25">
      <c r="A157" s="17" t="s">
        <v>172</v>
      </c>
      <c r="B157" s="17"/>
      <c r="C157" s="17"/>
      <c r="D157" s="17"/>
      <c r="E157" s="17"/>
      <c r="F157" s="35"/>
      <c r="G157" s="17"/>
      <c r="H157" s="17"/>
      <c r="I157" s="17"/>
      <c r="J157" s="17"/>
      <c r="K157" s="17"/>
      <c r="L157" s="17"/>
      <c r="M157" s="17"/>
      <c r="N157" s="2">
        <f>ROUND(SUM(N154:N156),5)</f>
        <v>-102.65</v>
      </c>
      <c r="O157" s="17"/>
      <c r="P157" s="2">
        <f>ROUND(SUM(P154:P156),5)</f>
        <v>102.65</v>
      </c>
    </row>
    <row r="158" spans="1:16" x14ac:dyDescent="0.25">
      <c r="A158" s="1" t="s">
        <v>171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x14ac:dyDescent="0.25">
      <c r="A159" s="26"/>
      <c r="B159" s="29" t="s">
        <v>173</v>
      </c>
      <c r="C159" s="29"/>
      <c r="D159" s="29" t="s">
        <v>192</v>
      </c>
      <c r="E159" s="29"/>
      <c r="F159" s="30">
        <v>44899</v>
      </c>
      <c r="G159" s="29"/>
      <c r="H159" s="29" t="s">
        <v>214</v>
      </c>
      <c r="I159" s="29"/>
      <c r="J159" s="29"/>
      <c r="K159" s="29"/>
      <c r="L159" s="29" t="s">
        <v>77</v>
      </c>
      <c r="M159" s="29"/>
      <c r="N159" s="31"/>
      <c r="O159" s="29"/>
      <c r="P159" s="31">
        <v>-50</v>
      </c>
    </row>
    <row r="160" spans="1:16" x14ac:dyDescent="0.25">
      <c r="A160" s="1" t="s">
        <v>171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1"/>
      <c r="M160" s="1"/>
      <c r="N160" s="28"/>
      <c r="O160" s="1"/>
      <c r="P160" s="28"/>
    </row>
    <row r="161" spans="1:16" ht="15.75" thickBot="1" x14ac:dyDescent="0.3">
      <c r="A161" s="26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28</v>
      </c>
      <c r="M161" s="32"/>
      <c r="N161" s="34">
        <v>-50</v>
      </c>
      <c r="O161" s="32"/>
      <c r="P161" s="34">
        <v>50</v>
      </c>
    </row>
    <row r="162" spans="1:16" x14ac:dyDescent="0.25">
      <c r="A162" s="17" t="s">
        <v>172</v>
      </c>
      <c r="B162" s="17"/>
      <c r="C162" s="17"/>
      <c r="D162" s="17"/>
      <c r="E162" s="17"/>
      <c r="F162" s="35"/>
      <c r="G162" s="17"/>
      <c r="H162" s="17"/>
      <c r="I162" s="17"/>
      <c r="J162" s="17"/>
      <c r="K162" s="17"/>
      <c r="L162" s="17"/>
      <c r="M162" s="17"/>
      <c r="N162" s="2">
        <f>ROUND(SUM(N160:N161),5)</f>
        <v>-50</v>
      </c>
      <c r="O162" s="17"/>
      <c r="P162" s="2">
        <f>ROUND(SUM(P160:P161),5)</f>
        <v>50</v>
      </c>
    </row>
    <row r="163" spans="1:16" x14ac:dyDescent="0.25">
      <c r="A163" s="1" t="s">
        <v>171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 x14ac:dyDescent="0.25">
      <c r="A164" s="26"/>
      <c r="B164" s="29" t="s">
        <v>173</v>
      </c>
      <c r="C164" s="29"/>
      <c r="D164" s="29" t="s">
        <v>193</v>
      </c>
      <c r="E164" s="29"/>
      <c r="F164" s="30">
        <v>44915</v>
      </c>
      <c r="G164" s="29"/>
      <c r="H164" s="29" t="s">
        <v>218</v>
      </c>
      <c r="I164" s="29"/>
      <c r="J164" s="29"/>
      <c r="K164" s="29"/>
      <c r="L164" s="29" t="s">
        <v>77</v>
      </c>
      <c r="M164" s="29"/>
      <c r="N164" s="31"/>
      <c r="O164" s="29"/>
      <c r="P164" s="31">
        <v>-253</v>
      </c>
    </row>
    <row r="165" spans="1:16" x14ac:dyDescent="0.25">
      <c r="A165" s="1" t="s">
        <v>171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  <c r="O165" s="1"/>
      <c r="P165" s="28"/>
    </row>
    <row r="166" spans="1:16" ht="15.75" thickBot="1" x14ac:dyDescent="0.3">
      <c r="A166" s="26"/>
      <c r="B166" s="32" t="s">
        <v>176</v>
      </c>
      <c r="C166" s="32"/>
      <c r="D166" s="32" t="s">
        <v>194</v>
      </c>
      <c r="E166" s="32"/>
      <c r="F166" s="33">
        <v>44915</v>
      </c>
      <c r="G166" s="32"/>
      <c r="H166" s="32" t="s">
        <v>218</v>
      </c>
      <c r="I166" s="32"/>
      <c r="J166" s="32"/>
      <c r="K166" s="32"/>
      <c r="L166" s="32" t="s">
        <v>82</v>
      </c>
      <c r="M166" s="32"/>
      <c r="N166" s="34">
        <v>-253</v>
      </c>
      <c r="O166" s="32"/>
      <c r="P166" s="34">
        <v>-1104</v>
      </c>
    </row>
    <row r="167" spans="1:16" x14ac:dyDescent="0.25">
      <c r="A167" s="17" t="s">
        <v>172</v>
      </c>
      <c r="B167" s="17"/>
      <c r="C167" s="17"/>
      <c r="D167" s="17"/>
      <c r="E167" s="17"/>
      <c r="F167" s="35"/>
      <c r="G167" s="17"/>
      <c r="H167" s="17"/>
      <c r="I167" s="17"/>
      <c r="J167" s="17"/>
      <c r="K167" s="17"/>
      <c r="L167" s="17"/>
      <c r="M167" s="17"/>
      <c r="N167" s="2">
        <f>ROUND(SUM(N165:N166),5)</f>
        <v>-253</v>
      </c>
      <c r="O167" s="17"/>
      <c r="P167" s="2">
        <f>ROUND(SUM(P165:P166),5)</f>
        <v>-1104</v>
      </c>
    </row>
    <row r="168" spans="1:16" x14ac:dyDescent="0.25">
      <c r="A168" s="1" t="s">
        <v>171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x14ac:dyDescent="0.25">
      <c r="A169" s="26"/>
      <c r="B169" s="29" t="s">
        <v>173</v>
      </c>
      <c r="C169" s="29"/>
      <c r="D169" s="29" t="s">
        <v>195</v>
      </c>
      <c r="E169" s="29"/>
      <c r="F169" s="30">
        <v>44915</v>
      </c>
      <c r="G169" s="29"/>
      <c r="H169" s="29" t="s">
        <v>219</v>
      </c>
      <c r="I169" s="29"/>
      <c r="J169" s="29"/>
      <c r="K169" s="29"/>
      <c r="L169" s="29" t="s">
        <v>77</v>
      </c>
      <c r="M169" s="29"/>
      <c r="N169" s="31"/>
      <c r="O169" s="29"/>
      <c r="P169" s="31">
        <v>-13</v>
      </c>
    </row>
    <row r="170" spans="1:16" x14ac:dyDescent="0.25">
      <c r="A170" s="1" t="s">
        <v>171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ht="15.75" thickBot="1" x14ac:dyDescent="0.3">
      <c r="A171" s="26"/>
      <c r="B171" s="32" t="s">
        <v>176</v>
      </c>
      <c r="C171" s="32"/>
      <c r="D171" s="32" t="s">
        <v>196</v>
      </c>
      <c r="E171" s="32"/>
      <c r="F171" s="33">
        <v>44915</v>
      </c>
      <c r="G171" s="32"/>
      <c r="H171" s="32" t="s">
        <v>219</v>
      </c>
      <c r="I171" s="32"/>
      <c r="J171" s="32"/>
      <c r="K171" s="32"/>
      <c r="L171" s="32" t="s">
        <v>82</v>
      </c>
      <c r="M171" s="32"/>
      <c r="N171" s="34">
        <v>-13</v>
      </c>
      <c r="O171" s="32"/>
      <c r="P171" s="34">
        <v>-624</v>
      </c>
    </row>
    <row r="172" spans="1:16" x14ac:dyDescent="0.25">
      <c r="A172" s="17" t="s">
        <v>172</v>
      </c>
      <c r="B172" s="17"/>
      <c r="C172" s="17"/>
      <c r="D172" s="17"/>
      <c r="E172" s="17"/>
      <c r="F172" s="35"/>
      <c r="G172" s="17"/>
      <c r="H172" s="17"/>
      <c r="I172" s="17"/>
      <c r="J172" s="17"/>
      <c r="K172" s="17"/>
      <c r="L172" s="17"/>
      <c r="M172" s="17"/>
      <c r="N172" s="2">
        <f>ROUND(SUM(N170:N171),5)</f>
        <v>-13</v>
      </c>
      <c r="O172" s="17"/>
      <c r="P172" s="2">
        <f>ROUND(SUM(P170:P171),5)</f>
        <v>-624</v>
      </c>
    </row>
    <row r="173" spans="1:16" x14ac:dyDescent="0.25">
      <c r="A173" s="1" t="s">
        <v>171</v>
      </c>
      <c r="B173" s="1"/>
      <c r="C173" s="1"/>
      <c r="D173" s="1"/>
      <c r="E173" s="1"/>
      <c r="F173" s="27"/>
      <c r="G173" s="1"/>
      <c r="H173" s="1"/>
      <c r="I173" s="1"/>
      <c r="J173" s="1"/>
      <c r="K173" s="1"/>
      <c r="L173" s="1"/>
      <c r="M173" s="1"/>
      <c r="N173" s="28"/>
      <c r="O173" s="1"/>
      <c r="P173" s="28"/>
    </row>
    <row r="174" spans="1:16" x14ac:dyDescent="0.25">
      <c r="A174" s="26"/>
      <c r="B174" s="29" t="s">
        <v>173</v>
      </c>
      <c r="C174" s="29"/>
      <c r="D174" s="29" t="s">
        <v>197</v>
      </c>
      <c r="E174" s="29"/>
      <c r="F174" s="30">
        <v>44923</v>
      </c>
      <c r="G174" s="29"/>
      <c r="H174" s="29" t="s">
        <v>220</v>
      </c>
      <c r="I174" s="29"/>
      <c r="J174" s="29"/>
      <c r="K174" s="29"/>
      <c r="L174" s="29" t="s">
        <v>77</v>
      </c>
      <c r="M174" s="29"/>
      <c r="N174" s="31"/>
      <c r="O174" s="29"/>
      <c r="P174" s="31">
        <v>-179.88</v>
      </c>
    </row>
    <row r="175" spans="1:16" x14ac:dyDescent="0.25">
      <c r="A175" s="1" t="s">
        <v>171</v>
      </c>
      <c r="B175" s="1"/>
      <c r="C175" s="1"/>
      <c r="D175" s="1"/>
      <c r="E175" s="1"/>
      <c r="F175" s="27"/>
      <c r="G175" s="1"/>
      <c r="H175" s="1"/>
      <c r="I175" s="1"/>
      <c r="J175" s="1"/>
      <c r="K175" s="1"/>
      <c r="L175" s="1"/>
      <c r="M175" s="1"/>
      <c r="N175" s="28"/>
      <c r="O175" s="1"/>
      <c r="P175" s="28"/>
    </row>
    <row r="176" spans="1:16" ht="15.75" thickBot="1" x14ac:dyDescent="0.3">
      <c r="A176" s="26"/>
      <c r="B176" s="32"/>
      <c r="C176" s="32"/>
      <c r="D176" s="32"/>
      <c r="E176" s="32"/>
      <c r="F176" s="33"/>
      <c r="G176" s="32"/>
      <c r="H176" s="32"/>
      <c r="I176" s="32"/>
      <c r="J176" s="32"/>
      <c r="K176" s="32"/>
      <c r="L176" s="32" t="s">
        <v>48</v>
      </c>
      <c r="M176" s="32"/>
      <c r="N176" s="34">
        <v>-179.88</v>
      </c>
      <c r="O176" s="32"/>
      <c r="P176" s="34">
        <v>179.88</v>
      </c>
    </row>
    <row r="177" spans="1:16" x14ac:dyDescent="0.25">
      <c r="A177" s="17" t="s">
        <v>172</v>
      </c>
      <c r="B177" s="17"/>
      <c r="C177" s="17"/>
      <c r="D177" s="17"/>
      <c r="E177" s="17"/>
      <c r="F177" s="35"/>
      <c r="G177" s="17"/>
      <c r="H177" s="17"/>
      <c r="I177" s="17"/>
      <c r="J177" s="17"/>
      <c r="K177" s="17"/>
      <c r="L177" s="17"/>
      <c r="M177" s="17"/>
      <c r="N177" s="2">
        <f>ROUND(SUM(N175:N176),5)</f>
        <v>-179.88</v>
      </c>
      <c r="O177" s="17"/>
      <c r="P177" s="2">
        <f>ROUND(SUM(P175:P176),5)</f>
        <v>179.88</v>
      </c>
    </row>
    <row r="178" spans="1:16" x14ac:dyDescent="0.25">
      <c r="A178" s="1" t="s">
        <v>171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x14ac:dyDescent="0.25">
      <c r="A179" s="26"/>
      <c r="B179" s="29" t="s">
        <v>177</v>
      </c>
      <c r="C179" s="29"/>
      <c r="D179" s="29" t="s">
        <v>198</v>
      </c>
      <c r="E179" s="29"/>
      <c r="F179" s="30">
        <v>44926</v>
      </c>
      <c r="G179" s="29"/>
      <c r="H179" s="29" t="s">
        <v>221</v>
      </c>
      <c r="I179" s="29"/>
      <c r="J179" s="29"/>
      <c r="K179" s="29"/>
      <c r="L179" s="29" t="s">
        <v>77</v>
      </c>
      <c r="M179" s="29"/>
      <c r="N179" s="31"/>
      <c r="O179" s="29"/>
      <c r="P179" s="31">
        <v>-58.55</v>
      </c>
    </row>
    <row r="180" spans="1:16" x14ac:dyDescent="0.25">
      <c r="A180" s="1" t="s">
        <v>171</v>
      </c>
      <c r="B180" s="1"/>
      <c r="C180" s="1"/>
      <c r="D180" s="1"/>
      <c r="E180" s="1"/>
      <c r="F180" s="27"/>
      <c r="G180" s="1"/>
      <c r="H180" s="1"/>
      <c r="I180" s="1"/>
      <c r="J180" s="1"/>
      <c r="K180" s="1"/>
      <c r="L180" s="1"/>
      <c r="M180" s="1"/>
      <c r="N180" s="28"/>
      <c r="O180" s="1"/>
      <c r="P180" s="28"/>
    </row>
    <row r="181" spans="1:16" ht="15.75" thickBot="1" x14ac:dyDescent="0.3">
      <c r="A181" s="26"/>
      <c r="B181" s="32" t="s">
        <v>178</v>
      </c>
      <c r="C181" s="32"/>
      <c r="D181" s="32" t="s">
        <v>199</v>
      </c>
      <c r="E181" s="32"/>
      <c r="F181" s="33">
        <v>44926</v>
      </c>
      <c r="G181" s="32"/>
      <c r="H181" s="32"/>
      <c r="I181" s="32"/>
      <c r="J181" s="32"/>
      <c r="K181" s="32"/>
      <c r="L181" s="32" t="s">
        <v>51</v>
      </c>
      <c r="M181" s="32"/>
      <c r="N181" s="34">
        <v>-58.55</v>
      </c>
      <c r="O181" s="32"/>
      <c r="P181" s="34">
        <v>58.55</v>
      </c>
    </row>
    <row r="182" spans="1:16" x14ac:dyDescent="0.25">
      <c r="A182" s="17" t="s">
        <v>172</v>
      </c>
      <c r="B182" s="17"/>
      <c r="C182" s="17"/>
      <c r="D182" s="17"/>
      <c r="E182" s="17"/>
      <c r="F182" s="35"/>
      <c r="G182" s="17"/>
      <c r="H182" s="17"/>
      <c r="I182" s="17"/>
      <c r="J182" s="17"/>
      <c r="K182" s="17"/>
      <c r="L182" s="17"/>
      <c r="M182" s="17"/>
      <c r="N182" s="2">
        <f>ROUND(SUM(N180:N181),5)</f>
        <v>-58.55</v>
      </c>
      <c r="O182" s="17"/>
      <c r="P182" s="2">
        <f>ROUND(SUM(P180:P181),5)</f>
        <v>58.55</v>
      </c>
    </row>
    <row r="183" spans="1:16" x14ac:dyDescent="0.25">
      <c r="A183" s="1" t="s">
        <v>171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x14ac:dyDescent="0.25">
      <c r="A184" s="26"/>
      <c r="B184" s="29" t="s">
        <v>177</v>
      </c>
      <c r="C184" s="29"/>
      <c r="D184" s="29" t="s">
        <v>200</v>
      </c>
      <c r="E184" s="29"/>
      <c r="F184" s="30">
        <v>44926</v>
      </c>
      <c r="G184" s="29"/>
      <c r="H184" s="29" t="s">
        <v>222</v>
      </c>
      <c r="I184" s="29"/>
      <c r="J184" s="29"/>
      <c r="K184" s="29"/>
      <c r="L184" s="29" t="s">
        <v>77</v>
      </c>
      <c r="M184" s="29"/>
      <c r="N184" s="31"/>
      <c r="O184" s="29"/>
      <c r="P184" s="31">
        <v>-150</v>
      </c>
    </row>
    <row r="185" spans="1:16" x14ac:dyDescent="0.25">
      <c r="A185" s="1" t="s">
        <v>171</v>
      </c>
      <c r="B185" s="1"/>
      <c r="C185" s="1"/>
      <c r="D185" s="1"/>
      <c r="E185" s="1"/>
      <c r="F185" s="27"/>
      <c r="G185" s="1"/>
      <c r="H185" s="1"/>
      <c r="I185" s="1"/>
      <c r="J185" s="1"/>
      <c r="K185" s="1"/>
      <c r="L185" s="1"/>
      <c r="M185" s="1"/>
      <c r="N185" s="28"/>
      <c r="O185" s="1"/>
      <c r="P185" s="28"/>
    </row>
    <row r="186" spans="1:16" ht="15.75" thickBot="1" x14ac:dyDescent="0.3">
      <c r="A186" s="26"/>
      <c r="B186" s="32" t="s">
        <v>178</v>
      </c>
      <c r="C186" s="32"/>
      <c r="D186" s="32"/>
      <c r="E186" s="32"/>
      <c r="F186" s="33">
        <v>44927</v>
      </c>
      <c r="G186" s="32"/>
      <c r="H186" s="32"/>
      <c r="I186" s="32"/>
      <c r="J186" s="32"/>
      <c r="K186" s="32"/>
      <c r="L186" s="32" t="s">
        <v>15</v>
      </c>
      <c r="M186" s="32"/>
      <c r="N186" s="34">
        <v>-150</v>
      </c>
      <c r="O186" s="32"/>
      <c r="P186" s="34">
        <v>150</v>
      </c>
    </row>
    <row r="187" spans="1:16" x14ac:dyDescent="0.25">
      <c r="A187" s="17" t="s">
        <v>172</v>
      </c>
      <c r="B187" s="17"/>
      <c r="C187" s="17"/>
      <c r="D187" s="17"/>
      <c r="E187" s="17"/>
      <c r="F187" s="35"/>
      <c r="G187" s="17"/>
      <c r="H187" s="17"/>
      <c r="I187" s="17"/>
      <c r="J187" s="17"/>
      <c r="K187" s="17"/>
      <c r="L187" s="17"/>
      <c r="M187" s="17"/>
      <c r="N187" s="2">
        <f>ROUND(SUM(N185:N186),5)</f>
        <v>-150</v>
      </c>
      <c r="O187" s="17"/>
      <c r="P187" s="2">
        <f>ROUND(SUM(P185:P186),5)</f>
        <v>150</v>
      </c>
    </row>
    <row r="188" spans="1:16" x14ac:dyDescent="0.25">
      <c r="A188" s="1" t="s">
        <v>171</v>
      </c>
      <c r="B188" s="1"/>
      <c r="C188" s="1"/>
      <c r="D188" s="1"/>
      <c r="E188" s="1"/>
      <c r="F188" s="27"/>
      <c r="G188" s="1"/>
      <c r="H188" s="1"/>
      <c r="I188" s="1"/>
      <c r="J188" s="1"/>
      <c r="K188" s="1"/>
      <c r="L188" s="1"/>
      <c r="M188" s="1"/>
      <c r="N188" s="28"/>
      <c r="O188" s="1"/>
      <c r="P188" s="28"/>
    </row>
    <row r="189" spans="1:16" x14ac:dyDescent="0.25">
      <c r="A189" s="26"/>
      <c r="B189" s="29" t="s">
        <v>177</v>
      </c>
      <c r="C189" s="29"/>
      <c r="D189" s="29" t="s">
        <v>201</v>
      </c>
      <c r="E189" s="29"/>
      <c r="F189" s="30">
        <v>44926</v>
      </c>
      <c r="G189" s="29"/>
      <c r="H189" s="29" t="s">
        <v>223</v>
      </c>
      <c r="I189" s="29"/>
      <c r="J189" s="29"/>
      <c r="K189" s="29"/>
      <c r="L189" s="29" t="s">
        <v>77</v>
      </c>
      <c r="M189" s="29"/>
      <c r="N189" s="31"/>
      <c r="O189" s="29"/>
      <c r="P189" s="31">
        <v>-3117.1</v>
      </c>
    </row>
    <row r="190" spans="1:16" x14ac:dyDescent="0.25">
      <c r="A190" s="1" t="s">
        <v>171</v>
      </c>
      <c r="B190" s="1"/>
      <c r="C190" s="1"/>
      <c r="D190" s="1"/>
      <c r="E190" s="1"/>
      <c r="F190" s="27"/>
      <c r="G190" s="1"/>
      <c r="H190" s="1"/>
      <c r="I190" s="1"/>
      <c r="J190" s="1"/>
      <c r="K190" s="1"/>
      <c r="L190" s="1"/>
      <c r="M190" s="1"/>
      <c r="N190" s="28"/>
      <c r="O190" s="1"/>
      <c r="P190" s="28"/>
    </row>
    <row r="191" spans="1:16" ht="15.75" thickBot="1" x14ac:dyDescent="0.3">
      <c r="A191" s="26"/>
      <c r="B191" s="32" t="s">
        <v>178</v>
      </c>
      <c r="C191" s="32"/>
      <c r="D191" s="32"/>
      <c r="E191" s="32"/>
      <c r="F191" s="33">
        <v>44927</v>
      </c>
      <c r="G191" s="32"/>
      <c r="H191" s="32"/>
      <c r="I191" s="32"/>
      <c r="J191" s="32"/>
      <c r="K191" s="32"/>
      <c r="L191" s="32" t="s">
        <v>12</v>
      </c>
      <c r="M191" s="32"/>
      <c r="N191" s="34">
        <v>-3117.1</v>
      </c>
      <c r="O191" s="32"/>
      <c r="P191" s="34">
        <v>3117.1</v>
      </c>
    </row>
    <row r="192" spans="1:16" x14ac:dyDescent="0.25">
      <c r="A192" s="17" t="s">
        <v>172</v>
      </c>
      <c r="B192" s="17"/>
      <c r="C192" s="17"/>
      <c r="D192" s="17"/>
      <c r="E192" s="17"/>
      <c r="F192" s="35"/>
      <c r="G192" s="17"/>
      <c r="H192" s="17"/>
      <c r="I192" s="17"/>
      <c r="J192" s="17"/>
      <c r="K192" s="17"/>
      <c r="L192" s="17"/>
      <c r="M192" s="17"/>
      <c r="N192" s="2">
        <f>ROUND(SUM(N190:N191),5)</f>
        <v>-3117.1</v>
      </c>
      <c r="O192" s="17"/>
      <c r="P192" s="2">
        <f>ROUND(SUM(P190:P191),5)</f>
        <v>3117.1</v>
      </c>
    </row>
    <row r="193" spans="1:16" x14ac:dyDescent="0.25">
      <c r="A193" s="1" t="s">
        <v>171</v>
      </c>
      <c r="B193" s="1"/>
      <c r="C193" s="1"/>
      <c r="D193" s="1"/>
      <c r="E193" s="1"/>
      <c r="F193" s="27"/>
      <c r="G193" s="1"/>
      <c r="H193" s="1"/>
      <c r="I193" s="1"/>
      <c r="J193" s="1"/>
      <c r="K193" s="1"/>
      <c r="L193" s="1"/>
      <c r="M193" s="1"/>
      <c r="N193" s="28"/>
      <c r="O193" s="1"/>
      <c r="P193" s="28"/>
    </row>
    <row r="194" spans="1:16" x14ac:dyDescent="0.25">
      <c r="A194" s="26"/>
      <c r="B194" s="29" t="s">
        <v>177</v>
      </c>
      <c r="C194" s="29"/>
      <c r="D194" s="29" t="s">
        <v>202</v>
      </c>
      <c r="E194" s="29"/>
      <c r="F194" s="30">
        <v>44926</v>
      </c>
      <c r="G194" s="29"/>
      <c r="H194" s="29" t="s">
        <v>224</v>
      </c>
      <c r="I194" s="29"/>
      <c r="J194" s="29"/>
      <c r="K194" s="29"/>
      <c r="L194" s="29" t="s">
        <v>77</v>
      </c>
      <c r="M194" s="29"/>
      <c r="N194" s="31"/>
      <c r="O194" s="29"/>
      <c r="P194" s="31">
        <v>-3250</v>
      </c>
    </row>
    <row r="195" spans="1:16" x14ac:dyDescent="0.25">
      <c r="A195" s="1" t="s">
        <v>171</v>
      </c>
      <c r="B195" s="1"/>
      <c r="C195" s="1"/>
      <c r="D195" s="1"/>
      <c r="E195" s="1"/>
      <c r="F195" s="27"/>
      <c r="G195" s="1"/>
      <c r="H195" s="1"/>
      <c r="I195" s="1"/>
      <c r="J195" s="1"/>
      <c r="K195" s="1"/>
      <c r="L195" s="1"/>
      <c r="M195" s="1"/>
      <c r="N195" s="28"/>
      <c r="O195" s="1"/>
      <c r="P195" s="28"/>
    </row>
    <row r="196" spans="1:16" x14ac:dyDescent="0.25">
      <c r="A196" s="32"/>
      <c r="B196" s="32" t="s">
        <v>178</v>
      </c>
      <c r="C196" s="32"/>
      <c r="D196" s="32"/>
      <c r="E196" s="32"/>
      <c r="F196" s="33">
        <v>44926</v>
      </c>
      <c r="G196" s="32"/>
      <c r="H196" s="32"/>
      <c r="I196" s="32"/>
      <c r="J196" s="32"/>
      <c r="K196" s="32"/>
      <c r="L196" s="32" t="s">
        <v>38</v>
      </c>
      <c r="M196" s="32"/>
      <c r="N196" s="36">
        <v>-1125</v>
      </c>
      <c r="O196" s="32"/>
      <c r="P196" s="36">
        <v>1125</v>
      </c>
    </row>
    <row r="197" spans="1:16" ht="15.75" thickBot="1" x14ac:dyDescent="0.3">
      <c r="A197" s="32"/>
      <c r="B197" s="32"/>
      <c r="C197" s="32"/>
      <c r="D197" s="32"/>
      <c r="E197" s="32"/>
      <c r="F197" s="33"/>
      <c r="G197" s="32"/>
      <c r="H197" s="32"/>
      <c r="I197" s="32"/>
      <c r="J197" s="32"/>
      <c r="K197" s="32"/>
      <c r="L197" s="32" t="s">
        <v>36</v>
      </c>
      <c r="M197" s="32"/>
      <c r="N197" s="34">
        <v>-2125</v>
      </c>
      <c r="O197" s="32"/>
      <c r="P197" s="34">
        <v>2125</v>
      </c>
    </row>
    <row r="198" spans="1:16" x14ac:dyDescent="0.25">
      <c r="A198" s="17" t="s">
        <v>172</v>
      </c>
      <c r="B198" s="17"/>
      <c r="C198" s="17"/>
      <c r="D198" s="17"/>
      <c r="E198" s="17"/>
      <c r="F198" s="35"/>
      <c r="G198" s="17"/>
      <c r="H198" s="17"/>
      <c r="I198" s="17"/>
      <c r="J198" s="17"/>
      <c r="K198" s="17"/>
      <c r="L198" s="17"/>
      <c r="M198" s="17"/>
      <c r="N198" s="2">
        <f>ROUND(SUM(N195:N197),5)</f>
        <v>-3250</v>
      </c>
      <c r="O198" s="17"/>
      <c r="P198" s="2">
        <f>ROUND(SUM(P195:P197),5)</f>
        <v>3250</v>
      </c>
    </row>
    <row r="199" spans="1:16" x14ac:dyDescent="0.25">
      <c r="A199" s="1" t="s">
        <v>171</v>
      </c>
      <c r="B199" s="1"/>
      <c r="C199" s="1"/>
      <c r="D199" s="1"/>
      <c r="E199" s="1"/>
      <c r="F199" s="27"/>
      <c r="G199" s="1"/>
      <c r="H199" s="1"/>
      <c r="I199" s="1"/>
      <c r="J199" s="1"/>
      <c r="K199" s="1"/>
      <c r="L199" s="1"/>
      <c r="M199" s="1"/>
      <c r="N199" s="28"/>
      <c r="O199" s="1"/>
      <c r="P199" s="28"/>
    </row>
    <row r="200" spans="1:16" x14ac:dyDescent="0.25">
      <c r="A200" s="26"/>
      <c r="B200" s="29" t="s">
        <v>177</v>
      </c>
      <c r="C200" s="29"/>
      <c r="D200" s="29" t="s">
        <v>203</v>
      </c>
      <c r="E200" s="29"/>
      <c r="F200" s="30">
        <v>44926</v>
      </c>
      <c r="G200" s="29"/>
      <c r="H200" s="29" t="s">
        <v>225</v>
      </c>
      <c r="I200" s="29"/>
      <c r="J200" s="29"/>
      <c r="K200" s="29"/>
      <c r="L200" s="29" t="s">
        <v>77</v>
      </c>
      <c r="M200" s="29"/>
      <c r="N200" s="31"/>
      <c r="O200" s="29"/>
      <c r="P200" s="31">
        <v>-1236</v>
      </c>
    </row>
    <row r="201" spans="1:16" x14ac:dyDescent="0.25">
      <c r="A201" s="1" t="s">
        <v>171</v>
      </c>
      <c r="B201" s="1"/>
      <c r="C201" s="1"/>
      <c r="D201" s="1"/>
      <c r="E201" s="1"/>
      <c r="F201" s="27"/>
      <c r="G201" s="1"/>
      <c r="H201" s="1"/>
      <c r="I201" s="1"/>
      <c r="J201" s="1"/>
      <c r="K201" s="1"/>
      <c r="L201" s="1"/>
      <c r="M201" s="1"/>
      <c r="N201" s="28"/>
      <c r="O201" s="1"/>
      <c r="P201" s="28"/>
    </row>
    <row r="202" spans="1:16" ht="15.75" thickBot="1" x14ac:dyDescent="0.3">
      <c r="A202" s="26"/>
      <c r="B202" s="32" t="s">
        <v>178</v>
      </c>
      <c r="C202" s="32"/>
      <c r="D202" s="32"/>
      <c r="E202" s="32"/>
      <c r="F202" s="33">
        <v>44926</v>
      </c>
      <c r="G202" s="32"/>
      <c r="H202" s="32"/>
      <c r="I202" s="32"/>
      <c r="J202" s="32"/>
      <c r="K202" s="32"/>
      <c r="L202" s="32" t="s">
        <v>13</v>
      </c>
      <c r="M202" s="32"/>
      <c r="N202" s="34">
        <v>-1236</v>
      </c>
      <c r="O202" s="32"/>
      <c r="P202" s="34">
        <v>1236</v>
      </c>
    </row>
    <row r="203" spans="1:16" x14ac:dyDescent="0.25">
      <c r="A203" s="17" t="s">
        <v>172</v>
      </c>
      <c r="B203" s="17"/>
      <c r="C203" s="17"/>
      <c r="D203" s="17"/>
      <c r="E203" s="17"/>
      <c r="F203" s="35"/>
      <c r="G203" s="17"/>
      <c r="H203" s="17"/>
      <c r="I203" s="17"/>
      <c r="J203" s="17"/>
      <c r="K203" s="17"/>
      <c r="L203" s="17"/>
      <c r="M203" s="17"/>
      <c r="N203" s="2">
        <f>ROUND(SUM(N201:N202),5)</f>
        <v>-1236</v>
      </c>
      <c r="O203" s="17"/>
      <c r="P203" s="2">
        <f>ROUND(SUM(P201:P202),5)</f>
        <v>1236</v>
      </c>
    </row>
    <row r="204" spans="1:16" x14ac:dyDescent="0.25">
      <c r="A204" s="1" t="s">
        <v>171</v>
      </c>
      <c r="B204" s="1"/>
      <c r="C204" s="1"/>
      <c r="D204" s="1"/>
      <c r="E204" s="1"/>
      <c r="F204" s="27"/>
      <c r="G204" s="1"/>
      <c r="H204" s="1"/>
      <c r="I204" s="1"/>
      <c r="J204" s="1"/>
      <c r="K204" s="1"/>
      <c r="L204" s="1"/>
      <c r="M204" s="1"/>
      <c r="N204" s="28"/>
      <c r="O204" s="1"/>
      <c r="P204" s="28"/>
    </row>
    <row r="205" spans="1:16" x14ac:dyDescent="0.25">
      <c r="A205" s="26"/>
      <c r="B205" s="29" t="s">
        <v>177</v>
      </c>
      <c r="C205" s="29"/>
      <c r="D205" s="29" t="s">
        <v>204</v>
      </c>
      <c r="E205" s="29"/>
      <c r="F205" s="30">
        <v>44926</v>
      </c>
      <c r="G205" s="29"/>
      <c r="H205" s="29" t="s">
        <v>226</v>
      </c>
      <c r="I205" s="29"/>
      <c r="J205" s="29"/>
      <c r="K205" s="29"/>
      <c r="L205" s="29" t="s">
        <v>77</v>
      </c>
      <c r="M205" s="29"/>
      <c r="N205" s="31"/>
      <c r="O205" s="29"/>
      <c r="P205" s="31">
        <v>-150</v>
      </c>
    </row>
    <row r="206" spans="1:16" x14ac:dyDescent="0.25">
      <c r="A206" s="1" t="s">
        <v>171</v>
      </c>
      <c r="B206" s="1"/>
      <c r="C206" s="1"/>
      <c r="D206" s="1"/>
      <c r="E206" s="1"/>
      <c r="F206" s="27"/>
      <c r="G206" s="1"/>
      <c r="H206" s="1"/>
      <c r="I206" s="1"/>
      <c r="J206" s="1"/>
      <c r="K206" s="1"/>
      <c r="L206" s="1"/>
      <c r="M206" s="1"/>
      <c r="N206" s="28"/>
      <c r="O206" s="1"/>
      <c r="P206" s="28"/>
    </row>
    <row r="207" spans="1:16" ht="15.75" thickBot="1" x14ac:dyDescent="0.3">
      <c r="A207" s="26"/>
      <c r="B207" s="32" t="s">
        <v>178</v>
      </c>
      <c r="C207" s="32"/>
      <c r="D207" s="32"/>
      <c r="E207" s="32"/>
      <c r="F207" s="33">
        <v>44927</v>
      </c>
      <c r="G207" s="32"/>
      <c r="H207" s="32"/>
      <c r="I207" s="32"/>
      <c r="J207" s="32"/>
      <c r="K207" s="32"/>
      <c r="L207" s="32" t="s">
        <v>53</v>
      </c>
      <c r="M207" s="32"/>
      <c r="N207" s="34">
        <v>-150</v>
      </c>
      <c r="O207" s="32"/>
      <c r="P207" s="34">
        <v>150</v>
      </c>
    </row>
    <row r="208" spans="1:16" x14ac:dyDescent="0.25">
      <c r="A208" s="17" t="s">
        <v>172</v>
      </c>
      <c r="B208" s="17"/>
      <c r="C208" s="17"/>
      <c r="D208" s="17"/>
      <c r="E208" s="17"/>
      <c r="F208" s="35"/>
      <c r="G208" s="17"/>
      <c r="H208" s="17"/>
      <c r="I208" s="17"/>
      <c r="J208" s="17"/>
      <c r="K208" s="17"/>
      <c r="L208" s="17"/>
      <c r="M208" s="17"/>
      <c r="N208" s="2">
        <f>ROUND(SUM(N206:N207),5)</f>
        <v>-150</v>
      </c>
      <c r="O208" s="17"/>
      <c r="P208" s="2">
        <f>ROUND(SUM(P206:P207),5)</f>
        <v>150</v>
      </c>
    </row>
    <row r="209" spans="1:16" x14ac:dyDescent="0.25">
      <c r="A209" s="1" t="s">
        <v>171</v>
      </c>
      <c r="B209" s="1"/>
      <c r="C209" s="1"/>
      <c r="D209" s="1"/>
      <c r="E209" s="1"/>
      <c r="F209" s="27"/>
      <c r="G209" s="1"/>
      <c r="H209" s="1"/>
      <c r="I209" s="1"/>
      <c r="J209" s="1"/>
      <c r="K209" s="1"/>
      <c r="L209" s="1"/>
      <c r="M209" s="1"/>
      <c r="N209" s="28"/>
      <c r="O209" s="1"/>
      <c r="P209" s="28"/>
    </row>
    <row r="210" spans="1:16" x14ac:dyDescent="0.25">
      <c r="A210" s="26"/>
      <c r="B210" s="29" t="s">
        <v>173</v>
      </c>
      <c r="C210" s="29"/>
      <c r="D210" s="29" t="s">
        <v>229</v>
      </c>
      <c r="E210" s="29"/>
      <c r="F210" s="30">
        <v>44926</v>
      </c>
      <c r="G210" s="29"/>
      <c r="H210" s="29" t="s">
        <v>222</v>
      </c>
      <c r="I210" s="29"/>
      <c r="J210" s="29"/>
      <c r="K210" s="29"/>
      <c r="L210" s="29" t="s">
        <v>77</v>
      </c>
      <c r="M210" s="29"/>
      <c r="N210" s="31"/>
      <c r="O210" s="29"/>
      <c r="P210" s="31">
        <v>-945.58</v>
      </c>
    </row>
    <row r="211" spans="1:16" x14ac:dyDescent="0.25">
      <c r="A211" s="1" t="s">
        <v>171</v>
      </c>
      <c r="B211" s="1"/>
      <c r="C211" s="1"/>
      <c r="D211" s="1"/>
      <c r="E211" s="1"/>
      <c r="F211" s="27"/>
      <c r="G211" s="1"/>
      <c r="H211" s="1"/>
      <c r="I211" s="1"/>
      <c r="J211" s="1"/>
      <c r="K211" s="1"/>
      <c r="L211" s="1"/>
      <c r="M211" s="1"/>
      <c r="N211" s="28"/>
      <c r="O211" s="1"/>
      <c r="P211" s="28"/>
    </row>
    <row r="212" spans="1:16" ht="15.75" thickBot="1" x14ac:dyDescent="0.3">
      <c r="A212" s="26"/>
      <c r="B212" s="32"/>
      <c r="C212" s="32"/>
      <c r="D212" s="32"/>
      <c r="E212" s="32"/>
      <c r="F212" s="33"/>
      <c r="G212" s="32"/>
      <c r="H212" s="32"/>
      <c r="I212" s="32"/>
      <c r="J212" s="32"/>
      <c r="K212" s="32"/>
      <c r="L212" s="32" t="s">
        <v>16</v>
      </c>
      <c r="M212" s="32"/>
      <c r="N212" s="34">
        <v>-945.58</v>
      </c>
      <c r="O212" s="32"/>
      <c r="P212" s="34">
        <v>945.58</v>
      </c>
    </row>
    <row r="213" spans="1:16" x14ac:dyDescent="0.25">
      <c r="A213" s="17" t="s">
        <v>172</v>
      </c>
      <c r="B213" s="17"/>
      <c r="C213" s="17"/>
      <c r="D213" s="17"/>
      <c r="E213" s="17"/>
      <c r="F213" s="35"/>
      <c r="G213" s="17"/>
      <c r="H213" s="17"/>
      <c r="I213" s="17"/>
      <c r="J213" s="17"/>
      <c r="K213" s="17"/>
      <c r="L213" s="17"/>
      <c r="M213" s="17"/>
      <c r="N213" s="2">
        <f>ROUND(SUM(N211:N212),5)</f>
        <v>-945.58</v>
      </c>
      <c r="O213" s="17"/>
      <c r="P213" s="2">
        <f>ROUND(SUM(P211:P212),5)</f>
        <v>945.58</v>
      </c>
    </row>
    <row r="214" spans="1:16" x14ac:dyDescent="0.25">
      <c r="A214" s="1" t="s">
        <v>171</v>
      </c>
      <c r="B214" s="1"/>
      <c r="C214" s="1"/>
      <c r="D214" s="1"/>
      <c r="E214" s="1"/>
      <c r="F214" s="27"/>
      <c r="G214" s="1"/>
      <c r="H214" s="1"/>
      <c r="I214" s="1"/>
      <c r="J214" s="1"/>
      <c r="K214" s="1"/>
      <c r="L214" s="1"/>
      <c r="M214" s="1"/>
      <c r="N214" s="28"/>
      <c r="O214" s="1"/>
      <c r="P214" s="28"/>
    </row>
    <row r="215" spans="1:16" x14ac:dyDescent="0.25">
      <c r="A215" s="26"/>
      <c r="B215" s="29" t="s">
        <v>173</v>
      </c>
      <c r="C215" s="29"/>
      <c r="D215" s="29" t="s">
        <v>205</v>
      </c>
      <c r="E215" s="29"/>
      <c r="F215" s="30">
        <v>44900</v>
      </c>
      <c r="G215" s="29"/>
      <c r="H215" s="29" t="s">
        <v>227</v>
      </c>
      <c r="I215" s="29"/>
      <c r="J215" s="29"/>
      <c r="K215" s="29"/>
      <c r="L215" s="29" t="s">
        <v>77</v>
      </c>
      <c r="M215" s="29"/>
      <c r="N215" s="31"/>
      <c r="O215" s="29"/>
      <c r="P215" s="31">
        <v>-3171.5</v>
      </c>
    </row>
    <row r="216" spans="1:16" x14ac:dyDescent="0.25">
      <c r="A216" s="1" t="s">
        <v>171</v>
      </c>
      <c r="B216" s="1"/>
      <c r="C216" s="1"/>
      <c r="D216" s="1"/>
      <c r="E216" s="1"/>
      <c r="F216" s="27"/>
      <c r="G216" s="1"/>
      <c r="H216" s="1"/>
      <c r="I216" s="1"/>
      <c r="J216" s="1"/>
      <c r="K216" s="1"/>
      <c r="L216" s="1"/>
      <c r="M216" s="1"/>
      <c r="N216" s="28"/>
      <c r="O216" s="1"/>
      <c r="P216" s="28"/>
    </row>
    <row r="217" spans="1:16" ht="15.75" thickBot="1" x14ac:dyDescent="0.3">
      <c r="A217" s="26"/>
      <c r="B217" s="32"/>
      <c r="C217" s="32"/>
      <c r="D217" s="32"/>
      <c r="E217" s="32"/>
      <c r="F217" s="33"/>
      <c r="G217" s="32"/>
      <c r="H217" s="32"/>
      <c r="I217" s="32"/>
      <c r="J217" s="32"/>
      <c r="K217" s="32"/>
      <c r="L217" s="32" t="s">
        <v>41</v>
      </c>
      <c r="M217" s="32"/>
      <c r="N217" s="34">
        <v>-3171.5</v>
      </c>
      <c r="O217" s="32"/>
      <c r="P217" s="34">
        <v>3171.5</v>
      </c>
    </row>
    <row r="218" spans="1:16" x14ac:dyDescent="0.25">
      <c r="A218" s="17" t="s">
        <v>172</v>
      </c>
      <c r="B218" s="17"/>
      <c r="C218" s="17"/>
      <c r="D218" s="17"/>
      <c r="E218" s="17"/>
      <c r="F218" s="35"/>
      <c r="G218" s="17"/>
      <c r="H218" s="17"/>
      <c r="I218" s="17"/>
      <c r="J218" s="17"/>
      <c r="K218" s="17"/>
      <c r="L218" s="17"/>
      <c r="M218" s="17"/>
      <c r="N218" s="2">
        <f>ROUND(SUM(N216:N217),5)</f>
        <v>-3171.5</v>
      </c>
      <c r="O218" s="17"/>
      <c r="P218" s="2">
        <f>ROUND(SUM(P216:P217),5)</f>
        <v>3171.5</v>
      </c>
    </row>
    <row r="219" spans="1:16" x14ac:dyDescent="0.25">
      <c r="A219" s="1" t="s">
        <v>171</v>
      </c>
      <c r="B219" s="1"/>
      <c r="C219" s="1"/>
      <c r="D219" s="1"/>
      <c r="E219" s="1"/>
      <c r="F219" s="27"/>
      <c r="G219" s="1"/>
      <c r="H219" s="1"/>
      <c r="I219" s="1"/>
      <c r="J219" s="1"/>
      <c r="K219" s="1"/>
      <c r="L219" s="1"/>
      <c r="M219" s="1"/>
      <c r="N219" s="28"/>
      <c r="O219" s="1"/>
      <c r="P219" s="28"/>
    </row>
    <row r="220" spans="1:16" x14ac:dyDescent="0.25">
      <c r="A220" s="26"/>
      <c r="B220" s="29" t="s">
        <v>173</v>
      </c>
      <c r="C220" s="29"/>
      <c r="D220" s="29" t="s">
        <v>228</v>
      </c>
      <c r="E220" s="29"/>
      <c r="F220" s="30">
        <v>44899</v>
      </c>
      <c r="G220" s="29"/>
      <c r="H220" s="29" t="s">
        <v>216</v>
      </c>
      <c r="I220" s="29"/>
      <c r="J220" s="29"/>
      <c r="K220" s="29"/>
      <c r="L220" s="29" t="s">
        <v>77</v>
      </c>
      <c r="M220" s="29"/>
      <c r="N220" s="31"/>
      <c r="O220" s="29"/>
      <c r="P220" s="31">
        <v>-2250</v>
      </c>
    </row>
    <row r="221" spans="1:16" x14ac:dyDescent="0.25">
      <c r="A221" s="1" t="s">
        <v>171</v>
      </c>
      <c r="B221" s="1"/>
      <c r="C221" s="1"/>
      <c r="D221" s="1"/>
      <c r="E221" s="1"/>
      <c r="F221" s="27"/>
      <c r="G221" s="1"/>
      <c r="H221" s="1"/>
      <c r="I221" s="1"/>
      <c r="J221" s="1"/>
      <c r="K221" s="1"/>
      <c r="L221" s="1"/>
      <c r="M221" s="1"/>
      <c r="N221" s="28"/>
      <c r="O221" s="1"/>
      <c r="P221" s="28"/>
    </row>
    <row r="222" spans="1:16" ht="15.75" thickBot="1" x14ac:dyDescent="0.3">
      <c r="A222" s="26"/>
      <c r="B222" s="32"/>
      <c r="C222" s="32"/>
      <c r="D222" s="32"/>
      <c r="E222" s="32"/>
      <c r="F222" s="33"/>
      <c r="G222" s="32"/>
      <c r="H222" s="32"/>
      <c r="I222" s="32"/>
      <c r="J222" s="32"/>
      <c r="K222" s="32"/>
      <c r="L222" s="32" t="s">
        <v>16</v>
      </c>
      <c r="M222" s="32"/>
      <c r="N222" s="34">
        <v>-2250</v>
      </c>
      <c r="O222" s="32"/>
      <c r="P222" s="34">
        <v>2250</v>
      </c>
    </row>
    <row r="223" spans="1:16" x14ac:dyDescent="0.25">
      <c r="A223" s="17" t="s">
        <v>172</v>
      </c>
      <c r="B223" s="17"/>
      <c r="C223" s="17"/>
      <c r="D223" s="17"/>
      <c r="E223" s="17"/>
      <c r="F223" s="35"/>
      <c r="G223" s="17"/>
      <c r="H223" s="17"/>
      <c r="I223" s="17"/>
      <c r="J223" s="17"/>
      <c r="K223" s="17"/>
      <c r="L223" s="17"/>
      <c r="M223" s="17"/>
      <c r="N223" s="2">
        <f>ROUND(SUM(N221:N222),5)</f>
        <v>-2250</v>
      </c>
      <c r="O223" s="17"/>
      <c r="P223" s="2">
        <f>ROUND(SUM(P221:P222),5)</f>
        <v>2250</v>
      </c>
    </row>
    <row r="224" spans="1:16" x14ac:dyDescent="0.25">
      <c r="A224" s="1" t="s">
        <v>171</v>
      </c>
      <c r="B224" s="1"/>
      <c r="C224" s="1"/>
      <c r="D224" s="1"/>
      <c r="E224" s="1"/>
      <c r="F224" s="27"/>
      <c r="G224" s="1"/>
      <c r="H224" s="1"/>
      <c r="I224" s="1"/>
      <c r="J224" s="1"/>
      <c r="K224" s="1"/>
      <c r="L224" s="1"/>
      <c r="M224" s="1"/>
      <c r="N224" s="28"/>
      <c r="O224" s="1"/>
      <c r="P224" s="28"/>
    </row>
    <row r="225" spans="1:16" x14ac:dyDescent="0.25">
      <c r="A225" s="26"/>
      <c r="B225" s="29" t="s">
        <v>173</v>
      </c>
      <c r="C225" s="29"/>
      <c r="D225" s="29" t="s">
        <v>230</v>
      </c>
      <c r="E225" s="29"/>
      <c r="F225" s="30">
        <v>44926</v>
      </c>
      <c r="G225" s="29"/>
      <c r="H225" s="29" t="s">
        <v>222</v>
      </c>
      <c r="I225" s="29"/>
      <c r="J225" s="29"/>
      <c r="K225" s="29"/>
      <c r="L225" s="29" t="s">
        <v>77</v>
      </c>
      <c r="M225" s="29"/>
      <c r="N225" s="31"/>
      <c r="O225" s="29"/>
      <c r="P225" s="31">
        <v>-2378.75</v>
      </c>
    </row>
    <row r="226" spans="1:16" x14ac:dyDescent="0.25">
      <c r="A226" s="1" t="s">
        <v>171</v>
      </c>
      <c r="B226" s="1"/>
      <c r="C226" s="1"/>
      <c r="D226" s="1"/>
      <c r="E226" s="1"/>
      <c r="F226" s="27"/>
      <c r="G226" s="1"/>
      <c r="H226" s="1"/>
      <c r="I226" s="1"/>
      <c r="J226" s="1"/>
      <c r="K226" s="1"/>
      <c r="L226" s="1"/>
      <c r="M226" s="1"/>
      <c r="N226" s="28"/>
      <c r="O226" s="1"/>
      <c r="P226" s="28"/>
    </row>
    <row r="227" spans="1:16" x14ac:dyDescent="0.25">
      <c r="A227" s="32"/>
      <c r="B227" s="32"/>
      <c r="C227" s="32"/>
      <c r="D227" s="32"/>
      <c r="E227" s="32"/>
      <c r="F227" s="33"/>
      <c r="G227" s="32"/>
      <c r="H227" s="32"/>
      <c r="I227" s="32"/>
      <c r="J227" s="32"/>
      <c r="K227" s="32"/>
      <c r="L227" s="32" t="s">
        <v>44</v>
      </c>
      <c r="M227" s="32"/>
      <c r="N227" s="36">
        <v>-420</v>
      </c>
      <c r="O227" s="32"/>
      <c r="P227" s="36">
        <v>420</v>
      </c>
    </row>
    <row r="228" spans="1:16" x14ac:dyDescent="0.25">
      <c r="A228" s="32"/>
      <c r="B228" s="32"/>
      <c r="C228" s="32"/>
      <c r="D228" s="32"/>
      <c r="E228" s="32"/>
      <c r="F228" s="33"/>
      <c r="G228" s="32"/>
      <c r="H228" s="32"/>
      <c r="I228" s="32"/>
      <c r="J228" s="32"/>
      <c r="K228" s="32"/>
      <c r="L228" s="32" t="s">
        <v>44</v>
      </c>
      <c r="M228" s="32"/>
      <c r="N228" s="36">
        <v>-430</v>
      </c>
      <c r="O228" s="32"/>
      <c r="P228" s="36">
        <v>430</v>
      </c>
    </row>
    <row r="229" spans="1:16" ht="15.75" thickBot="1" x14ac:dyDescent="0.3">
      <c r="A229" s="32"/>
      <c r="B229" s="32"/>
      <c r="C229" s="32"/>
      <c r="D229" s="32"/>
      <c r="E229" s="32"/>
      <c r="F229" s="33"/>
      <c r="G229" s="32"/>
      <c r="H229" s="32"/>
      <c r="I229" s="32"/>
      <c r="J229" s="32"/>
      <c r="K229" s="32"/>
      <c r="L229" s="32" t="s">
        <v>44</v>
      </c>
      <c r="M229" s="32"/>
      <c r="N229" s="34">
        <v>-1528.75</v>
      </c>
      <c r="O229" s="32"/>
      <c r="P229" s="34">
        <v>1528.75</v>
      </c>
    </row>
    <row r="230" spans="1:16" x14ac:dyDescent="0.25">
      <c r="A230" s="17" t="s">
        <v>172</v>
      </c>
      <c r="B230" s="17"/>
      <c r="C230" s="17"/>
      <c r="D230" s="17"/>
      <c r="E230" s="17"/>
      <c r="F230" s="35"/>
      <c r="G230" s="17"/>
      <c r="H230" s="17"/>
      <c r="I230" s="17"/>
      <c r="J230" s="17"/>
      <c r="K230" s="17"/>
      <c r="L230" s="17"/>
      <c r="M230" s="17"/>
      <c r="N230" s="2">
        <f>ROUND(SUM(N226:N229),5)</f>
        <v>-2378.75</v>
      </c>
      <c r="O230" s="17"/>
      <c r="P230" s="2">
        <f>ROUND(SUM(P226:P229),5)</f>
        <v>2378.75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5:48 PM
&amp;"Arial,Bold"&amp;8 01/02/23
&amp;"Arial,Bold"&amp;8 &amp;C&amp;"Arial,Bold"&amp;12 PIKES BAY SANITARY DISTRICT
&amp;"Arial,Bold"&amp;14 Check Detail
&amp;"Arial,Bold"&amp;10 December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YE PNL</vt:lpstr>
      <vt:lpstr>Budget vs Actual</vt:lpstr>
      <vt:lpstr>Checks</vt:lpstr>
      <vt:lpstr>'Balance Sheet'!Print_Titles</vt:lpstr>
      <vt:lpstr>'Budget vs Actual'!Print_Titles</vt:lpstr>
      <vt:lpstr>Checks!Print_Titles</vt:lpstr>
      <vt:lpstr>'YE PNL'!Print_Titles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2023-01-01T17:33:13Z</dcterms:created>
  <dcterms:modified xsi:type="dcterms:W3CDTF">2023-01-02T23:48:59Z</dcterms:modified>
</cp:coreProperties>
</file>