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7.12.23 Packet\"/>
    </mc:Choice>
  </mc:AlternateContent>
  <bookViews>
    <workbookView xWindow="0" yWindow="0" windowWidth="15345" windowHeight="6105"/>
  </bookViews>
  <sheets>
    <sheet name="Balance" sheetId="3" r:id="rId1"/>
    <sheet name="PNL" sheetId="1" r:id="rId2"/>
    <sheet name="Sheet1" sheetId="7" r:id="rId3"/>
    <sheet name="Budget vs Actual" sheetId="5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Balance!$A:$E,Balance!$1:$1</definedName>
    <definedName name="_xlnm.Print_Titles" localSheetId="3">'Budget vs Actual'!$A:$G,'Budget vs Actual'!$1:$2</definedName>
    <definedName name="_xlnm.Print_Titles" localSheetId="1">PNL!$A:$F,PNL!$1:$1</definedName>
    <definedName name="_xlnm.Print_Titles" localSheetId="2">Sheet1!$A:$A,Sheet1!$1:$1</definedName>
    <definedName name="QB_COLUMN_29" localSheetId="0" hidden="1">Balance!$F$1</definedName>
    <definedName name="QB_COLUMN_29" localSheetId="1" hidden="1">PNL!$G$1</definedName>
    <definedName name="QB_COLUMN_59200" localSheetId="3" hidden="1">'Budget vs Actual'!$H$2</definedName>
    <definedName name="QB_COLUMN_63620" localSheetId="3" hidden="1">'Budget vs Actual'!$L$2</definedName>
    <definedName name="QB_COLUMN_64430" localSheetId="3" hidden="1">'Budget vs Actual'!$N$2</definedName>
    <definedName name="QB_COLUMN_76210" localSheetId="3" hidden="1">'Budget vs Actual'!$J$2</definedName>
    <definedName name="QB_DATA_0" localSheetId="0" hidden="1">Balance!$5:$5,Balance!$6:$6,Balance!$7:$7,Balance!$8:$8,Balance!$11:$11,Balance!$12:$12,Balance!$13:$13,Balance!$14:$14,Balance!$17:$17,Balance!$18:$18,Balance!$19:$19,Balance!$20:$20,Balance!$21:$21,Balance!$22:$22,Balance!$26:$26,Balance!$27:$27</definedName>
    <definedName name="QB_DATA_0" localSheetId="3" hidden="1">'Budget vs Actual'!$6:$6,'Budget vs Actual'!$9:$9,'Budget vs Actual'!$17:$17,'Budget vs Actual'!$23:$23,'Budget vs Actual'!$25:$25,'Budget vs Actual'!$26:$26,'Budget vs Actual'!$31:$31,'Budget vs Actual'!$44:$44,'Budget vs Actual'!$45:$45,'Budget vs Actual'!$48:$48,'Budget vs Actual'!$49:$49,'Budget vs Actual'!$83:$83,'Budget vs Actual'!$84:$84,'Budget vs Actual'!$91:$91,'Budget vs Actual'!$93:$93,'Budget vs Actual'!$94:$94</definedName>
    <definedName name="QB_DATA_0" localSheetId="1" hidden="1">PNL!$4:$4,PNL!$5:$5,PNL!$6:$6,PNL!$9:$9,PNL!$10:$10,PNL!$11:$11,PNL!$13:$13,PNL!$14:$14,PNL!$17:$17,PNL!$20:$20,PNL!$21:$21,PNL!$22:$22,PNL!$23:$23,PNL!$24:$24,PNL!$25:$25,PNL!$28:$28</definedName>
    <definedName name="QB_DATA_1" localSheetId="0" hidden="1">Balance!$28:$28,Balance!$29:$29,Balance!$30:$30,Balance!$31:$31,Balance!$32:$32,Balance!$33:$33,Balance!$34:$34,Balance!$36:$36,Balance!$37:$37,Balance!$39:$39,Balance!$40:$40,Balance!$41:$41,Balance!$44:$44,Balance!$51:$51,Balance!$54:$54,Balance!$55:$55</definedName>
    <definedName name="QB_DATA_1" localSheetId="3" hidden="1">'Budget vs Actual'!$95:$95,'Budget vs Actual'!$101:$101,'Budget vs Actual'!$102:$102,'Budget vs Actual'!$112:$112,'Budget vs Actual'!$116:$116,'Budget vs Actual'!$117:$117,'Budget vs Actual'!$121:$121,'Budget vs Actual'!$131:$131,'Budget vs Actual'!$132:$132,'Budget vs Actual'!$136:$136,'Budget vs Actual'!$137:$137,'Budget vs Actual'!$142:$142,'Budget vs Actual'!$146:$146,'Budget vs Actual'!$150:$150,'Budget vs Actual'!$153:$153,'Budget vs Actual'!$155:$155</definedName>
    <definedName name="QB_DATA_1" localSheetId="1" hidden="1">PNL!$30:$30,PNL!$31:$31,PNL!$32:$32,PNL!$36:$36,PNL!$39:$39,PNL!$40:$40,PNL!$43:$43,PNL!$44:$44,PNL!$46:$46,PNL!$48:$48,PNL!$51:$51,PNL!$57:$57</definedName>
    <definedName name="QB_DATA_2" localSheetId="0" hidden="1">Balance!$56:$56,Balance!$57:$57,Balance!$58:$58,Balance!$59:$59,Balance!$60:$60,Balance!$64:$64,Balance!$65:$65,Balance!$66:$66,Balance!$70:$70,Balance!$71:$71,Balance!$72:$72,Balance!$73:$73,Balance!$74:$74,Balance!$75:$75</definedName>
    <definedName name="QB_DATA_2" localSheetId="3" hidden="1">'Budget vs Actual'!$156:$156,'Budget vs Actual'!$159:$159,'Budget vs Actual'!$173:$173,'Budget vs Actual'!$212:$212</definedName>
    <definedName name="QB_FORMULA_0" localSheetId="0" hidden="1">Balance!$F$9,Balance!$F$15,Balance!$F$23,Balance!$F$24,Balance!$F$38,Balance!$F$42,Balance!$F$45,Balance!$F$46,Balance!$F$52,Balance!$F$61,Balance!$F$62,Balance!$F$67,Balance!$F$68,Balance!$F$76,Balance!$F$77</definedName>
    <definedName name="QB_FORMULA_0" localSheetId="3" hidden="1">'Budget vs Actual'!$L$6,'Budget vs Actual'!$N$6,'Budget vs Actual'!$L$9,'Budget vs Actual'!$N$9,'Budget vs Actual'!$L$17,'Budget vs Actual'!$N$17,'Budget vs Actual'!$H$20,'Budget vs Actual'!$J$20,'Budget vs Actual'!$L$20,'Budget vs Actual'!$N$20,'Budget vs Actual'!$L$23,'Budget vs Actual'!$N$23,'Budget vs Actual'!$L$25,'Budget vs Actual'!$L$26,'Budget vs Actual'!$L$31,'Budget vs Actual'!$L$44</definedName>
    <definedName name="QB_FORMULA_0" localSheetId="1" hidden="1">PNL!$G$7,PNL!$G$15,PNL!$G$18,PNL!$G$26,PNL!$G$33,PNL!$G$34,PNL!$G$37,PNL!$G$41,PNL!$G$47,PNL!$G$49,PNL!$G$52,PNL!$G$53,PNL!$G$54,PNL!$G$58,PNL!$G$59,PNL!$G$60</definedName>
    <definedName name="QB_FORMULA_1" localSheetId="3" hidden="1">'Budget vs Actual'!$N$44,'Budget vs Actual'!$L$45,'Budget vs Actual'!$N$45,'Budget vs Actual'!$L$48,'Budget vs Actual'!$N$48,'Budget vs Actual'!$L$49,'Budget vs Actual'!$N$49,'Budget vs Actual'!$H$55,'Budget vs Actual'!$J$55,'Budget vs Actual'!$L$55,'Budget vs Actual'!$N$55,'Budget vs Actual'!$L$83,'Budget vs Actual'!$N$83,'Budget vs Actual'!$L$84,'Budget vs Actual'!$N$84,'Budget vs Actual'!$L$91</definedName>
    <definedName name="QB_FORMULA_2" localSheetId="3" hidden="1">'Budget vs Actual'!$N$91,'Budget vs Actual'!$H$92,'Budget vs Actual'!$J$92,'Budget vs Actual'!$L$92,'Budget vs Actual'!$N$92,'Budget vs Actual'!$L$93,'Budget vs Actual'!$N$93,'Budget vs Actual'!$L$94,'Budget vs Actual'!$N$94,'Budget vs Actual'!$L$95,'Budget vs Actual'!$N$95,'Budget vs Actual'!$H$97,'Budget vs Actual'!$J$97,'Budget vs Actual'!$L$97,'Budget vs Actual'!$N$97,'Budget vs Actual'!$L$101</definedName>
    <definedName name="QB_FORMULA_3" localSheetId="3" hidden="1">'Budget vs Actual'!$L$102,'Budget vs Actual'!$N$102,'Budget vs Actual'!$L$112,'Budget vs Actual'!$N$112,'Budget vs Actual'!$L$116,'Budget vs Actual'!$N$116,'Budget vs Actual'!$L$117,'Budget vs Actual'!$N$117,'Budget vs Actual'!$H$118,'Budget vs Actual'!$J$118,'Budget vs Actual'!$L$118,'Budget vs Actual'!$N$118,'Budget vs Actual'!$L$121,'Budget vs Actual'!$J$122,'Budget vs Actual'!$L$122,'Budget vs Actual'!$H$126</definedName>
    <definedName name="QB_FORMULA_4" localSheetId="3" hidden="1">'Budget vs Actual'!$J$126,'Budget vs Actual'!$L$126,'Budget vs Actual'!$N$126,'Budget vs Actual'!$L$131,'Budget vs Actual'!$L$132,'Budget vs Actual'!$N$132,'Budget vs Actual'!$H$134,'Budget vs Actual'!$J$134,'Budget vs Actual'!$L$134,'Budget vs Actual'!$N$134,'Budget vs Actual'!$L$136,'Budget vs Actual'!$N$136,'Budget vs Actual'!$L$137,'Budget vs Actual'!$N$137,'Budget vs Actual'!$H$139,'Budget vs Actual'!$J$139</definedName>
    <definedName name="QB_FORMULA_5" localSheetId="3" hidden="1">'Budget vs Actual'!$L$139,'Budget vs Actual'!$N$139,'Budget vs Actual'!$L$142,'Budget vs Actual'!$N$142,'Budget vs Actual'!$H$144,'Budget vs Actual'!$L$144,'Budget vs Actual'!$N$144,'Budget vs Actual'!$L$146,'Budget vs Actual'!$N$146,'Budget vs Actual'!$L$150,'Budget vs Actual'!$J$151,'Budget vs Actual'!$L$151,'Budget vs Actual'!$L$153,'Budget vs Actual'!$N$153,'Budget vs Actual'!$L$155,'Budget vs Actual'!$N$155</definedName>
    <definedName name="QB_FORMULA_6" localSheetId="3" hidden="1">'Budget vs Actual'!$L$156,'Budget vs Actual'!$H$157,'Budget vs Actual'!$J$157,'Budget vs Actual'!$L$157,'Budget vs Actual'!$N$157,'Budget vs Actual'!$L$159,'Budget vs Actual'!$N$159,'Budget vs Actual'!$H$161,'Budget vs Actual'!$J$161,'Budget vs Actual'!$L$161,'Budget vs Actual'!$N$161,'Budget vs Actual'!$L$173,'Budget vs Actual'!$N$173,'Budget vs Actual'!$H$183,'Budget vs Actual'!$J$183,'Budget vs Actual'!$L$183</definedName>
    <definedName name="QB_FORMULA_7" localSheetId="3" hidden="1">'Budget vs Actual'!$N$183,'Budget vs Actual'!$H$184,'Budget vs Actual'!$J$184,'Budget vs Actual'!$L$184,'Budget vs Actual'!$N$184,'Budget vs Actual'!$H$185,'Budget vs Actual'!$J$185,'Budget vs Actual'!$L$185,'Budget vs Actual'!$N$185,'Budget vs Actual'!$L$212,'Budget vs Actual'!$N$212,'Budget vs Actual'!$H$215,'Budget vs Actual'!$J$215,'Budget vs Actual'!$L$215,'Budget vs Actual'!$N$215,'Budget vs Actual'!$H$216</definedName>
    <definedName name="QB_FORMULA_8" localSheetId="3" hidden="1">'Budget vs Actual'!$J$216,'Budget vs Actual'!$L$216,'Budget vs Actual'!$N$216,'Budget vs Actual'!$H$217,'Budget vs Actual'!$J$217,'Budget vs Actual'!$L$217,'Budget vs Actual'!$N$217</definedName>
    <definedName name="QB_ROW_1" localSheetId="0" hidden="1">Balance!$A$2</definedName>
    <definedName name="QB_ROW_10031" localSheetId="0" hidden="1">Balance!$D$50</definedName>
    <definedName name="QB_ROW_1011" localSheetId="0" hidden="1">Balance!$B$3</definedName>
    <definedName name="QB_ROW_101220" localSheetId="0" hidden="1">Balance!$C$40</definedName>
    <definedName name="QB_ROW_10240" localSheetId="3" hidden="1">'Budget vs Actual'!$E$172</definedName>
    <definedName name="QB_ROW_103240" localSheetId="3" hidden="1">'Budget vs Actual'!$E$175</definedName>
    <definedName name="QB_ROW_10331" localSheetId="0" hidden="1">Balance!$D$52</definedName>
    <definedName name="QB_ROW_104230" localSheetId="3" hidden="1">'Budget vs Actual'!$D$18</definedName>
    <definedName name="QB_ROW_106240" localSheetId="0" hidden="1">Balance!$E$58</definedName>
    <definedName name="QB_ROW_107230" localSheetId="3" hidden="1">'Budget vs Actual'!$D$9</definedName>
    <definedName name="QB_ROW_107230" localSheetId="1" hidden="1">PNL!$D$5</definedName>
    <definedName name="QB_ROW_110230" localSheetId="0" hidden="1">Balance!$D$66</definedName>
    <definedName name="QB_ROW_11240" localSheetId="3" hidden="1">'Budget vs Actual'!$E$171</definedName>
    <definedName name="QB_ROW_116250" localSheetId="3" hidden="1">'Budget vs Actual'!$F$149</definedName>
    <definedName name="QB_ROW_117220" localSheetId="0" hidden="1">Balance!$C$32</definedName>
    <definedName name="QB_ROW_12031" localSheetId="0" hidden="1">Balance!$D$53</definedName>
    <definedName name="QB_ROW_1220" localSheetId="0" hidden="1">Balance!$C$72</definedName>
    <definedName name="QB_ROW_122030" localSheetId="3" hidden="1">'Budget vs Actual'!$D$140</definedName>
    <definedName name="QB_ROW_122240" localSheetId="3" hidden="1">'Budget vs Actual'!$E$143</definedName>
    <definedName name="QB_ROW_122330" localSheetId="3" hidden="1">'Budget vs Actual'!$D$144</definedName>
    <definedName name="QB_ROW_123040" localSheetId="3" hidden="1">'Budget vs Actual'!$E$193</definedName>
    <definedName name="QB_ROW_123250" localSheetId="3" hidden="1">'Budget vs Actual'!$F$196</definedName>
    <definedName name="QB_ROW_12331" localSheetId="0" hidden="1">Balance!$D$61</definedName>
    <definedName name="QB_ROW_123340" localSheetId="3" hidden="1">'Budget vs Actual'!$E$197</definedName>
    <definedName name="QB_ROW_125230" localSheetId="3" hidden="1">'Budget vs Actual'!$D$16</definedName>
    <definedName name="QB_ROW_128240" localSheetId="0" hidden="1">Balance!$E$59</definedName>
    <definedName name="QB_ROW_129240" localSheetId="3" hidden="1">'Budget vs Actual'!$E$170</definedName>
    <definedName name="QB_ROW_13021" localSheetId="0" hidden="1">Balance!$C$63</definedName>
    <definedName name="QB_ROW_1311" localSheetId="0" hidden="1">Balance!$B$24</definedName>
    <definedName name="QB_ROW_131230" localSheetId="3" hidden="1">'Budget vs Actual'!$D$11</definedName>
    <definedName name="QB_ROW_13321" localSheetId="0" hidden="1">Balance!$C$67</definedName>
    <definedName name="QB_ROW_133230" localSheetId="0" hidden="1">Balance!$D$22</definedName>
    <definedName name="QB_ROW_134220" localSheetId="0" hidden="1">Balance!$C$74</definedName>
    <definedName name="QB_ROW_135220" localSheetId="0" hidden="1">Balance!$C$73</definedName>
    <definedName name="QB_ROW_136220" localSheetId="0" hidden="1">Balance!$C$33</definedName>
    <definedName name="QB_ROW_137220" localSheetId="0" hidden="1">Balance!$C$41</definedName>
    <definedName name="QB_ROW_139250" localSheetId="3" hidden="1">'Budget vs Actual'!$F$200</definedName>
    <definedName name="QB_ROW_14011" localSheetId="0" hidden="1">Balance!$B$69</definedName>
    <definedName name="QB_ROW_140240" localSheetId="3" hidden="1">'Budget vs Actual'!$E$51</definedName>
    <definedName name="QB_ROW_141240" localSheetId="3" hidden="1">'Budget vs Actual'!$E$158</definedName>
    <definedName name="QB_ROW_142240" localSheetId="3" hidden="1">'Budget vs Actual'!$E$103</definedName>
    <definedName name="QB_ROW_14311" localSheetId="0" hidden="1">Balance!$B$76</definedName>
    <definedName name="QB_ROW_146320" localSheetId="0" hidden="1">Balance!$C$34</definedName>
    <definedName name="QB_ROW_147230" localSheetId="3" hidden="1">'Budget vs Actual'!$D$129</definedName>
    <definedName name="QB_ROW_150240" localSheetId="3" hidden="1">'Budget vs Actual'!$E$124</definedName>
    <definedName name="QB_ROW_152330" localSheetId="0" hidden="1">Balance!$D$7</definedName>
    <definedName name="QB_ROW_154230" localSheetId="0" hidden="1">Balance!$D$8</definedName>
    <definedName name="QB_ROW_155250" localSheetId="3" hidden="1">'Budget vs Actual'!$F$199</definedName>
    <definedName name="QB_ROW_16240" localSheetId="3" hidden="1">'Budget vs Actual'!$E$147</definedName>
    <definedName name="QB_ROW_17221" localSheetId="0" hidden="1">Balance!$C$75</definedName>
    <definedName name="QB_ROW_17230" localSheetId="3" hidden="1">'Budget vs Actual'!$D$43</definedName>
    <definedName name="QB_ROW_180230" localSheetId="0" hidden="1">Balance!$D$18</definedName>
    <definedName name="QB_ROW_181230" localSheetId="0" hidden="1">Balance!$D$20</definedName>
    <definedName name="QB_ROW_182250" localSheetId="3" hidden="1">'Budget vs Actual'!$F$201</definedName>
    <definedName name="QB_ROW_18230" localSheetId="3" hidden="1">'Budget vs Actual'!$D$45</definedName>
    <definedName name="QB_ROW_18230" localSheetId="1" hidden="1">PNL!$D$11</definedName>
    <definedName name="QB_ROW_18301" localSheetId="3" hidden="1">'Budget vs Actual'!$A$217</definedName>
    <definedName name="QB_ROW_18301" localSheetId="1" hidden="1">PNL!$A$60</definedName>
    <definedName name="QB_ROW_183220" localSheetId="0" hidden="1">Balance!$C$44</definedName>
    <definedName name="QB_ROW_184250" localSheetId="3" hidden="1">'Budget vs Actual'!$F$195</definedName>
    <definedName name="QB_ROW_187250" localSheetId="3" hidden="1">'Budget vs Actual'!$F$202</definedName>
    <definedName name="QB_ROW_189040" localSheetId="3" hidden="1">'Budget vs Actual'!$E$198</definedName>
    <definedName name="QB_ROW_189250" localSheetId="3" hidden="1">'Budget vs Actual'!$F$203</definedName>
    <definedName name="QB_ROW_189340" localSheetId="3" hidden="1">'Budget vs Actual'!$E$204</definedName>
    <definedName name="QB_ROW_19011" localSheetId="3" hidden="1">'Budget vs Actual'!$B$3</definedName>
    <definedName name="QB_ROW_19011" localSheetId="1" hidden="1">PNL!$B$2</definedName>
    <definedName name="QB_ROW_191040" localSheetId="3" hidden="1">'Budget vs Actual'!$E$71</definedName>
    <definedName name="QB_ROW_191250" localSheetId="3" hidden="1">'Budget vs Actual'!$F$77</definedName>
    <definedName name="QB_ROW_191340" localSheetId="3" hidden="1">'Budget vs Actual'!$E$78</definedName>
    <definedName name="QB_ROW_192030" localSheetId="3" hidden="1">'Budget vs Actual'!$D$130</definedName>
    <definedName name="QB_ROW_192030" localSheetId="1" hidden="1">PNL!$D$35</definedName>
    <definedName name="QB_ROW_192240" localSheetId="3" hidden="1">'Budget vs Actual'!$E$133</definedName>
    <definedName name="QB_ROW_192330" localSheetId="3" hidden="1">'Budget vs Actual'!$D$134</definedName>
    <definedName name="QB_ROW_192330" localSheetId="1" hidden="1">PNL!$D$37</definedName>
    <definedName name="QB_ROW_19311" localSheetId="3" hidden="1">'Budget vs Actual'!$B$185</definedName>
    <definedName name="QB_ROW_19311" localSheetId="1" hidden="1">PNL!$B$54</definedName>
    <definedName name="QB_ROW_193230" localSheetId="3" hidden="1">'Budget vs Actual'!$D$212</definedName>
    <definedName name="QB_ROW_193230" localSheetId="1" hidden="1">PNL!$D$57</definedName>
    <definedName name="QB_ROW_194030" localSheetId="3" hidden="1">'Budget vs Actual'!$D$168</definedName>
    <definedName name="QB_ROW_194030" localSheetId="1" hidden="1">PNL!$D$50</definedName>
    <definedName name="QB_ROW_194240" localSheetId="3" hidden="1">'Budget vs Actual'!$E$182</definedName>
    <definedName name="QB_ROW_194330" localSheetId="3" hidden="1">'Budget vs Actual'!$D$183</definedName>
    <definedName name="QB_ROW_194330" localSheetId="1" hidden="1">PNL!$D$52</definedName>
    <definedName name="QB_ROW_196240" localSheetId="0" hidden="1">Balance!$E$55</definedName>
    <definedName name="QB_ROW_198240" localSheetId="0" hidden="1">Balance!$E$54</definedName>
    <definedName name="QB_ROW_199240" localSheetId="0" hidden="1">Balance!$E$60</definedName>
    <definedName name="QB_ROW_20021" localSheetId="3" hidden="1">'Budget vs Actual'!$C$4</definedName>
    <definedName name="QB_ROW_20021" localSheetId="1" hidden="1">PNL!$C$3</definedName>
    <definedName name="QB_ROW_200250" localSheetId="3" hidden="1">'Budget vs Actual'!$F$194</definedName>
    <definedName name="QB_ROW_201230" localSheetId="3" hidden="1">'Budget vs Actual'!$D$41</definedName>
    <definedName name="QB_ROW_2021" localSheetId="0" hidden="1">Balance!$C$4</definedName>
    <definedName name="QB_ROW_202230" localSheetId="3" hidden="1">'Budget vs Actual'!$D$214</definedName>
    <definedName name="QB_ROW_20321" localSheetId="3" hidden="1">'Budget vs Actual'!$C$20</definedName>
    <definedName name="QB_ROW_20321" localSheetId="1" hidden="1">PNL!$C$7</definedName>
    <definedName name="QB_ROW_2040" localSheetId="3" hidden="1">'Budget vs Actual'!$E$148</definedName>
    <definedName name="QB_ROW_207230" localSheetId="3" hidden="1">'Budget vs Actual'!$D$44</definedName>
    <definedName name="QB_ROW_207230" localSheetId="1" hidden="1">PNL!$D$10</definedName>
    <definedName name="QB_ROW_208240" localSheetId="3" hidden="1">'Budget vs Actual'!$E$142</definedName>
    <definedName name="QB_ROW_209240" localSheetId="0" hidden="1">Balance!$E$56</definedName>
    <definedName name="QB_ROW_21021" localSheetId="3" hidden="1">'Budget vs Actual'!$C$21</definedName>
    <definedName name="QB_ROW_21021" localSheetId="1" hidden="1">PNL!$C$8</definedName>
    <definedName name="QB_ROW_210230" localSheetId="3" hidden="1">'Budget vs Actual'!$D$12</definedName>
    <definedName name="QB_ROW_212240" localSheetId="3" hidden="1">'Budget vs Actual'!$E$52</definedName>
    <definedName name="QB_ROW_21321" localSheetId="3" hidden="1">'Budget vs Actual'!$C$184</definedName>
    <definedName name="QB_ROW_21321" localSheetId="1" hidden="1">PNL!$C$53</definedName>
    <definedName name="QB_ROW_213240" localSheetId="3" hidden="1">'Budget vs Actual'!$E$141</definedName>
    <definedName name="QB_ROW_215240" localSheetId="3" hidden="1">'Budget vs Actual'!$E$174</definedName>
    <definedName name="QB_ROW_216240" localSheetId="3" hidden="1">'Budget vs Actual'!$E$83</definedName>
    <definedName name="QB_ROW_216240" localSheetId="1" hidden="1">PNL!$E$20</definedName>
    <definedName name="QB_ROW_217230" localSheetId="0" hidden="1">Balance!$D$5</definedName>
    <definedName name="QB_ROW_218230" localSheetId="0" hidden="1">Balance!$D$6</definedName>
    <definedName name="QB_ROW_219230" localSheetId="0" hidden="1">Balance!$D$19</definedName>
    <definedName name="QB_ROW_22011" localSheetId="3" hidden="1">'Budget vs Actual'!$B$186</definedName>
    <definedName name="QB_ROW_22011" localSheetId="1" hidden="1">PNL!$B$55</definedName>
    <definedName name="QB_ROW_220220" localSheetId="0" hidden="1">Balance!$C$39</definedName>
    <definedName name="QB_ROW_221230" localSheetId="3" hidden="1">'Budget vs Actual'!$D$208</definedName>
    <definedName name="QB_ROW_222240" localSheetId="3" hidden="1">'Budget vs Actual'!$E$153</definedName>
    <definedName name="QB_ROW_222240" localSheetId="1" hidden="1">PNL!$E$44</definedName>
    <definedName name="QB_ROW_22230" localSheetId="3" hidden="1">'Budget vs Actual'!$D$26</definedName>
    <definedName name="QB_ROW_22311" localSheetId="3" hidden="1">'Budget vs Actual'!$B$216</definedName>
    <definedName name="QB_ROW_22311" localSheetId="1" hidden="1">PNL!$B$59</definedName>
    <definedName name="QB_ROW_223230" localSheetId="3" hidden="1">'Budget vs Actual'!$D$58</definedName>
    <definedName name="QB_ROW_2250" localSheetId="3" hidden="1">'Budget vs Actual'!$F$150</definedName>
    <definedName name="QB_ROW_225020" localSheetId="0" hidden="1">Balance!$C$35</definedName>
    <definedName name="QB_ROW_225230" localSheetId="0" hidden="1">Balance!$D$37</definedName>
    <definedName name="QB_ROW_225320" localSheetId="0" hidden="1">Balance!$C$38</definedName>
    <definedName name="QB_ROW_227250" localSheetId="3" hidden="1">'Budget vs Actual'!$F$36</definedName>
    <definedName name="QB_ROW_228250" localSheetId="3" hidden="1">'Budget vs Actual'!$F$62</definedName>
    <definedName name="QB_ROW_229250" localSheetId="3" hidden="1">'Budget vs Actual'!$F$63</definedName>
    <definedName name="QB_ROW_23021" localSheetId="3" hidden="1">'Budget vs Actual'!$C$187</definedName>
    <definedName name="QB_ROW_230230" localSheetId="0" hidden="1">Balance!$D$36</definedName>
    <definedName name="QB_ROW_231240" localSheetId="3" hidden="1">'Budget vs Actual'!$E$131</definedName>
    <definedName name="QB_ROW_2321" localSheetId="0" hidden="1">Balance!$C$9</definedName>
    <definedName name="QB_ROW_232250" localSheetId="3" hidden="1">'Budget vs Actual'!$F$68</definedName>
    <definedName name="QB_ROW_23230" localSheetId="3" hidden="1">'Budget vs Actual'!$D$189</definedName>
    <definedName name="QB_ROW_23321" localSheetId="3" hidden="1">'Budget vs Actual'!$C$209</definedName>
    <definedName name="QB_ROW_233260" localSheetId="3" hidden="1">'Budget vs Actual'!$G$74</definedName>
    <definedName name="QB_ROW_2340" localSheetId="3" hidden="1">'Budget vs Actual'!$E$151</definedName>
    <definedName name="QB_ROW_234250" localSheetId="3" hidden="1">'Budget vs Actual'!$F$34</definedName>
    <definedName name="QB_ROW_237030" localSheetId="3" hidden="1">'Budget vs Actual'!$D$59</definedName>
    <definedName name="QB_ROW_237030" localSheetId="1" hidden="1">PNL!$D$16</definedName>
    <definedName name="QB_ROW_237240" localSheetId="3" hidden="1">'Budget vs Actual'!$E$79</definedName>
    <definedName name="QB_ROW_237330" localSheetId="3" hidden="1">'Budget vs Actual'!$D$80</definedName>
    <definedName name="QB_ROW_237330" localSheetId="1" hidden="1">PNL!$D$18</definedName>
    <definedName name="QB_ROW_238030" localSheetId="3" hidden="1">'Budget vs Actual'!$D$32</definedName>
    <definedName name="QB_ROW_238240" localSheetId="3" hidden="1">'Budget vs Actual'!$E$39</definedName>
    <definedName name="QB_ROW_238330" localSheetId="3" hidden="1">'Budget vs Actual'!$D$40</definedName>
    <definedName name="QB_ROW_239040" localSheetId="3" hidden="1">'Budget vs Actual'!$E$33</definedName>
    <definedName name="QB_ROW_239250" localSheetId="3" hidden="1">'Budget vs Actual'!$F$37</definedName>
    <definedName name="QB_ROW_239340" localSheetId="3" hidden="1">'Budget vs Actual'!$E$38</definedName>
    <definedName name="QB_ROW_24021" localSheetId="3" hidden="1">'Budget vs Actual'!$C$210</definedName>
    <definedName name="QB_ROW_24021" localSheetId="1" hidden="1">PNL!$C$56</definedName>
    <definedName name="QB_ROW_240240" localSheetId="3" hidden="1">'Budget vs Actual'!$E$104</definedName>
    <definedName name="QB_ROW_241030" localSheetId="3" hidden="1">'Budget vs Actual'!$D$145</definedName>
    <definedName name="QB_ROW_241030" localSheetId="1" hidden="1">PNL!$D$42</definedName>
    <definedName name="QB_ROW_241240" localSheetId="3" hidden="1">'Budget vs Actual'!$E$160</definedName>
    <definedName name="QB_ROW_241330" localSheetId="3" hidden="1">'Budget vs Actual'!$D$161</definedName>
    <definedName name="QB_ROW_241330" localSheetId="1" hidden="1">PNL!$D$49</definedName>
    <definedName name="QB_ROW_242030" localSheetId="3" hidden="1">'Budget vs Actual'!$D$191</definedName>
    <definedName name="QB_ROW_242240" localSheetId="3" hidden="1">'Budget vs Actual'!$E$205</definedName>
    <definedName name="QB_ROW_242330" localSheetId="3" hidden="1">'Budget vs Actual'!$D$206</definedName>
    <definedName name="QB_ROW_24321" localSheetId="3" hidden="1">'Budget vs Actual'!$C$215</definedName>
    <definedName name="QB_ROW_24321" localSheetId="1" hidden="1">PNL!$C$58</definedName>
    <definedName name="QB_ROW_244230" localSheetId="3" hidden="1">'Budget vs Actual'!$D$188</definedName>
    <definedName name="QB_ROW_246230" localSheetId="3" hidden="1">'Budget vs Actual'!$D$14</definedName>
    <definedName name="QB_ROW_248230" localSheetId="3" hidden="1">'Budget vs Actual'!$D$213</definedName>
    <definedName name="QB_ROW_249250" localSheetId="3" hidden="1">'Budget vs Actual'!$F$35</definedName>
    <definedName name="QB_ROW_250240" localSheetId="3" hidden="1">'Budget vs Actual'!$E$95</definedName>
    <definedName name="QB_ROW_250240" localSheetId="1" hidden="1">PNL!$E$25</definedName>
    <definedName name="QB_ROW_251240" localSheetId="3" hidden="1">'Budget vs Actual'!$E$94</definedName>
    <definedName name="QB_ROW_251240" localSheetId="1" hidden="1">PNL!$E$24</definedName>
    <definedName name="QB_ROW_252240" localSheetId="3" hidden="1">'Budget vs Actual'!$E$84</definedName>
    <definedName name="QB_ROW_252240" localSheetId="1" hidden="1">PNL!$E$21</definedName>
    <definedName name="QB_ROW_25230" localSheetId="3" hidden="1">'Budget vs Actual'!$D$46</definedName>
    <definedName name="QB_ROW_253240" localSheetId="3" hidden="1">'Budget vs Actual'!$E$93</definedName>
    <definedName name="QB_ROW_253240" localSheetId="1" hidden="1">PNL!$E$23</definedName>
    <definedName name="QB_ROW_254030" localSheetId="3" hidden="1">'Budget vs Actual'!$D$81</definedName>
    <definedName name="QB_ROW_254030" localSheetId="1" hidden="1">PNL!$D$19</definedName>
    <definedName name="QB_ROW_254240" localSheetId="3" hidden="1">'Budget vs Actual'!$E$96</definedName>
    <definedName name="QB_ROW_254330" localSheetId="3" hidden="1">'Budget vs Actual'!$D$97</definedName>
    <definedName name="QB_ROW_254330" localSheetId="1" hidden="1">PNL!$D$26</definedName>
    <definedName name="QB_ROW_255220" localSheetId="0" hidden="1">Balance!$C$31</definedName>
    <definedName name="QB_ROW_256230" localSheetId="3" hidden="1">'Budget vs Actual'!$D$19</definedName>
    <definedName name="QB_ROW_257230" localSheetId="3" hidden="1">'Budget vs Actual'!$D$5</definedName>
    <definedName name="QB_ROW_258230" localSheetId="0" hidden="1">Balance!$D$13</definedName>
    <definedName name="QB_ROW_259230" localSheetId="3" hidden="1">'Budget vs Actual'!$D$190</definedName>
    <definedName name="QB_ROW_260230" localSheetId="0" hidden="1">Balance!$D$14</definedName>
    <definedName name="QB_ROW_261230" localSheetId="3" hidden="1">'Budget vs Actual'!$D$207</definedName>
    <definedName name="QB_ROW_262240" localSheetId="3" hidden="1">'Budget vs Actual'!$E$101</definedName>
    <definedName name="QB_ROW_26240" localSheetId="3" hidden="1">'Budget vs Actual'!$E$152</definedName>
    <definedName name="QB_ROW_264240" localSheetId="3" hidden="1">'Budget vs Actual'!$E$82</definedName>
    <definedName name="QB_ROW_265240" localSheetId="3" hidden="1">'Budget vs Actual'!$E$49</definedName>
    <definedName name="QB_ROW_265240" localSheetId="1" hidden="1">PNL!$E$14</definedName>
    <definedName name="QB_ROW_266230" localSheetId="3" hidden="1">'Budget vs Actual'!$D$8</definedName>
    <definedName name="QB_ROW_267250" localSheetId="3" hidden="1">'Budget vs Actual'!$F$116</definedName>
    <definedName name="QB_ROW_267250" localSheetId="1" hidden="1">PNL!$F$31</definedName>
    <definedName name="QB_ROW_268250" localSheetId="3" hidden="1">'Budget vs Actual'!$F$115</definedName>
    <definedName name="QB_ROW_269250" localSheetId="3" hidden="1">'Budget vs Actual'!$F$114</definedName>
    <definedName name="QB_ROW_270230" localSheetId="3" hidden="1">'Budget vs Actual'!$D$211</definedName>
    <definedName name="QB_ROW_27030" localSheetId="3" hidden="1">'Budget vs Actual'!$D$47</definedName>
    <definedName name="QB_ROW_27030" localSheetId="1" hidden="1">PNL!$D$12</definedName>
    <definedName name="QB_ROW_271220" localSheetId="0" hidden="1">Balance!$C$71</definedName>
    <definedName name="QB_ROW_272220" localSheetId="0" hidden="1">Balance!$C$70</definedName>
    <definedName name="QB_ROW_27240" localSheetId="3" hidden="1">'Budget vs Actual'!$E$54</definedName>
    <definedName name="QB_ROW_273250" localSheetId="3" hidden="1">'Budget vs Actual'!$F$113</definedName>
    <definedName name="QB_ROW_27330" localSheetId="3" hidden="1">'Budget vs Actual'!$D$55</definedName>
    <definedName name="QB_ROW_27330" localSheetId="1" hidden="1">PNL!$D$15</definedName>
    <definedName name="QB_ROW_274230" localSheetId="3" hidden="1">'Budget vs Actual'!$D$31</definedName>
    <definedName name="QB_ROW_275230" localSheetId="3" hidden="1">'Budget vs Actual'!$D$30</definedName>
    <definedName name="QB_ROW_276230" localSheetId="3" hidden="1">'Budget vs Actual'!$D$29</definedName>
    <definedName name="QB_ROW_277230" localSheetId="3" hidden="1">'Budget vs Actual'!$D$7</definedName>
    <definedName name="QB_ROW_278220" localSheetId="0" hidden="1">Balance!$C$29</definedName>
    <definedName name="QB_ROW_279240" localSheetId="3" hidden="1">'Budget vs Actual'!$E$100</definedName>
    <definedName name="QB_ROW_280230" localSheetId="0" hidden="1">Balance!$D$11</definedName>
    <definedName name="QB_ROW_281230" localSheetId="0" hidden="1">Balance!$D$17</definedName>
    <definedName name="QB_ROW_282220" localSheetId="0" hidden="1">Balance!$C$28</definedName>
    <definedName name="QB_ROW_28240" localSheetId="3" hidden="1">'Budget vs Actual'!$E$173</definedName>
    <definedName name="QB_ROW_28240" localSheetId="1" hidden="1">PNL!$E$51</definedName>
    <definedName name="QB_ROW_283250" localSheetId="3" hidden="1">'Budget vs Actual'!$F$120</definedName>
    <definedName name="QB_ROW_284230" localSheetId="0" hidden="1">Balance!$D$65</definedName>
    <definedName name="QB_ROW_285250" localSheetId="3" hidden="1">'Budget vs Actual'!$F$112</definedName>
    <definedName name="QB_ROW_285250" localSheetId="1" hidden="1">PNL!$F$30</definedName>
    <definedName name="QB_ROW_286230" localSheetId="3" hidden="1">'Budget vs Actual'!$D$28</definedName>
    <definedName name="QB_ROW_287230" localSheetId="3" hidden="1">'Budget vs Actual'!$D$27</definedName>
    <definedName name="QB_ROW_288220" localSheetId="0" hidden="1">Balance!$C$27</definedName>
    <definedName name="QB_ROW_289220" localSheetId="0" hidden="1">Balance!$C$26</definedName>
    <definedName name="QB_ROW_290250" localSheetId="3" hidden="1">'Budget vs Actual'!$F$155</definedName>
    <definedName name="QB_ROW_290250" localSheetId="1" hidden="1">PNL!$F$46</definedName>
    <definedName name="QB_ROW_291230" localSheetId="3" hidden="1">'Budget vs Actual'!$D$25</definedName>
    <definedName name="QB_ROW_292230" localSheetId="3" hidden="1">'Budget vs Actual'!$D$24</definedName>
    <definedName name="QB_ROW_29230" localSheetId="3" hidden="1">'Budget vs Actual'!$D$56</definedName>
    <definedName name="QB_ROW_293240" localSheetId="3" hidden="1">'Budget vs Actual'!$E$48</definedName>
    <definedName name="QB_ROW_293240" localSheetId="1" hidden="1">PNL!$E$13</definedName>
    <definedName name="QB_ROW_294230" localSheetId="3" hidden="1">'Budget vs Actual'!$D$23</definedName>
    <definedName name="QB_ROW_294230" localSheetId="1" hidden="1">PNL!$D$9</definedName>
    <definedName name="QB_ROW_295230" localSheetId="0" hidden="1">Balance!$D$64</definedName>
    <definedName name="QB_ROW_296230" localSheetId="3" hidden="1">'Budget vs Actual'!$D$22</definedName>
    <definedName name="QB_ROW_30040" localSheetId="3" hidden="1">'Budget vs Actual'!$E$154</definedName>
    <definedName name="QB_ROW_30040" localSheetId="1" hidden="1">PNL!$E$45</definedName>
    <definedName name="QB_ROW_301" localSheetId="0" hidden="1">Balance!$A$46</definedName>
    <definedName name="QB_ROW_3021" localSheetId="0" hidden="1">Balance!$C$10</definedName>
    <definedName name="QB_ROW_30250" localSheetId="3" hidden="1">'Budget vs Actual'!$F$156</definedName>
    <definedName name="QB_ROW_30340" localSheetId="3" hidden="1">'Budget vs Actual'!$E$157</definedName>
    <definedName name="QB_ROW_30340" localSheetId="1" hidden="1">PNL!$E$47</definedName>
    <definedName name="QB_ROW_31040" localSheetId="3" hidden="1">'Budget vs Actual'!$E$60</definedName>
    <definedName name="QB_ROW_31250" localSheetId="3" hidden="1">'Budget vs Actual'!$F$69</definedName>
    <definedName name="QB_ROW_31340" localSheetId="3" hidden="1">'Budget vs Actual'!$E$70</definedName>
    <definedName name="QB_ROW_31340" localSheetId="1" hidden="1">PNL!$E$17</definedName>
    <definedName name="QB_ROW_32250" localSheetId="3" hidden="1">'Budget vs Actual'!$F$86</definedName>
    <definedName name="QB_ROW_3230" localSheetId="3" hidden="1">'Budget vs Actual'!$D$6</definedName>
    <definedName name="QB_ROW_3230" localSheetId="1" hidden="1">PNL!$D$4</definedName>
    <definedName name="QB_ROW_3321" localSheetId="0" hidden="1">Balance!$C$15</definedName>
    <definedName name="QB_ROW_33250" localSheetId="3" hidden="1">'Budget vs Actual'!$F$87</definedName>
    <definedName name="QB_ROW_34250" localSheetId="3" hidden="1">'Budget vs Actual'!$F$88</definedName>
    <definedName name="QB_ROW_35250" localSheetId="3" hidden="1">'Budget vs Actual'!$F$89</definedName>
    <definedName name="QB_ROW_36250" localSheetId="3" hidden="1">'Budget vs Actual'!$F$90</definedName>
    <definedName name="QB_ROW_37050" localSheetId="3" hidden="1">'Budget vs Actual'!$F$64</definedName>
    <definedName name="QB_ROW_37260" localSheetId="3" hidden="1">'Budget vs Actual'!$G$66</definedName>
    <definedName name="QB_ROW_37350" localSheetId="3" hidden="1">'Budget vs Actual'!$F$67</definedName>
    <definedName name="QB_ROW_38260" localSheetId="3" hidden="1">'Budget vs Actual'!$G$65</definedName>
    <definedName name="QB_ROW_39240" localSheetId="3" hidden="1">'Budget vs Actual'!$E$159</definedName>
    <definedName name="QB_ROW_39240" localSheetId="1" hidden="1">PNL!$E$48</definedName>
    <definedName name="QB_ROW_4021" localSheetId="0" hidden="1">Balance!$C$16</definedName>
    <definedName name="QB_ROW_40230" localSheetId="3" hidden="1">'Budget vs Actual'!$D$98</definedName>
    <definedName name="QB_ROW_41030" localSheetId="3" hidden="1">'Budget vs Actual'!$D$99</definedName>
    <definedName name="QB_ROW_41030" localSheetId="1" hidden="1">PNL!$D$27</definedName>
    <definedName name="QB_ROW_41240" localSheetId="3" hidden="1">'Budget vs Actual'!$E$125</definedName>
    <definedName name="QB_ROW_41330" localSheetId="3" hidden="1">'Budget vs Actual'!$D$126</definedName>
    <definedName name="QB_ROW_41330" localSheetId="1" hidden="1">PNL!$D$34</definedName>
    <definedName name="QB_ROW_42240" localSheetId="3" hidden="1">'Budget vs Actual'!$E$102</definedName>
    <definedName name="QB_ROW_42240" localSheetId="1" hidden="1">PNL!$E$28</definedName>
    <definedName name="QB_ROW_4230" localSheetId="3" hidden="1">'Budget vs Actual'!$D$13</definedName>
    <definedName name="QB_ROW_43040" localSheetId="3" hidden="1">'Budget vs Actual'!$E$119</definedName>
    <definedName name="QB_ROW_4321" localSheetId="0" hidden="1">Balance!$C$23</definedName>
    <definedName name="QB_ROW_43250" localSheetId="3" hidden="1">'Budget vs Actual'!$F$121</definedName>
    <definedName name="QB_ROW_43340" localSheetId="3" hidden="1">'Budget vs Actual'!$E$122</definedName>
    <definedName name="QB_ROW_44230" localSheetId="3" hidden="1">'Budget vs Actual'!$D$17</definedName>
    <definedName name="QB_ROW_44230" localSheetId="1" hidden="1">PNL!$D$6</definedName>
    <definedName name="QB_ROW_45050" localSheetId="3" hidden="1">'Budget vs Actual'!$F$72</definedName>
    <definedName name="QB_ROW_45260" localSheetId="3" hidden="1">'Budget vs Actual'!$G$75</definedName>
    <definedName name="QB_ROW_45350" localSheetId="3" hidden="1">'Budget vs Actual'!$F$76</definedName>
    <definedName name="QB_ROW_48260" localSheetId="3" hidden="1">'Budget vs Actual'!$G$73</definedName>
    <definedName name="QB_ROW_49230" localSheetId="3" hidden="1">'Budget vs Actual'!$D$127</definedName>
    <definedName name="QB_ROW_5011" localSheetId="0" hidden="1">Balance!$B$25</definedName>
    <definedName name="QB_ROW_50240" localSheetId="3" hidden="1">'Budget vs Actual'!$E$132</definedName>
    <definedName name="QB_ROW_50240" localSheetId="1" hidden="1">PNL!$E$36</definedName>
    <definedName name="QB_ROW_51240" localSheetId="3" hidden="1">'Budget vs Actual'!$E$176</definedName>
    <definedName name="QB_ROW_52040" localSheetId="3" hidden="1">'Budget vs Actual'!$E$177</definedName>
    <definedName name="QB_ROW_52250" localSheetId="3" hidden="1">'Budget vs Actual'!$F$180</definedName>
    <definedName name="QB_ROW_5230" localSheetId="3" hidden="1">'Budget vs Actual'!$D$15</definedName>
    <definedName name="QB_ROW_52340" localSheetId="3" hidden="1">'Budget vs Actual'!$E$181</definedName>
    <definedName name="QB_ROW_5311" localSheetId="0" hidden="1">Balance!$B$42</definedName>
    <definedName name="QB_ROW_54250" localSheetId="3" hidden="1">'Budget vs Actual'!$F$178</definedName>
    <definedName name="QB_ROW_55250" localSheetId="3" hidden="1">'Budget vs Actual'!$F$179</definedName>
    <definedName name="QB_ROW_56030" localSheetId="3" hidden="1">'Budget vs Actual'!$D$162</definedName>
    <definedName name="QB_ROW_56240" localSheetId="3" hidden="1">'Budget vs Actual'!$E$166</definedName>
    <definedName name="QB_ROW_56330" localSheetId="3" hidden="1">'Budget vs Actual'!$D$167</definedName>
    <definedName name="QB_ROW_57240" localSheetId="3" hidden="1">'Budget vs Actual'!$E$163</definedName>
    <definedName name="QB_ROW_58240" localSheetId="3" hidden="1">'Budget vs Actual'!$E$164</definedName>
    <definedName name="QB_ROW_59240" localSheetId="3" hidden="1">'Budget vs Actual'!$E$165</definedName>
    <definedName name="QB_ROW_6011" localSheetId="0" hidden="1">Balance!$B$43</definedName>
    <definedName name="QB_ROW_61240" localSheetId="3" hidden="1">'Budget vs Actual'!$E$137</definedName>
    <definedName name="QB_ROW_61240" localSheetId="1" hidden="1">PNL!$E$40</definedName>
    <definedName name="QB_ROW_62230" localSheetId="3" hidden="1">'Budget vs Actual'!$D$128</definedName>
    <definedName name="QB_ROW_6240" localSheetId="3" hidden="1">'Budget vs Actual'!$E$192</definedName>
    <definedName name="QB_ROW_63030" localSheetId="3" hidden="1">'Budget vs Actual'!$D$135</definedName>
    <definedName name="QB_ROW_63030" localSheetId="1" hidden="1">PNL!$D$38</definedName>
    <definedName name="QB_ROW_6311" localSheetId="0" hidden="1">Balance!$B$45</definedName>
    <definedName name="QB_ROW_63240" localSheetId="3" hidden="1">'Budget vs Actual'!$E$138</definedName>
    <definedName name="QB_ROW_63330" localSheetId="3" hidden="1">'Budget vs Actual'!$D$139</definedName>
    <definedName name="QB_ROW_63330" localSheetId="1" hidden="1">PNL!$D$41</definedName>
    <definedName name="QB_ROW_64240" localSheetId="3" hidden="1">'Budget vs Actual'!$E$136</definedName>
    <definedName name="QB_ROW_64240" localSheetId="1" hidden="1">PNL!$E$39</definedName>
    <definedName name="QB_ROW_67230" localSheetId="0" hidden="1">Balance!$D$12</definedName>
    <definedName name="QB_ROW_68240" localSheetId="0" hidden="1">Balance!$E$51</definedName>
    <definedName name="QB_ROW_7001" localSheetId="0" hidden="1">Balance!$A$47</definedName>
    <definedName name="QB_ROW_72040" localSheetId="3" hidden="1">'Budget vs Actual'!$E$85</definedName>
    <definedName name="QB_ROW_72250" localSheetId="3" hidden="1">'Budget vs Actual'!$F$91</definedName>
    <definedName name="QB_ROW_72340" localSheetId="3" hidden="1">'Budget vs Actual'!$E$92</definedName>
    <definedName name="QB_ROW_72340" localSheetId="1" hidden="1">PNL!$E$22</definedName>
    <definedName name="QB_ROW_7240" localSheetId="3" hidden="1">'Budget vs Actual'!$E$146</definedName>
    <definedName name="QB_ROW_7240" localSheetId="1" hidden="1">PNL!$E$43</definedName>
    <definedName name="QB_ROW_7301" localSheetId="0" hidden="1">Balance!$A$77</definedName>
    <definedName name="QB_ROW_73250" localSheetId="3" hidden="1">'Budget vs Actual'!$F$61</definedName>
    <definedName name="QB_ROW_74230" localSheetId="0" hidden="1">Balance!$D$21</definedName>
    <definedName name="QB_ROW_77040" localSheetId="3" hidden="1">'Budget vs Actual'!$E$106</definedName>
    <definedName name="QB_ROW_77250" localSheetId="3" hidden="1">'Budget vs Actual'!$F$109</definedName>
    <definedName name="QB_ROW_77340" localSheetId="3" hidden="1">'Budget vs Actual'!$E$110</definedName>
    <definedName name="QB_ROW_78250" localSheetId="3" hidden="1">'Budget vs Actual'!$F$108</definedName>
    <definedName name="QB_ROW_79240" localSheetId="3" hidden="1">'Budget vs Actual'!$E$53</definedName>
    <definedName name="QB_ROW_8011" localSheetId="0" hidden="1">Balance!$B$48</definedName>
    <definedName name="QB_ROW_80250" localSheetId="3" hidden="1">'Budget vs Actual'!$F$107</definedName>
    <definedName name="QB_ROW_81240" localSheetId="3" hidden="1">'Budget vs Actual'!$E$105</definedName>
    <definedName name="QB_ROW_82040" localSheetId="3" hidden="1">'Budget vs Actual'!$E$111</definedName>
    <definedName name="QB_ROW_82040" localSheetId="1" hidden="1">PNL!$E$29</definedName>
    <definedName name="QB_ROW_82250" localSheetId="3" hidden="1">'Budget vs Actual'!$F$117</definedName>
    <definedName name="QB_ROW_82250" localSheetId="1" hidden="1">PNL!$F$32</definedName>
    <definedName name="QB_ROW_82340" localSheetId="3" hidden="1">'Budget vs Actual'!$E$118</definedName>
    <definedName name="QB_ROW_82340" localSheetId="1" hidden="1">PNL!$E$33</definedName>
    <definedName name="QB_ROW_8240" localSheetId="3" hidden="1">'Budget vs Actual'!$E$169</definedName>
    <definedName name="QB_ROW_8311" localSheetId="0" hidden="1">Balance!$B$68</definedName>
    <definedName name="QB_ROW_83240" localSheetId="0" hidden="1">Balance!$E$57</definedName>
    <definedName name="QB_ROW_86230" localSheetId="3" hidden="1">'Budget vs Actual'!$D$42</definedName>
    <definedName name="QB_ROW_87230" localSheetId="3" hidden="1">'Budget vs Actual'!$D$57</definedName>
    <definedName name="QB_ROW_88230" localSheetId="3" hidden="1">'Budget vs Actual'!$D$10</definedName>
    <definedName name="QB_ROW_9021" localSheetId="0" hidden="1">Balance!$C$49</definedName>
    <definedName name="QB_ROW_90240" localSheetId="3" hidden="1">'Budget vs Actual'!$E$50</definedName>
    <definedName name="QB_ROW_9321" localSheetId="0" hidden="1">Balance!$C$62</definedName>
    <definedName name="QB_ROW_97240" localSheetId="3" hidden="1">'Budget vs Actual'!$E$123</definedName>
    <definedName name="QB_ROW_98220" localSheetId="0" hidden="1">Balance!$C$30</definedName>
    <definedName name="QBCANSUPPORTUPDATE" localSheetId="0">TRUE</definedName>
    <definedName name="QBCANSUPPORTUPDATE" localSheetId="3">TRUE</definedName>
    <definedName name="QBCANSUPPORTUPDATE" localSheetId="1">TRUE</definedName>
    <definedName name="QBCANSUPPORTUPDATE" localSheetId="2">FALSE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2">"C:\Users\Public\Documents\Intuit\QuickBooks\Company Files\PBSD 2013.QBW"</definedName>
    <definedName name="QBENDDATE" localSheetId="0">20230630</definedName>
    <definedName name="QBENDDATE" localSheetId="3">20230712</definedName>
    <definedName name="QBENDDATE" localSheetId="1">20230630</definedName>
    <definedName name="QBENDDATE" localSheetId="2">20230630</definedName>
    <definedName name="QBHEADERSONSCREEN" localSheetId="0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5924</definedName>
    <definedName name="QBMETADATASIZE" localSheetId="3">5924</definedName>
    <definedName name="QBMETADATASIZE" localSheetId="1">5924</definedName>
    <definedName name="QBMETADATASIZE" localSheetId="2">0</definedName>
    <definedName name="QBPRESERVECOLOR" localSheetId="0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NYID" localSheetId="2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3">TRUE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3">TRUE</definedName>
    <definedName name="QBREPORTCOMPARECOL_BUDGET" localSheetId="1">FALSE</definedName>
    <definedName name="QBREPORTCOMPARECOL_BUDGET" localSheetId="2">FALSE</definedName>
    <definedName name="QBREPORTCOMPARECOL_BUDPCT" localSheetId="0">FALSE</definedName>
    <definedName name="QBREPORTCOMPARECOL_BUDPCT" localSheetId="3">TRUE</definedName>
    <definedName name="QBREPORTCOMPARECOL_BUDPCT" localSheetId="1">FALSE</definedName>
    <definedName name="QBREPORTCOMPARECOL_BUDPCT" localSheetId="2">FALSE</definedName>
    <definedName name="QBREPORTCOMPARECOL_COGS" localSheetId="0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3">11</definedName>
    <definedName name="QBREPORTROWAXIS" localSheetId="1">11</definedName>
    <definedName name="QBREPORTROWAXIS" localSheetId="2">70</definedName>
    <definedName name="QBREPORTSUBCOLAXIS" localSheetId="0">0</definedName>
    <definedName name="QBREPORTSUBCOLAXIS" localSheetId="3">24</definedName>
    <definedName name="QBREPORTSUBCOLAXIS" localSheetId="1">0</definedName>
    <definedName name="QBREPORTSUBCOLAXIS" localSheetId="2">0</definedName>
    <definedName name="QBREPORTTYPE" localSheetId="0">5</definedName>
    <definedName name="QBREPORTTYPE" localSheetId="3">288</definedName>
    <definedName name="QBREPORTTYPE" localSheetId="1">0</definedName>
    <definedName name="QBREPORTTYPE" localSheetId="2">115</definedName>
    <definedName name="QBROWHEADERS" localSheetId="0">5</definedName>
    <definedName name="QBROWHEADERS" localSheetId="3">7</definedName>
    <definedName name="QBROWHEADERS" localSheetId="1">6</definedName>
    <definedName name="QBROWHEADERS" localSheetId="2">1</definedName>
    <definedName name="QBSTARTDATE" localSheetId="0">20230101</definedName>
    <definedName name="QBSTARTDATE" localSheetId="3">20230101</definedName>
    <definedName name="QBSTARTDATE" localSheetId="1">20230101</definedName>
    <definedName name="QBSTARTDATE" localSheetId="2">20230601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8" i="7" l="1"/>
  <c r="N238" i="7"/>
  <c r="P232" i="7"/>
  <c r="N232" i="7"/>
  <c r="P227" i="7"/>
  <c r="N227" i="7"/>
  <c r="P222" i="7"/>
  <c r="N222" i="7"/>
  <c r="P217" i="7"/>
  <c r="N217" i="7"/>
  <c r="P212" i="7"/>
  <c r="N212" i="7"/>
  <c r="P207" i="7"/>
  <c r="N207" i="7"/>
  <c r="P202" i="7"/>
  <c r="N202" i="7"/>
  <c r="P197" i="7"/>
  <c r="N197" i="7"/>
  <c r="P191" i="7"/>
  <c r="N191" i="7"/>
  <c r="P186" i="7"/>
  <c r="N186" i="7"/>
  <c r="P181" i="7"/>
  <c r="N181" i="7"/>
  <c r="P176" i="7"/>
  <c r="N176" i="7"/>
  <c r="P171" i="7"/>
  <c r="N171" i="7"/>
  <c r="P166" i="7"/>
  <c r="N166" i="7"/>
  <c r="P161" i="7"/>
  <c r="N161" i="7"/>
  <c r="P155" i="7"/>
  <c r="N155" i="7"/>
  <c r="P150" i="7"/>
  <c r="N150" i="7"/>
  <c r="P137" i="7"/>
  <c r="N137" i="7"/>
  <c r="P120" i="7"/>
  <c r="N120" i="7"/>
  <c r="P109" i="7"/>
  <c r="N109" i="7"/>
  <c r="P94" i="7"/>
  <c r="N94" i="7"/>
  <c r="P82" i="7"/>
  <c r="N82" i="7"/>
  <c r="P70" i="7"/>
  <c r="N70" i="7"/>
  <c r="P56" i="7"/>
  <c r="N56" i="7"/>
  <c r="P44" i="7"/>
  <c r="N44" i="7"/>
  <c r="P35" i="7"/>
  <c r="N35" i="7"/>
  <c r="P26" i="7"/>
  <c r="N26" i="7"/>
  <c r="P21" i="7"/>
  <c r="N21" i="7"/>
  <c r="P16" i="7"/>
  <c r="N16" i="7"/>
  <c r="P11" i="7"/>
  <c r="N11" i="7"/>
  <c r="P6" i="7"/>
  <c r="N6" i="7"/>
  <c r="N217" i="5" l="1"/>
  <c r="L217" i="5"/>
  <c r="J217" i="5"/>
  <c r="H217" i="5"/>
  <c r="N216" i="5"/>
  <c r="L216" i="5"/>
  <c r="J216" i="5"/>
  <c r="H216" i="5"/>
  <c r="N215" i="5"/>
  <c r="L215" i="5"/>
  <c r="J215" i="5"/>
  <c r="H215" i="5"/>
  <c r="N212" i="5"/>
  <c r="L212" i="5"/>
  <c r="N185" i="5"/>
  <c r="L185" i="5"/>
  <c r="J185" i="5"/>
  <c r="H185" i="5"/>
  <c r="N184" i="5"/>
  <c r="L184" i="5"/>
  <c r="J184" i="5"/>
  <c r="H184" i="5"/>
  <c r="N183" i="5"/>
  <c r="L183" i="5"/>
  <c r="J183" i="5"/>
  <c r="H183" i="5"/>
  <c r="N173" i="5"/>
  <c r="L173" i="5"/>
  <c r="N161" i="5"/>
  <c r="L161" i="5"/>
  <c r="J161" i="5"/>
  <c r="H161" i="5"/>
  <c r="N159" i="5"/>
  <c r="L159" i="5"/>
  <c r="N157" i="5"/>
  <c r="L157" i="5"/>
  <c r="J157" i="5"/>
  <c r="H157" i="5"/>
  <c r="L156" i="5"/>
  <c r="N155" i="5"/>
  <c r="L155" i="5"/>
  <c r="N153" i="5"/>
  <c r="L153" i="5"/>
  <c r="L151" i="5"/>
  <c r="J151" i="5"/>
  <c r="L150" i="5"/>
  <c r="N146" i="5"/>
  <c r="L146" i="5"/>
  <c r="N144" i="5"/>
  <c r="L144" i="5"/>
  <c r="H144" i="5"/>
  <c r="N142" i="5"/>
  <c r="L142" i="5"/>
  <c r="N139" i="5"/>
  <c r="L139" i="5"/>
  <c r="J139" i="5"/>
  <c r="H139" i="5"/>
  <c r="N137" i="5"/>
  <c r="L137" i="5"/>
  <c r="N136" i="5"/>
  <c r="L136" i="5"/>
  <c r="N134" i="5"/>
  <c r="L134" i="5"/>
  <c r="J134" i="5"/>
  <c r="H134" i="5"/>
  <c r="N132" i="5"/>
  <c r="L132" i="5"/>
  <c r="L131" i="5"/>
  <c r="N126" i="5"/>
  <c r="L126" i="5"/>
  <c r="J126" i="5"/>
  <c r="H126" i="5"/>
  <c r="L122" i="5"/>
  <c r="J122" i="5"/>
  <c r="L121" i="5"/>
  <c r="N118" i="5"/>
  <c r="L118" i="5"/>
  <c r="J118" i="5"/>
  <c r="H118" i="5"/>
  <c r="N117" i="5"/>
  <c r="L117" i="5"/>
  <c r="N116" i="5"/>
  <c r="L116" i="5"/>
  <c r="N112" i="5"/>
  <c r="L112" i="5"/>
  <c r="N102" i="5"/>
  <c r="L102" i="5"/>
  <c r="L101" i="5"/>
  <c r="N97" i="5"/>
  <c r="L97" i="5"/>
  <c r="J97" i="5"/>
  <c r="H97" i="5"/>
  <c r="N95" i="5"/>
  <c r="L95" i="5"/>
  <c r="N94" i="5"/>
  <c r="L94" i="5"/>
  <c r="N93" i="5"/>
  <c r="L93" i="5"/>
  <c r="N92" i="5"/>
  <c r="L92" i="5"/>
  <c r="J92" i="5"/>
  <c r="H92" i="5"/>
  <c r="N91" i="5"/>
  <c r="L91" i="5"/>
  <c r="N84" i="5"/>
  <c r="L84" i="5"/>
  <c r="N83" i="5"/>
  <c r="L83" i="5"/>
  <c r="N55" i="5"/>
  <c r="L55" i="5"/>
  <c r="J55" i="5"/>
  <c r="H55" i="5"/>
  <c r="N49" i="5"/>
  <c r="L49" i="5"/>
  <c r="N48" i="5"/>
  <c r="L48" i="5"/>
  <c r="N45" i="5"/>
  <c r="L45" i="5"/>
  <c r="N44" i="5"/>
  <c r="L44" i="5"/>
  <c r="L31" i="5"/>
  <c r="L26" i="5"/>
  <c r="L25" i="5"/>
  <c r="N23" i="5"/>
  <c r="L23" i="5"/>
  <c r="N20" i="5"/>
  <c r="L20" i="5"/>
  <c r="J20" i="5"/>
  <c r="H20" i="5"/>
  <c r="N17" i="5"/>
  <c r="L17" i="5"/>
  <c r="N9" i="5"/>
  <c r="L9" i="5"/>
  <c r="N6" i="5"/>
  <c r="L6" i="5"/>
  <c r="F77" i="3" l="1"/>
  <c r="F76" i="3"/>
  <c r="F68" i="3"/>
  <c r="F67" i="3"/>
  <c r="F62" i="3"/>
  <c r="F61" i="3"/>
  <c r="F52" i="3"/>
  <c r="F46" i="3"/>
  <c r="F45" i="3"/>
  <c r="F42" i="3"/>
  <c r="F38" i="3"/>
  <c r="F24" i="3"/>
  <c r="F23" i="3"/>
  <c r="F15" i="3"/>
  <c r="F9" i="3"/>
  <c r="G60" i="1" l="1"/>
  <c r="G59" i="1"/>
  <c r="G58" i="1"/>
  <c r="G54" i="1"/>
  <c r="G53" i="1"/>
  <c r="G52" i="1"/>
  <c r="G49" i="1"/>
  <c r="G47" i="1"/>
  <c r="G41" i="1"/>
  <c r="G37" i="1"/>
  <c r="G34" i="1"/>
  <c r="G33" i="1"/>
  <c r="G26" i="1"/>
  <c r="G18" i="1"/>
  <c r="G15" i="1"/>
  <c r="G7" i="1"/>
</calcChain>
</file>

<file path=xl/sharedStrings.xml><?xml version="1.0" encoding="utf-8"?>
<sst xmlns="http://schemas.openxmlformats.org/spreadsheetml/2006/main" count="709" uniqueCount="358">
  <si>
    <t>Jan - Jun 23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</si>
  <si>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</si>
  <si>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</si>
  <si>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</si>
  <si>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</si>
  <si>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</si>
  <si>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</si>
  <si>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</si>
  <si>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Lower Lift Station Line Project</t>
  </si>
  <si>
    <t>GBWWTPC Processing Fees</t>
  </si>
  <si>
    <t>Insurance</t>
  </si>
  <si>
    <t>Maintenance</t>
  </si>
  <si>
    <t>Storage</t>
  </si>
  <si>
    <t>Lift Station/Pump/Gen Sets</t>
  </si>
  <si>
    <t>Total Maintenance</t>
  </si>
  <si>
    <t>Operating</t>
  </si>
  <si>
    <t>500 · Operating Wage Expenses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</si>
  <si>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</si>
  <si>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</si>
  <si>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</si>
  <si>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</si>
  <si>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</si>
  <si>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</si>
  <si>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</si>
  <si>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</si>
  <si>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</si>
  <si>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</si>
  <si>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</si>
  <si>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Engineering</t>
  </si>
  <si>
    <t>WO #6 LLS Project</t>
  </si>
  <si>
    <t>WO #15  General Engineering</t>
  </si>
  <si>
    <t>Engineering - Other</t>
  </si>
  <si>
    <t>Total Engineering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</si>
  <si>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</si>
  <si>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</si>
  <si>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</si>
  <si>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</si>
  <si>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</si>
  <si>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</si>
  <si>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</si>
  <si>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</si>
  <si>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</si>
  <si>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</si>
  <si>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Office Rent</t>
  </si>
  <si>
    <t>Office Supplies</t>
  </si>
  <si>
    <t>Intuit Subscription &amp; Fees</t>
  </si>
  <si>
    <t>Total 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</si>
  <si>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</si>
  <si>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</si>
  <si>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</si>
  <si>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</si>
  <si>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</si>
  <si>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</si>
  <si>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</si>
  <si>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</si>
  <si>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</si>
  <si>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</si>
  <si>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</si>
  <si>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</si>
  <si>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Net Income</t>
  </si>
  <si>
    <t>Jun 30, 23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</si>
  <si>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</si>
  <si>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</si>
  <si>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</si>
  <si>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</si>
  <si>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</si>
  <si>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</si>
  <si>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</si>
  <si>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</si>
  <si>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</si>
  <si>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</si>
  <si>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</si>
  <si>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</si>
  <si>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</si>
  <si>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</si>
  <si>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</si>
  <si>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</si>
  <si>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</si>
  <si>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</si>
  <si>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</si>
  <si>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125 · Undeposited Funds</t>
  </si>
  <si>
    <t>136 · Prepaid Expense</t>
  </si>
  <si>
    <t>Total Other Current Assets</t>
  </si>
  <si>
    <t>Total Current Assets</t>
  </si>
  <si>
    <t>Fixed Assets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</si>
  <si>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</si>
  <si>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</si>
  <si>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</si>
  <si>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</si>
  <si>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</si>
  <si>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</si>
  <si>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</si>
  <si>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</si>
  <si>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</si>
  <si>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</si>
  <si>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</si>
  <si>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</si>
  <si>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</si>
  <si>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</si>
  <si>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</si>
  <si>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</si>
  <si>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</si>
  <si>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</si>
  <si>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</si>
  <si>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</si>
  <si>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</si>
  <si>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</si>
  <si>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</si>
  <si>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</si>
  <si>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</si>
  <si>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</si>
  <si>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</si>
  <si>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</si>
  <si>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</si>
  <si>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</si>
  <si>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2110 · Direct Deposit Liabilities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</si>
  <si>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</si>
  <si>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</si>
  <si>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</si>
  <si>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</si>
  <si>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</si>
  <si>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</si>
  <si>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</si>
  <si>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242 · Bremer Bank Loan - LLS</t>
  </si>
  <si>
    <t>241 · Bremer Bank Loan- Apple Hill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</si>
  <si>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</si>
  <si>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</si>
  <si>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</si>
  <si>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</si>
  <si>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</si>
  <si>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</si>
  <si>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</si>
  <si>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</si>
  <si>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</si>
  <si>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</si>
  <si>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</si>
  <si>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Jan 1 - Jul 12, 23</t>
  </si>
  <si>
    <t>Budget</t>
  </si>
  <si>
    <t>$ Over Budget</t>
  </si>
  <si>
    <t>% of Budget</t>
  </si>
  <si>
    <t>601 · Irregular Tax Payments</t>
  </si>
  <si>
    <t>1000 · New User Connection Fee</t>
  </si>
  <si>
    <t>Audit Adj - GBWWTP Commission</t>
  </si>
  <si>
    <t>GBWWTP Dumping Fees</t>
  </si>
  <si>
    <t>Great Lakes Protection Fund</t>
  </si>
  <si>
    <t>misc</t>
  </si>
  <si>
    <t>Reimbursed Expenses</t>
  </si>
  <si>
    <t>Reimbursement for Stark Repairs</t>
  </si>
  <si>
    <t>Sales</t>
  </si>
  <si>
    <t>400 · GBWWTPC hauled waste income</t>
  </si>
  <si>
    <t>420 · Miscelaneous Income</t>
  </si>
  <si>
    <t>42000 · Grant Income</t>
  </si>
  <si>
    <t>Ask My Accountant</t>
  </si>
  <si>
    <t>Merchant deposit fees</t>
  </si>
  <si>
    <t>573 · Repayment to Cash Reserve</t>
  </si>
  <si>
    <t>700 · Interest Expense to CWF Loans</t>
  </si>
  <si>
    <t>Intangibles/Permits</t>
  </si>
  <si>
    <t>Feasibility Study Expense</t>
  </si>
  <si>
    <t>572 · New User Payments to Cash Reser</t>
  </si>
  <si>
    <t>571 · Payment to 104 ERF for Plant</t>
  </si>
  <si>
    <t>570 · CWF Loan Payment</t>
  </si>
  <si>
    <t>Administrative Expenses</t>
  </si>
  <si>
    <t>Administrative Wages</t>
  </si>
  <si>
    <t>Administrative Clerk Wages</t>
  </si>
  <si>
    <t>Clerk Taxable Health Ins.</t>
  </si>
  <si>
    <t>Operator's Meeting Hours</t>
  </si>
  <si>
    <t>Administrative Wages - Other</t>
  </si>
  <si>
    <t>Total Administrative Wages</t>
  </si>
  <si>
    <t>Administrative Expenses - Other</t>
  </si>
  <si>
    <t>Total Administrative Expenses</t>
  </si>
  <si>
    <t>City of Bayfield Van Sant charg</t>
  </si>
  <si>
    <t>Equip Purchase</t>
  </si>
  <si>
    <t>Equip Rent</t>
  </si>
  <si>
    <t>Labor</t>
  </si>
  <si>
    <t>Facilities - Duane's Wages</t>
  </si>
  <si>
    <t>Generators/Fuel/Repair</t>
  </si>
  <si>
    <t>Outside Maintenance/Repairs</t>
  </si>
  <si>
    <t>Pump</t>
  </si>
  <si>
    <t>Maintenance - Other</t>
  </si>
  <si>
    <t>Note Payment</t>
  </si>
  <si>
    <t>Off Rent</t>
  </si>
  <si>
    <t>Old Orchard Lane Construction</t>
  </si>
  <si>
    <t>Bonuses</t>
  </si>
  <si>
    <t>Duane's Milage</t>
  </si>
  <si>
    <t>Duane's Monthly Phone Reimburse</t>
  </si>
  <si>
    <t>Gross Wages</t>
  </si>
  <si>
    <t>Bonus</t>
  </si>
  <si>
    <t>Gross Wages - Other</t>
  </si>
  <si>
    <t>Total Gross Wages</t>
  </si>
  <si>
    <t>Operators Taxable Health Ins.</t>
  </si>
  <si>
    <t>500 · Operating Wage Expenses - Other</t>
  </si>
  <si>
    <t>Total 500 · Operating Wage Expenses</t>
  </si>
  <si>
    <t>520 · Plant Repairs and Maintenance</t>
  </si>
  <si>
    <t>Repairs</t>
  </si>
  <si>
    <t>Equip</t>
  </si>
  <si>
    <t>Repairs-Duane's Wages</t>
  </si>
  <si>
    <t>Repairs - Other</t>
  </si>
  <si>
    <t>Total Repairs</t>
  </si>
  <si>
    <t>520 · Plant Repairs and Maintenance - Other</t>
  </si>
  <si>
    <t>Total 520 · Plant Repairs and Maintenance</t>
  </si>
  <si>
    <t>Operating - Other</t>
  </si>
  <si>
    <t>Operators' Meeting Hours</t>
  </si>
  <si>
    <t>FICA</t>
  </si>
  <si>
    <t>FUTA</t>
  </si>
  <si>
    <t>Medicare</t>
  </si>
  <si>
    <t>SDI</t>
  </si>
  <si>
    <t>SUI</t>
  </si>
  <si>
    <t>Payroll Taxes - Other</t>
  </si>
  <si>
    <t>Total Payroll Taxes</t>
  </si>
  <si>
    <t>Payroll Expense - Other</t>
  </si>
  <si>
    <t>Printing</t>
  </si>
  <si>
    <t>Mission Statement</t>
  </si>
  <si>
    <t>Utility Location Services</t>
  </si>
  <si>
    <t>Appraisals and Surveys</t>
  </si>
  <si>
    <t>Audit</t>
  </si>
  <si>
    <t>Bookkeeping</t>
  </si>
  <si>
    <t>CapProj</t>
  </si>
  <si>
    <t>Ultraviolet</t>
  </si>
  <si>
    <t>CapProj - Other</t>
  </si>
  <si>
    <t>Total CapProj</t>
  </si>
  <si>
    <t>LLS Wetland Deliniation</t>
  </si>
  <si>
    <t>WO #14 Apple Hill</t>
  </si>
  <si>
    <t>WO #13 Extensions 2020</t>
  </si>
  <si>
    <t>Legal</t>
  </si>
  <si>
    <t>Legal- Apple Hill</t>
  </si>
  <si>
    <t>Legal - Other</t>
  </si>
  <si>
    <t>Total Legal</t>
  </si>
  <si>
    <t>Professional Fees- Other</t>
  </si>
  <si>
    <t>subcontracted maintenance</t>
  </si>
  <si>
    <t>Professional Fees - Other</t>
  </si>
  <si>
    <t>Shipping</t>
  </si>
  <si>
    <t>Testing</t>
  </si>
  <si>
    <t>Trailer Court Expansion</t>
  </si>
  <si>
    <t>Cheq Road Membership Fee</t>
  </si>
  <si>
    <t>530 · Grounds Maintenance - Other</t>
  </si>
  <si>
    <t>540 · Utilities - Other</t>
  </si>
  <si>
    <t>560 · Contract Service</t>
  </si>
  <si>
    <t>BS Wheeling Fees VanS/Duquette</t>
  </si>
  <si>
    <t>Force Main Direct to GBWWTPC</t>
  </si>
  <si>
    <t>560 · Contract Service - Other</t>
  </si>
  <si>
    <t>Total 560 · Contract Service</t>
  </si>
  <si>
    <t>Dues/Web Site etc</t>
  </si>
  <si>
    <t>Fees</t>
  </si>
  <si>
    <t>payments for use GBWWTP</t>
  </si>
  <si>
    <t>Fees - Other</t>
  </si>
  <si>
    <t>Total Fees</t>
  </si>
  <si>
    <t>Licenses</t>
  </si>
  <si>
    <t>Office Supplies - Other</t>
  </si>
  <si>
    <t>Post Office Box fee</t>
  </si>
  <si>
    <t>580 · Office Expenses - Other</t>
  </si>
  <si>
    <t>585 · Taxes</t>
  </si>
  <si>
    <t>Fed</t>
  </si>
  <si>
    <t>Local</t>
  </si>
  <si>
    <t>Prop</t>
  </si>
  <si>
    <t>585 · Taxes - Other</t>
  </si>
  <si>
    <t>Total 585 · Taxes</t>
  </si>
  <si>
    <t>Auto</t>
  </si>
  <si>
    <t>Bad Debts</t>
  </si>
  <si>
    <t>Bank</t>
  </si>
  <si>
    <t>Charges</t>
  </si>
  <si>
    <t>Other Expenses - Other</t>
  </si>
  <si>
    <t>Penalties and Interest</t>
  </si>
  <si>
    <t>Supplies</t>
  </si>
  <si>
    <t>Travel</t>
  </si>
  <si>
    <t>Meals</t>
  </si>
  <si>
    <t>Travel - Other</t>
  </si>
  <si>
    <t>Total Travel</t>
  </si>
  <si>
    <t>590 · Other Expenses - Other</t>
  </si>
  <si>
    <t>Other Income</t>
  </si>
  <si>
    <t>Adjust for Assessment Balances</t>
  </si>
  <si>
    <t>Loan</t>
  </si>
  <si>
    <t>Loan for Construction Costs</t>
  </si>
  <si>
    <t>Non Operating Income</t>
  </si>
  <si>
    <t>605 · New User Fees</t>
  </si>
  <si>
    <t>610 · Interest/Investment Income</t>
  </si>
  <si>
    <t>613 Interests expense</t>
  </si>
  <si>
    <t>612 · Interest on Special Assessments</t>
  </si>
  <si>
    <t>610 · Interest/Investment Income - Other</t>
  </si>
  <si>
    <t>Total 610 · Interest/Investment Income</t>
  </si>
  <si>
    <t>800 · Capital Contributions</t>
  </si>
  <si>
    <t>805 · Trailer Court Assessment fee</t>
  </si>
  <si>
    <t>810 · Section 154 Grant Revenue</t>
  </si>
  <si>
    <t>815 · Town of Bayfield Contribution</t>
  </si>
  <si>
    <t>850 · Contribution Offset</t>
  </si>
  <si>
    <t>800 · Capital Contributions - Other</t>
  </si>
  <si>
    <t>Total 800 · Capital Contributions</t>
  </si>
  <si>
    <t>Non Operating Income - Other</t>
  </si>
  <si>
    <t>Total Non Operating Income</t>
  </si>
  <si>
    <t>Sale of Old Holding Ponds\</t>
  </si>
  <si>
    <t>620 · Prior Year adjustments</t>
  </si>
  <si>
    <t>Total Other Income</t>
  </si>
  <si>
    <t>Review Adj</t>
  </si>
  <si>
    <t>BT Created - Uncollective Recei</t>
  </si>
  <si>
    <t>701 · Interest Expense other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</si>
  <si>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</si>
  <si>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</si>
  <si>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</si>
  <si>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</si>
  <si>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</si>
  <si>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</si>
  <si>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</si>
  <si>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</si>
  <si>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</si>
  <si>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</si>
  <si>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Liability Check</t>
  </si>
  <si>
    <t>Check</t>
  </si>
  <si>
    <t>Paycheck</t>
  </si>
  <si>
    <t>Bill Pmt -Check</t>
  </si>
  <si>
    <t>Bill</t>
  </si>
  <si>
    <t>eft</t>
  </si>
  <si>
    <t>E-pay</t>
  </si>
  <si>
    <t>DD1083</t>
  </si>
  <si>
    <t>DD1084</t>
  </si>
  <si>
    <t>DD1085</t>
  </si>
  <si>
    <t>DD1086</t>
  </si>
  <si>
    <t>DD1087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</si>
  <si>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</si>
  <si>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</si>
  <si>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</si>
  <si>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</si>
  <si>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</si>
  <si>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</si>
  <si>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</si>
  <si>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</si>
  <si>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</si>
  <si>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</si>
  <si>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3353</t>
  </si>
  <si>
    <t>6365</t>
  </si>
  <si>
    <t>6366</t>
  </si>
  <si>
    <t>6367</t>
  </si>
  <si>
    <t>6368</t>
  </si>
  <si>
    <t>6369</t>
  </si>
  <si>
    <t>6370</t>
  </si>
  <si>
    <t>6372</t>
  </si>
  <si>
    <t>6373</t>
  </si>
  <si>
    <t>6374</t>
  </si>
  <si>
    <t>6375</t>
  </si>
  <si>
    <t>QuickBooks Payroll Service</t>
  </si>
  <si>
    <t>brightspeed</t>
  </si>
  <si>
    <t>Xcel Energy</t>
  </si>
  <si>
    <t>United States Treasury</t>
  </si>
  <si>
    <t>Carol Fahrenkrog</t>
  </si>
  <si>
    <t>Dennis Clark</t>
  </si>
  <si>
    <t>Levi Leafblad {commissioner}</t>
  </si>
  <si>
    <t>Pam Brindley</t>
  </si>
  <si>
    <t>Rose M Lawyer</t>
  </si>
  <si>
    <t>Andrew J Long</t>
  </si>
  <si>
    <t>Duane L. Dehn</t>
  </si>
  <si>
    <t>Ryan Faragher</t>
  </si>
  <si>
    <t>Duane L. Dehn Ind.</t>
  </si>
  <si>
    <t>GBWWTP</t>
  </si>
  <si>
    <t>Hawkins Chemical</t>
  </si>
  <si>
    <t>Lund Engineering</t>
  </si>
  <si>
    <t>Omer Nelson</t>
  </si>
  <si>
    <t>Spectrum Insurance</t>
  </si>
  <si>
    <t>USPS</t>
  </si>
  <si>
    <t>Angelo Luppino Inc</t>
  </si>
  <si>
    <t>Town of Bayfield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</si>
</sst>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78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3" sqref="E3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60</v>
      </c>
    </row>
    <row r="2" spans="1:6" ht="15.75" thickTop="1" x14ac:dyDescent="0.25">
      <c r="A2" s="1" t="s">
        <v>61</v>
      </c>
      <c r="B2" s="1"/>
      <c r="C2" s="1"/>
      <c r="D2" s="1"/>
      <c r="E2" s="1"/>
      <c r="F2" s="2"/>
    </row>
    <row r="3" spans="1:6" x14ac:dyDescent="0.25">
      <c r="A3" s="1"/>
      <c r="B3" s="1" t="s">
        <v>62</v>
      </c>
      <c r="C3" s="1"/>
      <c r="D3" s="1"/>
      <c r="E3" s="1"/>
      <c r="F3" s="2"/>
    </row>
    <row r="4" spans="1:6" x14ac:dyDescent="0.25">
      <c r="A4" s="1"/>
      <c r="B4" s="1"/>
      <c r="C4" s="1" t="s">
        <v>63</v>
      </c>
      <c r="D4" s="1"/>
      <c r="E4" s="1"/>
      <c r="F4" s="2"/>
    </row>
    <row r="5" spans="1:6" x14ac:dyDescent="0.25">
      <c r="A5" s="1"/>
      <c r="B5" s="1"/>
      <c r="C5" s="1"/>
      <c r="D5" s="1" t="s">
        <v>64</v>
      </c>
      <c r="E5" s="1"/>
      <c r="F5" s="2">
        <v>213874.32</v>
      </c>
    </row>
    <row r="6" spans="1:6" x14ac:dyDescent="0.25">
      <c r="A6" s="1"/>
      <c r="B6" s="1"/>
      <c r="C6" s="1"/>
      <c r="D6" s="1" t="s">
        <v>65</v>
      </c>
      <c r="E6" s="1"/>
      <c r="F6" s="2">
        <v>687491.67</v>
      </c>
    </row>
    <row r="7" spans="1:6" x14ac:dyDescent="0.25">
      <c r="A7" s="1"/>
      <c r="B7" s="1"/>
      <c r="C7" s="1"/>
      <c r="D7" s="1" t="s">
        <v>66</v>
      </c>
      <c r="E7" s="1"/>
      <c r="F7" s="2">
        <v>3419.72</v>
      </c>
    </row>
    <row r="8" spans="1:6" ht="15.75" thickBot="1" x14ac:dyDescent="0.3">
      <c r="A8" s="1"/>
      <c r="B8" s="1"/>
      <c r="C8" s="1"/>
      <c r="D8" s="1" t="s">
        <v>67</v>
      </c>
      <c r="E8" s="1"/>
      <c r="F8" s="3">
        <v>12859.08</v>
      </c>
    </row>
    <row r="9" spans="1:6" x14ac:dyDescent="0.25">
      <c r="A9" s="1"/>
      <c r="B9" s="1"/>
      <c r="C9" s="1" t="s">
        <v>68</v>
      </c>
      <c r="D9" s="1"/>
      <c r="E9" s="1"/>
      <c r="F9" s="2">
        <f>ROUND(SUM(F4:F8),5)</f>
        <v>917644.79</v>
      </c>
    </row>
    <row r="10" spans="1:6" x14ac:dyDescent="0.25">
      <c r="A10" s="1"/>
      <c r="B10" s="1"/>
      <c r="C10" s="1" t="s">
        <v>69</v>
      </c>
      <c r="D10" s="1"/>
      <c r="E10" s="1"/>
      <c r="F10" s="2"/>
    </row>
    <row r="11" spans="1:6" x14ac:dyDescent="0.25">
      <c r="A11" s="1"/>
      <c r="B11" s="1"/>
      <c r="C11" s="1"/>
      <c r="D11" s="1" t="s">
        <v>70</v>
      </c>
      <c r="E11" s="1"/>
      <c r="F11" s="2">
        <v>9743.82</v>
      </c>
    </row>
    <row r="12" spans="1:6" x14ac:dyDescent="0.25">
      <c r="A12" s="1"/>
      <c r="B12" s="1"/>
      <c r="C12" s="1"/>
      <c r="D12" s="1" t="s">
        <v>71</v>
      </c>
      <c r="E12" s="1"/>
      <c r="F12" s="2">
        <v>17170.62</v>
      </c>
    </row>
    <row r="13" spans="1:6" x14ac:dyDescent="0.25">
      <c r="A13" s="1"/>
      <c r="B13" s="1"/>
      <c r="C13" s="1"/>
      <c r="D13" s="1" t="s">
        <v>72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73</v>
      </c>
      <c r="E14" s="1"/>
      <c r="F14" s="3">
        <v>18667.02</v>
      </c>
    </row>
    <row r="15" spans="1:6" x14ac:dyDescent="0.25">
      <c r="A15" s="1"/>
      <c r="B15" s="1"/>
      <c r="C15" s="1" t="s">
        <v>74</v>
      </c>
      <c r="D15" s="1"/>
      <c r="E15" s="1"/>
      <c r="F15" s="2">
        <f>ROUND(SUM(F10:F14),5)</f>
        <v>66665.460000000006</v>
      </c>
    </row>
    <row r="16" spans="1:6" x14ac:dyDescent="0.25">
      <c r="A16" s="1"/>
      <c r="B16" s="1"/>
      <c r="C16" s="1" t="s">
        <v>75</v>
      </c>
      <c r="D16" s="1"/>
      <c r="E16" s="1"/>
      <c r="F16" s="2"/>
    </row>
    <row r="17" spans="1:6" x14ac:dyDescent="0.25">
      <c r="A17" s="1"/>
      <c r="B17" s="1"/>
      <c r="C17" s="1"/>
      <c r="D17" s="1" t="s">
        <v>76</v>
      </c>
      <c r="E17" s="1"/>
      <c r="F17" s="2">
        <v>-15110.76</v>
      </c>
    </row>
    <row r="18" spans="1:6" x14ac:dyDescent="0.25">
      <c r="A18" s="1"/>
      <c r="B18" s="1"/>
      <c r="C18" s="1"/>
      <c r="D18" s="1" t="s">
        <v>77</v>
      </c>
      <c r="E18" s="1"/>
      <c r="F18" s="2">
        <v>670.43</v>
      </c>
    </row>
    <row r="19" spans="1:6" x14ac:dyDescent="0.25">
      <c r="A19" s="1"/>
      <c r="B19" s="1"/>
      <c r="C19" s="1"/>
      <c r="D19" s="1" t="s">
        <v>78</v>
      </c>
      <c r="E19" s="1"/>
      <c r="F19" s="2">
        <v>-960.32</v>
      </c>
    </row>
    <row r="20" spans="1:6" x14ac:dyDescent="0.25">
      <c r="A20" s="1"/>
      <c r="B20" s="1"/>
      <c r="C20" s="1"/>
      <c r="D20" s="1" t="s">
        <v>79</v>
      </c>
      <c r="E20" s="1"/>
      <c r="F20" s="2">
        <v>70454.3</v>
      </c>
    </row>
    <row r="21" spans="1:6" x14ac:dyDescent="0.25">
      <c r="A21" s="1"/>
      <c r="B21" s="1"/>
      <c r="C21" s="1"/>
      <c r="D21" s="1" t="s">
        <v>80</v>
      </c>
      <c r="E21" s="1"/>
      <c r="F21" s="2">
        <v>-144</v>
      </c>
    </row>
    <row r="22" spans="1:6" ht="15.75" thickBot="1" x14ac:dyDescent="0.3">
      <c r="A22" s="1"/>
      <c r="B22" s="1"/>
      <c r="C22" s="1"/>
      <c r="D22" s="1" t="s">
        <v>81</v>
      </c>
      <c r="E22" s="1"/>
      <c r="F22" s="4">
        <v>3238.4</v>
      </c>
    </row>
    <row r="23" spans="1:6" ht="15.75" thickBot="1" x14ac:dyDescent="0.3">
      <c r="A23" s="1"/>
      <c r="B23" s="1"/>
      <c r="C23" s="1" t="s">
        <v>82</v>
      </c>
      <c r="D23" s="1"/>
      <c r="E23" s="1"/>
      <c r="F23" s="5">
        <f>ROUND(SUM(F16:F22),5)</f>
        <v>58148.05</v>
      </c>
    </row>
    <row r="24" spans="1:6" x14ac:dyDescent="0.25">
      <c r="A24" s="1"/>
      <c r="B24" s="1" t="s">
        <v>83</v>
      </c>
      <c r="C24" s="1"/>
      <c r="D24" s="1"/>
      <c r="E24" s="1"/>
      <c r="F24" s="2">
        <f>ROUND(F3+F9+F15+F23,5)</f>
        <v>1042458.3</v>
      </c>
    </row>
    <row r="25" spans="1:6" x14ac:dyDescent="0.25">
      <c r="A25" s="1"/>
      <c r="B25" s="1" t="s">
        <v>84</v>
      </c>
      <c r="C25" s="1"/>
      <c r="D25" s="1"/>
      <c r="E25" s="1"/>
      <c r="F25" s="2"/>
    </row>
    <row r="26" spans="1:6" x14ac:dyDescent="0.25">
      <c r="A26" s="1"/>
      <c r="B26" s="1"/>
      <c r="C26" s="1" t="s">
        <v>85</v>
      </c>
      <c r="D26" s="1"/>
      <c r="E26" s="1"/>
      <c r="F26" s="2">
        <v>36101.29</v>
      </c>
    </row>
    <row r="27" spans="1:6" x14ac:dyDescent="0.25">
      <c r="A27" s="1"/>
      <c r="B27" s="1"/>
      <c r="C27" s="1" t="s">
        <v>86</v>
      </c>
      <c r="D27" s="1"/>
      <c r="E27" s="1"/>
      <c r="F27" s="2">
        <v>28045.7</v>
      </c>
    </row>
    <row r="28" spans="1:6" x14ac:dyDescent="0.25">
      <c r="A28" s="1"/>
      <c r="B28" s="1"/>
      <c r="C28" s="1" t="s">
        <v>87</v>
      </c>
      <c r="D28" s="1"/>
      <c r="E28" s="1"/>
      <c r="F28" s="2">
        <v>100461.5</v>
      </c>
    </row>
    <row r="29" spans="1:6" x14ac:dyDescent="0.25">
      <c r="A29" s="1"/>
      <c r="B29" s="1"/>
      <c r="C29" s="1" t="s">
        <v>88</v>
      </c>
      <c r="D29" s="1"/>
      <c r="E29" s="1"/>
      <c r="F29" s="2">
        <v>10281</v>
      </c>
    </row>
    <row r="30" spans="1:6" x14ac:dyDescent="0.25">
      <c r="A30" s="1"/>
      <c r="B30" s="1"/>
      <c r="C30" s="1" t="s">
        <v>89</v>
      </c>
      <c r="D30" s="1"/>
      <c r="E30" s="1"/>
      <c r="F30" s="2">
        <v>1897196.49</v>
      </c>
    </row>
    <row r="31" spans="1:6" x14ac:dyDescent="0.25">
      <c r="A31" s="1"/>
      <c r="B31" s="1"/>
      <c r="C31" s="1" t="s">
        <v>90</v>
      </c>
      <c r="D31" s="1"/>
      <c r="E31" s="1"/>
      <c r="F31" s="2">
        <v>29950.97</v>
      </c>
    </row>
    <row r="32" spans="1:6" x14ac:dyDescent="0.25">
      <c r="A32" s="1"/>
      <c r="B32" s="1"/>
      <c r="C32" s="1" t="s">
        <v>91</v>
      </c>
      <c r="D32" s="1"/>
      <c r="E32" s="1"/>
      <c r="F32" s="2">
        <v>1288.99</v>
      </c>
    </row>
    <row r="33" spans="1:6" x14ac:dyDescent="0.25">
      <c r="A33" s="1"/>
      <c r="B33" s="1"/>
      <c r="C33" s="1" t="s">
        <v>92</v>
      </c>
      <c r="D33" s="1"/>
      <c r="E33" s="1"/>
      <c r="F33" s="2">
        <v>189490.1</v>
      </c>
    </row>
    <row r="34" spans="1:6" x14ac:dyDescent="0.25">
      <c r="A34" s="1"/>
      <c r="B34" s="1"/>
      <c r="C34" s="1" t="s">
        <v>93</v>
      </c>
      <c r="D34" s="1"/>
      <c r="E34" s="1"/>
      <c r="F34" s="2">
        <v>640114.91</v>
      </c>
    </row>
    <row r="35" spans="1:6" x14ac:dyDescent="0.25">
      <c r="A35" s="1"/>
      <c r="B35" s="1"/>
      <c r="C35" s="1" t="s">
        <v>94</v>
      </c>
      <c r="D35" s="1"/>
      <c r="E35" s="1"/>
      <c r="F35" s="2"/>
    </row>
    <row r="36" spans="1:6" x14ac:dyDescent="0.25">
      <c r="A36" s="1"/>
      <c r="B36" s="1"/>
      <c r="C36" s="1"/>
      <c r="D36" s="1" t="s">
        <v>95</v>
      </c>
      <c r="E36" s="1"/>
      <c r="F36" s="2">
        <v>14475</v>
      </c>
    </row>
    <row r="37" spans="1:6" ht="15.75" thickBot="1" x14ac:dyDescent="0.3">
      <c r="A37" s="1"/>
      <c r="B37" s="1"/>
      <c r="C37" s="1"/>
      <c r="D37" s="1" t="s">
        <v>96</v>
      </c>
      <c r="E37" s="1"/>
      <c r="F37" s="3">
        <v>52932</v>
      </c>
    </row>
    <row r="38" spans="1:6" x14ac:dyDescent="0.25">
      <c r="A38" s="1"/>
      <c r="B38" s="1"/>
      <c r="C38" s="1" t="s">
        <v>97</v>
      </c>
      <c r="D38" s="1"/>
      <c r="E38" s="1"/>
      <c r="F38" s="2">
        <f>ROUND(SUM(F35:F37),5)</f>
        <v>67407</v>
      </c>
    </row>
    <row r="39" spans="1:6" x14ac:dyDescent="0.25">
      <c r="A39" s="1"/>
      <c r="B39" s="1"/>
      <c r="C39" s="1" t="s">
        <v>98</v>
      </c>
      <c r="D39" s="1"/>
      <c r="E39" s="1"/>
      <c r="F39" s="2">
        <v>5163</v>
      </c>
    </row>
    <row r="40" spans="1:6" x14ac:dyDescent="0.25">
      <c r="A40" s="1"/>
      <c r="B40" s="1"/>
      <c r="C40" s="1" t="s">
        <v>99</v>
      </c>
      <c r="D40" s="1"/>
      <c r="E40" s="1"/>
      <c r="F40" s="2">
        <v>-296413.65000000002</v>
      </c>
    </row>
    <row r="41" spans="1:6" ht="15.75" thickBot="1" x14ac:dyDescent="0.3">
      <c r="A41" s="1"/>
      <c r="B41" s="1"/>
      <c r="C41" s="1" t="s">
        <v>100</v>
      </c>
      <c r="D41" s="1"/>
      <c r="E41" s="1"/>
      <c r="F41" s="3">
        <v>-605141.71</v>
      </c>
    </row>
    <row r="42" spans="1:6" x14ac:dyDescent="0.25">
      <c r="A42" s="1"/>
      <c r="B42" s="1" t="s">
        <v>101</v>
      </c>
      <c r="C42" s="1"/>
      <c r="D42" s="1"/>
      <c r="E42" s="1"/>
      <c r="F42" s="2">
        <f>ROUND(SUM(F25:F34)+SUM(F38:F41),5)</f>
        <v>2103945.59</v>
      </c>
    </row>
    <row r="43" spans="1:6" x14ac:dyDescent="0.25">
      <c r="A43" s="1"/>
      <c r="B43" s="1" t="s">
        <v>102</v>
      </c>
      <c r="C43" s="1"/>
      <c r="D43" s="1"/>
      <c r="E43" s="1"/>
      <c r="F43" s="2"/>
    </row>
    <row r="44" spans="1:6" ht="15.75" thickBot="1" x14ac:dyDescent="0.3">
      <c r="A44" s="1"/>
      <c r="B44" s="1"/>
      <c r="C44" s="1" t="s">
        <v>103</v>
      </c>
      <c r="D44" s="1"/>
      <c r="E44" s="1"/>
      <c r="F44" s="4">
        <v>22426.45</v>
      </c>
    </row>
    <row r="45" spans="1:6" ht="15.75" thickBot="1" x14ac:dyDescent="0.3">
      <c r="A45" s="1"/>
      <c r="B45" s="1" t="s">
        <v>104</v>
      </c>
      <c r="C45" s="1"/>
      <c r="D45" s="1"/>
      <c r="E45" s="1"/>
      <c r="F45" s="6">
        <f>ROUND(SUM(F43:F44),5)</f>
        <v>22426.45</v>
      </c>
    </row>
    <row r="46" spans="1:6" s="9" customFormat="1" ht="12" thickBot="1" x14ac:dyDescent="0.25">
      <c r="A46" s="7" t="s">
        <v>105</v>
      </c>
      <c r="B46" s="7"/>
      <c r="C46" s="7"/>
      <c r="D46" s="7"/>
      <c r="E46" s="7"/>
      <c r="F46" s="8">
        <f>ROUND(F2+F24+F42+F45,5)</f>
        <v>3168830.34</v>
      </c>
    </row>
    <row r="47" spans="1:6" ht="15.75" thickTop="1" x14ac:dyDescent="0.25">
      <c r="A47" s="1" t="s">
        <v>106</v>
      </c>
      <c r="B47" s="1"/>
      <c r="C47" s="1"/>
      <c r="D47" s="1"/>
      <c r="E47" s="1"/>
      <c r="F47" s="2"/>
    </row>
    <row r="48" spans="1:6" x14ac:dyDescent="0.25">
      <c r="A48" s="1"/>
      <c r="B48" s="1" t="s">
        <v>107</v>
      </c>
      <c r="C48" s="1"/>
      <c r="D48" s="1"/>
      <c r="E48" s="1"/>
      <c r="F48" s="2"/>
    </row>
    <row r="49" spans="1:6" x14ac:dyDescent="0.25">
      <c r="A49" s="1"/>
      <c r="B49" s="1"/>
      <c r="C49" s="1" t="s">
        <v>108</v>
      </c>
      <c r="D49" s="1"/>
      <c r="E49" s="1"/>
      <c r="F49" s="2"/>
    </row>
    <row r="50" spans="1:6" x14ac:dyDescent="0.25">
      <c r="A50" s="1"/>
      <c r="B50" s="1"/>
      <c r="C50" s="1"/>
      <c r="D50" s="1" t="s">
        <v>109</v>
      </c>
      <c r="E50" s="1"/>
      <c r="F50" s="2"/>
    </row>
    <row r="51" spans="1:6" ht="15.75" thickBot="1" x14ac:dyDescent="0.3">
      <c r="A51" s="1"/>
      <c r="B51" s="1"/>
      <c r="C51" s="1"/>
      <c r="D51" s="1"/>
      <c r="E51" s="1" t="s">
        <v>110</v>
      </c>
      <c r="F51" s="3">
        <v>-3093.53</v>
      </c>
    </row>
    <row r="52" spans="1:6" x14ac:dyDescent="0.25">
      <c r="A52" s="1"/>
      <c r="B52" s="1"/>
      <c r="C52" s="1"/>
      <c r="D52" s="1" t="s">
        <v>111</v>
      </c>
      <c r="E52" s="1"/>
      <c r="F52" s="2">
        <f>ROUND(SUM(F50:F51),5)</f>
        <v>-3093.53</v>
      </c>
    </row>
    <row r="53" spans="1:6" x14ac:dyDescent="0.25">
      <c r="A53" s="1"/>
      <c r="B53" s="1"/>
      <c r="C53" s="1"/>
      <c r="D53" s="1" t="s">
        <v>112</v>
      </c>
      <c r="E53" s="1"/>
      <c r="F53" s="2"/>
    </row>
    <row r="54" spans="1:6" x14ac:dyDescent="0.25">
      <c r="A54" s="1"/>
      <c r="B54" s="1"/>
      <c r="C54" s="1"/>
      <c r="D54" s="1"/>
      <c r="E54" s="1" t="s">
        <v>113</v>
      </c>
      <c r="F54" s="2">
        <v>1707.25</v>
      </c>
    </row>
    <row r="55" spans="1:6" x14ac:dyDescent="0.25">
      <c r="A55" s="1"/>
      <c r="B55" s="1"/>
      <c r="C55" s="1"/>
      <c r="D55" s="1"/>
      <c r="E55" s="1" t="s">
        <v>114</v>
      </c>
      <c r="F55" s="2">
        <v>654.71</v>
      </c>
    </row>
    <row r="56" spans="1:6" x14ac:dyDescent="0.25">
      <c r="A56" s="1"/>
      <c r="B56" s="1"/>
      <c r="C56" s="1"/>
      <c r="D56" s="1"/>
      <c r="E56" s="1" t="s">
        <v>115</v>
      </c>
      <c r="F56" s="2">
        <v>-1476.74</v>
      </c>
    </row>
    <row r="57" spans="1:6" x14ac:dyDescent="0.25">
      <c r="A57" s="1"/>
      <c r="B57" s="1"/>
      <c r="C57" s="1"/>
      <c r="D57" s="1"/>
      <c r="E57" s="1" t="s">
        <v>116</v>
      </c>
      <c r="F57" s="2">
        <v>475.95</v>
      </c>
    </row>
    <row r="58" spans="1:6" x14ac:dyDescent="0.25">
      <c r="A58" s="1"/>
      <c r="B58" s="1"/>
      <c r="C58" s="1"/>
      <c r="D58" s="1"/>
      <c r="E58" s="1" t="s">
        <v>117</v>
      </c>
      <c r="F58" s="2">
        <v>6647.94</v>
      </c>
    </row>
    <row r="59" spans="1:6" x14ac:dyDescent="0.25">
      <c r="A59" s="1"/>
      <c r="B59" s="1"/>
      <c r="C59" s="1"/>
      <c r="D59" s="1"/>
      <c r="E59" s="1" t="s">
        <v>118</v>
      </c>
      <c r="F59" s="2">
        <v>508.6</v>
      </c>
    </row>
    <row r="60" spans="1:6" ht="15.75" thickBot="1" x14ac:dyDescent="0.3">
      <c r="A60" s="1"/>
      <c r="B60" s="1"/>
      <c r="C60" s="1"/>
      <c r="D60" s="1"/>
      <c r="E60" s="1" t="s">
        <v>119</v>
      </c>
      <c r="F60" s="4">
        <v>82712.3</v>
      </c>
    </row>
    <row r="61" spans="1:6" ht="15.75" thickBot="1" x14ac:dyDescent="0.3">
      <c r="A61" s="1"/>
      <c r="B61" s="1"/>
      <c r="C61" s="1"/>
      <c r="D61" s="1" t="s">
        <v>120</v>
      </c>
      <c r="E61" s="1"/>
      <c r="F61" s="5">
        <f>ROUND(SUM(F53:F60),5)</f>
        <v>91230.01</v>
      </c>
    </row>
    <row r="62" spans="1:6" x14ac:dyDescent="0.25">
      <c r="A62" s="1"/>
      <c r="B62" s="1"/>
      <c r="C62" s="1" t="s">
        <v>121</v>
      </c>
      <c r="D62" s="1"/>
      <c r="E62" s="1"/>
      <c r="F62" s="2">
        <f>ROUND(F49+F52+F61,5)</f>
        <v>88136.48</v>
      </c>
    </row>
    <row r="63" spans="1:6" x14ac:dyDescent="0.25">
      <c r="A63" s="1"/>
      <c r="B63" s="1"/>
      <c r="C63" s="1" t="s">
        <v>122</v>
      </c>
      <c r="D63" s="1"/>
      <c r="E63" s="1"/>
      <c r="F63" s="2"/>
    </row>
    <row r="64" spans="1:6" x14ac:dyDescent="0.25">
      <c r="A64" s="1"/>
      <c r="B64" s="1"/>
      <c r="C64" s="1"/>
      <c r="D64" s="1" t="s">
        <v>123</v>
      </c>
      <c r="E64" s="1"/>
      <c r="F64" s="2">
        <v>560000</v>
      </c>
    </row>
    <row r="65" spans="1:6" x14ac:dyDescent="0.25">
      <c r="A65" s="1"/>
      <c r="B65" s="1"/>
      <c r="C65" s="1"/>
      <c r="D65" s="1" t="s">
        <v>124</v>
      </c>
      <c r="E65" s="1"/>
      <c r="F65" s="2">
        <v>79583.12</v>
      </c>
    </row>
    <row r="66" spans="1:6" ht="15.75" thickBot="1" x14ac:dyDescent="0.3">
      <c r="A66" s="1"/>
      <c r="B66" s="1"/>
      <c r="C66" s="1"/>
      <c r="D66" s="1" t="s">
        <v>125</v>
      </c>
      <c r="E66" s="1"/>
      <c r="F66" s="4">
        <v>39423.86</v>
      </c>
    </row>
    <row r="67" spans="1:6" ht="15.75" thickBot="1" x14ac:dyDescent="0.3">
      <c r="A67" s="1"/>
      <c r="B67" s="1"/>
      <c r="C67" s="1" t="s">
        <v>126</v>
      </c>
      <c r="D67" s="1"/>
      <c r="E67" s="1"/>
      <c r="F67" s="5">
        <f>ROUND(SUM(F63:F66),5)</f>
        <v>679006.98</v>
      </c>
    </row>
    <row r="68" spans="1:6" x14ac:dyDescent="0.25">
      <c r="A68" s="1"/>
      <c r="B68" s="1" t="s">
        <v>127</v>
      </c>
      <c r="C68" s="1"/>
      <c r="D68" s="1"/>
      <c r="E68" s="1"/>
      <c r="F68" s="2">
        <f>ROUND(F48+F62+F67,5)</f>
        <v>767143.46</v>
      </c>
    </row>
    <row r="69" spans="1:6" x14ac:dyDescent="0.25">
      <c r="A69" s="1"/>
      <c r="B69" s="1" t="s">
        <v>128</v>
      </c>
      <c r="C69" s="1"/>
      <c r="D69" s="1"/>
      <c r="E69" s="1"/>
      <c r="F69" s="2"/>
    </row>
    <row r="70" spans="1:6" x14ac:dyDescent="0.25">
      <c r="A70" s="1"/>
      <c r="B70" s="1"/>
      <c r="C70" s="1" t="s">
        <v>129</v>
      </c>
      <c r="D70" s="1"/>
      <c r="E70" s="1"/>
      <c r="F70" s="2">
        <v>321022.65999999997</v>
      </c>
    </row>
    <row r="71" spans="1:6" x14ac:dyDescent="0.25">
      <c r="A71" s="1"/>
      <c r="B71" s="1"/>
      <c r="C71" s="1" t="s">
        <v>130</v>
      </c>
      <c r="D71" s="1"/>
      <c r="E71" s="1"/>
      <c r="F71" s="2">
        <v>1928687.79</v>
      </c>
    </row>
    <row r="72" spans="1:6" x14ac:dyDescent="0.25">
      <c r="A72" s="1"/>
      <c r="B72" s="1"/>
      <c r="C72" s="1" t="s">
        <v>131</v>
      </c>
      <c r="D72" s="1"/>
      <c r="E72" s="1"/>
      <c r="F72" s="2">
        <v>-52664.92</v>
      </c>
    </row>
    <row r="73" spans="1:6" x14ac:dyDescent="0.25">
      <c r="A73" s="1"/>
      <c r="B73" s="1"/>
      <c r="C73" s="1" t="s">
        <v>132</v>
      </c>
      <c r="D73" s="1"/>
      <c r="E73" s="1"/>
      <c r="F73" s="2">
        <v>7765.81</v>
      </c>
    </row>
    <row r="74" spans="1:6" x14ac:dyDescent="0.25">
      <c r="A74" s="1"/>
      <c r="B74" s="1"/>
      <c r="C74" s="1" t="s">
        <v>133</v>
      </c>
      <c r="D74" s="1"/>
      <c r="E74" s="1"/>
      <c r="F74" s="2">
        <v>158944.03</v>
      </c>
    </row>
    <row r="75" spans="1:6" ht="15.75" thickBot="1" x14ac:dyDescent="0.3">
      <c r="A75" s="1"/>
      <c r="B75" s="1"/>
      <c r="C75" s="1" t="s">
        <v>59</v>
      </c>
      <c r="D75" s="1"/>
      <c r="E75" s="1"/>
      <c r="F75" s="4">
        <v>37931.51</v>
      </c>
    </row>
    <row r="76" spans="1:6" ht="15.75" thickBot="1" x14ac:dyDescent="0.3">
      <c r="A76" s="1"/>
      <c r="B76" s="1" t="s">
        <v>134</v>
      </c>
      <c r="C76" s="1"/>
      <c r="D76" s="1"/>
      <c r="E76" s="1"/>
      <c r="F76" s="6">
        <f>ROUND(SUM(F69:F75),5)</f>
        <v>2401686.88</v>
      </c>
    </row>
    <row r="77" spans="1:6" s="9" customFormat="1" ht="12" thickBot="1" x14ac:dyDescent="0.25">
      <c r="A77" s="7" t="s">
        <v>135</v>
      </c>
      <c r="B77" s="7"/>
      <c r="C77" s="7"/>
      <c r="D77" s="7"/>
      <c r="E77" s="7"/>
      <c r="F77" s="8">
        <f>ROUND(F47+F68+F76,5)</f>
        <v>3168830.34</v>
      </c>
    </row>
    <row r="78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5:46 PM
&amp;"Arial,Bold"&amp;8 07/12/23
&amp;"Arial,Bold"&amp;8 Accrual Basis&amp;C&amp;"Arial,Bold"&amp;12 PIKES BAY SANITARY DISTRICT
&amp;"Arial,Bold"&amp;14 Balance Sheet
&amp;"Arial,Bold"&amp;10 As of June 30,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61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13" customWidth="1"/>
    <col min="6" max="6" width="24.7109375" style="13" customWidth="1"/>
    <col min="7" max="7" width="10.1406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2048.23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58237.71</v>
      </c>
    </row>
    <row r="6" spans="1:7" ht="15.75" thickBot="1" x14ac:dyDescent="0.3">
      <c r="A6" s="1"/>
      <c r="B6" s="1"/>
      <c r="C6" s="1"/>
      <c r="D6" s="1" t="s">
        <v>5</v>
      </c>
      <c r="E6" s="1"/>
      <c r="F6" s="1"/>
      <c r="G6" s="3">
        <v>96336</v>
      </c>
    </row>
    <row r="7" spans="1:7" x14ac:dyDescent="0.25">
      <c r="A7" s="1"/>
      <c r="B7" s="1"/>
      <c r="C7" s="1" t="s">
        <v>6</v>
      </c>
      <c r="D7" s="1"/>
      <c r="E7" s="1"/>
      <c r="F7" s="1"/>
      <c r="G7" s="2">
        <f>ROUND(SUM(G3:G6),5)</f>
        <v>156621.94</v>
      </c>
    </row>
    <row r="8" spans="1:7" x14ac:dyDescent="0.25">
      <c r="A8" s="1"/>
      <c r="B8" s="1"/>
      <c r="C8" s="1" t="s">
        <v>7</v>
      </c>
      <c r="D8" s="1"/>
      <c r="E8" s="1"/>
      <c r="F8" s="1"/>
      <c r="G8" s="2"/>
    </row>
    <row r="9" spans="1:7" x14ac:dyDescent="0.25">
      <c r="A9" s="1"/>
      <c r="B9" s="1"/>
      <c r="C9" s="1"/>
      <c r="D9" s="1" t="s">
        <v>8</v>
      </c>
      <c r="E9" s="1"/>
      <c r="F9" s="1"/>
      <c r="G9" s="2">
        <v>10631.25</v>
      </c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17084.75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2544.75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12</v>
      </c>
      <c r="F13" s="1"/>
      <c r="G13" s="2">
        <v>900</v>
      </c>
    </row>
    <row r="14" spans="1:7" ht="15.75" thickBot="1" x14ac:dyDescent="0.3">
      <c r="A14" s="1"/>
      <c r="B14" s="1"/>
      <c r="C14" s="1"/>
      <c r="D14" s="1"/>
      <c r="E14" s="1" t="s">
        <v>13</v>
      </c>
      <c r="F14" s="1"/>
      <c r="G14" s="3">
        <v>679.11</v>
      </c>
    </row>
    <row r="15" spans="1:7" x14ac:dyDescent="0.25">
      <c r="A15" s="1"/>
      <c r="B15" s="1"/>
      <c r="C15" s="1"/>
      <c r="D15" s="1" t="s">
        <v>14</v>
      </c>
      <c r="E15" s="1"/>
      <c r="F15" s="1"/>
      <c r="G15" s="2">
        <f>ROUND(SUM(G12:G14),5)</f>
        <v>1579.11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/>
    </row>
    <row r="17" spans="1:7" ht="15.75" thickBot="1" x14ac:dyDescent="0.3">
      <c r="A17" s="1"/>
      <c r="B17" s="1"/>
      <c r="C17" s="1"/>
      <c r="D17" s="1"/>
      <c r="E17" s="1" t="s">
        <v>16</v>
      </c>
      <c r="F17" s="1"/>
      <c r="G17" s="3">
        <v>0</v>
      </c>
    </row>
    <row r="18" spans="1:7" x14ac:dyDescent="0.25">
      <c r="A18" s="1"/>
      <c r="B18" s="1"/>
      <c r="C18" s="1"/>
      <c r="D18" s="1" t="s">
        <v>17</v>
      </c>
      <c r="E18" s="1"/>
      <c r="F18" s="1"/>
      <c r="G18" s="2">
        <f>ROUND(SUM(G16:G17),5)</f>
        <v>0</v>
      </c>
    </row>
    <row r="19" spans="1:7" x14ac:dyDescent="0.25">
      <c r="A19" s="1"/>
      <c r="B19" s="1"/>
      <c r="C19" s="1"/>
      <c r="D19" s="1" t="s">
        <v>18</v>
      </c>
      <c r="E19" s="1"/>
      <c r="F19" s="1"/>
      <c r="G19" s="2"/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8110.02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364.24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2376.15</v>
      </c>
    </row>
    <row r="23" spans="1:7" x14ac:dyDescent="0.25">
      <c r="A23" s="1"/>
      <c r="B23" s="1"/>
      <c r="C23" s="1"/>
      <c r="D23" s="1"/>
      <c r="E23" s="1" t="s">
        <v>22</v>
      </c>
      <c r="F23" s="1"/>
      <c r="G23" s="2">
        <v>900</v>
      </c>
    </row>
    <row r="24" spans="1:7" x14ac:dyDescent="0.25">
      <c r="A24" s="1"/>
      <c r="B24" s="1"/>
      <c r="C24" s="1"/>
      <c r="D24" s="1"/>
      <c r="E24" s="1" t="s">
        <v>23</v>
      </c>
      <c r="F24" s="1"/>
      <c r="G24" s="2">
        <v>7500</v>
      </c>
    </row>
    <row r="25" spans="1:7" ht="15.75" thickBot="1" x14ac:dyDescent="0.3">
      <c r="A25" s="1"/>
      <c r="B25" s="1"/>
      <c r="C25" s="1"/>
      <c r="D25" s="1"/>
      <c r="E25" s="1" t="s">
        <v>24</v>
      </c>
      <c r="F25" s="1"/>
      <c r="G25" s="3">
        <v>20930.349999999999</v>
      </c>
    </row>
    <row r="26" spans="1:7" x14ac:dyDescent="0.25">
      <c r="A26" s="1"/>
      <c r="B26" s="1"/>
      <c r="C26" s="1"/>
      <c r="D26" s="1" t="s">
        <v>25</v>
      </c>
      <c r="E26" s="1"/>
      <c r="F26" s="1"/>
      <c r="G26" s="2">
        <f>ROUND(SUM(G19:G25),5)</f>
        <v>40180.76</v>
      </c>
    </row>
    <row r="27" spans="1:7" x14ac:dyDescent="0.25">
      <c r="A27" s="1"/>
      <c r="B27" s="1"/>
      <c r="C27" s="1"/>
      <c r="D27" s="1" t="s">
        <v>26</v>
      </c>
      <c r="E27" s="1"/>
      <c r="F27" s="1"/>
      <c r="G27" s="2"/>
    </row>
    <row r="28" spans="1:7" x14ac:dyDescent="0.25">
      <c r="A28" s="1"/>
      <c r="B28" s="1"/>
      <c r="C28" s="1"/>
      <c r="D28" s="1"/>
      <c r="E28" s="1" t="s">
        <v>27</v>
      </c>
      <c r="F28" s="1"/>
      <c r="G28" s="2">
        <v>85</v>
      </c>
    </row>
    <row r="29" spans="1:7" x14ac:dyDescent="0.25">
      <c r="A29" s="1"/>
      <c r="B29" s="1"/>
      <c r="C29" s="1"/>
      <c r="D29" s="1"/>
      <c r="E29" s="1" t="s">
        <v>28</v>
      </c>
      <c r="F29" s="1"/>
      <c r="G29" s="2"/>
    </row>
    <row r="30" spans="1:7" x14ac:dyDescent="0.25">
      <c r="A30" s="1"/>
      <c r="B30" s="1"/>
      <c r="C30" s="1"/>
      <c r="D30" s="1"/>
      <c r="E30" s="1"/>
      <c r="F30" s="1" t="s">
        <v>29</v>
      </c>
      <c r="G30" s="2">
        <v>10125</v>
      </c>
    </row>
    <row r="31" spans="1:7" x14ac:dyDescent="0.25">
      <c r="A31" s="1"/>
      <c r="B31" s="1"/>
      <c r="C31" s="1"/>
      <c r="D31" s="1"/>
      <c r="E31" s="1"/>
      <c r="F31" s="1" t="s">
        <v>30</v>
      </c>
      <c r="G31" s="2">
        <v>1812.5</v>
      </c>
    </row>
    <row r="32" spans="1:7" ht="15.75" thickBot="1" x14ac:dyDescent="0.3">
      <c r="A32" s="1"/>
      <c r="B32" s="1"/>
      <c r="C32" s="1"/>
      <c r="D32" s="1"/>
      <c r="E32" s="1"/>
      <c r="F32" s="1" t="s">
        <v>31</v>
      </c>
      <c r="G32" s="4">
        <v>-4262.5</v>
      </c>
    </row>
    <row r="33" spans="1:7" ht="15.75" thickBot="1" x14ac:dyDescent="0.3">
      <c r="A33" s="1"/>
      <c r="B33" s="1"/>
      <c r="C33" s="1"/>
      <c r="D33" s="1"/>
      <c r="E33" s="1" t="s">
        <v>32</v>
      </c>
      <c r="F33" s="1"/>
      <c r="G33" s="5">
        <f>ROUND(SUM(G29:G32),5)</f>
        <v>7675</v>
      </c>
    </row>
    <row r="34" spans="1:7" x14ac:dyDescent="0.25">
      <c r="A34" s="1"/>
      <c r="B34" s="1"/>
      <c r="C34" s="1"/>
      <c r="D34" s="1" t="s">
        <v>33</v>
      </c>
      <c r="E34" s="1"/>
      <c r="F34" s="1"/>
      <c r="G34" s="2">
        <f>ROUND(SUM(G27:G28)+G33,5)</f>
        <v>7760</v>
      </c>
    </row>
    <row r="35" spans="1:7" x14ac:dyDescent="0.25">
      <c r="A35" s="1"/>
      <c r="B35" s="1"/>
      <c r="C35" s="1"/>
      <c r="D35" s="1" t="s">
        <v>34</v>
      </c>
      <c r="E35" s="1"/>
      <c r="F35" s="1"/>
      <c r="G35" s="2"/>
    </row>
    <row r="36" spans="1:7" ht="15.75" thickBot="1" x14ac:dyDescent="0.3">
      <c r="A36" s="1"/>
      <c r="B36" s="1"/>
      <c r="C36" s="1"/>
      <c r="D36" s="1"/>
      <c r="E36" s="1" t="s">
        <v>35</v>
      </c>
      <c r="F36" s="1"/>
      <c r="G36" s="3">
        <v>4211.25</v>
      </c>
    </row>
    <row r="37" spans="1:7" x14ac:dyDescent="0.25">
      <c r="A37" s="1"/>
      <c r="B37" s="1"/>
      <c r="C37" s="1"/>
      <c r="D37" s="1" t="s">
        <v>36</v>
      </c>
      <c r="E37" s="1"/>
      <c r="F37" s="1"/>
      <c r="G37" s="2">
        <f>ROUND(SUM(G35:G36),5)</f>
        <v>4211.25</v>
      </c>
    </row>
    <row r="38" spans="1:7" x14ac:dyDescent="0.25">
      <c r="A38" s="1"/>
      <c r="B38" s="1"/>
      <c r="C38" s="1"/>
      <c r="D38" s="1" t="s">
        <v>37</v>
      </c>
      <c r="E38" s="1"/>
      <c r="F38" s="1"/>
      <c r="G38" s="2"/>
    </row>
    <row r="39" spans="1:7" x14ac:dyDescent="0.25">
      <c r="A39" s="1"/>
      <c r="B39" s="1"/>
      <c r="C39" s="1"/>
      <c r="D39" s="1"/>
      <c r="E39" s="1" t="s">
        <v>38</v>
      </c>
      <c r="F39" s="1"/>
      <c r="G39" s="2">
        <v>1429.97</v>
      </c>
    </row>
    <row r="40" spans="1:7" ht="15.75" thickBot="1" x14ac:dyDescent="0.3">
      <c r="A40" s="1"/>
      <c r="B40" s="1"/>
      <c r="C40" s="1"/>
      <c r="D40" s="1"/>
      <c r="E40" s="1" t="s">
        <v>39</v>
      </c>
      <c r="F40" s="1"/>
      <c r="G40" s="3">
        <v>803.1</v>
      </c>
    </row>
    <row r="41" spans="1:7" x14ac:dyDescent="0.25">
      <c r="A41" s="1"/>
      <c r="B41" s="1"/>
      <c r="C41" s="1"/>
      <c r="D41" s="1" t="s">
        <v>40</v>
      </c>
      <c r="E41" s="1"/>
      <c r="F41" s="1"/>
      <c r="G41" s="2">
        <f>ROUND(SUM(G38:G40),5)</f>
        <v>2233.0700000000002</v>
      </c>
    </row>
    <row r="42" spans="1:7" x14ac:dyDescent="0.25">
      <c r="A42" s="1"/>
      <c r="B42" s="1"/>
      <c r="C42" s="1"/>
      <c r="D42" s="1" t="s">
        <v>41</v>
      </c>
      <c r="E42" s="1"/>
      <c r="F42" s="1"/>
      <c r="G42" s="2"/>
    </row>
    <row r="43" spans="1:7" x14ac:dyDescent="0.25">
      <c r="A43" s="1"/>
      <c r="B43" s="1"/>
      <c r="C43" s="1"/>
      <c r="D43" s="1"/>
      <c r="E43" s="1" t="s">
        <v>42</v>
      </c>
      <c r="F43" s="1"/>
      <c r="G43" s="2">
        <v>318.86</v>
      </c>
    </row>
    <row r="44" spans="1:7" x14ac:dyDescent="0.25">
      <c r="A44" s="1"/>
      <c r="B44" s="1"/>
      <c r="C44" s="1"/>
      <c r="D44" s="1"/>
      <c r="E44" s="1" t="s">
        <v>43</v>
      </c>
      <c r="F44" s="1"/>
      <c r="G44" s="2">
        <v>300</v>
      </c>
    </row>
    <row r="45" spans="1:7" x14ac:dyDescent="0.25">
      <c r="A45" s="1"/>
      <c r="B45" s="1"/>
      <c r="C45" s="1"/>
      <c r="D45" s="1"/>
      <c r="E45" s="1" t="s">
        <v>44</v>
      </c>
      <c r="F45" s="1"/>
      <c r="G45" s="2"/>
    </row>
    <row r="46" spans="1:7" ht="15.75" thickBot="1" x14ac:dyDescent="0.3">
      <c r="A46" s="1"/>
      <c r="B46" s="1"/>
      <c r="C46" s="1"/>
      <c r="D46" s="1"/>
      <c r="E46" s="1"/>
      <c r="F46" s="1" t="s">
        <v>45</v>
      </c>
      <c r="G46" s="3">
        <v>1080.0999999999999</v>
      </c>
    </row>
    <row r="47" spans="1:7" x14ac:dyDescent="0.25">
      <c r="A47" s="1"/>
      <c r="B47" s="1"/>
      <c r="C47" s="1"/>
      <c r="D47" s="1"/>
      <c r="E47" s="1" t="s">
        <v>46</v>
      </c>
      <c r="F47" s="1"/>
      <c r="G47" s="2">
        <f>ROUND(SUM(G45:G46),5)</f>
        <v>1080.0999999999999</v>
      </c>
    </row>
    <row r="48" spans="1:7" ht="15.75" thickBot="1" x14ac:dyDescent="0.3">
      <c r="A48" s="1"/>
      <c r="B48" s="1"/>
      <c r="C48" s="1"/>
      <c r="D48" s="1"/>
      <c r="E48" s="1" t="s">
        <v>47</v>
      </c>
      <c r="F48" s="1"/>
      <c r="G48" s="3">
        <v>395</v>
      </c>
    </row>
    <row r="49" spans="1:7" x14ac:dyDescent="0.25">
      <c r="A49" s="1"/>
      <c r="B49" s="1"/>
      <c r="C49" s="1"/>
      <c r="D49" s="1" t="s">
        <v>48</v>
      </c>
      <c r="E49" s="1"/>
      <c r="F49" s="1"/>
      <c r="G49" s="2">
        <f>ROUND(SUM(G42:G44)+SUM(G47:G48),5)</f>
        <v>2093.96</v>
      </c>
    </row>
    <row r="50" spans="1:7" x14ac:dyDescent="0.25">
      <c r="A50" s="1"/>
      <c r="B50" s="1"/>
      <c r="C50" s="1"/>
      <c r="D50" s="1" t="s">
        <v>49</v>
      </c>
      <c r="E50" s="1"/>
      <c r="F50" s="1"/>
      <c r="G50" s="2"/>
    </row>
    <row r="51" spans="1:7" ht="15.75" thickBot="1" x14ac:dyDescent="0.3">
      <c r="A51" s="1"/>
      <c r="B51" s="1"/>
      <c r="C51" s="1"/>
      <c r="D51" s="1"/>
      <c r="E51" s="1" t="s">
        <v>50</v>
      </c>
      <c r="F51" s="1"/>
      <c r="G51" s="4">
        <v>170.53</v>
      </c>
    </row>
    <row r="52" spans="1:7" ht="15.75" thickBot="1" x14ac:dyDescent="0.3">
      <c r="A52" s="1"/>
      <c r="B52" s="1"/>
      <c r="C52" s="1"/>
      <c r="D52" s="1" t="s">
        <v>51</v>
      </c>
      <c r="E52" s="1"/>
      <c r="F52" s="1"/>
      <c r="G52" s="6">
        <f>ROUND(SUM(G50:G51),5)</f>
        <v>170.53</v>
      </c>
    </row>
    <row r="53" spans="1:7" ht="15.75" thickBot="1" x14ac:dyDescent="0.3">
      <c r="A53" s="1"/>
      <c r="B53" s="1"/>
      <c r="C53" s="1" t="s">
        <v>52</v>
      </c>
      <c r="D53" s="1"/>
      <c r="E53" s="1"/>
      <c r="F53" s="1"/>
      <c r="G53" s="5">
        <f>ROUND(SUM(G8:G11)+G15+G18+G26+G34+G37+G41+G49+G52,5)</f>
        <v>88489.43</v>
      </c>
    </row>
    <row r="54" spans="1:7" x14ac:dyDescent="0.25">
      <c r="A54" s="1"/>
      <c r="B54" s="1" t="s">
        <v>53</v>
      </c>
      <c r="C54" s="1"/>
      <c r="D54" s="1"/>
      <c r="E54" s="1"/>
      <c r="F54" s="1"/>
      <c r="G54" s="2">
        <f>ROUND(G2+G7-G53,5)</f>
        <v>68132.509999999995</v>
      </c>
    </row>
    <row r="55" spans="1:7" x14ac:dyDescent="0.25">
      <c r="A55" s="1"/>
      <c r="B55" s="1" t="s">
        <v>54</v>
      </c>
      <c r="C55" s="1"/>
      <c r="D55" s="1"/>
      <c r="E55" s="1"/>
      <c r="F55" s="1"/>
      <c r="G55" s="2"/>
    </row>
    <row r="56" spans="1:7" x14ac:dyDescent="0.25">
      <c r="A56" s="1"/>
      <c r="B56" s="1"/>
      <c r="C56" s="1" t="s">
        <v>55</v>
      </c>
      <c r="D56" s="1"/>
      <c r="E56" s="1"/>
      <c r="F56" s="1"/>
      <c r="G56" s="2"/>
    </row>
    <row r="57" spans="1:7" ht="15.75" thickBot="1" x14ac:dyDescent="0.3">
      <c r="A57" s="1"/>
      <c r="B57" s="1"/>
      <c r="C57" s="1"/>
      <c r="D57" s="1" t="s">
        <v>56</v>
      </c>
      <c r="E57" s="1"/>
      <c r="F57" s="1"/>
      <c r="G57" s="4">
        <v>30201</v>
      </c>
    </row>
    <row r="58" spans="1:7" ht="15.75" thickBot="1" x14ac:dyDescent="0.3">
      <c r="A58" s="1"/>
      <c r="B58" s="1"/>
      <c r="C58" s="1" t="s">
        <v>57</v>
      </c>
      <c r="D58" s="1"/>
      <c r="E58" s="1"/>
      <c r="F58" s="1"/>
      <c r="G58" s="6">
        <f>ROUND(SUM(G56:G57),5)</f>
        <v>30201</v>
      </c>
    </row>
    <row r="59" spans="1:7" ht="15.75" thickBot="1" x14ac:dyDescent="0.3">
      <c r="A59" s="1"/>
      <c r="B59" s="1" t="s">
        <v>58</v>
      </c>
      <c r="C59" s="1"/>
      <c r="D59" s="1"/>
      <c r="E59" s="1"/>
      <c r="F59" s="1"/>
      <c r="G59" s="6">
        <f>ROUND(G55-G58,5)</f>
        <v>-30201</v>
      </c>
    </row>
    <row r="60" spans="1:7" s="9" customFormat="1" ht="12" thickBot="1" x14ac:dyDescent="0.25">
      <c r="A60" s="7" t="s">
        <v>59</v>
      </c>
      <c r="B60" s="7"/>
      <c r="C60" s="7"/>
      <c r="D60" s="7"/>
      <c r="E60" s="7"/>
      <c r="F60" s="7"/>
      <c r="G60" s="8">
        <f>ROUND(G54+G59,5)</f>
        <v>37931.51</v>
      </c>
    </row>
    <row r="61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5:44 PM
&amp;"Arial,Bold"&amp;8 07/12/23
&amp;"Arial,Bold"&amp;8 Accrual Basis&amp;C&amp;"Arial,Bold"&amp;12 PIKES BAY SANITARY DISTRICT
&amp;"Arial,Bold"&amp;14 Profit &amp;&amp; Loss
&amp;"Arial,Bold"&amp;10 January through June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8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6.42578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294</v>
      </c>
      <c r="C1" s="25"/>
      <c r="D1" s="11" t="s">
        <v>295</v>
      </c>
      <c r="E1" s="25"/>
      <c r="F1" s="11" t="s">
        <v>296</v>
      </c>
      <c r="G1" s="25"/>
      <c r="H1" s="11" t="s">
        <v>297</v>
      </c>
      <c r="I1" s="25"/>
      <c r="J1" s="11" t="s">
        <v>298</v>
      </c>
      <c r="K1" s="25"/>
      <c r="L1" s="11" t="s">
        <v>299</v>
      </c>
      <c r="M1" s="25"/>
      <c r="N1" s="11" t="s">
        <v>300</v>
      </c>
      <c r="O1" s="25"/>
      <c r="P1" s="11" t="s">
        <v>301</v>
      </c>
    </row>
    <row r="2" spans="1:16" ht="15.75" thickTop="1" x14ac:dyDescent="0.25">
      <c r="A2" s="1" t="s">
        <v>302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304</v>
      </c>
      <c r="C3" s="29"/>
      <c r="D3" s="29"/>
      <c r="E3" s="29"/>
      <c r="F3" s="30">
        <v>45107</v>
      </c>
      <c r="G3" s="29"/>
      <c r="H3" s="29" t="s">
        <v>337</v>
      </c>
      <c r="I3" s="29"/>
      <c r="J3" s="29"/>
      <c r="K3" s="29"/>
      <c r="L3" s="29" t="s">
        <v>66</v>
      </c>
      <c r="M3" s="29"/>
      <c r="N3" s="31"/>
      <c r="O3" s="29"/>
      <c r="P3" s="31">
        <v>-1476.74</v>
      </c>
    </row>
    <row r="4" spans="1:16" x14ac:dyDescent="0.25">
      <c r="A4" s="1" t="s">
        <v>302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 t="s">
        <v>337</v>
      </c>
      <c r="I5" s="32"/>
      <c r="J5" s="32"/>
      <c r="K5" s="32"/>
      <c r="L5" s="32" t="s">
        <v>115</v>
      </c>
      <c r="M5" s="32"/>
      <c r="N5" s="34">
        <v>-1476.74</v>
      </c>
      <c r="O5" s="32"/>
      <c r="P5" s="34">
        <v>1476.74</v>
      </c>
    </row>
    <row r="6" spans="1:16" x14ac:dyDescent="0.25">
      <c r="A6" s="17" t="s">
        <v>303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-1476.74</v>
      </c>
      <c r="O6" s="17"/>
      <c r="P6" s="2">
        <f>ROUND(SUM(P4:P5),5)</f>
        <v>1476.74</v>
      </c>
    </row>
    <row r="7" spans="1:16" x14ac:dyDescent="0.25">
      <c r="A7" s="1" t="s">
        <v>302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305</v>
      </c>
      <c r="C8" s="29"/>
      <c r="D8" s="29" t="s">
        <v>309</v>
      </c>
      <c r="E8" s="29"/>
      <c r="F8" s="30">
        <v>45084</v>
      </c>
      <c r="G8" s="29"/>
      <c r="H8" s="29" t="s">
        <v>338</v>
      </c>
      <c r="I8" s="29"/>
      <c r="J8" s="29"/>
      <c r="K8" s="29"/>
      <c r="L8" s="29" t="s">
        <v>66</v>
      </c>
      <c r="M8" s="29"/>
      <c r="N8" s="31"/>
      <c r="O8" s="29"/>
      <c r="P8" s="31">
        <v>-133.44</v>
      </c>
    </row>
    <row r="9" spans="1:16" x14ac:dyDescent="0.25">
      <c r="A9" s="1" t="s">
        <v>302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39</v>
      </c>
      <c r="M10" s="32"/>
      <c r="N10" s="34">
        <v>-133.44</v>
      </c>
      <c r="O10" s="32"/>
      <c r="P10" s="34">
        <v>133.44</v>
      </c>
    </row>
    <row r="11" spans="1:16" x14ac:dyDescent="0.25">
      <c r="A11" s="17" t="s">
        <v>303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-133.44</v>
      </c>
      <c r="O11" s="17"/>
      <c r="P11" s="2">
        <f>ROUND(SUM(P9:P10),5)</f>
        <v>133.44</v>
      </c>
    </row>
    <row r="12" spans="1:16" x14ac:dyDescent="0.25">
      <c r="A12" s="1" t="s">
        <v>302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305</v>
      </c>
      <c r="C13" s="29"/>
      <c r="D13" s="29" t="s">
        <v>309</v>
      </c>
      <c r="E13" s="29"/>
      <c r="F13" s="30">
        <v>45106</v>
      </c>
      <c r="G13" s="29"/>
      <c r="H13" s="29" t="s">
        <v>339</v>
      </c>
      <c r="I13" s="29"/>
      <c r="J13" s="29"/>
      <c r="K13" s="29"/>
      <c r="L13" s="29" t="s">
        <v>66</v>
      </c>
      <c r="M13" s="29"/>
      <c r="N13" s="31"/>
      <c r="O13" s="29"/>
      <c r="P13" s="31">
        <v>-44.33</v>
      </c>
    </row>
    <row r="14" spans="1:16" x14ac:dyDescent="0.25">
      <c r="A14" s="1" t="s">
        <v>302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38</v>
      </c>
      <c r="M15" s="32"/>
      <c r="N15" s="34">
        <v>-44.33</v>
      </c>
      <c r="O15" s="32"/>
      <c r="P15" s="34">
        <v>44.33</v>
      </c>
    </row>
    <row r="16" spans="1:16" x14ac:dyDescent="0.25">
      <c r="A16" s="17" t="s">
        <v>303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-44.33</v>
      </c>
      <c r="O16" s="17"/>
      <c r="P16" s="2">
        <f>ROUND(SUM(P14:P15),5)</f>
        <v>44.33</v>
      </c>
    </row>
    <row r="17" spans="1:16" x14ac:dyDescent="0.25">
      <c r="A17" s="1" t="s">
        <v>302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305</v>
      </c>
      <c r="C18" s="29"/>
      <c r="D18" s="29" t="s">
        <v>309</v>
      </c>
      <c r="E18" s="29"/>
      <c r="F18" s="30">
        <v>45106</v>
      </c>
      <c r="G18" s="29"/>
      <c r="H18" s="29" t="s">
        <v>339</v>
      </c>
      <c r="I18" s="29"/>
      <c r="J18" s="29"/>
      <c r="K18" s="29"/>
      <c r="L18" s="29" t="s">
        <v>66</v>
      </c>
      <c r="M18" s="29"/>
      <c r="N18" s="31"/>
      <c r="O18" s="29"/>
      <c r="P18" s="31">
        <v>-148.97</v>
      </c>
    </row>
    <row r="19" spans="1:16" x14ac:dyDescent="0.25">
      <c r="A19" s="1" t="s">
        <v>302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38</v>
      </c>
      <c r="M20" s="32"/>
      <c r="N20" s="34">
        <v>-148.97</v>
      </c>
      <c r="O20" s="32"/>
      <c r="P20" s="34">
        <v>148.97</v>
      </c>
    </row>
    <row r="21" spans="1:16" x14ac:dyDescent="0.25">
      <c r="A21" s="17" t="s">
        <v>303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-148.97</v>
      </c>
      <c r="O21" s="17"/>
      <c r="P21" s="2">
        <f>ROUND(SUM(P19:P20),5)</f>
        <v>148.97</v>
      </c>
    </row>
    <row r="22" spans="1:16" x14ac:dyDescent="0.25">
      <c r="A22" s="1" t="s">
        <v>302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305</v>
      </c>
      <c r="C23" s="29"/>
      <c r="D23" s="29" t="s">
        <v>309</v>
      </c>
      <c r="E23" s="29"/>
      <c r="F23" s="30">
        <v>45106</v>
      </c>
      <c r="G23" s="29"/>
      <c r="H23" s="29" t="s">
        <v>339</v>
      </c>
      <c r="I23" s="29"/>
      <c r="J23" s="29"/>
      <c r="K23" s="29"/>
      <c r="L23" s="29" t="s">
        <v>66</v>
      </c>
      <c r="M23" s="29"/>
      <c r="N23" s="31"/>
      <c r="O23" s="29"/>
      <c r="P23" s="31">
        <v>-58.6</v>
      </c>
    </row>
    <row r="24" spans="1:16" x14ac:dyDescent="0.25">
      <c r="A24" s="1" t="s">
        <v>302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38</v>
      </c>
      <c r="M25" s="32"/>
      <c r="N25" s="34">
        <v>-58.6</v>
      </c>
      <c r="O25" s="32"/>
      <c r="P25" s="34">
        <v>58.6</v>
      </c>
    </row>
    <row r="26" spans="1:16" x14ac:dyDescent="0.25">
      <c r="A26" s="17" t="s">
        <v>303</v>
      </c>
      <c r="B26" s="17"/>
      <c r="C26" s="17"/>
      <c r="D26" s="17"/>
      <c r="E26" s="17"/>
      <c r="F26" s="35"/>
      <c r="G26" s="17"/>
      <c r="H26" s="17"/>
      <c r="I26" s="17"/>
      <c r="J26" s="17"/>
      <c r="K26" s="17"/>
      <c r="L26" s="17"/>
      <c r="M26" s="17"/>
      <c r="N26" s="2">
        <f>ROUND(SUM(N24:N25),5)</f>
        <v>-58.6</v>
      </c>
      <c r="O26" s="17"/>
      <c r="P26" s="2">
        <f>ROUND(SUM(P24:P25),5)</f>
        <v>58.6</v>
      </c>
    </row>
    <row r="27" spans="1:16" x14ac:dyDescent="0.25">
      <c r="A27" s="1" t="s">
        <v>302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304</v>
      </c>
      <c r="C28" s="29"/>
      <c r="D28" s="29" t="s">
        <v>310</v>
      </c>
      <c r="E28" s="29"/>
      <c r="F28" s="30">
        <v>45102</v>
      </c>
      <c r="G28" s="29"/>
      <c r="H28" s="29" t="s">
        <v>340</v>
      </c>
      <c r="I28" s="29"/>
      <c r="J28" s="29"/>
      <c r="K28" s="29"/>
      <c r="L28" s="29" t="s">
        <v>66</v>
      </c>
      <c r="M28" s="29"/>
      <c r="N28" s="31"/>
      <c r="O28" s="29"/>
      <c r="P28" s="31">
        <v>-1380.88</v>
      </c>
    </row>
    <row r="29" spans="1:16" x14ac:dyDescent="0.25">
      <c r="A29" s="1" t="s">
        <v>302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x14ac:dyDescent="0.25">
      <c r="A30" s="32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116</v>
      </c>
      <c r="M30" s="32"/>
      <c r="N30" s="36">
        <v>-410.04</v>
      </c>
      <c r="O30" s="32"/>
      <c r="P30" s="36">
        <v>410.04</v>
      </c>
    </row>
    <row r="31" spans="1:16" x14ac:dyDescent="0.25">
      <c r="A31" s="32"/>
      <c r="B31" s="32"/>
      <c r="C31" s="32"/>
      <c r="D31" s="32"/>
      <c r="E31" s="32"/>
      <c r="F31" s="33"/>
      <c r="G31" s="32"/>
      <c r="H31" s="32"/>
      <c r="I31" s="32"/>
      <c r="J31" s="32"/>
      <c r="K31" s="32"/>
      <c r="L31" s="32" t="s">
        <v>116</v>
      </c>
      <c r="M31" s="32"/>
      <c r="N31" s="36">
        <v>-393.44</v>
      </c>
      <c r="O31" s="32"/>
      <c r="P31" s="36">
        <v>393.44</v>
      </c>
    </row>
    <row r="32" spans="1:16" x14ac:dyDescent="0.25">
      <c r="A32" s="32"/>
      <c r="B32" s="32"/>
      <c r="C32" s="32"/>
      <c r="D32" s="32"/>
      <c r="E32" s="32"/>
      <c r="F32" s="33"/>
      <c r="G32" s="32"/>
      <c r="H32" s="32"/>
      <c r="I32" s="32"/>
      <c r="J32" s="32"/>
      <c r="K32" s="32"/>
      <c r="L32" s="32" t="s">
        <v>116</v>
      </c>
      <c r="M32" s="32"/>
      <c r="N32" s="36">
        <v>-393.44</v>
      </c>
      <c r="O32" s="32"/>
      <c r="P32" s="36">
        <v>393.44</v>
      </c>
    </row>
    <row r="33" spans="1:16" x14ac:dyDescent="0.25">
      <c r="A33" s="32"/>
      <c r="B33" s="32"/>
      <c r="C33" s="32"/>
      <c r="D33" s="32"/>
      <c r="E33" s="32"/>
      <c r="F33" s="33"/>
      <c r="G33" s="32"/>
      <c r="H33" s="32"/>
      <c r="I33" s="32"/>
      <c r="J33" s="32"/>
      <c r="K33" s="32"/>
      <c r="L33" s="32" t="s">
        <v>116</v>
      </c>
      <c r="M33" s="32"/>
      <c r="N33" s="36">
        <v>-91.98</v>
      </c>
      <c r="O33" s="32"/>
      <c r="P33" s="36">
        <v>91.98</v>
      </c>
    </row>
    <row r="34" spans="1:16" ht="15.75" thickBot="1" x14ac:dyDescent="0.3">
      <c r="A34" s="32"/>
      <c r="B34" s="32"/>
      <c r="C34" s="32"/>
      <c r="D34" s="32"/>
      <c r="E34" s="32"/>
      <c r="F34" s="33"/>
      <c r="G34" s="32"/>
      <c r="H34" s="32"/>
      <c r="I34" s="32"/>
      <c r="J34" s="32"/>
      <c r="K34" s="32"/>
      <c r="L34" s="32" t="s">
        <v>116</v>
      </c>
      <c r="M34" s="32"/>
      <c r="N34" s="34">
        <v>-91.98</v>
      </c>
      <c r="O34" s="32"/>
      <c r="P34" s="34">
        <v>91.98</v>
      </c>
    </row>
    <row r="35" spans="1:16" x14ac:dyDescent="0.25">
      <c r="A35" s="17" t="s">
        <v>303</v>
      </c>
      <c r="B35" s="17"/>
      <c r="C35" s="17"/>
      <c r="D35" s="17"/>
      <c r="E35" s="17"/>
      <c r="F35" s="35"/>
      <c r="G35" s="17"/>
      <c r="H35" s="17"/>
      <c r="I35" s="17"/>
      <c r="J35" s="17"/>
      <c r="K35" s="17"/>
      <c r="L35" s="17"/>
      <c r="M35" s="17"/>
      <c r="N35" s="2">
        <f>ROUND(SUM(N29:N34),5)</f>
        <v>-1380.88</v>
      </c>
      <c r="O35" s="17"/>
      <c r="P35" s="2">
        <f>ROUND(SUM(P29:P34),5)</f>
        <v>1380.88</v>
      </c>
    </row>
    <row r="36" spans="1:16" x14ac:dyDescent="0.25">
      <c r="A36" s="1" t="s">
        <v>302</v>
      </c>
      <c r="B36" s="1"/>
      <c r="C36" s="1"/>
      <c r="D36" s="1"/>
      <c r="E36" s="1"/>
      <c r="F36" s="27"/>
      <c r="G36" s="1"/>
      <c r="H36" s="1"/>
      <c r="I36" s="1"/>
      <c r="J36" s="1"/>
      <c r="K36" s="1"/>
      <c r="L36" s="1"/>
      <c r="M36" s="1"/>
      <c r="N36" s="28"/>
      <c r="O36" s="1"/>
      <c r="P36" s="28"/>
    </row>
    <row r="37" spans="1:16" x14ac:dyDescent="0.25">
      <c r="A37" s="26"/>
      <c r="B37" s="29" t="s">
        <v>304</v>
      </c>
      <c r="C37" s="29"/>
      <c r="D37" s="29" t="s">
        <v>310</v>
      </c>
      <c r="E37" s="29"/>
      <c r="F37" s="30">
        <v>45102</v>
      </c>
      <c r="G37" s="29"/>
      <c r="H37" s="29" t="s">
        <v>340</v>
      </c>
      <c r="I37" s="29"/>
      <c r="J37" s="29"/>
      <c r="K37" s="29"/>
      <c r="L37" s="29" t="s">
        <v>66</v>
      </c>
      <c r="M37" s="29"/>
      <c r="N37" s="31"/>
      <c r="O37" s="29"/>
      <c r="P37" s="31">
        <v>-1355.72</v>
      </c>
    </row>
    <row r="38" spans="1:16" x14ac:dyDescent="0.25">
      <c r="A38" s="1" t="s">
        <v>302</v>
      </c>
      <c r="B38" s="1"/>
      <c r="C38" s="1"/>
      <c r="D38" s="1"/>
      <c r="E38" s="1"/>
      <c r="F38" s="27"/>
      <c r="G38" s="1"/>
      <c r="H38" s="1"/>
      <c r="I38" s="1"/>
      <c r="J38" s="1"/>
      <c r="K38" s="1"/>
      <c r="L38" s="1"/>
      <c r="M38" s="1"/>
      <c r="N38" s="28"/>
      <c r="O38" s="1"/>
      <c r="P38" s="28"/>
    </row>
    <row r="39" spans="1:16" x14ac:dyDescent="0.25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116</v>
      </c>
      <c r="M39" s="32"/>
      <c r="N39" s="36">
        <v>-401.04</v>
      </c>
      <c r="O39" s="32"/>
      <c r="P39" s="36">
        <v>401.04</v>
      </c>
    </row>
    <row r="40" spans="1:16" x14ac:dyDescent="0.25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116</v>
      </c>
      <c r="M40" s="32"/>
      <c r="N40" s="36">
        <v>-386.84</v>
      </c>
      <c r="O40" s="32"/>
      <c r="P40" s="36">
        <v>386.84</v>
      </c>
    </row>
    <row r="41" spans="1:16" x14ac:dyDescent="0.25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116</v>
      </c>
      <c r="M41" s="32"/>
      <c r="N41" s="36">
        <v>-386.84</v>
      </c>
      <c r="O41" s="32"/>
      <c r="P41" s="36">
        <v>386.84</v>
      </c>
    </row>
    <row r="42" spans="1:16" x14ac:dyDescent="0.25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116</v>
      </c>
      <c r="M42" s="32"/>
      <c r="N42" s="36">
        <v>-90.5</v>
      </c>
      <c r="O42" s="32"/>
      <c r="P42" s="36">
        <v>90.5</v>
      </c>
    </row>
    <row r="43" spans="1:16" ht="15.75" thickBot="1" x14ac:dyDescent="0.3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116</v>
      </c>
      <c r="M43" s="32"/>
      <c r="N43" s="34">
        <v>-90.5</v>
      </c>
      <c r="O43" s="32"/>
      <c r="P43" s="34">
        <v>90.5</v>
      </c>
    </row>
    <row r="44" spans="1:16" x14ac:dyDescent="0.25">
      <c r="A44" s="17" t="s">
        <v>303</v>
      </c>
      <c r="B44" s="17"/>
      <c r="C44" s="17"/>
      <c r="D44" s="17"/>
      <c r="E44" s="17"/>
      <c r="F44" s="35"/>
      <c r="G44" s="17"/>
      <c r="H44" s="17"/>
      <c r="I44" s="17"/>
      <c r="J44" s="17"/>
      <c r="K44" s="17"/>
      <c r="L44" s="17"/>
      <c r="M44" s="17"/>
      <c r="N44" s="2">
        <f>ROUND(SUM(N38:N43),5)</f>
        <v>-1355.72</v>
      </c>
      <c r="O44" s="17"/>
      <c r="P44" s="2">
        <f>ROUND(SUM(P38:P43),5)</f>
        <v>1355.72</v>
      </c>
    </row>
    <row r="45" spans="1:16" x14ac:dyDescent="0.25">
      <c r="A45" s="1" t="s">
        <v>302</v>
      </c>
      <c r="B45" s="1"/>
      <c r="C45" s="1"/>
      <c r="D45" s="1"/>
      <c r="E45" s="1"/>
      <c r="F45" s="27"/>
      <c r="G45" s="1"/>
      <c r="H45" s="1"/>
      <c r="I45" s="1"/>
      <c r="J45" s="1"/>
      <c r="K45" s="1"/>
      <c r="L45" s="1"/>
      <c r="M45" s="1"/>
      <c r="N45" s="28"/>
      <c r="O45" s="1"/>
      <c r="P45" s="28"/>
    </row>
    <row r="46" spans="1:16" x14ac:dyDescent="0.25">
      <c r="A46" s="26"/>
      <c r="B46" s="29" t="s">
        <v>306</v>
      </c>
      <c r="C46" s="29"/>
      <c r="D46" s="29" t="s">
        <v>311</v>
      </c>
      <c r="E46" s="29"/>
      <c r="F46" s="30">
        <v>45078</v>
      </c>
      <c r="G46" s="29"/>
      <c r="H46" s="29" t="s">
        <v>341</v>
      </c>
      <c r="I46" s="29"/>
      <c r="J46" s="29"/>
      <c r="K46" s="29"/>
      <c r="L46" s="29" t="s">
        <v>66</v>
      </c>
      <c r="M46" s="29"/>
      <c r="N46" s="31"/>
      <c r="O46" s="29"/>
      <c r="P46" s="31">
        <v>0</v>
      </c>
    </row>
    <row r="47" spans="1:16" x14ac:dyDescent="0.25">
      <c r="A47" s="1" t="s">
        <v>302</v>
      </c>
      <c r="B47" s="1"/>
      <c r="C47" s="1"/>
      <c r="D47" s="1"/>
      <c r="E47" s="1"/>
      <c r="F47" s="27"/>
      <c r="G47" s="1"/>
      <c r="H47" s="1"/>
      <c r="I47" s="1"/>
      <c r="J47" s="1"/>
      <c r="K47" s="1"/>
      <c r="L47" s="1"/>
      <c r="M47" s="1"/>
      <c r="N47" s="28"/>
      <c r="O47" s="1"/>
      <c r="P47" s="28"/>
    </row>
    <row r="48" spans="1:16" x14ac:dyDescent="0.25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19</v>
      </c>
      <c r="M48" s="32"/>
      <c r="N48" s="36">
        <v>-225.28</v>
      </c>
      <c r="O48" s="32"/>
      <c r="P48" s="36">
        <v>225.28</v>
      </c>
    </row>
    <row r="49" spans="1:16" x14ac:dyDescent="0.25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21</v>
      </c>
      <c r="M49" s="32"/>
      <c r="N49" s="36">
        <v>-13.96</v>
      </c>
      <c r="O49" s="32"/>
      <c r="P49" s="36">
        <v>13.96</v>
      </c>
    </row>
    <row r="50" spans="1:16" x14ac:dyDescent="0.25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116</v>
      </c>
      <c r="M50" s="32"/>
      <c r="N50" s="36">
        <v>13.96</v>
      </c>
      <c r="O50" s="32"/>
      <c r="P50" s="36">
        <v>-13.96</v>
      </c>
    </row>
    <row r="51" spans="1:16" x14ac:dyDescent="0.25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116</v>
      </c>
      <c r="M51" s="32"/>
      <c r="N51" s="36">
        <v>13.96</v>
      </c>
      <c r="O51" s="32"/>
      <c r="P51" s="36">
        <v>-13.96</v>
      </c>
    </row>
    <row r="52" spans="1:16" x14ac:dyDescent="0.25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21</v>
      </c>
      <c r="M52" s="32"/>
      <c r="N52" s="36">
        <v>-3.27</v>
      </c>
      <c r="O52" s="32"/>
      <c r="P52" s="36">
        <v>3.27</v>
      </c>
    </row>
    <row r="53" spans="1:16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116</v>
      </c>
      <c r="M53" s="32"/>
      <c r="N53" s="36">
        <v>3.27</v>
      </c>
      <c r="O53" s="32"/>
      <c r="P53" s="36">
        <v>-3.27</v>
      </c>
    </row>
    <row r="54" spans="1:16" x14ac:dyDescent="0.25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116</v>
      </c>
      <c r="M54" s="32"/>
      <c r="N54" s="36">
        <v>3.27</v>
      </c>
      <c r="O54" s="32"/>
      <c r="P54" s="36">
        <v>-3.27</v>
      </c>
    </row>
    <row r="55" spans="1:16" ht="15.75" thickBot="1" x14ac:dyDescent="0.3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115</v>
      </c>
      <c r="M55" s="32"/>
      <c r="N55" s="34">
        <v>208.05</v>
      </c>
      <c r="O55" s="32"/>
      <c r="P55" s="34">
        <v>-208.05</v>
      </c>
    </row>
    <row r="56" spans="1:16" x14ac:dyDescent="0.25">
      <c r="A56" s="17" t="s">
        <v>303</v>
      </c>
      <c r="B56" s="17"/>
      <c r="C56" s="17"/>
      <c r="D56" s="17"/>
      <c r="E56" s="17"/>
      <c r="F56" s="35"/>
      <c r="G56" s="17"/>
      <c r="H56" s="17"/>
      <c r="I56" s="17"/>
      <c r="J56" s="17"/>
      <c r="K56" s="17"/>
      <c r="L56" s="17"/>
      <c r="M56" s="17"/>
      <c r="N56" s="2">
        <f>ROUND(SUM(N47:N55),5)</f>
        <v>0</v>
      </c>
      <c r="O56" s="17"/>
      <c r="P56" s="2">
        <f>ROUND(SUM(P47:P55),5)</f>
        <v>0</v>
      </c>
    </row>
    <row r="57" spans="1:16" x14ac:dyDescent="0.25">
      <c r="A57" s="1" t="s">
        <v>302</v>
      </c>
      <c r="B57" s="1"/>
      <c r="C57" s="1"/>
      <c r="D57" s="1"/>
      <c r="E57" s="1"/>
      <c r="F57" s="27"/>
      <c r="G57" s="1"/>
      <c r="H57" s="1"/>
      <c r="I57" s="1"/>
      <c r="J57" s="1"/>
      <c r="K57" s="1"/>
      <c r="L57" s="1"/>
      <c r="M57" s="1"/>
      <c r="N57" s="28"/>
      <c r="O57" s="1"/>
      <c r="P57" s="28"/>
    </row>
    <row r="58" spans="1:16" x14ac:dyDescent="0.25">
      <c r="A58" s="26"/>
      <c r="B58" s="29" t="s">
        <v>306</v>
      </c>
      <c r="C58" s="29"/>
      <c r="D58" s="29" t="s">
        <v>312</v>
      </c>
      <c r="E58" s="29"/>
      <c r="F58" s="30">
        <v>45078</v>
      </c>
      <c r="G58" s="29"/>
      <c r="H58" s="29" t="s">
        <v>342</v>
      </c>
      <c r="I58" s="29"/>
      <c r="J58" s="29"/>
      <c r="K58" s="29"/>
      <c r="L58" s="29" t="s">
        <v>66</v>
      </c>
      <c r="M58" s="29"/>
      <c r="N58" s="31"/>
      <c r="O58" s="29"/>
      <c r="P58" s="31">
        <v>0</v>
      </c>
    </row>
    <row r="59" spans="1:16" x14ac:dyDescent="0.25">
      <c r="A59" s="1" t="s">
        <v>302</v>
      </c>
      <c r="B59" s="1"/>
      <c r="C59" s="1"/>
      <c r="D59" s="1"/>
      <c r="E59" s="1"/>
      <c r="F59" s="27"/>
      <c r="G59" s="1"/>
      <c r="H59" s="1"/>
      <c r="I59" s="1"/>
      <c r="J59" s="1"/>
      <c r="K59" s="1"/>
      <c r="L59" s="1"/>
      <c r="M59" s="1"/>
      <c r="N59" s="28"/>
      <c r="O59" s="1"/>
      <c r="P59" s="28"/>
    </row>
    <row r="60" spans="1:16" x14ac:dyDescent="0.25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19</v>
      </c>
      <c r="M60" s="32"/>
      <c r="N60" s="36">
        <v>-225.28</v>
      </c>
      <c r="O60" s="32"/>
      <c r="P60" s="36">
        <v>225.28</v>
      </c>
    </row>
    <row r="61" spans="1:16" x14ac:dyDescent="0.25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116</v>
      </c>
      <c r="M61" s="32"/>
      <c r="N61" s="36">
        <v>158.04</v>
      </c>
      <c r="O61" s="32"/>
      <c r="P61" s="36">
        <v>-158.04</v>
      </c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21</v>
      </c>
      <c r="M62" s="32"/>
      <c r="N62" s="36">
        <v>-13.96</v>
      </c>
      <c r="O62" s="32"/>
      <c r="P62" s="36">
        <v>13.96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116</v>
      </c>
      <c r="M63" s="32"/>
      <c r="N63" s="36">
        <v>13.96</v>
      </c>
      <c r="O63" s="32"/>
      <c r="P63" s="36">
        <v>-13.96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116</v>
      </c>
      <c r="M64" s="32"/>
      <c r="N64" s="36">
        <v>13.96</v>
      </c>
      <c r="O64" s="32"/>
      <c r="P64" s="36">
        <v>-13.96</v>
      </c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21</v>
      </c>
      <c r="M65" s="32"/>
      <c r="N65" s="36">
        <v>-3.27</v>
      </c>
      <c r="O65" s="32"/>
      <c r="P65" s="36">
        <v>3.27</v>
      </c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116</v>
      </c>
      <c r="M66" s="32"/>
      <c r="N66" s="36">
        <v>3.27</v>
      </c>
      <c r="O66" s="32"/>
      <c r="P66" s="36">
        <v>-3.27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116</v>
      </c>
      <c r="M67" s="32"/>
      <c r="N67" s="36">
        <v>3.27</v>
      </c>
      <c r="O67" s="32"/>
      <c r="P67" s="36">
        <v>-3.27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116</v>
      </c>
      <c r="M68" s="32"/>
      <c r="N68" s="36">
        <v>50</v>
      </c>
      <c r="O68" s="32"/>
      <c r="P68" s="36">
        <v>-50</v>
      </c>
    </row>
    <row r="69" spans="1:16" ht="15.75" thickBot="1" x14ac:dyDescent="0.3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115</v>
      </c>
      <c r="M69" s="32"/>
      <c r="N69" s="34">
        <v>0.01</v>
      </c>
      <c r="O69" s="32"/>
      <c r="P69" s="34">
        <v>-0.01</v>
      </c>
    </row>
    <row r="70" spans="1:16" x14ac:dyDescent="0.25">
      <c r="A70" s="17" t="s">
        <v>303</v>
      </c>
      <c r="B70" s="17"/>
      <c r="C70" s="17"/>
      <c r="D70" s="17"/>
      <c r="E70" s="17"/>
      <c r="F70" s="35"/>
      <c r="G70" s="17"/>
      <c r="H70" s="17"/>
      <c r="I70" s="17"/>
      <c r="J70" s="17"/>
      <c r="K70" s="17"/>
      <c r="L70" s="17"/>
      <c r="M70" s="17"/>
      <c r="N70" s="2">
        <f>ROUND(SUM(N59:N69),5)</f>
        <v>0</v>
      </c>
      <c r="O70" s="17"/>
      <c r="P70" s="2">
        <f>ROUND(SUM(P59:P69),5)</f>
        <v>0</v>
      </c>
    </row>
    <row r="71" spans="1:16" x14ac:dyDescent="0.25">
      <c r="A71" s="1" t="s">
        <v>302</v>
      </c>
      <c r="B71" s="1"/>
      <c r="C71" s="1"/>
      <c r="D71" s="1"/>
      <c r="E71" s="1"/>
      <c r="F71" s="27"/>
      <c r="G71" s="1"/>
      <c r="H71" s="1"/>
      <c r="I71" s="1"/>
      <c r="J71" s="1"/>
      <c r="K71" s="1"/>
      <c r="L71" s="1"/>
      <c r="M71" s="1"/>
      <c r="N71" s="28"/>
      <c r="O71" s="1"/>
      <c r="P71" s="28"/>
    </row>
    <row r="72" spans="1:16" x14ac:dyDescent="0.25">
      <c r="A72" s="26"/>
      <c r="B72" s="29" t="s">
        <v>306</v>
      </c>
      <c r="C72" s="29"/>
      <c r="D72" s="29" t="s">
        <v>313</v>
      </c>
      <c r="E72" s="29"/>
      <c r="F72" s="30">
        <v>45078</v>
      </c>
      <c r="G72" s="29"/>
      <c r="H72" s="29" t="s">
        <v>343</v>
      </c>
      <c r="I72" s="29"/>
      <c r="J72" s="29"/>
      <c r="K72" s="29"/>
      <c r="L72" s="29" t="s">
        <v>66</v>
      </c>
      <c r="M72" s="29"/>
      <c r="N72" s="31"/>
      <c r="O72" s="29"/>
      <c r="P72" s="31">
        <v>0</v>
      </c>
    </row>
    <row r="73" spans="1:16" x14ac:dyDescent="0.25">
      <c r="A73" s="1" t="s">
        <v>302</v>
      </c>
      <c r="B73" s="1"/>
      <c r="C73" s="1"/>
      <c r="D73" s="1"/>
      <c r="E73" s="1"/>
      <c r="F73" s="27"/>
      <c r="G73" s="1"/>
      <c r="H73" s="1"/>
      <c r="I73" s="1"/>
      <c r="J73" s="1"/>
      <c r="K73" s="1"/>
      <c r="L73" s="1"/>
      <c r="M73" s="1"/>
      <c r="N73" s="28"/>
      <c r="O73" s="1"/>
      <c r="P73" s="28"/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19</v>
      </c>
      <c r="M74" s="32"/>
      <c r="N74" s="36">
        <v>-225.28</v>
      </c>
      <c r="O74" s="32"/>
      <c r="P74" s="36">
        <v>225.28</v>
      </c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21</v>
      </c>
      <c r="M75" s="32"/>
      <c r="N75" s="36">
        <v>-13.96</v>
      </c>
      <c r="O75" s="32"/>
      <c r="P75" s="36">
        <v>13.96</v>
      </c>
    </row>
    <row r="76" spans="1:16" x14ac:dyDescent="0.25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116</v>
      </c>
      <c r="M76" s="32"/>
      <c r="N76" s="36">
        <v>13.96</v>
      </c>
      <c r="O76" s="32"/>
      <c r="P76" s="36">
        <v>-13.96</v>
      </c>
    </row>
    <row r="77" spans="1:16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116</v>
      </c>
      <c r="M77" s="32"/>
      <c r="N77" s="36">
        <v>13.96</v>
      </c>
      <c r="O77" s="32"/>
      <c r="P77" s="36">
        <v>-13.96</v>
      </c>
    </row>
    <row r="78" spans="1:16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21</v>
      </c>
      <c r="M78" s="32"/>
      <c r="N78" s="36">
        <v>-3.27</v>
      </c>
      <c r="O78" s="32"/>
      <c r="P78" s="36">
        <v>3.27</v>
      </c>
    </row>
    <row r="79" spans="1:16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116</v>
      </c>
      <c r="M79" s="32"/>
      <c r="N79" s="36">
        <v>3.27</v>
      </c>
      <c r="O79" s="32"/>
      <c r="P79" s="36">
        <v>-3.27</v>
      </c>
    </row>
    <row r="80" spans="1:16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116</v>
      </c>
      <c r="M80" s="32"/>
      <c r="N80" s="36">
        <v>3.27</v>
      </c>
      <c r="O80" s="32"/>
      <c r="P80" s="36">
        <v>-3.27</v>
      </c>
    </row>
    <row r="81" spans="1:16" ht="15.75" thickBot="1" x14ac:dyDescent="0.3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115</v>
      </c>
      <c r="M81" s="32"/>
      <c r="N81" s="34">
        <v>208.05</v>
      </c>
      <c r="O81" s="32"/>
      <c r="P81" s="34">
        <v>-208.05</v>
      </c>
    </row>
    <row r="82" spans="1:16" x14ac:dyDescent="0.25">
      <c r="A82" s="17" t="s">
        <v>303</v>
      </c>
      <c r="B82" s="17"/>
      <c r="C82" s="17"/>
      <c r="D82" s="17"/>
      <c r="E82" s="17"/>
      <c r="F82" s="35"/>
      <c r="G82" s="17"/>
      <c r="H82" s="17"/>
      <c r="I82" s="17"/>
      <c r="J82" s="17"/>
      <c r="K82" s="17"/>
      <c r="L82" s="17"/>
      <c r="M82" s="17"/>
      <c r="N82" s="2">
        <f>ROUND(SUM(N73:N81),5)</f>
        <v>0</v>
      </c>
      <c r="O82" s="17"/>
      <c r="P82" s="2">
        <f>ROUND(SUM(P73:P81),5)</f>
        <v>0</v>
      </c>
    </row>
    <row r="83" spans="1:16" x14ac:dyDescent="0.25">
      <c r="A83" s="1" t="s">
        <v>302</v>
      </c>
      <c r="B83" s="1"/>
      <c r="C83" s="1"/>
      <c r="D83" s="1"/>
      <c r="E83" s="1"/>
      <c r="F83" s="27"/>
      <c r="G83" s="1"/>
      <c r="H83" s="1"/>
      <c r="I83" s="1"/>
      <c r="J83" s="1"/>
      <c r="K83" s="1"/>
      <c r="L83" s="1"/>
      <c r="M83" s="1"/>
      <c r="N83" s="28"/>
      <c r="O83" s="1"/>
      <c r="P83" s="28"/>
    </row>
    <row r="84" spans="1:16" x14ac:dyDescent="0.25">
      <c r="A84" s="26"/>
      <c r="B84" s="29" t="s">
        <v>306</v>
      </c>
      <c r="C84" s="29"/>
      <c r="D84" s="29" t="s">
        <v>314</v>
      </c>
      <c r="E84" s="29"/>
      <c r="F84" s="30">
        <v>45078</v>
      </c>
      <c r="G84" s="29"/>
      <c r="H84" s="29" t="s">
        <v>344</v>
      </c>
      <c r="I84" s="29"/>
      <c r="J84" s="29"/>
      <c r="K84" s="29"/>
      <c r="L84" s="29" t="s">
        <v>66</v>
      </c>
      <c r="M84" s="29"/>
      <c r="N84" s="31"/>
      <c r="O84" s="29"/>
      <c r="P84" s="31">
        <v>0</v>
      </c>
    </row>
    <row r="85" spans="1:16" x14ac:dyDescent="0.25">
      <c r="A85" s="1" t="s">
        <v>302</v>
      </c>
      <c r="B85" s="1"/>
      <c r="C85" s="1"/>
      <c r="D85" s="1"/>
      <c r="E85" s="1"/>
      <c r="F85" s="27"/>
      <c r="G85" s="1"/>
      <c r="H85" s="1"/>
      <c r="I85" s="1"/>
      <c r="J85" s="1"/>
      <c r="K85" s="1"/>
      <c r="L85" s="1"/>
      <c r="M85" s="1"/>
      <c r="N85" s="28"/>
      <c r="O85" s="1"/>
      <c r="P85" s="28"/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19</v>
      </c>
      <c r="M86" s="32"/>
      <c r="N86" s="36">
        <v>-225.28</v>
      </c>
      <c r="O86" s="32"/>
      <c r="P86" s="36">
        <v>225.28</v>
      </c>
    </row>
    <row r="87" spans="1:16" x14ac:dyDescent="0.25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21</v>
      </c>
      <c r="M87" s="32"/>
      <c r="N87" s="36">
        <v>-13.96</v>
      </c>
      <c r="O87" s="32"/>
      <c r="P87" s="36">
        <v>13.96</v>
      </c>
    </row>
    <row r="88" spans="1:16" x14ac:dyDescent="0.25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116</v>
      </c>
      <c r="M88" s="32"/>
      <c r="N88" s="36">
        <v>13.96</v>
      </c>
      <c r="O88" s="32"/>
      <c r="P88" s="36">
        <v>-13.96</v>
      </c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116</v>
      </c>
      <c r="M89" s="32"/>
      <c r="N89" s="36">
        <v>13.96</v>
      </c>
      <c r="O89" s="32"/>
      <c r="P89" s="36">
        <v>-13.96</v>
      </c>
    </row>
    <row r="90" spans="1:16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21</v>
      </c>
      <c r="M90" s="32"/>
      <c r="N90" s="36">
        <v>-3.27</v>
      </c>
      <c r="O90" s="32"/>
      <c r="P90" s="36">
        <v>3.27</v>
      </c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116</v>
      </c>
      <c r="M91" s="32"/>
      <c r="N91" s="36">
        <v>3.27</v>
      </c>
      <c r="O91" s="32"/>
      <c r="P91" s="36">
        <v>-3.27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116</v>
      </c>
      <c r="M92" s="32"/>
      <c r="N92" s="36">
        <v>3.27</v>
      </c>
      <c r="O92" s="32"/>
      <c r="P92" s="36">
        <v>-3.27</v>
      </c>
    </row>
    <row r="93" spans="1:16" ht="15.75" thickBot="1" x14ac:dyDescent="0.3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115</v>
      </c>
      <c r="M93" s="32"/>
      <c r="N93" s="34">
        <v>208.05</v>
      </c>
      <c r="O93" s="32"/>
      <c r="P93" s="34">
        <v>-208.05</v>
      </c>
    </row>
    <row r="94" spans="1:16" x14ac:dyDescent="0.25">
      <c r="A94" s="17" t="s">
        <v>303</v>
      </c>
      <c r="B94" s="17"/>
      <c r="C94" s="17"/>
      <c r="D94" s="17"/>
      <c r="E94" s="17"/>
      <c r="F94" s="35"/>
      <c r="G94" s="17"/>
      <c r="H94" s="17"/>
      <c r="I94" s="17"/>
      <c r="J94" s="17"/>
      <c r="K94" s="17"/>
      <c r="L94" s="17"/>
      <c r="M94" s="17"/>
      <c r="N94" s="2">
        <f>ROUND(SUM(N85:N93),5)</f>
        <v>0</v>
      </c>
      <c r="O94" s="17"/>
      <c r="P94" s="2">
        <f>ROUND(SUM(P85:P93),5)</f>
        <v>0</v>
      </c>
    </row>
    <row r="95" spans="1:16" x14ac:dyDescent="0.25">
      <c r="A95" s="1" t="s">
        <v>302</v>
      </c>
      <c r="B95" s="1"/>
      <c r="C95" s="1"/>
      <c r="D95" s="1"/>
      <c r="E95" s="1"/>
      <c r="F95" s="27"/>
      <c r="G95" s="1"/>
      <c r="H95" s="1"/>
      <c r="I95" s="1"/>
      <c r="J95" s="1"/>
      <c r="K95" s="1"/>
      <c r="L95" s="1"/>
      <c r="M95" s="1"/>
      <c r="N95" s="28"/>
      <c r="O95" s="1"/>
      <c r="P95" s="28"/>
    </row>
    <row r="96" spans="1:16" x14ac:dyDescent="0.25">
      <c r="A96" s="26"/>
      <c r="B96" s="29" t="s">
        <v>306</v>
      </c>
      <c r="C96" s="29"/>
      <c r="D96" s="29" t="s">
        <v>315</v>
      </c>
      <c r="E96" s="29"/>
      <c r="F96" s="30">
        <v>45078</v>
      </c>
      <c r="G96" s="29"/>
      <c r="H96" s="29" t="s">
        <v>345</v>
      </c>
      <c r="I96" s="29"/>
      <c r="J96" s="29"/>
      <c r="K96" s="29"/>
      <c r="L96" s="29" t="s">
        <v>66</v>
      </c>
      <c r="M96" s="29"/>
      <c r="N96" s="31"/>
      <c r="O96" s="29"/>
      <c r="P96" s="31">
        <v>0</v>
      </c>
    </row>
    <row r="97" spans="1:16" x14ac:dyDescent="0.25">
      <c r="A97" s="1" t="s">
        <v>302</v>
      </c>
      <c r="B97" s="1"/>
      <c r="C97" s="1"/>
      <c r="D97" s="1"/>
      <c r="E97" s="1"/>
      <c r="F97" s="27"/>
      <c r="G97" s="1"/>
      <c r="H97" s="1"/>
      <c r="I97" s="1"/>
      <c r="J97" s="1"/>
      <c r="K97" s="1"/>
      <c r="L97" s="1"/>
      <c r="M97" s="1"/>
      <c r="N97" s="28"/>
      <c r="O97" s="1"/>
      <c r="P97" s="28"/>
    </row>
    <row r="98" spans="1:16" x14ac:dyDescent="0.25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24</v>
      </c>
      <c r="M98" s="32"/>
      <c r="N98" s="36">
        <v>-630</v>
      </c>
      <c r="O98" s="32"/>
      <c r="P98" s="36">
        <v>630</v>
      </c>
    </row>
    <row r="99" spans="1:16" x14ac:dyDescent="0.25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23</v>
      </c>
      <c r="M99" s="32"/>
      <c r="N99" s="36">
        <v>-625</v>
      </c>
      <c r="O99" s="32"/>
      <c r="P99" s="36">
        <v>625</v>
      </c>
    </row>
    <row r="100" spans="1:16" x14ac:dyDescent="0.25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116</v>
      </c>
      <c r="M100" s="32"/>
      <c r="N100" s="36">
        <v>82</v>
      </c>
      <c r="O100" s="32"/>
      <c r="P100" s="36">
        <v>-82</v>
      </c>
    </row>
    <row r="101" spans="1:16" x14ac:dyDescent="0.25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21</v>
      </c>
      <c r="M101" s="32"/>
      <c r="N101" s="36">
        <v>-77.81</v>
      </c>
      <c r="O101" s="32"/>
      <c r="P101" s="36">
        <v>77.81</v>
      </c>
    </row>
    <row r="102" spans="1:16" x14ac:dyDescent="0.25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116</v>
      </c>
      <c r="M102" s="32"/>
      <c r="N102" s="36">
        <v>77.81</v>
      </c>
      <c r="O102" s="32"/>
      <c r="P102" s="36">
        <v>-77.81</v>
      </c>
    </row>
    <row r="103" spans="1:16" x14ac:dyDescent="0.25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116</v>
      </c>
      <c r="M103" s="32"/>
      <c r="N103" s="36">
        <v>77.81</v>
      </c>
      <c r="O103" s="32"/>
      <c r="P103" s="36">
        <v>-77.81</v>
      </c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21</v>
      </c>
      <c r="M104" s="32"/>
      <c r="N104" s="36">
        <v>-18.2</v>
      </c>
      <c r="O104" s="32"/>
      <c r="P104" s="36">
        <v>18.2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116</v>
      </c>
      <c r="M105" s="32"/>
      <c r="N105" s="36">
        <v>18.2</v>
      </c>
      <c r="O105" s="32"/>
      <c r="P105" s="36">
        <v>-18.2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116</v>
      </c>
      <c r="M106" s="32"/>
      <c r="N106" s="36">
        <v>18.2</v>
      </c>
      <c r="O106" s="32"/>
      <c r="P106" s="36">
        <v>-18.2</v>
      </c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116</v>
      </c>
      <c r="M107" s="32"/>
      <c r="N107" s="36">
        <v>24.66</v>
      </c>
      <c r="O107" s="32"/>
      <c r="P107" s="36">
        <v>-24.66</v>
      </c>
    </row>
    <row r="108" spans="1:16" ht="15.75" thickBot="1" x14ac:dyDescent="0.3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115</v>
      </c>
      <c r="M108" s="32"/>
      <c r="N108" s="34">
        <v>1052.33</v>
      </c>
      <c r="O108" s="32"/>
      <c r="P108" s="34">
        <v>-1052.33</v>
      </c>
    </row>
    <row r="109" spans="1:16" x14ac:dyDescent="0.25">
      <c r="A109" s="17" t="s">
        <v>303</v>
      </c>
      <c r="B109" s="17"/>
      <c r="C109" s="17"/>
      <c r="D109" s="17"/>
      <c r="E109" s="17"/>
      <c r="F109" s="35"/>
      <c r="G109" s="17"/>
      <c r="H109" s="17"/>
      <c r="I109" s="17"/>
      <c r="J109" s="17"/>
      <c r="K109" s="17"/>
      <c r="L109" s="17"/>
      <c r="M109" s="17"/>
      <c r="N109" s="2">
        <f>ROUND(SUM(N97:N108),5)</f>
        <v>0</v>
      </c>
      <c r="O109" s="17"/>
      <c r="P109" s="2">
        <f>ROUND(SUM(P97:P108),5)</f>
        <v>0</v>
      </c>
    </row>
    <row r="110" spans="1:16" x14ac:dyDescent="0.25">
      <c r="A110" s="1" t="s">
        <v>302</v>
      </c>
      <c r="B110" s="1"/>
      <c r="C110" s="1"/>
      <c r="D110" s="1"/>
      <c r="E110" s="1"/>
      <c r="F110" s="27"/>
      <c r="G110" s="1"/>
      <c r="H110" s="1"/>
      <c r="I110" s="1"/>
      <c r="J110" s="1"/>
      <c r="K110" s="1"/>
      <c r="L110" s="1"/>
      <c r="M110" s="1"/>
      <c r="N110" s="28"/>
      <c r="O110" s="1"/>
      <c r="P110" s="28"/>
    </row>
    <row r="111" spans="1:16" x14ac:dyDescent="0.25">
      <c r="A111" s="26"/>
      <c r="B111" s="29" t="s">
        <v>306</v>
      </c>
      <c r="C111" s="29"/>
      <c r="D111" s="29" t="s">
        <v>316</v>
      </c>
      <c r="E111" s="29"/>
      <c r="F111" s="30">
        <v>45078</v>
      </c>
      <c r="G111" s="29"/>
      <c r="H111" s="29" t="s">
        <v>346</v>
      </c>
      <c r="I111" s="29"/>
      <c r="J111" s="29"/>
      <c r="K111" s="29"/>
      <c r="L111" s="29" t="s">
        <v>66</v>
      </c>
      <c r="M111" s="29"/>
      <c r="N111" s="31"/>
      <c r="O111" s="29"/>
      <c r="P111" s="31">
        <v>-416.08</v>
      </c>
    </row>
    <row r="112" spans="1:16" x14ac:dyDescent="0.25">
      <c r="A112" s="1" t="s">
        <v>302</v>
      </c>
      <c r="B112" s="1"/>
      <c r="C112" s="1"/>
      <c r="D112" s="1"/>
      <c r="E112" s="1"/>
      <c r="F112" s="27"/>
      <c r="G112" s="1"/>
      <c r="H112" s="1"/>
      <c r="I112" s="1"/>
      <c r="J112" s="1"/>
      <c r="K112" s="1"/>
      <c r="L112" s="1"/>
      <c r="M112" s="1"/>
      <c r="N112" s="28"/>
      <c r="O112" s="1"/>
      <c r="P112" s="28"/>
    </row>
    <row r="113" spans="1:16" x14ac:dyDescent="0.25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19</v>
      </c>
      <c r="M113" s="32"/>
      <c r="N113" s="36">
        <v>-450.55</v>
      </c>
      <c r="O113" s="32"/>
      <c r="P113" s="36">
        <v>450.55</v>
      </c>
    </row>
    <row r="114" spans="1:16" x14ac:dyDescent="0.25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21</v>
      </c>
      <c r="M114" s="32"/>
      <c r="N114" s="36">
        <v>-27.93</v>
      </c>
      <c r="O114" s="32"/>
      <c r="P114" s="36">
        <v>27.93</v>
      </c>
    </row>
    <row r="115" spans="1:16" x14ac:dyDescent="0.25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116</v>
      </c>
      <c r="M115" s="32"/>
      <c r="N115" s="36">
        <v>27.93</v>
      </c>
      <c r="O115" s="32"/>
      <c r="P115" s="36">
        <v>-27.93</v>
      </c>
    </row>
    <row r="116" spans="1:16" x14ac:dyDescent="0.25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116</v>
      </c>
      <c r="M116" s="32"/>
      <c r="N116" s="36">
        <v>27.93</v>
      </c>
      <c r="O116" s="32"/>
      <c r="P116" s="36">
        <v>-27.93</v>
      </c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21</v>
      </c>
      <c r="M117" s="32"/>
      <c r="N117" s="36">
        <v>-6.54</v>
      </c>
      <c r="O117" s="32"/>
      <c r="P117" s="36">
        <v>6.54</v>
      </c>
    </row>
    <row r="118" spans="1:16" x14ac:dyDescent="0.25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116</v>
      </c>
      <c r="M118" s="32"/>
      <c r="N118" s="36">
        <v>6.54</v>
      </c>
      <c r="O118" s="32"/>
      <c r="P118" s="36">
        <v>-6.54</v>
      </c>
    </row>
    <row r="119" spans="1:16" ht="15.75" thickBot="1" x14ac:dyDescent="0.3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116</v>
      </c>
      <c r="M119" s="32"/>
      <c r="N119" s="34">
        <v>6.54</v>
      </c>
      <c r="O119" s="32"/>
      <c r="P119" s="34">
        <v>-6.54</v>
      </c>
    </row>
    <row r="120" spans="1:16" x14ac:dyDescent="0.25">
      <c r="A120" s="17" t="s">
        <v>303</v>
      </c>
      <c r="B120" s="17"/>
      <c r="C120" s="17"/>
      <c r="D120" s="17"/>
      <c r="E120" s="17"/>
      <c r="F120" s="35"/>
      <c r="G120" s="17"/>
      <c r="H120" s="17"/>
      <c r="I120" s="17"/>
      <c r="J120" s="17"/>
      <c r="K120" s="17"/>
      <c r="L120" s="17"/>
      <c r="M120" s="17"/>
      <c r="N120" s="2">
        <f>ROUND(SUM(N112:N119),5)</f>
        <v>-416.08</v>
      </c>
      <c r="O120" s="17"/>
      <c r="P120" s="2">
        <f>ROUND(SUM(P112:P119),5)</f>
        <v>416.08</v>
      </c>
    </row>
    <row r="121" spans="1:16" x14ac:dyDescent="0.25">
      <c r="A121" s="1" t="s">
        <v>302</v>
      </c>
      <c r="B121" s="1"/>
      <c r="C121" s="1"/>
      <c r="D121" s="1"/>
      <c r="E121" s="1"/>
      <c r="F121" s="27"/>
      <c r="G121" s="1"/>
      <c r="H121" s="1"/>
      <c r="I121" s="1"/>
      <c r="J121" s="1"/>
      <c r="K121" s="1"/>
      <c r="L121" s="1"/>
      <c r="M121" s="1"/>
      <c r="N121" s="28"/>
      <c r="O121" s="1"/>
      <c r="P121" s="28"/>
    </row>
    <row r="122" spans="1:16" x14ac:dyDescent="0.25">
      <c r="A122" s="26"/>
      <c r="B122" s="29" t="s">
        <v>306</v>
      </c>
      <c r="C122" s="29"/>
      <c r="D122" s="29" t="s">
        <v>317</v>
      </c>
      <c r="E122" s="29"/>
      <c r="F122" s="30">
        <v>45078</v>
      </c>
      <c r="G122" s="29"/>
      <c r="H122" s="29" t="s">
        <v>347</v>
      </c>
      <c r="I122" s="29"/>
      <c r="J122" s="29"/>
      <c r="K122" s="29"/>
      <c r="L122" s="29" t="s">
        <v>66</v>
      </c>
      <c r="M122" s="29"/>
      <c r="N122" s="31"/>
      <c r="O122" s="29"/>
      <c r="P122" s="31">
        <v>-1607.22</v>
      </c>
    </row>
    <row r="123" spans="1:16" x14ac:dyDescent="0.25">
      <c r="A123" s="1" t="s">
        <v>302</v>
      </c>
      <c r="B123" s="1"/>
      <c r="C123" s="1"/>
      <c r="D123" s="1"/>
      <c r="E123" s="1"/>
      <c r="F123" s="27"/>
      <c r="G123" s="1"/>
      <c r="H123" s="1"/>
      <c r="I123" s="1"/>
      <c r="J123" s="1"/>
      <c r="K123" s="1"/>
      <c r="L123" s="1"/>
      <c r="M123" s="1"/>
      <c r="N123" s="28"/>
      <c r="O123" s="1"/>
      <c r="P123" s="28"/>
    </row>
    <row r="124" spans="1:16" x14ac:dyDescent="0.25">
      <c r="A124" s="32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23</v>
      </c>
      <c r="M124" s="32"/>
      <c r="N124" s="36">
        <v>-625</v>
      </c>
      <c r="O124" s="32"/>
      <c r="P124" s="36">
        <v>625</v>
      </c>
    </row>
    <row r="125" spans="1:16" x14ac:dyDescent="0.25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24</v>
      </c>
      <c r="M125" s="32"/>
      <c r="N125" s="36">
        <v>-1458</v>
      </c>
      <c r="O125" s="32"/>
      <c r="P125" s="36">
        <v>1458</v>
      </c>
    </row>
    <row r="126" spans="1:16" x14ac:dyDescent="0.25">
      <c r="A126" s="32"/>
      <c r="B126" s="32"/>
      <c r="C126" s="32"/>
      <c r="D126" s="32"/>
      <c r="E126" s="32"/>
      <c r="F126" s="33"/>
      <c r="G126" s="32"/>
      <c r="H126" s="32"/>
      <c r="I126" s="32"/>
      <c r="J126" s="32"/>
      <c r="K126" s="32"/>
      <c r="L126" s="32" t="s">
        <v>24</v>
      </c>
      <c r="M126" s="32"/>
      <c r="N126" s="36">
        <v>-256.5</v>
      </c>
      <c r="O126" s="32"/>
      <c r="P126" s="36">
        <v>256.5</v>
      </c>
    </row>
    <row r="127" spans="1:16" x14ac:dyDescent="0.25">
      <c r="A127" s="32"/>
      <c r="B127" s="32"/>
      <c r="C127" s="32"/>
      <c r="D127" s="32"/>
      <c r="E127" s="32"/>
      <c r="F127" s="33"/>
      <c r="G127" s="32"/>
      <c r="H127" s="32"/>
      <c r="I127" s="32"/>
      <c r="J127" s="32"/>
      <c r="K127" s="32"/>
      <c r="L127" s="32" t="s">
        <v>24</v>
      </c>
      <c r="M127" s="32"/>
      <c r="N127" s="36">
        <v>-270</v>
      </c>
      <c r="O127" s="32"/>
      <c r="P127" s="36">
        <v>270</v>
      </c>
    </row>
    <row r="128" spans="1:16" x14ac:dyDescent="0.25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23</v>
      </c>
      <c r="M128" s="32"/>
      <c r="N128" s="36">
        <v>625</v>
      </c>
      <c r="O128" s="32"/>
      <c r="P128" s="36">
        <v>-625</v>
      </c>
    </row>
    <row r="129" spans="1:16" x14ac:dyDescent="0.25">
      <c r="A129" s="32"/>
      <c r="B129" s="32"/>
      <c r="C129" s="32"/>
      <c r="D129" s="32"/>
      <c r="E129" s="32"/>
      <c r="F129" s="33"/>
      <c r="G129" s="32"/>
      <c r="H129" s="32"/>
      <c r="I129" s="32"/>
      <c r="J129" s="32"/>
      <c r="K129" s="32"/>
      <c r="L129" s="32" t="s">
        <v>116</v>
      </c>
      <c r="M129" s="32"/>
      <c r="N129" s="36">
        <v>102</v>
      </c>
      <c r="O129" s="32"/>
      <c r="P129" s="36">
        <v>-102</v>
      </c>
    </row>
    <row r="130" spans="1:16" x14ac:dyDescent="0.25">
      <c r="A130" s="32"/>
      <c r="B130" s="32"/>
      <c r="C130" s="32"/>
      <c r="D130" s="32"/>
      <c r="E130" s="32"/>
      <c r="F130" s="33"/>
      <c r="G130" s="32"/>
      <c r="H130" s="32"/>
      <c r="I130" s="32"/>
      <c r="J130" s="32"/>
      <c r="K130" s="32"/>
      <c r="L130" s="32" t="s">
        <v>21</v>
      </c>
      <c r="M130" s="32"/>
      <c r="N130" s="36">
        <v>-161.79</v>
      </c>
      <c r="O130" s="32"/>
      <c r="P130" s="36">
        <v>161.79</v>
      </c>
    </row>
    <row r="131" spans="1:16" x14ac:dyDescent="0.25">
      <c r="A131" s="32"/>
      <c r="B131" s="32"/>
      <c r="C131" s="32"/>
      <c r="D131" s="32"/>
      <c r="E131" s="32"/>
      <c r="F131" s="33"/>
      <c r="G131" s="32"/>
      <c r="H131" s="32"/>
      <c r="I131" s="32"/>
      <c r="J131" s="32"/>
      <c r="K131" s="32"/>
      <c r="L131" s="32" t="s">
        <v>116</v>
      </c>
      <c r="M131" s="32"/>
      <c r="N131" s="36">
        <v>161.79</v>
      </c>
      <c r="O131" s="32"/>
      <c r="P131" s="36">
        <v>-161.79</v>
      </c>
    </row>
    <row r="132" spans="1:16" x14ac:dyDescent="0.25">
      <c r="A132" s="32"/>
      <c r="B132" s="32"/>
      <c r="C132" s="32"/>
      <c r="D132" s="32"/>
      <c r="E132" s="32"/>
      <c r="F132" s="33"/>
      <c r="G132" s="32"/>
      <c r="H132" s="32"/>
      <c r="I132" s="32"/>
      <c r="J132" s="32"/>
      <c r="K132" s="32"/>
      <c r="L132" s="32" t="s">
        <v>116</v>
      </c>
      <c r="M132" s="32"/>
      <c r="N132" s="36">
        <v>161.79</v>
      </c>
      <c r="O132" s="32"/>
      <c r="P132" s="36">
        <v>-161.79</v>
      </c>
    </row>
    <row r="133" spans="1:16" x14ac:dyDescent="0.25">
      <c r="A133" s="32"/>
      <c r="B133" s="32"/>
      <c r="C133" s="32"/>
      <c r="D133" s="32"/>
      <c r="E133" s="32"/>
      <c r="F133" s="33"/>
      <c r="G133" s="32"/>
      <c r="H133" s="32"/>
      <c r="I133" s="32"/>
      <c r="J133" s="32"/>
      <c r="K133" s="32"/>
      <c r="L133" s="32" t="s">
        <v>21</v>
      </c>
      <c r="M133" s="32"/>
      <c r="N133" s="36">
        <v>-37.83</v>
      </c>
      <c r="O133" s="32"/>
      <c r="P133" s="36">
        <v>37.83</v>
      </c>
    </row>
    <row r="134" spans="1:16" x14ac:dyDescent="0.25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116</v>
      </c>
      <c r="M134" s="32"/>
      <c r="N134" s="36">
        <v>37.83</v>
      </c>
      <c r="O134" s="32"/>
      <c r="P134" s="36">
        <v>-37.83</v>
      </c>
    </row>
    <row r="135" spans="1:16" x14ac:dyDescent="0.25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116</v>
      </c>
      <c r="M135" s="32"/>
      <c r="N135" s="36">
        <v>37.83</v>
      </c>
      <c r="O135" s="32"/>
      <c r="P135" s="36">
        <v>-37.83</v>
      </c>
    </row>
    <row r="136" spans="1:16" ht="15.75" thickBot="1" x14ac:dyDescent="0.3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116</v>
      </c>
      <c r="M136" s="32"/>
      <c r="N136" s="34">
        <v>75.66</v>
      </c>
      <c r="O136" s="32"/>
      <c r="P136" s="34">
        <v>-75.66</v>
      </c>
    </row>
    <row r="137" spans="1:16" x14ac:dyDescent="0.25">
      <c r="A137" s="17" t="s">
        <v>303</v>
      </c>
      <c r="B137" s="17"/>
      <c r="C137" s="17"/>
      <c r="D137" s="17"/>
      <c r="E137" s="17"/>
      <c r="F137" s="35"/>
      <c r="G137" s="17"/>
      <c r="H137" s="17"/>
      <c r="I137" s="17"/>
      <c r="J137" s="17"/>
      <c r="K137" s="17"/>
      <c r="L137" s="17"/>
      <c r="M137" s="17"/>
      <c r="N137" s="2">
        <f>ROUND(SUM(N123:N136),5)</f>
        <v>-1607.22</v>
      </c>
      <c r="O137" s="17"/>
      <c r="P137" s="2">
        <f>ROUND(SUM(P123:P136),5)</f>
        <v>1607.22</v>
      </c>
    </row>
    <row r="138" spans="1:16" x14ac:dyDescent="0.25">
      <c r="A138" s="1" t="s">
        <v>302</v>
      </c>
      <c r="B138" s="1"/>
      <c r="C138" s="1"/>
      <c r="D138" s="1"/>
      <c r="E138" s="1"/>
      <c r="F138" s="27"/>
      <c r="G138" s="1"/>
      <c r="H138" s="1"/>
      <c r="I138" s="1"/>
      <c r="J138" s="1"/>
      <c r="K138" s="1"/>
      <c r="L138" s="1"/>
      <c r="M138" s="1"/>
      <c r="N138" s="28"/>
      <c r="O138" s="1"/>
      <c r="P138" s="28"/>
    </row>
    <row r="139" spans="1:16" x14ac:dyDescent="0.25">
      <c r="A139" s="26"/>
      <c r="B139" s="29" t="s">
        <v>306</v>
      </c>
      <c r="C139" s="29"/>
      <c r="D139" s="29" t="s">
        <v>318</v>
      </c>
      <c r="E139" s="29"/>
      <c r="F139" s="30">
        <v>45078</v>
      </c>
      <c r="G139" s="29"/>
      <c r="H139" s="29" t="s">
        <v>348</v>
      </c>
      <c r="I139" s="29"/>
      <c r="J139" s="29"/>
      <c r="K139" s="29"/>
      <c r="L139" s="29" t="s">
        <v>66</v>
      </c>
      <c r="M139" s="29"/>
      <c r="N139" s="31"/>
      <c r="O139" s="29"/>
      <c r="P139" s="31">
        <v>-869.96</v>
      </c>
    </row>
    <row r="140" spans="1:16" x14ac:dyDescent="0.25">
      <c r="A140" s="1" t="s">
        <v>302</v>
      </c>
      <c r="B140" s="1"/>
      <c r="C140" s="1"/>
      <c r="D140" s="1"/>
      <c r="E140" s="1"/>
      <c r="F140" s="27"/>
      <c r="G140" s="1"/>
      <c r="H140" s="1"/>
      <c r="I140" s="1"/>
      <c r="J140" s="1"/>
      <c r="K140" s="1"/>
      <c r="L140" s="1"/>
      <c r="M140" s="1"/>
      <c r="N140" s="28"/>
      <c r="O140" s="1"/>
      <c r="P140" s="28"/>
    </row>
    <row r="141" spans="1:16" x14ac:dyDescent="0.25">
      <c r="A141" s="32"/>
      <c r="B141" s="32"/>
      <c r="C141" s="32"/>
      <c r="D141" s="32"/>
      <c r="E141" s="32"/>
      <c r="F141" s="33"/>
      <c r="G141" s="32"/>
      <c r="H141" s="32"/>
      <c r="I141" s="32"/>
      <c r="J141" s="32"/>
      <c r="K141" s="32"/>
      <c r="L141" s="32" t="s">
        <v>24</v>
      </c>
      <c r="M141" s="32"/>
      <c r="N141" s="36">
        <v>-1023.75</v>
      </c>
      <c r="O141" s="32"/>
      <c r="P141" s="36">
        <v>1023.75</v>
      </c>
    </row>
    <row r="142" spans="1:16" x14ac:dyDescent="0.25">
      <c r="A142" s="32"/>
      <c r="B142" s="32"/>
      <c r="C142" s="32"/>
      <c r="D142" s="32"/>
      <c r="E142" s="32"/>
      <c r="F142" s="33"/>
      <c r="G142" s="32"/>
      <c r="H142" s="32"/>
      <c r="I142" s="32"/>
      <c r="J142" s="32"/>
      <c r="K142" s="32"/>
      <c r="L142" s="32" t="s">
        <v>116</v>
      </c>
      <c r="M142" s="32"/>
      <c r="N142" s="36">
        <v>59</v>
      </c>
      <c r="O142" s="32"/>
      <c r="P142" s="36">
        <v>-59</v>
      </c>
    </row>
    <row r="143" spans="1:16" x14ac:dyDescent="0.25">
      <c r="A143" s="32"/>
      <c r="B143" s="32"/>
      <c r="C143" s="32"/>
      <c r="D143" s="32"/>
      <c r="E143" s="32"/>
      <c r="F143" s="33"/>
      <c r="G143" s="32"/>
      <c r="H143" s="32"/>
      <c r="I143" s="32"/>
      <c r="J143" s="32"/>
      <c r="K143" s="32"/>
      <c r="L143" s="32" t="s">
        <v>21</v>
      </c>
      <c r="M143" s="32"/>
      <c r="N143" s="36">
        <v>-63.47</v>
      </c>
      <c r="O143" s="32"/>
      <c r="P143" s="36">
        <v>63.47</v>
      </c>
    </row>
    <row r="144" spans="1:16" x14ac:dyDescent="0.25">
      <c r="A144" s="32"/>
      <c r="B144" s="32"/>
      <c r="C144" s="32"/>
      <c r="D144" s="32"/>
      <c r="E144" s="32"/>
      <c r="F144" s="33"/>
      <c r="G144" s="32"/>
      <c r="H144" s="32"/>
      <c r="I144" s="32"/>
      <c r="J144" s="32"/>
      <c r="K144" s="32"/>
      <c r="L144" s="32" t="s">
        <v>116</v>
      </c>
      <c r="M144" s="32"/>
      <c r="N144" s="36">
        <v>63.47</v>
      </c>
      <c r="O144" s="32"/>
      <c r="P144" s="36">
        <v>-63.47</v>
      </c>
    </row>
    <row r="145" spans="1:16" x14ac:dyDescent="0.25">
      <c r="A145" s="32"/>
      <c r="B145" s="32"/>
      <c r="C145" s="32"/>
      <c r="D145" s="32"/>
      <c r="E145" s="32"/>
      <c r="F145" s="33"/>
      <c r="G145" s="32"/>
      <c r="H145" s="32"/>
      <c r="I145" s="32"/>
      <c r="J145" s="32"/>
      <c r="K145" s="32"/>
      <c r="L145" s="32" t="s">
        <v>116</v>
      </c>
      <c r="M145" s="32"/>
      <c r="N145" s="36">
        <v>63.47</v>
      </c>
      <c r="O145" s="32"/>
      <c r="P145" s="36">
        <v>-63.47</v>
      </c>
    </row>
    <row r="146" spans="1:16" x14ac:dyDescent="0.25">
      <c r="A146" s="32"/>
      <c r="B146" s="32"/>
      <c r="C146" s="32"/>
      <c r="D146" s="32"/>
      <c r="E146" s="32"/>
      <c r="F146" s="33"/>
      <c r="G146" s="32"/>
      <c r="H146" s="32"/>
      <c r="I146" s="32"/>
      <c r="J146" s="32"/>
      <c r="K146" s="32"/>
      <c r="L146" s="32" t="s">
        <v>21</v>
      </c>
      <c r="M146" s="32"/>
      <c r="N146" s="36">
        <v>-14.85</v>
      </c>
      <c r="O146" s="32"/>
      <c r="P146" s="36">
        <v>14.85</v>
      </c>
    </row>
    <row r="147" spans="1:16" x14ac:dyDescent="0.25">
      <c r="A147" s="32"/>
      <c r="B147" s="32"/>
      <c r="C147" s="32"/>
      <c r="D147" s="32"/>
      <c r="E147" s="32"/>
      <c r="F147" s="33"/>
      <c r="G147" s="32"/>
      <c r="H147" s="32"/>
      <c r="I147" s="32"/>
      <c r="J147" s="32"/>
      <c r="K147" s="32"/>
      <c r="L147" s="32" t="s">
        <v>116</v>
      </c>
      <c r="M147" s="32"/>
      <c r="N147" s="36">
        <v>14.85</v>
      </c>
      <c r="O147" s="32"/>
      <c r="P147" s="36">
        <v>-14.85</v>
      </c>
    </row>
    <row r="148" spans="1:16" x14ac:dyDescent="0.25">
      <c r="A148" s="32"/>
      <c r="B148" s="32"/>
      <c r="C148" s="32"/>
      <c r="D148" s="32"/>
      <c r="E148" s="32"/>
      <c r="F148" s="33"/>
      <c r="G148" s="32"/>
      <c r="H148" s="32"/>
      <c r="I148" s="32"/>
      <c r="J148" s="32"/>
      <c r="K148" s="32"/>
      <c r="L148" s="32" t="s">
        <v>116</v>
      </c>
      <c r="M148" s="32"/>
      <c r="N148" s="36">
        <v>14.85</v>
      </c>
      <c r="O148" s="32"/>
      <c r="P148" s="36">
        <v>-14.85</v>
      </c>
    </row>
    <row r="149" spans="1:16" ht="15.75" thickBot="1" x14ac:dyDescent="0.3">
      <c r="A149" s="32"/>
      <c r="B149" s="32"/>
      <c r="C149" s="32"/>
      <c r="D149" s="32"/>
      <c r="E149" s="32"/>
      <c r="F149" s="33"/>
      <c r="G149" s="32"/>
      <c r="H149" s="32"/>
      <c r="I149" s="32"/>
      <c r="J149" s="32"/>
      <c r="K149" s="32"/>
      <c r="L149" s="32" t="s">
        <v>116</v>
      </c>
      <c r="M149" s="32"/>
      <c r="N149" s="34">
        <v>16.47</v>
      </c>
      <c r="O149" s="32"/>
      <c r="P149" s="34">
        <v>-16.47</v>
      </c>
    </row>
    <row r="150" spans="1:16" x14ac:dyDescent="0.25">
      <c r="A150" s="17" t="s">
        <v>303</v>
      </c>
      <c r="B150" s="17"/>
      <c r="C150" s="17"/>
      <c r="D150" s="17"/>
      <c r="E150" s="17"/>
      <c r="F150" s="35"/>
      <c r="G150" s="17"/>
      <c r="H150" s="17"/>
      <c r="I150" s="17"/>
      <c r="J150" s="17"/>
      <c r="K150" s="17"/>
      <c r="L150" s="17"/>
      <c r="M150" s="17"/>
      <c r="N150" s="2">
        <f>ROUND(SUM(N140:N149),5)</f>
        <v>-869.96</v>
      </c>
      <c r="O150" s="17"/>
      <c r="P150" s="2">
        <f>ROUND(SUM(P140:P149),5)</f>
        <v>869.96</v>
      </c>
    </row>
    <row r="151" spans="1:16" x14ac:dyDescent="0.25">
      <c r="A151" s="1" t="s">
        <v>302</v>
      </c>
      <c r="B151" s="1"/>
      <c r="C151" s="1"/>
      <c r="D151" s="1"/>
      <c r="E151" s="1"/>
      <c r="F151" s="27"/>
      <c r="G151" s="1"/>
      <c r="H151" s="1"/>
      <c r="I151" s="1"/>
      <c r="J151" s="1"/>
      <c r="K151" s="1"/>
      <c r="L151" s="1"/>
      <c r="M151" s="1"/>
      <c r="N151" s="28"/>
      <c r="O151" s="1"/>
      <c r="P151" s="28"/>
    </row>
    <row r="152" spans="1:16" x14ac:dyDescent="0.25">
      <c r="A152" s="26"/>
      <c r="B152" s="29" t="s">
        <v>305</v>
      </c>
      <c r="C152" s="29"/>
      <c r="D152" s="29" t="s">
        <v>319</v>
      </c>
      <c r="E152" s="29"/>
      <c r="F152" s="30">
        <v>45078</v>
      </c>
      <c r="G152" s="29"/>
      <c r="H152" s="29" t="s">
        <v>345</v>
      </c>
      <c r="I152" s="29"/>
      <c r="J152" s="29"/>
      <c r="K152" s="29"/>
      <c r="L152" s="29" t="s">
        <v>66</v>
      </c>
      <c r="M152" s="29"/>
      <c r="N152" s="31"/>
      <c r="O152" s="29"/>
      <c r="P152" s="31">
        <v>-50</v>
      </c>
    </row>
    <row r="153" spans="1:16" x14ac:dyDescent="0.25">
      <c r="A153" s="1" t="s">
        <v>302</v>
      </c>
      <c r="B153" s="1"/>
      <c r="C153" s="1"/>
      <c r="D153" s="1"/>
      <c r="E153" s="1"/>
      <c r="F153" s="27"/>
      <c r="G153" s="1"/>
      <c r="H153" s="1"/>
      <c r="I153" s="1"/>
      <c r="J153" s="1"/>
      <c r="K153" s="1"/>
      <c r="L153" s="1"/>
      <c r="M153" s="1"/>
      <c r="N153" s="28"/>
      <c r="O153" s="1"/>
      <c r="P153" s="28"/>
    </row>
    <row r="154" spans="1:16" ht="15.75" thickBot="1" x14ac:dyDescent="0.3">
      <c r="A154" s="26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22</v>
      </c>
      <c r="M154" s="32"/>
      <c r="N154" s="34">
        <v>-50</v>
      </c>
      <c r="O154" s="32"/>
      <c r="P154" s="34">
        <v>50</v>
      </c>
    </row>
    <row r="155" spans="1:16" x14ac:dyDescent="0.25">
      <c r="A155" s="17" t="s">
        <v>303</v>
      </c>
      <c r="B155" s="17"/>
      <c r="C155" s="17"/>
      <c r="D155" s="17"/>
      <c r="E155" s="17"/>
      <c r="F155" s="35"/>
      <c r="G155" s="17"/>
      <c r="H155" s="17"/>
      <c r="I155" s="17"/>
      <c r="J155" s="17"/>
      <c r="K155" s="17"/>
      <c r="L155" s="17"/>
      <c r="M155" s="17"/>
      <c r="N155" s="2">
        <f>ROUND(SUM(N153:N154),5)</f>
        <v>-50</v>
      </c>
      <c r="O155" s="17"/>
      <c r="P155" s="2">
        <f>ROUND(SUM(P153:P154),5)</f>
        <v>50</v>
      </c>
    </row>
    <row r="156" spans="1:16" x14ac:dyDescent="0.25">
      <c r="A156" s="1" t="s">
        <v>302</v>
      </c>
      <c r="B156" s="1"/>
      <c r="C156" s="1"/>
      <c r="D156" s="1"/>
      <c r="E156" s="1"/>
      <c r="F156" s="27"/>
      <c r="G156" s="1"/>
      <c r="H156" s="1"/>
      <c r="I156" s="1"/>
      <c r="J156" s="1"/>
      <c r="K156" s="1"/>
      <c r="L156" s="1"/>
      <c r="M156" s="1"/>
      <c r="N156" s="28"/>
      <c r="O156" s="1"/>
      <c r="P156" s="28"/>
    </row>
    <row r="157" spans="1:16" x14ac:dyDescent="0.25">
      <c r="A157" s="26"/>
      <c r="B157" s="29" t="s">
        <v>305</v>
      </c>
      <c r="C157" s="29"/>
      <c r="D157" s="29" t="s">
        <v>320</v>
      </c>
      <c r="E157" s="29"/>
      <c r="F157" s="30">
        <v>45081</v>
      </c>
      <c r="G157" s="29"/>
      <c r="H157" s="29" t="s">
        <v>348</v>
      </c>
      <c r="I157" s="29"/>
      <c r="J157" s="29"/>
      <c r="K157" s="29"/>
      <c r="L157" s="29" t="s">
        <v>66</v>
      </c>
      <c r="M157" s="29"/>
      <c r="N157" s="31"/>
      <c r="O157" s="29"/>
      <c r="P157" s="31">
        <v>-124.02</v>
      </c>
    </row>
    <row r="158" spans="1:16" x14ac:dyDescent="0.25">
      <c r="A158" s="1" t="s">
        <v>302</v>
      </c>
      <c r="B158" s="1"/>
      <c r="C158" s="1"/>
      <c r="D158" s="1"/>
      <c r="E158" s="1"/>
      <c r="F158" s="27"/>
      <c r="G158" s="1"/>
      <c r="H158" s="1"/>
      <c r="I158" s="1"/>
      <c r="J158" s="1"/>
      <c r="K158" s="1"/>
      <c r="L158" s="1"/>
      <c r="M158" s="1"/>
      <c r="N158" s="28"/>
      <c r="O158" s="1"/>
      <c r="P158" s="28"/>
    </row>
    <row r="159" spans="1:16" x14ac:dyDescent="0.25">
      <c r="A159" s="32"/>
      <c r="B159" s="32"/>
      <c r="C159" s="32"/>
      <c r="D159" s="32"/>
      <c r="E159" s="32"/>
      <c r="F159" s="33"/>
      <c r="G159" s="32"/>
      <c r="H159" s="32"/>
      <c r="I159" s="32"/>
      <c r="J159" s="32"/>
      <c r="K159" s="32"/>
      <c r="L159" s="32" t="s">
        <v>20</v>
      </c>
      <c r="M159" s="32"/>
      <c r="N159" s="36">
        <v>-74.02</v>
      </c>
      <c r="O159" s="32"/>
      <c r="P159" s="36">
        <v>74.02</v>
      </c>
    </row>
    <row r="160" spans="1:16" ht="15.75" thickBot="1" x14ac:dyDescent="0.3">
      <c r="A160" s="32"/>
      <c r="B160" s="32"/>
      <c r="C160" s="32"/>
      <c r="D160" s="32"/>
      <c r="E160" s="32"/>
      <c r="F160" s="33"/>
      <c r="G160" s="32"/>
      <c r="H160" s="32"/>
      <c r="I160" s="32"/>
      <c r="J160" s="32"/>
      <c r="K160" s="32"/>
      <c r="L160" s="32" t="s">
        <v>22</v>
      </c>
      <c r="M160" s="32"/>
      <c r="N160" s="34">
        <v>-50</v>
      </c>
      <c r="O160" s="32"/>
      <c r="P160" s="34">
        <v>50</v>
      </c>
    </row>
    <row r="161" spans="1:16" x14ac:dyDescent="0.25">
      <c r="A161" s="17" t="s">
        <v>303</v>
      </c>
      <c r="B161" s="17"/>
      <c r="C161" s="17"/>
      <c r="D161" s="17"/>
      <c r="E161" s="17"/>
      <c r="F161" s="35"/>
      <c r="G161" s="17"/>
      <c r="H161" s="17"/>
      <c r="I161" s="17"/>
      <c r="J161" s="17"/>
      <c r="K161" s="17"/>
      <c r="L161" s="17"/>
      <c r="M161" s="17"/>
      <c r="N161" s="2">
        <f>ROUND(SUM(N158:N160),5)</f>
        <v>-124.02</v>
      </c>
      <c r="O161" s="17"/>
      <c r="P161" s="2">
        <f>ROUND(SUM(P158:P160),5)</f>
        <v>124.02</v>
      </c>
    </row>
    <row r="162" spans="1:16" x14ac:dyDescent="0.25">
      <c r="A162" s="1" t="s">
        <v>302</v>
      </c>
      <c r="B162" s="1"/>
      <c r="C162" s="1"/>
      <c r="D162" s="1"/>
      <c r="E162" s="1"/>
      <c r="F162" s="27"/>
      <c r="G162" s="1"/>
      <c r="H162" s="1"/>
      <c r="I162" s="1"/>
      <c r="J162" s="1"/>
      <c r="K162" s="1"/>
      <c r="L162" s="1"/>
      <c r="M162" s="1"/>
      <c r="N162" s="28"/>
      <c r="O162" s="1"/>
      <c r="P162" s="28"/>
    </row>
    <row r="163" spans="1:16" x14ac:dyDescent="0.25">
      <c r="A163" s="26"/>
      <c r="B163" s="29" t="s">
        <v>305</v>
      </c>
      <c r="C163" s="29"/>
      <c r="D163" s="29" t="s">
        <v>321</v>
      </c>
      <c r="E163" s="29"/>
      <c r="F163" s="30">
        <v>45081</v>
      </c>
      <c r="G163" s="29"/>
      <c r="H163" s="29" t="s">
        <v>347</v>
      </c>
      <c r="I163" s="29"/>
      <c r="J163" s="29"/>
      <c r="K163" s="29"/>
      <c r="L163" s="29" t="s">
        <v>66</v>
      </c>
      <c r="M163" s="29"/>
      <c r="N163" s="31"/>
      <c r="O163" s="29"/>
      <c r="P163" s="31">
        <v>-625</v>
      </c>
    </row>
    <row r="164" spans="1:16" x14ac:dyDescent="0.25">
      <c r="A164" s="1" t="s">
        <v>302</v>
      </c>
      <c r="B164" s="1"/>
      <c r="C164" s="1"/>
      <c r="D164" s="1"/>
      <c r="E164" s="1"/>
      <c r="F164" s="27"/>
      <c r="G164" s="1"/>
      <c r="H164" s="1"/>
      <c r="I164" s="1"/>
      <c r="J164" s="1"/>
      <c r="K164" s="1"/>
      <c r="L164" s="1"/>
      <c r="M164" s="1"/>
      <c r="N164" s="28"/>
      <c r="O164" s="1"/>
      <c r="P164" s="28"/>
    </row>
    <row r="165" spans="1:16" ht="15.75" thickBot="1" x14ac:dyDescent="0.3">
      <c r="A165" s="26"/>
      <c r="B165" s="32"/>
      <c r="C165" s="32"/>
      <c r="D165" s="32"/>
      <c r="E165" s="32"/>
      <c r="F165" s="33"/>
      <c r="G165" s="32"/>
      <c r="H165" s="32"/>
      <c r="I165" s="32"/>
      <c r="J165" s="32"/>
      <c r="K165" s="32"/>
      <c r="L165" s="32" t="s">
        <v>23</v>
      </c>
      <c r="M165" s="32"/>
      <c r="N165" s="34">
        <v>-625</v>
      </c>
      <c r="O165" s="32"/>
      <c r="P165" s="34">
        <v>625</v>
      </c>
    </row>
    <row r="166" spans="1:16" x14ac:dyDescent="0.25">
      <c r="A166" s="17" t="s">
        <v>303</v>
      </c>
      <c r="B166" s="17"/>
      <c r="C166" s="17"/>
      <c r="D166" s="17"/>
      <c r="E166" s="17"/>
      <c r="F166" s="35"/>
      <c r="G166" s="17"/>
      <c r="H166" s="17"/>
      <c r="I166" s="17"/>
      <c r="J166" s="17"/>
      <c r="K166" s="17"/>
      <c r="L166" s="17"/>
      <c r="M166" s="17"/>
      <c r="N166" s="2">
        <f>ROUND(SUM(N164:N165),5)</f>
        <v>-625</v>
      </c>
      <c r="O166" s="17"/>
      <c r="P166" s="2">
        <f>ROUND(SUM(P164:P165),5)</f>
        <v>625</v>
      </c>
    </row>
    <row r="167" spans="1:16" x14ac:dyDescent="0.25">
      <c r="A167" s="1" t="s">
        <v>302</v>
      </c>
      <c r="B167" s="1"/>
      <c r="C167" s="1"/>
      <c r="D167" s="1"/>
      <c r="E167" s="1"/>
      <c r="F167" s="27"/>
      <c r="G167" s="1"/>
      <c r="H167" s="1"/>
      <c r="I167" s="1"/>
      <c r="J167" s="1"/>
      <c r="K167" s="1"/>
      <c r="L167" s="1"/>
      <c r="M167" s="1"/>
      <c r="N167" s="28"/>
      <c r="O167" s="1"/>
      <c r="P167" s="28"/>
    </row>
    <row r="168" spans="1:16" x14ac:dyDescent="0.25">
      <c r="A168" s="26"/>
      <c r="B168" s="29" t="s">
        <v>305</v>
      </c>
      <c r="C168" s="29"/>
      <c r="D168" s="29" t="s">
        <v>322</v>
      </c>
      <c r="E168" s="29"/>
      <c r="F168" s="30">
        <v>45081</v>
      </c>
      <c r="G168" s="29"/>
      <c r="H168" s="29" t="s">
        <v>347</v>
      </c>
      <c r="I168" s="29"/>
      <c r="J168" s="29"/>
      <c r="K168" s="29"/>
      <c r="L168" s="29" t="s">
        <v>66</v>
      </c>
      <c r="M168" s="29"/>
      <c r="N168" s="31"/>
      <c r="O168" s="29"/>
      <c r="P168" s="31">
        <v>-50</v>
      </c>
    </row>
    <row r="169" spans="1:16" x14ac:dyDescent="0.25">
      <c r="A169" s="1" t="s">
        <v>302</v>
      </c>
      <c r="B169" s="1"/>
      <c r="C169" s="1"/>
      <c r="D169" s="1"/>
      <c r="E169" s="1"/>
      <c r="F169" s="27"/>
      <c r="G169" s="1"/>
      <c r="H169" s="1"/>
      <c r="I169" s="1"/>
      <c r="J169" s="1"/>
      <c r="K169" s="1"/>
      <c r="L169" s="1"/>
      <c r="M169" s="1"/>
      <c r="N169" s="28"/>
      <c r="O169" s="1"/>
      <c r="P169" s="28"/>
    </row>
    <row r="170" spans="1:16" ht="15.75" thickBot="1" x14ac:dyDescent="0.3">
      <c r="A170" s="26"/>
      <c r="B170" s="32"/>
      <c r="C170" s="32"/>
      <c r="D170" s="32"/>
      <c r="E170" s="32"/>
      <c r="F170" s="33"/>
      <c r="G170" s="32"/>
      <c r="H170" s="32"/>
      <c r="I170" s="32"/>
      <c r="J170" s="32"/>
      <c r="K170" s="32"/>
      <c r="L170" s="32" t="s">
        <v>22</v>
      </c>
      <c r="M170" s="32"/>
      <c r="N170" s="34">
        <v>-50</v>
      </c>
      <c r="O170" s="32"/>
      <c r="P170" s="34">
        <v>50</v>
      </c>
    </row>
    <row r="171" spans="1:16" x14ac:dyDescent="0.25">
      <c r="A171" s="17" t="s">
        <v>303</v>
      </c>
      <c r="B171" s="17"/>
      <c r="C171" s="17"/>
      <c r="D171" s="17"/>
      <c r="E171" s="17"/>
      <c r="F171" s="35"/>
      <c r="G171" s="17"/>
      <c r="H171" s="17"/>
      <c r="I171" s="17"/>
      <c r="J171" s="17"/>
      <c r="K171" s="17"/>
      <c r="L171" s="17"/>
      <c r="M171" s="17"/>
      <c r="N171" s="2">
        <f>ROUND(SUM(N169:N170),5)</f>
        <v>-50</v>
      </c>
      <c r="O171" s="17"/>
      <c r="P171" s="2">
        <f>ROUND(SUM(P169:P170),5)</f>
        <v>50</v>
      </c>
    </row>
    <row r="172" spans="1:16" x14ac:dyDescent="0.25">
      <c r="A172" s="1" t="s">
        <v>302</v>
      </c>
      <c r="B172" s="1"/>
      <c r="C172" s="1"/>
      <c r="D172" s="1"/>
      <c r="E172" s="1"/>
      <c r="F172" s="27"/>
      <c r="G172" s="1"/>
      <c r="H172" s="1"/>
      <c r="I172" s="1"/>
      <c r="J172" s="1"/>
      <c r="K172" s="1"/>
      <c r="L172" s="1"/>
      <c r="M172" s="1"/>
      <c r="N172" s="28"/>
      <c r="O172" s="1"/>
      <c r="P172" s="28"/>
    </row>
    <row r="173" spans="1:16" x14ac:dyDescent="0.25">
      <c r="A173" s="26"/>
      <c r="B173" s="29" t="s">
        <v>307</v>
      </c>
      <c r="C173" s="29"/>
      <c r="D173" s="29" t="s">
        <v>323</v>
      </c>
      <c r="E173" s="29"/>
      <c r="F173" s="30">
        <v>45081</v>
      </c>
      <c r="G173" s="29"/>
      <c r="H173" s="29" t="s">
        <v>349</v>
      </c>
      <c r="I173" s="29"/>
      <c r="J173" s="29"/>
      <c r="K173" s="29"/>
      <c r="L173" s="29" t="s">
        <v>66</v>
      </c>
      <c r="M173" s="29"/>
      <c r="N173" s="31"/>
      <c r="O173" s="29"/>
      <c r="P173" s="31">
        <v>-150</v>
      </c>
    </row>
    <row r="174" spans="1:16" x14ac:dyDescent="0.25">
      <c r="A174" s="1" t="s">
        <v>302</v>
      </c>
      <c r="B174" s="1"/>
      <c r="C174" s="1"/>
      <c r="D174" s="1"/>
      <c r="E174" s="1"/>
      <c r="F174" s="27"/>
      <c r="G174" s="1"/>
      <c r="H174" s="1"/>
      <c r="I174" s="1"/>
      <c r="J174" s="1"/>
      <c r="K174" s="1"/>
      <c r="L174" s="1"/>
      <c r="M174" s="1"/>
      <c r="N174" s="28"/>
      <c r="O174" s="1"/>
      <c r="P174" s="28"/>
    </row>
    <row r="175" spans="1:16" ht="15.75" thickBot="1" x14ac:dyDescent="0.3">
      <c r="A175" s="26"/>
      <c r="B175" s="32" t="s">
        <v>308</v>
      </c>
      <c r="C175" s="32"/>
      <c r="D175" s="32"/>
      <c r="E175" s="32"/>
      <c r="F175" s="33">
        <v>45078</v>
      </c>
      <c r="G175" s="32"/>
      <c r="H175" s="32"/>
      <c r="I175" s="32"/>
      <c r="J175" s="32"/>
      <c r="K175" s="32"/>
      <c r="L175" s="32" t="s">
        <v>12</v>
      </c>
      <c r="M175" s="32"/>
      <c r="N175" s="34">
        <v>-150</v>
      </c>
      <c r="O175" s="32"/>
      <c r="P175" s="34">
        <v>150</v>
      </c>
    </row>
    <row r="176" spans="1:16" x14ac:dyDescent="0.25">
      <c r="A176" s="17" t="s">
        <v>303</v>
      </c>
      <c r="B176" s="17"/>
      <c r="C176" s="17"/>
      <c r="D176" s="17"/>
      <c r="E176" s="17"/>
      <c r="F176" s="35"/>
      <c r="G176" s="17"/>
      <c r="H176" s="17"/>
      <c r="I176" s="17"/>
      <c r="J176" s="17"/>
      <c r="K176" s="17"/>
      <c r="L176" s="17"/>
      <c r="M176" s="17"/>
      <c r="N176" s="2">
        <f>ROUND(SUM(N174:N175),5)</f>
        <v>-150</v>
      </c>
      <c r="O176" s="17"/>
      <c r="P176" s="2">
        <f>ROUND(SUM(P174:P175),5)</f>
        <v>150</v>
      </c>
    </row>
    <row r="177" spans="1:16" x14ac:dyDescent="0.25">
      <c r="A177" s="1" t="s">
        <v>302</v>
      </c>
      <c r="B177" s="1"/>
      <c r="C177" s="1"/>
      <c r="D177" s="1"/>
      <c r="E177" s="1"/>
      <c r="F177" s="27"/>
      <c r="G177" s="1"/>
      <c r="H177" s="1"/>
      <c r="I177" s="1"/>
      <c r="J177" s="1"/>
      <c r="K177" s="1"/>
      <c r="L177" s="1"/>
      <c r="M177" s="1"/>
      <c r="N177" s="28"/>
      <c r="O177" s="1"/>
      <c r="P177" s="28"/>
    </row>
    <row r="178" spans="1:16" x14ac:dyDescent="0.25">
      <c r="A178" s="26"/>
      <c r="B178" s="29" t="s">
        <v>307</v>
      </c>
      <c r="C178" s="29"/>
      <c r="D178" s="29" t="s">
        <v>324</v>
      </c>
      <c r="E178" s="29"/>
      <c r="F178" s="30">
        <v>45081</v>
      </c>
      <c r="G178" s="29"/>
      <c r="H178" s="29" t="s">
        <v>350</v>
      </c>
      <c r="I178" s="29"/>
      <c r="J178" s="29"/>
      <c r="K178" s="29"/>
      <c r="L178" s="29" t="s">
        <v>66</v>
      </c>
      <c r="M178" s="29"/>
      <c r="N178" s="31"/>
      <c r="O178" s="29"/>
      <c r="P178" s="31">
        <v>-2793.53</v>
      </c>
    </row>
    <row r="179" spans="1:16" x14ac:dyDescent="0.25">
      <c r="A179" s="1" t="s">
        <v>302</v>
      </c>
      <c r="B179" s="1"/>
      <c r="C179" s="1"/>
      <c r="D179" s="1"/>
      <c r="E179" s="1"/>
      <c r="F179" s="27"/>
      <c r="G179" s="1"/>
      <c r="H179" s="1"/>
      <c r="I179" s="1"/>
      <c r="J179" s="1"/>
      <c r="K179" s="1"/>
      <c r="L179" s="1"/>
      <c r="M179" s="1"/>
      <c r="N179" s="28"/>
      <c r="O179" s="1"/>
      <c r="P179" s="28"/>
    </row>
    <row r="180" spans="1:16" ht="15.75" thickBot="1" x14ac:dyDescent="0.3">
      <c r="A180" s="26"/>
      <c r="B180" s="32" t="s">
        <v>308</v>
      </c>
      <c r="C180" s="32"/>
      <c r="D180" s="32"/>
      <c r="E180" s="32"/>
      <c r="F180" s="33">
        <v>45078</v>
      </c>
      <c r="G180" s="32"/>
      <c r="H180" s="32"/>
      <c r="I180" s="32"/>
      <c r="J180" s="32"/>
      <c r="K180" s="32"/>
      <c r="L180" s="32" t="s">
        <v>9</v>
      </c>
      <c r="M180" s="32"/>
      <c r="N180" s="34">
        <v>-2793.53</v>
      </c>
      <c r="O180" s="32"/>
      <c r="P180" s="34">
        <v>2793.53</v>
      </c>
    </row>
    <row r="181" spans="1:16" x14ac:dyDescent="0.25">
      <c r="A181" s="17" t="s">
        <v>303</v>
      </c>
      <c r="B181" s="17"/>
      <c r="C181" s="17"/>
      <c r="D181" s="17"/>
      <c r="E181" s="17"/>
      <c r="F181" s="35"/>
      <c r="G181" s="17"/>
      <c r="H181" s="17"/>
      <c r="I181" s="17"/>
      <c r="J181" s="17"/>
      <c r="K181" s="17"/>
      <c r="L181" s="17"/>
      <c r="M181" s="17"/>
      <c r="N181" s="2">
        <f>ROUND(SUM(N179:N180),5)</f>
        <v>-2793.53</v>
      </c>
      <c r="O181" s="17"/>
      <c r="P181" s="2">
        <f>ROUND(SUM(P179:P180),5)</f>
        <v>2793.53</v>
      </c>
    </row>
    <row r="182" spans="1:16" x14ac:dyDescent="0.25">
      <c r="A182" s="1" t="s">
        <v>302</v>
      </c>
      <c r="B182" s="1"/>
      <c r="C182" s="1"/>
      <c r="D182" s="1"/>
      <c r="E182" s="1"/>
      <c r="F182" s="27"/>
      <c r="G182" s="1"/>
      <c r="H182" s="1"/>
      <c r="I182" s="1"/>
      <c r="J182" s="1"/>
      <c r="K182" s="1"/>
      <c r="L182" s="1"/>
      <c r="M182" s="1"/>
      <c r="N182" s="28"/>
      <c r="O182" s="1"/>
      <c r="P182" s="28"/>
    </row>
    <row r="183" spans="1:16" x14ac:dyDescent="0.25">
      <c r="A183" s="26"/>
      <c r="B183" s="29" t="s">
        <v>307</v>
      </c>
      <c r="C183" s="29"/>
      <c r="D183" s="29" t="s">
        <v>325</v>
      </c>
      <c r="E183" s="29"/>
      <c r="F183" s="30">
        <v>45081</v>
      </c>
      <c r="G183" s="29"/>
      <c r="H183" s="29" t="s">
        <v>349</v>
      </c>
      <c r="I183" s="29"/>
      <c r="J183" s="29"/>
      <c r="K183" s="29"/>
      <c r="L183" s="29" t="s">
        <v>66</v>
      </c>
      <c r="M183" s="29"/>
      <c r="N183" s="31"/>
      <c r="O183" s="29"/>
      <c r="P183" s="31">
        <v>-210</v>
      </c>
    </row>
    <row r="184" spans="1:16" x14ac:dyDescent="0.25">
      <c r="A184" s="1" t="s">
        <v>302</v>
      </c>
      <c r="B184" s="1"/>
      <c r="C184" s="1"/>
      <c r="D184" s="1"/>
      <c r="E184" s="1"/>
      <c r="F184" s="27"/>
      <c r="G184" s="1"/>
      <c r="H184" s="1"/>
      <c r="I184" s="1"/>
      <c r="J184" s="1"/>
      <c r="K184" s="1"/>
      <c r="L184" s="1"/>
      <c r="M184" s="1"/>
      <c r="N184" s="28"/>
      <c r="O184" s="1"/>
      <c r="P184" s="28"/>
    </row>
    <row r="185" spans="1:16" ht="15.75" thickBot="1" x14ac:dyDescent="0.3">
      <c r="A185" s="26"/>
      <c r="B185" s="32" t="s">
        <v>308</v>
      </c>
      <c r="C185" s="32"/>
      <c r="D185" s="32" t="s">
        <v>326</v>
      </c>
      <c r="E185" s="32"/>
      <c r="F185" s="33">
        <v>45081</v>
      </c>
      <c r="G185" s="32"/>
      <c r="H185" s="32"/>
      <c r="I185" s="32"/>
      <c r="J185" s="32"/>
      <c r="K185" s="32"/>
      <c r="L185" s="32" t="s">
        <v>35</v>
      </c>
      <c r="M185" s="32"/>
      <c r="N185" s="34">
        <v>-210</v>
      </c>
      <c r="O185" s="32"/>
      <c r="P185" s="34">
        <v>210</v>
      </c>
    </row>
    <row r="186" spans="1:16" x14ac:dyDescent="0.25">
      <c r="A186" s="17" t="s">
        <v>303</v>
      </c>
      <c r="B186" s="17"/>
      <c r="C186" s="17"/>
      <c r="D186" s="17"/>
      <c r="E186" s="17"/>
      <c r="F186" s="35"/>
      <c r="G186" s="17"/>
      <c r="H186" s="17"/>
      <c r="I186" s="17"/>
      <c r="J186" s="17"/>
      <c r="K186" s="17"/>
      <c r="L186" s="17"/>
      <c r="M186" s="17"/>
      <c r="N186" s="2">
        <f>ROUND(SUM(N184:N185),5)</f>
        <v>-210</v>
      </c>
      <c r="O186" s="17"/>
      <c r="P186" s="2">
        <f>ROUND(SUM(P184:P185),5)</f>
        <v>210</v>
      </c>
    </row>
    <row r="187" spans="1:16" x14ac:dyDescent="0.25">
      <c r="A187" s="1" t="s">
        <v>302</v>
      </c>
      <c r="B187" s="1"/>
      <c r="C187" s="1"/>
      <c r="D187" s="1"/>
      <c r="E187" s="1"/>
      <c r="F187" s="27"/>
      <c r="G187" s="1"/>
      <c r="H187" s="1"/>
      <c r="I187" s="1"/>
      <c r="J187" s="1"/>
      <c r="K187" s="1"/>
      <c r="L187" s="1"/>
      <c r="M187" s="1"/>
      <c r="N187" s="28"/>
      <c r="O187" s="1"/>
      <c r="P187" s="28"/>
    </row>
    <row r="188" spans="1:16" x14ac:dyDescent="0.25">
      <c r="A188" s="26"/>
      <c r="B188" s="29" t="s">
        <v>307</v>
      </c>
      <c r="C188" s="29"/>
      <c r="D188" s="29" t="s">
        <v>327</v>
      </c>
      <c r="E188" s="29"/>
      <c r="F188" s="30">
        <v>45081</v>
      </c>
      <c r="G188" s="29"/>
      <c r="H188" s="29" t="s">
        <v>351</v>
      </c>
      <c r="I188" s="29"/>
      <c r="J188" s="29"/>
      <c r="K188" s="29"/>
      <c r="L188" s="29" t="s">
        <v>66</v>
      </c>
      <c r="M188" s="29"/>
      <c r="N188" s="31"/>
      <c r="O188" s="29"/>
      <c r="P188" s="31">
        <v>-629.5</v>
      </c>
    </row>
    <row r="189" spans="1:16" x14ac:dyDescent="0.25">
      <c r="A189" s="1" t="s">
        <v>302</v>
      </c>
      <c r="B189" s="1"/>
      <c r="C189" s="1"/>
      <c r="D189" s="1"/>
      <c r="E189" s="1"/>
      <c r="F189" s="27"/>
      <c r="G189" s="1"/>
      <c r="H189" s="1"/>
      <c r="I189" s="1"/>
      <c r="J189" s="1"/>
      <c r="K189" s="1"/>
      <c r="L189" s="1"/>
      <c r="M189" s="1"/>
      <c r="N189" s="28"/>
      <c r="O189" s="1"/>
      <c r="P189" s="28"/>
    </row>
    <row r="190" spans="1:16" ht="15.75" thickBot="1" x14ac:dyDescent="0.3">
      <c r="A190" s="26"/>
      <c r="B190" s="32" t="s">
        <v>308</v>
      </c>
      <c r="C190" s="32"/>
      <c r="D190" s="32"/>
      <c r="E190" s="32"/>
      <c r="F190" s="33">
        <v>45078</v>
      </c>
      <c r="G190" s="32"/>
      <c r="H190" s="32"/>
      <c r="I190" s="32"/>
      <c r="J190" s="32"/>
      <c r="K190" s="32"/>
      <c r="L190" s="32" t="s">
        <v>13</v>
      </c>
      <c r="M190" s="32"/>
      <c r="N190" s="34">
        <v>-629.5</v>
      </c>
      <c r="O190" s="32"/>
      <c r="P190" s="34">
        <v>629.5</v>
      </c>
    </row>
    <row r="191" spans="1:16" x14ac:dyDescent="0.25">
      <c r="A191" s="17" t="s">
        <v>303</v>
      </c>
      <c r="B191" s="17"/>
      <c r="C191" s="17"/>
      <c r="D191" s="17"/>
      <c r="E191" s="17"/>
      <c r="F191" s="35"/>
      <c r="G191" s="17"/>
      <c r="H191" s="17"/>
      <c r="I191" s="17"/>
      <c r="J191" s="17"/>
      <c r="K191" s="17"/>
      <c r="L191" s="17"/>
      <c r="M191" s="17"/>
      <c r="N191" s="2">
        <f>ROUND(SUM(N189:N190),5)</f>
        <v>-629.5</v>
      </c>
      <c r="O191" s="17"/>
      <c r="P191" s="2">
        <f>ROUND(SUM(P189:P190),5)</f>
        <v>629.5</v>
      </c>
    </row>
    <row r="192" spans="1:16" x14ac:dyDescent="0.25">
      <c r="A192" s="1" t="s">
        <v>302</v>
      </c>
      <c r="B192" s="1"/>
      <c r="C192" s="1"/>
      <c r="D192" s="1"/>
      <c r="E192" s="1"/>
      <c r="F192" s="27"/>
      <c r="G192" s="1"/>
      <c r="H192" s="1"/>
      <c r="I192" s="1"/>
      <c r="J192" s="1"/>
      <c r="K192" s="1"/>
      <c r="L192" s="1"/>
      <c r="M192" s="1"/>
      <c r="N192" s="28"/>
      <c r="O192" s="1"/>
      <c r="P192" s="28"/>
    </row>
    <row r="193" spans="1:16" x14ac:dyDescent="0.25">
      <c r="A193" s="26"/>
      <c r="B193" s="29" t="s">
        <v>307</v>
      </c>
      <c r="C193" s="29"/>
      <c r="D193" s="29" t="s">
        <v>328</v>
      </c>
      <c r="E193" s="29"/>
      <c r="F193" s="30">
        <v>45081</v>
      </c>
      <c r="G193" s="29"/>
      <c r="H193" s="29" t="s">
        <v>352</v>
      </c>
      <c r="I193" s="29"/>
      <c r="J193" s="29"/>
      <c r="K193" s="29"/>
      <c r="L193" s="29" t="s">
        <v>66</v>
      </c>
      <c r="M193" s="29"/>
      <c r="N193" s="31"/>
      <c r="O193" s="29"/>
      <c r="P193" s="31">
        <v>-3937.5</v>
      </c>
    </row>
    <row r="194" spans="1:16" x14ac:dyDescent="0.25">
      <c r="A194" s="1" t="s">
        <v>302</v>
      </c>
      <c r="B194" s="1"/>
      <c r="C194" s="1"/>
      <c r="D194" s="1"/>
      <c r="E194" s="1"/>
      <c r="F194" s="27"/>
      <c r="G194" s="1"/>
      <c r="H194" s="1"/>
      <c r="I194" s="1"/>
      <c r="J194" s="1"/>
      <c r="K194" s="1"/>
      <c r="L194" s="1"/>
      <c r="M194" s="1"/>
      <c r="N194" s="28"/>
      <c r="O194" s="1"/>
      <c r="P194" s="28"/>
    </row>
    <row r="195" spans="1:16" x14ac:dyDescent="0.25">
      <c r="A195" s="32"/>
      <c r="B195" s="32" t="s">
        <v>308</v>
      </c>
      <c r="C195" s="32"/>
      <c r="D195" s="32"/>
      <c r="E195" s="32"/>
      <c r="F195" s="33">
        <v>45081</v>
      </c>
      <c r="G195" s="32"/>
      <c r="H195" s="32"/>
      <c r="I195" s="32"/>
      <c r="J195" s="32"/>
      <c r="K195" s="32"/>
      <c r="L195" s="32" t="s">
        <v>30</v>
      </c>
      <c r="M195" s="32"/>
      <c r="N195" s="36">
        <v>-187.5</v>
      </c>
      <c r="O195" s="32"/>
      <c r="P195" s="36">
        <v>187.5</v>
      </c>
    </row>
    <row r="196" spans="1:16" ht="15.75" thickBot="1" x14ac:dyDescent="0.3">
      <c r="A196" s="32"/>
      <c r="B196" s="32"/>
      <c r="C196" s="32"/>
      <c r="D196" s="32"/>
      <c r="E196" s="32"/>
      <c r="F196" s="33"/>
      <c r="G196" s="32"/>
      <c r="H196" s="32"/>
      <c r="I196" s="32"/>
      <c r="J196" s="32"/>
      <c r="K196" s="32"/>
      <c r="L196" s="32" t="s">
        <v>29</v>
      </c>
      <c r="M196" s="32"/>
      <c r="N196" s="34">
        <v>-3750</v>
      </c>
      <c r="O196" s="32"/>
      <c r="P196" s="34">
        <v>3750</v>
      </c>
    </row>
    <row r="197" spans="1:16" x14ac:dyDescent="0.25">
      <c r="A197" s="17" t="s">
        <v>303</v>
      </c>
      <c r="B197" s="17"/>
      <c r="C197" s="17"/>
      <c r="D197" s="17"/>
      <c r="E197" s="17"/>
      <c r="F197" s="35"/>
      <c r="G197" s="17"/>
      <c r="H197" s="17"/>
      <c r="I197" s="17"/>
      <c r="J197" s="17"/>
      <c r="K197" s="17"/>
      <c r="L197" s="17"/>
      <c r="M197" s="17"/>
      <c r="N197" s="2">
        <f>ROUND(SUM(N194:N196),5)</f>
        <v>-3937.5</v>
      </c>
      <c r="O197" s="17"/>
      <c r="P197" s="2">
        <f>ROUND(SUM(P194:P196),5)</f>
        <v>3937.5</v>
      </c>
    </row>
    <row r="198" spans="1:16" x14ac:dyDescent="0.25">
      <c r="A198" s="1" t="s">
        <v>302</v>
      </c>
      <c r="B198" s="1"/>
      <c r="C198" s="1"/>
      <c r="D198" s="1"/>
      <c r="E198" s="1"/>
      <c r="F198" s="27"/>
      <c r="G198" s="1"/>
      <c r="H198" s="1"/>
      <c r="I198" s="1"/>
      <c r="J198" s="1"/>
      <c r="K198" s="1"/>
      <c r="L198" s="1"/>
      <c r="M198" s="1"/>
      <c r="N198" s="28"/>
      <c r="O198" s="1"/>
      <c r="P198" s="28"/>
    </row>
    <row r="199" spans="1:16" x14ac:dyDescent="0.25">
      <c r="A199" s="26"/>
      <c r="B199" s="29" t="s">
        <v>307</v>
      </c>
      <c r="C199" s="29"/>
      <c r="D199" s="29" t="s">
        <v>329</v>
      </c>
      <c r="E199" s="29"/>
      <c r="F199" s="30">
        <v>45081</v>
      </c>
      <c r="G199" s="29"/>
      <c r="H199" s="29" t="s">
        <v>353</v>
      </c>
      <c r="I199" s="29"/>
      <c r="J199" s="29"/>
      <c r="K199" s="29"/>
      <c r="L199" s="29" t="s">
        <v>66</v>
      </c>
      <c r="M199" s="29"/>
      <c r="N199" s="31"/>
      <c r="O199" s="29"/>
      <c r="P199" s="31">
        <v>-89.61</v>
      </c>
    </row>
    <row r="200" spans="1:16" x14ac:dyDescent="0.25">
      <c r="A200" s="1" t="s">
        <v>302</v>
      </c>
      <c r="B200" s="1"/>
      <c r="C200" s="1"/>
      <c r="D200" s="1"/>
      <c r="E200" s="1"/>
      <c r="F200" s="27"/>
      <c r="G200" s="1"/>
      <c r="H200" s="1"/>
      <c r="I200" s="1"/>
      <c r="J200" s="1"/>
      <c r="K200" s="1"/>
      <c r="L200" s="1"/>
      <c r="M200" s="1"/>
      <c r="N200" s="28"/>
      <c r="O200" s="1"/>
      <c r="P200" s="28"/>
    </row>
    <row r="201" spans="1:16" ht="15.75" thickBot="1" x14ac:dyDescent="0.3">
      <c r="A201" s="26"/>
      <c r="B201" s="32" t="s">
        <v>308</v>
      </c>
      <c r="C201" s="32"/>
      <c r="D201" s="32"/>
      <c r="E201" s="32"/>
      <c r="F201" s="33">
        <v>45081</v>
      </c>
      <c r="G201" s="32"/>
      <c r="H201" s="32"/>
      <c r="I201" s="32"/>
      <c r="J201" s="32"/>
      <c r="K201" s="32"/>
      <c r="L201" s="32" t="s">
        <v>13</v>
      </c>
      <c r="M201" s="32"/>
      <c r="N201" s="34">
        <v>-89.61</v>
      </c>
      <c r="O201" s="32"/>
      <c r="P201" s="34">
        <v>89.61</v>
      </c>
    </row>
    <row r="202" spans="1:16" x14ac:dyDescent="0.25">
      <c r="A202" s="17" t="s">
        <v>303</v>
      </c>
      <c r="B202" s="17"/>
      <c r="C202" s="17"/>
      <c r="D202" s="17"/>
      <c r="E202" s="17"/>
      <c r="F202" s="35"/>
      <c r="G202" s="17"/>
      <c r="H202" s="17"/>
      <c r="I202" s="17"/>
      <c r="J202" s="17"/>
      <c r="K202" s="17"/>
      <c r="L202" s="17"/>
      <c r="M202" s="17"/>
      <c r="N202" s="2">
        <f>ROUND(SUM(N200:N201),5)</f>
        <v>-89.61</v>
      </c>
      <c r="O202" s="17"/>
      <c r="P202" s="2">
        <f>ROUND(SUM(P200:P201),5)</f>
        <v>89.61</v>
      </c>
    </row>
    <row r="203" spans="1:16" x14ac:dyDescent="0.25">
      <c r="A203" s="1" t="s">
        <v>302</v>
      </c>
      <c r="B203" s="1"/>
      <c r="C203" s="1"/>
      <c r="D203" s="1"/>
      <c r="E203" s="1"/>
      <c r="F203" s="27"/>
      <c r="G203" s="1"/>
      <c r="H203" s="1"/>
      <c r="I203" s="1"/>
      <c r="J203" s="1"/>
      <c r="K203" s="1"/>
      <c r="L203" s="1"/>
      <c r="M203" s="1"/>
      <c r="N203" s="28"/>
      <c r="O203" s="1"/>
      <c r="P203" s="28"/>
    </row>
    <row r="204" spans="1:16" x14ac:dyDescent="0.25">
      <c r="A204" s="26"/>
      <c r="B204" s="29" t="s">
        <v>307</v>
      </c>
      <c r="C204" s="29"/>
      <c r="D204" s="29" t="s">
        <v>330</v>
      </c>
      <c r="E204" s="29"/>
      <c r="F204" s="30">
        <v>45081</v>
      </c>
      <c r="G204" s="29"/>
      <c r="H204" s="29" t="s">
        <v>354</v>
      </c>
      <c r="I204" s="29"/>
      <c r="J204" s="29"/>
      <c r="K204" s="29"/>
      <c r="L204" s="29" t="s">
        <v>66</v>
      </c>
      <c r="M204" s="29"/>
      <c r="N204" s="31"/>
      <c r="O204" s="29"/>
      <c r="P204" s="31">
        <v>-521.25</v>
      </c>
    </row>
    <row r="205" spans="1:16" x14ac:dyDescent="0.25">
      <c r="A205" s="1" t="s">
        <v>302</v>
      </c>
      <c r="B205" s="1"/>
      <c r="C205" s="1"/>
      <c r="D205" s="1"/>
      <c r="E205" s="1"/>
      <c r="F205" s="27"/>
      <c r="G205" s="1"/>
      <c r="H205" s="1"/>
      <c r="I205" s="1"/>
      <c r="J205" s="1"/>
      <c r="K205" s="1"/>
      <c r="L205" s="1"/>
      <c r="M205" s="1"/>
      <c r="N205" s="28"/>
      <c r="O205" s="1"/>
      <c r="P205" s="28"/>
    </row>
    <row r="206" spans="1:16" ht="15.75" thickBot="1" x14ac:dyDescent="0.3">
      <c r="A206" s="26"/>
      <c r="B206" s="32" t="s">
        <v>308</v>
      </c>
      <c r="C206" s="32"/>
      <c r="D206" s="32"/>
      <c r="E206" s="32"/>
      <c r="F206" s="33">
        <v>45081</v>
      </c>
      <c r="G206" s="32"/>
      <c r="H206" s="32"/>
      <c r="I206" s="32"/>
      <c r="J206" s="32"/>
      <c r="K206" s="32"/>
      <c r="L206" s="32" t="s">
        <v>10</v>
      </c>
      <c r="M206" s="32"/>
      <c r="N206" s="34">
        <v>-521.25</v>
      </c>
      <c r="O206" s="32"/>
      <c r="P206" s="34">
        <v>521.25</v>
      </c>
    </row>
    <row r="207" spans="1:16" x14ac:dyDescent="0.25">
      <c r="A207" s="17" t="s">
        <v>303</v>
      </c>
      <c r="B207" s="17"/>
      <c r="C207" s="17"/>
      <c r="D207" s="17"/>
      <c r="E207" s="17"/>
      <c r="F207" s="35"/>
      <c r="G207" s="17"/>
      <c r="H207" s="17"/>
      <c r="I207" s="17"/>
      <c r="J207" s="17"/>
      <c r="K207" s="17"/>
      <c r="L207" s="17"/>
      <c r="M207" s="17"/>
      <c r="N207" s="2">
        <f>ROUND(SUM(N205:N206),5)</f>
        <v>-521.25</v>
      </c>
      <c r="O207" s="17"/>
      <c r="P207" s="2">
        <f>ROUND(SUM(P205:P206),5)</f>
        <v>521.25</v>
      </c>
    </row>
    <row r="208" spans="1:16" x14ac:dyDescent="0.25">
      <c r="A208" s="1" t="s">
        <v>302</v>
      </c>
      <c r="B208" s="1"/>
      <c r="C208" s="1"/>
      <c r="D208" s="1"/>
      <c r="E208" s="1"/>
      <c r="F208" s="27"/>
      <c r="G208" s="1"/>
      <c r="H208" s="1"/>
      <c r="I208" s="1"/>
      <c r="J208" s="1"/>
      <c r="K208" s="1"/>
      <c r="L208" s="1"/>
      <c r="M208" s="1"/>
      <c r="N208" s="28"/>
      <c r="O208" s="1"/>
      <c r="P208" s="28"/>
    </row>
    <row r="209" spans="1:16" x14ac:dyDescent="0.25">
      <c r="A209" s="26"/>
      <c r="B209" s="29" t="s">
        <v>305</v>
      </c>
      <c r="C209" s="29"/>
      <c r="D209" s="29" t="s">
        <v>331</v>
      </c>
      <c r="E209" s="29"/>
      <c r="F209" s="30">
        <v>45082</v>
      </c>
      <c r="G209" s="29"/>
      <c r="H209" s="29" t="s">
        <v>355</v>
      </c>
      <c r="I209" s="29"/>
      <c r="J209" s="29"/>
      <c r="K209" s="29"/>
      <c r="L209" s="29" t="s">
        <v>66</v>
      </c>
      <c r="M209" s="29"/>
      <c r="N209" s="31"/>
      <c r="O209" s="29"/>
      <c r="P209" s="31">
        <v>-332</v>
      </c>
    </row>
    <row r="210" spans="1:16" x14ac:dyDescent="0.25">
      <c r="A210" s="1" t="s">
        <v>302</v>
      </c>
      <c r="B210" s="1"/>
      <c r="C210" s="1"/>
      <c r="D210" s="1"/>
      <c r="E210" s="1"/>
      <c r="F210" s="27"/>
      <c r="G210" s="1"/>
      <c r="H210" s="1"/>
      <c r="I210" s="1"/>
      <c r="J210" s="1"/>
      <c r="K210" s="1"/>
      <c r="L210" s="1"/>
      <c r="M210" s="1"/>
      <c r="N210" s="28"/>
      <c r="O210" s="1"/>
      <c r="P210" s="28"/>
    </row>
    <row r="211" spans="1:16" ht="15.75" thickBot="1" x14ac:dyDescent="0.3">
      <c r="A211" s="26"/>
      <c r="B211" s="32"/>
      <c r="C211" s="32"/>
      <c r="D211" s="32"/>
      <c r="E211" s="32"/>
      <c r="F211" s="33"/>
      <c r="G211" s="32"/>
      <c r="H211" s="32"/>
      <c r="I211" s="32"/>
      <c r="J211" s="32"/>
      <c r="K211" s="32"/>
      <c r="L211" s="32" t="s">
        <v>47</v>
      </c>
      <c r="M211" s="32"/>
      <c r="N211" s="34">
        <v>-332</v>
      </c>
      <c r="O211" s="32"/>
      <c r="P211" s="34">
        <v>332</v>
      </c>
    </row>
    <row r="212" spans="1:16" x14ac:dyDescent="0.25">
      <c r="A212" s="17" t="s">
        <v>303</v>
      </c>
      <c r="B212" s="17"/>
      <c r="C212" s="17"/>
      <c r="D212" s="17"/>
      <c r="E212" s="17"/>
      <c r="F212" s="35"/>
      <c r="G212" s="17"/>
      <c r="H212" s="17"/>
      <c r="I212" s="17"/>
      <c r="J212" s="17"/>
      <c r="K212" s="17"/>
      <c r="L212" s="17"/>
      <c r="M212" s="17"/>
      <c r="N212" s="2">
        <f>ROUND(SUM(N210:N211),5)</f>
        <v>-332</v>
      </c>
      <c r="O212" s="17"/>
      <c r="P212" s="2">
        <f>ROUND(SUM(P210:P211),5)</f>
        <v>332</v>
      </c>
    </row>
    <row r="213" spans="1:16" x14ac:dyDescent="0.25">
      <c r="A213" s="1" t="s">
        <v>302</v>
      </c>
      <c r="B213" s="1"/>
      <c r="C213" s="1"/>
      <c r="D213" s="1"/>
      <c r="E213" s="1"/>
      <c r="F213" s="27"/>
      <c r="G213" s="1"/>
      <c r="H213" s="1"/>
      <c r="I213" s="1"/>
      <c r="J213" s="1"/>
      <c r="K213" s="1"/>
      <c r="L213" s="1"/>
      <c r="M213" s="1"/>
      <c r="N213" s="28"/>
      <c r="O213" s="1"/>
      <c r="P213" s="28"/>
    </row>
    <row r="214" spans="1:16" x14ac:dyDescent="0.25">
      <c r="A214" s="26"/>
      <c r="B214" s="29" t="s">
        <v>305</v>
      </c>
      <c r="C214" s="29"/>
      <c r="D214" s="29" t="s">
        <v>332</v>
      </c>
      <c r="E214" s="29"/>
      <c r="F214" s="30">
        <v>45092</v>
      </c>
      <c r="G214" s="29"/>
      <c r="H214" s="29" t="s">
        <v>356</v>
      </c>
      <c r="I214" s="29"/>
      <c r="J214" s="29"/>
      <c r="K214" s="29"/>
      <c r="L214" s="29" t="s">
        <v>66</v>
      </c>
      <c r="M214" s="29"/>
      <c r="N214" s="31"/>
      <c r="O214" s="29"/>
      <c r="P214" s="31">
        <v>-5667.5</v>
      </c>
    </row>
    <row r="215" spans="1:16" x14ac:dyDescent="0.25">
      <c r="A215" s="1" t="s">
        <v>302</v>
      </c>
      <c r="B215" s="1"/>
      <c r="C215" s="1"/>
      <c r="D215" s="1"/>
      <c r="E215" s="1"/>
      <c r="F215" s="27"/>
      <c r="G215" s="1"/>
      <c r="H215" s="1"/>
      <c r="I215" s="1"/>
      <c r="J215" s="1"/>
      <c r="K215" s="1"/>
      <c r="L215" s="1"/>
      <c r="M215" s="1"/>
      <c r="N215" s="28"/>
      <c r="O215" s="1"/>
      <c r="P215" s="28"/>
    </row>
    <row r="216" spans="1:16" ht="15.75" thickBot="1" x14ac:dyDescent="0.3">
      <c r="A216" s="26"/>
      <c r="B216" s="32"/>
      <c r="C216" s="32"/>
      <c r="D216" s="32"/>
      <c r="E216" s="32"/>
      <c r="F216" s="33"/>
      <c r="G216" s="32"/>
      <c r="H216" s="32"/>
      <c r="I216" s="32"/>
      <c r="J216" s="32"/>
      <c r="K216" s="32"/>
      <c r="L216" s="32" t="s">
        <v>85</v>
      </c>
      <c r="M216" s="32"/>
      <c r="N216" s="34">
        <v>-5667.5</v>
      </c>
      <c r="O216" s="32"/>
      <c r="P216" s="34">
        <v>5667.5</v>
      </c>
    </row>
    <row r="217" spans="1:16" x14ac:dyDescent="0.25">
      <c r="A217" s="17" t="s">
        <v>303</v>
      </c>
      <c r="B217" s="17"/>
      <c r="C217" s="17"/>
      <c r="D217" s="17"/>
      <c r="E217" s="17"/>
      <c r="F217" s="35"/>
      <c r="G217" s="17"/>
      <c r="H217" s="17"/>
      <c r="I217" s="17"/>
      <c r="J217" s="17"/>
      <c r="K217" s="17"/>
      <c r="L217" s="17"/>
      <c r="M217" s="17"/>
      <c r="N217" s="2">
        <f>ROUND(SUM(N215:N216),5)</f>
        <v>-5667.5</v>
      </c>
      <c r="O217" s="17"/>
      <c r="P217" s="2">
        <f>ROUND(SUM(P215:P216),5)</f>
        <v>5667.5</v>
      </c>
    </row>
    <row r="218" spans="1:16" x14ac:dyDescent="0.25">
      <c r="A218" s="1" t="s">
        <v>302</v>
      </c>
      <c r="B218" s="1"/>
      <c r="C218" s="1"/>
      <c r="D218" s="1"/>
      <c r="E218" s="1"/>
      <c r="F218" s="27"/>
      <c r="G218" s="1"/>
      <c r="H218" s="1"/>
      <c r="I218" s="1"/>
      <c r="J218" s="1"/>
      <c r="K218" s="1"/>
      <c r="L218" s="1"/>
      <c r="M218" s="1"/>
      <c r="N218" s="28"/>
      <c r="O218" s="1"/>
      <c r="P218" s="28"/>
    </row>
    <row r="219" spans="1:16" x14ac:dyDescent="0.25">
      <c r="A219" s="26"/>
      <c r="B219" s="29" t="s">
        <v>307</v>
      </c>
      <c r="C219" s="29"/>
      <c r="D219" s="29" t="s">
        <v>333</v>
      </c>
      <c r="E219" s="29"/>
      <c r="F219" s="30">
        <v>45102</v>
      </c>
      <c r="G219" s="29"/>
      <c r="H219" s="29" t="s">
        <v>349</v>
      </c>
      <c r="I219" s="29"/>
      <c r="J219" s="29"/>
      <c r="K219" s="29"/>
      <c r="L219" s="29" t="s">
        <v>66</v>
      </c>
      <c r="M219" s="29"/>
      <c r="N219" s="31"/>
      <c r="O219" s="29"/>
      <c r="P219" s="31">
        <v>-150</v>
      </c>
    </row>
    <row r="220" spans="1:16" x14ac:dyDescent="0.25">
      <c r="A220" s="1" t="s">
        <v>302</v>
      </c>
      <c r="B220" s="1"/>
      <c r="C220" s="1"/>
      <c r="D220" s="1"/>
      <c r="E220" s="1"/>
      <c r="F220" s="27"/>
      <c r="G220" s="1"/>
      <c r="H220" s="1"/>
      <c r="I220" s="1"/>
      <c r="J220" s="1"/>
      <c r="K220" s="1"/>
      <c r="L220" s="1"/>
      <c r="M220" s="1"/>
      <c r="N220" s="28"/>
      <c r="O220" s="1"/>
      <c r="P220" s="28"/>
    </row>
    <row r="221" spans="1:16" ht="15.75" thickBot="1" x14ac:dyDescent="0.3">
      <c r="A221" s="26"/>
      <c r="B221" s="32" t="s">
        <v>308</v>
      </c>
      <c r="C221" s="32"/>
      <c r="D221" s="32"/>
      <c r="E221" s="32"/>
      <c r="F221" s="33">
        <v>45108</v>
      </c>
      <c r="G221" s="32"/>
      <c r="H221" s="32"/>
      <c r="I221" s="32"/>
      <c r="J221" s="32"/>
      <c r="K221" s="32"/>
      <c r="L221" s="32" t="s">
        <v>12</v>
      </c>
      <c r="M221" s="32"/>
      <c r="N221" s="34">
        <v>-150</v>
      </c>
      <c r="O221" s="32"/>
      <c r="P221" s="34">
        <v>150</v>
      </c>
    </row>
    <row r="222" spans="1:16" x14ac:dyDescent="0.25">
      <c r="A222" s="17" t="s">
        <v>303</v>
      </c>
      <c r="B222" s="17"/>
      <c r="C222" s="17"/>
      <c r="D222" s="17"/>
      <c r="E222" s="17"/>
      <c r="F222" s="35"/>
      <c r="G222" s="17"/>
      <c r="H222" s="17"/>
      <c r="I222" s="17"/>
      <c r="J222" s="17"/>
      <c r="K222" s="17"/>
      <c r="L222" s="17"/>
      <c r="M222" s="17"/>
      <c r="N222" s="2">
        <f>ROUND(SUM(N220:N221),5)</f>
        <v>-150</v>
      </c>
      <c r="O222" s="17"/>
      <c r="P222" s="2">
        <f>ROUND(SUM(P220:P221),5)</f>
        <v>150</v>
      </c>
    </row>
    <row r="223" spans="1:16" x14ac:dyDescent="0.25">
      <c r="A223" s="1" t="s">
        <v>302</v>
      </c>
      <c r="B223" s="1"/>
      <c r="C223" s="1"/>
      <c r="D223" s="1"/>
      <c r="E223" s="1"/>
      <c r="F223" s="27"/>
      <c r="G223" s="1"/>
      <c r="H223" s="1"/>
      <c r="I223" s="1"/>
      <c r="J223" s="1"/>
      <c r="K223" s="1"/>
      <c r="L223" s="1"/>
      <c r="M223" s="1"/>
      <c r="N223" s="28"/>
      <c r="O223" s="1"/>
      <c r="P223" s="28"/>
    </row>
    <row r="224" spans="1:16" x14ac:dyDescent="0.25">
      <c r="A224" s="26"/>
      <c r="B224" s="29" t="s">
        <v>307</v>
      </c>
      <c r="C224" s="29"/>
      <c r="D224" s="29" t="s">
        <v>334</v>
      </c>
      <c r="E224" s="29"/>
      <c r="F224" s="30">
        <v>45102</v>
      </c>
      <c r="G224" s="29"/>
      <c r="H224" s="29" t="s">
        <v>350</v>
      </c>
      <c r="I224" s="29"/>
      <c r="J224" s="29"/>
      <c r="K224" s="29"/>
      <c r="L224" s="29" t="s">
        <v>66</v>
      </c>
      <c r="M224" s="29"/>
      <c r="N224" s="31"/>
      <c r="O224" s="29"/>
      <c r="P224" s="31">
        <v>-2793.53</v>
      </c>
    </row>
    <row r="225" spans="1:16" x14ac:dyDescent="0.25">
      <c r="A225" s="1" t="s">
        <v>302</v>
      </c>
      <c r="B225" s="1"/>
      <c r="C225" s="1"/>
      <c r="D225" s="1"/>
      <c r="E225" s="1"/>
      <c r="F225" s="27"/>
      <c r="G225" s="1"/>
      <c r="H225" s="1"/>
      <c r="I225" s="1"/>
      <c r="J225" s="1"/>
      <c r="K225" s="1"/>
      <c r="L225" s="1"/>
      <c r="M225" s="1"/>
      <c r="N225" s="28"/>
      <c r="O225" s="1"/>
      <c r="P225" s="28"/>
    </row>
    <row r="226" spans="1:16" ht="15.75" thickBot="1" x14ac:dyDescent="0.3">
      <c r="A226" s="26"/>
      <c r="B226" s="32" t="s">
        <v>308</v>
      </c>
      <c r="C226" s="32"/>
      <c r="D226" s="32"/>
      <c r="E226" s="32"/>
      <c r="F226" s="33">
        <v>45108</v>
      </c>
      <c r="G226" s="32"/>
      <c r="H226" s="32"/>
      <c r="I226" s="32"/>
      <c r="J226" s="32"/>
      <c r="K226" s="32"/>
      <c r="L226" s="32" t="s">
        <v>9</v>
      </c>
      <c r="M226" s="32"/>
      <c r="N226" s="34">
        <v>-2793.53</v>
      </c>
      <c r="O226" s="32"/>
      <c r="P226" s="34">
        <v>2793.53</v>
      </c>
    </row>
    <row r="227" spans="1:16" x14ac:dyDescent="0.25">
      <c r="A227" s="17" t="s">
        <v>303</v>
      </c>
      <c r="B227" s="17"/>
      <c r="C227" s="17"/>
      <c r="D227" s="17"/>
      <c r="E227" s="17"/>
      <c r="F227" s="35"/>
      <c r="G227" s="17"/>
      <c r="H227" s="17"/>
      <c r="I227" s="17"/>
      <c r="J227" s="17"/>
      <c r="K227" s="17"/>
      <c r="L227" s="17"/>
      <c r="M227" s="17"/>
      <c r="N227" s="2">
        <f>ROUND(SUM(N225:N226),5)</f>
        <v>-2793.53</v>
      </c>
      <c r="O227" s="17"/>
      <c r="P227" s="2">
        <f>ROUND(SUM(P225:P226),5)</f>
        <v>2793.53</v>
      </c>
    </row>
    <row r="228" spans="1:16" x14ac:dyDescent="0.25">
      <c r="A228" s="1" t="s">
        <v>302</v>
      </c>
      <c r="B228" s="1"/>
      <c r="C228" s="1"/>
      <c r="D228" s="1"/>
      <c r="E228" s="1"/>
      <c r="F228" s="27"/>
      <c r="G228" s="1"/>
      <c r="H228" s="1"/>
      <c r="I228" s="1"/>
      <c r="J228" s="1"/>
      <c r="K228" s="1"/>
      <c r="L228" s="1"/>
      <c r="M228" s="1"/>
      <c r="N228" s="28"/>
      <c r="O228" s="1"/>
      <c r="P228" s="28"/>
    </row>
    <row r="229" spans="1:16" x14ac:dyDescent="0.25">
      <c r="A229" s="26"/>
      <c r="B229" s="29" t="s">
        <v>307</v>
      </c>
      <c r="C229" s="29"/>
      <c r="D229" s="29" t="s">
        <v>335</v>
      </c>
      <c r="E229" s="29"/>
      <c r="F229" s="30">
        <v>45102</v>
      </c>
      <c r="G229" s="29"/>
      <c r="H229" s="29" t="s">
        <v>357</v>
      </c>
      <c r="I229" s="29"/>
      <c r="J229" s="29"/>
      <c r="K229" s="29"/>
      <c r="L229" s="29" t="s">
        <v>66</v>
      </c>
      <c r="M229" s="29"/>
      <c r="N229" s="31"/>
      <c r="O229" s="29"/>
      <c r="P229" s="31">
        <v>-150</v>
      </c>
    </row>
    <row r="230" spans="1:16" x14ac:dyDescent="0.25">
      <c r="A230" s="1" t="s">
        <v>302</v>
      </c>
      <c r="B230" s="1"/>
      <c r="C230" s="1"/>
      <c r="D230" s="1"/>
      <c r="E230" s="1"/>
      <c r="F230" s="27"/>
      <c r="G230" s="1"/>
      <c r="H230" s="1"/>
      <c r="I230" s="1"/>
      <c r="J230" s="1"/>
      <c r="K230" s="1"/>
      <c r="L230" s="1"/>
      <c r="M230" s="1"/>
      <c r="N230" s="28"/>
      <c r="O230" s="1"/>
      <c r="P230" s="28"/>
    </row>
    <row r="231" spans="1:16" ht="15.75" thickBot="1" x14ac:dyDescent="0.3">
      <c r="A231" s="26"/>
      <c r="B231" s="32" t="s">
        <v>308</v>
      </c>
      <c r="C231" s="32"/>
      <c r="D231" s="32"/>
      <c r="E231" s="32"/>
      <c r="F231" s="33">
        <v>45108</v>
      </c>
      <c r="G231" s="32"/>
      <c r="H231" s="32"/>
      <c r="I231" s="32"/>
      <c r="J231" s="32"/>
      <c r="K231" s="32"/>
      <c r="L231" s="32" t="s">
        <v>43</v>
      </c>
      <c r="M231" s="32"/>
      <c r="N231" s="34">
        <v>-150</v>
      </c>
      <c r="O231" s="32"/>
      <c r="P231" s="34">
        <v>150</v>
      </c>
    </row>
    <row r="232" spans="1:16" x14ac:dyDescent="0.25">
      <c r="A232" s="17" t="s">
        <v>303</v>
      </c>
      <c r="B232" s="17"/>
      <c r="C232" s="17"/>
      <c r="D232" s="17"/>
      <c r="E232" s="17"/>
      <c r="F232" s="35"/>
      <c r="G232" s="17"/>
      <c r="H232" s="17"/>
      <c r="I232" s="17"/>
      <c r="J232" s="17"/>
      <c r="K232" s="17"/>
      <c r="L232" s="17"/>
      <c r="M232" s="17"/>
      <c r="N232" s="2">
        <f>ROUND(SUM(N230:N231),5)</f>
        <v>-150</v>
      </c>
      <c r="O232" s="17"/>
      <c r="P232" s="2">
        <f>ROUND(SUM(P230:P231),5)</f>
        <v>150</v>
      </c>
    </row>
    <row r="233" spans="1:16" x14ac:dyDescent="0.25">
      <c r="A233" s="1" t="s">
        <v>302</v>
      </c>
      <c r="B233" s="1"/>
      <c r="C233" s="1"/>
      <c r="D233" s="1"/>
      <c r="E233" s="1"/>
      <c r="F233" s="27"/>
      <c r="G233" s="1"/>
      <c r="H233" s="1"/>
      <c r="I233" s="1"/>
      <c r="J233" s="1"/>
      <c r="K233" s="1"/>
      <c r="L233" s="1"/>
      <c r="M233" s="1"/>
      <c r="N233" s="28"/>
      <c r="O233" s="1"/>
      <c r="P233" s="28"/>
    </row>
    <row r="234" spans="1:16" x14ac:dyDescent="0.25">
      <c r="A234" s="26"/>
      <c r="B234" s="29" t="s">
        <v>307</v>
      </c>
      <c r="C234" s="29"/>
      <c r="D234" s="29" t="s">
        <v>336</v>
      </c>
      <c r="E234" s="29"/>
      <c r="F234" s="30">
        <v>45102</v>
      </c>
      <c r="G234" s="29"/>
      <c r="H234" s="29" t="s">
        <v>352</v>
      </c>
      <c r="I234" s="29"/>
      <c r="J234" s="29"/>
      <c r="K234" s="29"/>
      <c r="L234" s="29" t="s">
        <v>66</v>
      </c>
      <c r="M234" s="29"/>
      <c r="N234" s="31"/>
      <c r="O234" s="29"/>
      <c r="P234" s="31">
        <v>-1937.5</v>
      </c>
    </row>
    <row r="235" spans="1:16" x14ac:dyDescent="0.25">
      <c r="A235" s="1" t="s">
        <v>302</v>
      </c>
      <c r="B235" s="1"/>
      <c r="C235" s="1"/>
      <c r="D235" s="1"/>
      <c r="E235" s="1"/>
      <c r="F235" s="27"/>
      <c r="G235" s="1"/>
      <c r="H235" s="1"/>
      <c r="I235" s="1"/>
      <c r="J235" s="1"/>
      <c r="K235" s="1"/>
      <c r="L235" s="1"/>
      <c r="M235" s="1"/>
      <c r="N235" s="28"/>
      <c r="O235" s="1"/>
      <c r="P235" s="28"/>
    </row>
    <row r="236" spans="1:16" x14ac:dyDescent="0.25">
      <c r="A236" s="32"/>
      <c r="B236" s="32" t="s">
        <v>308</v>
      </c>
      <c r="C236" s="32"/>
      <c r="D236" s="32"/>
      <c r="E236" s="32"/>
      <c r="F236" s="33">
        <v>45102</v>
      </c>
      <c r="G236" s="32"/>
      <c r="H236" s="32"/>
      <c r="I236" s="32"/>
      <c r="J236" s="32"/>
      <c r="K236" s="32"/>
      <c r="L236" s="32" t="s">
        <v>30</v>
      </c>
      <c r="M236" s="32"/>
      <c r="N236" s="36">
        <v>-687.5</v>
      </c>
      <c r="O236" s="32"/>
      <c r="P236" s="36">
        <v>687.5</v>
      </c>
    </row>
    <row r="237" spans="1:16" ht="15.75" thickBot="1" x14ac:dyDescent="0.3">
      <c r="A237" s="32"/>
      <c r="B237" s="32"/>
      <c r="C237" s="32"/>
      <c r="D237" s="32"/>
      <c r="E237" s="32"/>
      <c r="F237" s="33"/>
      <c r="G237" s="32"/>
      <c r="H237" s="32"/>
      <c r="I237" s="32"/>
      <c r="J237" s="32"/>
      <c r="K237" s="32"/>
      <c r="L237" s="32" t="s">
        <v>29</v>
      </c>
      <c r="M237" s="32"/>
      <c r="N237" s="34">
        <v>-1250</v>
      </c>
      <c r="O237" s="32"/>
      <c r="P237" s="34">
        <v>1250</v>
      </c>
    </row>
    <row r="238" spans="1:16" x14ac:dyDescent="0.25">
      <c r="A238" s="17" t="s">
        <v>303</v>
      </c>
      <c r="B238" s="17"/>
      <c r="C238" s="17"/>
      <c r="D238" s="17"/>
      <c r="E238" s="17"/>
      <c r="F238" s="35"/>
      <c r="G238" s="17"/>
      <c r="H238" s="17"/>
      <c r="I238" s="17"/>
      <c r="J238" s="17"/>
      <c r="K238" s="17"/>
      <c r="L238" s="17"/>
      <c r="M238" s="17"/>
      <c r="N238" s="2">
        <f>ROUND(SUM(N235:N237),5)</f>
        <v>-1937.5</v>
      </c>
      <c r="O238" s="17"/>
      <c r="P238" s="2">
        <f>ROUND(SUM(P235:P237),5)</f>
        <v>1937.5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5:51 PM
&amp;"Arial,Bold"&amp;8 07/12/23
&amp;"Arial,Bold"&amp;8 &amp;C&amp;"Arial,Bold"&amp;12 PIKES BAY SANITARY DISTRICT
&amp;"Arial,Bold"&amp;14 Check Detail
&amp;"Arial,Bold"&amp;10 June 2023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218"/>
  <sheetViews>
    <sheetView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/>
    </sheetView>
  </sheetViews>
  <sheetFormatPr defaultRowHeight="15" x14ac:dyDescent="0.25"/>
  <cols>
    <col min="1" max="6" width="3" style="13" customWidth="1"/>
    <col min="7" max="7" width="33.42578125" style="13" customWidth="1"/>
    <col min="8" max="8" width="13.5703125" style="14" bestFit="1" customWidth="1"/>
    <col min="9" max="9" width="2.28515625" style="14" customWidth="1"/>
    <col min="10" max="10" width="8.7109375" style="14" bestFit="1" customWidth="1"/>
    <col min="11" max="11" width="2.28515625" style="14" customWidth="1"/>
    <col min="12" max="12" width="12" style="14" bestFit="1" customWidth="1"/>
    <col min="13" max="13" width="2.28515625" style="14" customWidth="1"/>
    <col min="14" max="14" width="10.28515625" style="14" bestFit="1" customWidth="1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6"/>
      <c r="I1" s="15"/>
      <c r="J1" s="16"/>
      <c r="K1" s="15"/>
      <c r="L1" s="16"/>
      <c r="M1" s="15"/>
      <c r="N1" s="16"/>
    </row>
    <row r="2" spans="1:14" s="12" customFormat="1" ht="16.5" thickTop="1" thickBot="1" x14ac:dyDescent="0.3">
      <c r="A2" s="10"/>
      <c r="B2" s="10"/>
      <c r="C2" s="10"/>
      <c r="D2" s="10"/>
      <c r="E2" s="10"/>
      <c r="F2" s="10"/>
      <c r="G2" s="10"/>
      <c r="H2" s="24" t="s">
        <v>136</v>
      </c>
      <c r="I2" s="25"/>
      <c r="J2" s="24" t="s">
        <v>137</v>
      </c>
      <c r="K2" s="25"/>
      <c r="L2" s="24" t="s">
        <v>138</v>
      </c>
      <c r="M2" s="25"/>
      <c r="N2" s="24" t="s">
        <v>139</v>
      </c>
    </row>
    <row r="3" spans="1:14" ht="15.75" thickTop="1" x14ac:dyDescent="0.25">
      <c r="A3" s="1"/>
      <c r="B3" s="1" t="s">
        <v>1</v>
      </c>
      <c r="C3" s="1"/>
      <c r="D3" s="1"/>
      <c r="E3" s="1"/>
      <c r="F3" s="1"/>
      <c r="G3" s="1"/>
      <c r="H3" s="2"/>
      <c r="I3" s="17"/>
      <c r="J3" s="2"/>
      <c r="K3" s="17"/>
      <c r="L3" s="2"/>
      <c r="M3" s="17"/>
      <c r="N3" s="18"/>
    </row>
    <row r="4" spans="1:14" x14ac:dyDescent="0.25">
      <c r="A4" s="1"/>
      <c r="B4" s="1"/>
      <c r="C4" s="1" t="s">
        <v>2</v>
      </c>
      <c r="D4" s="1"/>
      <c r="E4" s="1"/>
      <c r="F4" s="1"/>
      <c r="G4" s="1"/>
      <c r="H4" s="2"/>
      <c r="I4" s="17"/>
      <c r="J4" s="2"/>
      <c r="K4" s="17"/>
      <c r="L4" s="2"/>
      <c r="M4" s="17"/>
      <c r="N4" s="18"/>
    </row>
    <row r="5" spans="1:14" x14ac:dyDescent="0.25">
      <c r="A5" s="1"/>
      <c r="B5" s="1"/>
      <c r="C5" s="1"/>
      <c r="D5" s="1" t="s">
        <v>140</v>
      </c>
      <c r="E5" s="1"/>
      <c r="F5" s="1"/>
      <c r="G5" s="1"/>
      <c r="H5" s="2"/>
      <c r="I5" s="17"/>
      <c r="J5" s="2"/>
      <c r="K5" s="17"/>
      <c r="L5" s="2"/>
      <c r="M5" s="17"/>
      <c r="N5" s="18"/>
    </row>
    <row r="6" spans="1:14" x14ac:dyDescent="0.25">
      <c r="A6" s="1"/>
      <c r="B6" s="1"/>
      <c r="C6" s="1"/>
      <c r="D6" s="1" t="s">
        <v>3</v>
      </c>
      <c r="E6" s="1"/>
      <c r="F6" s="1"/>
      <c r="G6" s="1"/>
      <c r="H6" s="2">
        <v>2048.23</v>
      </c>
      <c r="I6" s="17"/>
      <c r="J6" s="2">
        <v>1302.47</v>
      </c>
      <c r="K6" s="17"/>
      <c r="L6" s="2">
        <f>ROUND((H6-J6),5)</f>
        <v>745.76</v>
      </c>
      <c r="M6" s="17"/>
      <c r="N6" s="18">
        <f>ROUND(IF(J6=0, IF(H6=0, 0, 1), H6/J6),5)</f>
        <v>1.57257</v>
      </c>
    </row>
    <row r="7" spans="1:14" x14ac:dyDescent="0.25">
      <c r="A7" s="1"/>
      <c r="B7" s="1"/>
      <c r="C7" s="1"/>
      <c r="D7" s="1" t="s">
        <v>141</v>
      </c>
      <c r="E7" s="1"/>
      <c r="F7" s="1"/>
      <c r="G7" s="1"/>
      <c r="H7" s="2"/>
      <c r="I7" s="17"/>
      <c r="J7" s="2"/>
      <c r="K7" s="17"/>
      <c r="L7" s="2"/>
      <c r="M7" s="17"/>
      <c r="N7" s="18"/>
    </row>
    <row r="8" spans="1:14" x14ac:dyDescent="0.25">
      <c r="A8" s="1"/>
      <c r="B8" s="1"/>
      <c r="C8" s="1"/>
      <c r="D8" s="1" t="s">
        <v>142</v>
      </c>
      <c r="E8" s="1"/>
      <c r="F8" s="1"/>
      <c r="G8" s="1"/>
      <c r="H8" s="2"/>
      <c r="I8" s="17"/>
      <c r="J8" s="2"/>
      <c r="K8" s="17"/>
      <c r="L8" s="2"/>
      <c r="M8" s="17"/>
      <c r="N8" s="18"/>
    </row>
    <row r="9" spans="1:14" x14ac:dyDescent="0.25">
      <c r="A9" s="1"/>
      <c r="B9" s="1"/>
      <c r="C9" s="1"/>
      <c r="D9" s="1" t="s">
        <v>4</v>
      </c>
      <c r="E9" s="1"/>
      <c r="F9" s="1"/>
      <c r="G9" s="1"/>
      <c r="H9" s="2">
        <v>58237.71</v>
      </c>
      <c r="I9" s="17"/>
      <c r="J9" s="2">
        <v>37587.019999999997</v>
      </c>
      <c r="K9" s="17"/>
      <c r="L9" s="2">
        <f>ROUND((H9-J9),5)</f>
        <v>20650.689999999999</v>
      </c>
      <c r="M9" s="17"/>
      <c r="N9" s="18">
        <f>ROUND(IF(J9=0, IF(H9=0, 0, 1), H9/J9),5)</f>
        <v>1.54941</v>
      </c>
    </row>
    <row r="10" spans="1:14" x14ac:dyDescent="0.25">
      <c r="A10" s="1"/>
      <c r="B10" s="1"/>
      <c r="C10" s="1"/>
      <c r="D10" s="1" t="s">
        <v>143</v>
      </c>
      <c r="E10" s="1"/>
      <c r="F10" s="1"/>
      <c r="G10" s="1"/>
      <c r="H10" s="2"/>
      <c r="I10" s="17"/>
      <c r="J10" s="2"/>
      <c r="K10" s="17"/>
      <c r="L10" s="2"/>
      <c r="M10" s="17"/>
      <c r="N10" s="18"/>
    </row>
    <row r="11" spans="1:14" x14ac:dyDescent="0.25">
      <c r="A11" s="1"/>
      <c r="B11" s="1"/>
      <c r="C11" s="1"/>
      <c r="D11" s="1" t="s">
        <v>144</v>
      </c>
      <c r="E11" s="1"/>
      <c r="F11" s="1"/>
      <c r="G11" s="1"/>
      <c r="H11" s="2"/>
      <c r="I11" s="17"/>
      <c r="J11" s="2"/>
      <c r="K11" s="17"/>
      <c r="L11" s="2"/>
      <c r="M11" s="17"/>
      <c r="N11" s="18"/>
    </row>
    <row r="12" spans="1:14" x14ac:dyDescent="0.25">
      <c r="A12" s="1"/>
      <c r="B12" s="1"/>
      <c r="C12" s="1"/>
      <c r="D12" s="1" t="s">
        <v>145</v>
      </c>
      <c r="E12" s="1"/>
      <c r="F12" s="1"/>
      <c r="G12" s="1"/>
      <c r="H12" s="2"/>
      <c r="I12" s="17"/>
      <c r="J12" s="2"/>
      <c r="K12" s="17"/>
      <c r="L12" s="2"/>
      <c r="M12" s="17"/>
      <c r="N12" s="18"/>
    </row>
    <row r="13" spans="1:14" x14ac:dyDescent="0.25">
      <c r="A13" s="1"/>
      <c r="B13" s="1"/>
      <c r="C13" s="1"/>
      <c r="D13" s="1" t="s">
        <v>146</v>
      </c>
      <c r="E13" s="1"/>
      <c r="F13" s="1"/>
      <c r="G13" s="1"/>
      <c r="H13" s="2"/>
      <c r="I13" s="17"/>
      <c r="J13" s="2"/>
      <c r="K13" s="17"/>
      <c r="L13" s="2"/>
      <c r="M13" s="17"/>
      <c r="N13" s="18"/>
    </row>
    <row r="14" spans="1:14" x14ac:dyDescent="0.25">
      <c r="A14" s="1"/>
      <c r="B14" s="1"/>
      <c r="C14" s="1"/>
      <c r="D14" s="1" t="s">
        <v>147</v>
      </c>
      <c r="E14" s="1"/>
      <c r="F14" s="1"/>
      <c r="G14" s="1"/>
      <c r="H14" s="2"/>
      <c r="I14" s="17"/>
      <c r="J14" s="2"/>
      <c r="K14" s="17"/>
      <c r="L14" s="2"/>
      <c r="M14" s="17"/>
      <c r="N14" s="18"/>
    </row>
    <row r="15" spans="1:14" x14ac:dyDescent="0.25">
      <c r="A15" s="1"/>
      <c r="B15" s="1"/>
      <c r="C15" s="1"/>
      <c r="D15" s="1" t="s">
        <v>148</v>
      </c>
      <c r="E15" s="1"/>
      <c r="F15" s="1"/>
      <c r="G15" s="1"/>
      <c r="H15" s="2"/>
      <c r="I15" s="17"/>
      <c r="J15" s="2"/>
      <c r="K15" s="17"/>
      <c r="L15" s="2"/>
      <c r="M15" s="17"/>
      <c r="N15" s="18"/>
    </row>
    <row r="16" spans="1:14" x14ac:dyDescent="0.25">
      <c r="A16" s="1"/>
      <c r="B16" s="1"/>
      <c r="C16" s="1"/>
      <c r="D16" s="1" t="s">
        <v>149</v>
      </c>
      <c r="E16" s="1"/>
      <c r="F16" s="1"/>
      <c r="G16" s="1"/>
      <c r="H16" s="2"/>
      <c r="I16" s="17"/>
      <c r="J16" s="2"/>
      <c r="K16" s="17"/>
      <c r="L16" s="2"/>
      <c r="M16" s="17"/>
      <c r="N16" s="18"/>
    </row>
    <row r="17" spans="1:14" x14ac:dyDescent="0.25">
      <c r="A17" s="1"/>
      <c r="B17" s="1"/>
      <c r="C17" s="1"/>
      <c r="D17" s="1" t="s">
        <v>5</v>
      </c>
      <c r="E17" s="1"/>
      <c r="F17" s="1"/>
      <c r="G17" s="1"/>
      <c r="H17" s="2">
        <v>106560</v>
      </c>
      <c r="I17" s="17"/>
      <c r="J17" s="2">
        <v>81857.03</v>
      </c>
      <c r="K17" s="17"/>
      <c r="L17" s="2">
        <f>ROUND((H17-J17),5)</f>
        <v>24702.97</v>
      </c>
      <c r="M17" s="17"/>
      <c r="N17" s="18">
        <f>ROUND(IF(J17=0, IF(H17=0, 0, 1), H17/J17),5)</f>
        <v>1.3017799999999999</v>
      </c>
    </row>
    <row r="18" spans="1:14" x14ac:dyDescent="0.25">
      <c r="A18" s="1"/>
      <c r="B18" s="1"/>
      <c r="C18" s="1"/>
      <c r="D18" s="1" t="s">
        <v>150</v>
      </c>
      <c r="E18" s="1"/>
      <c r="F18" s="1"/>
      <c r="G18" s="1"/>
      <c r="H18" s="2"/>
      <c r="I18" s="17"/>
      <c r="J18" s="2"/>
      <c r="K18" s="17"/>
      <c r="L18" s="2"/>
      <c r="M18" s="17"/>
      <c r="N18" s="18"/>
    </row>
    <row r="19" spans="1:14" ht="15.75" thickBot="1" x14ac:dyDescent="0.3">
      <c r="A19" s="1"/>
      <c r="B19" s="1"/>
      <c r="C19" s="1"/>
      <c r="D19" s="1" t="s">
        <v>151</v>
      </c>
      <c r="E19" s="1"/>
      <c r="F19" s="1"/>
      <c r="G19" s="1"/>
      <c r="H19" s="3"/>
      <c r="I19" s="17"/>
      <c r="J19" s="3"/>
      <c r="K19" s="17"/>
      <c r="L19" s="3"/>
      <c r="M19" s="17"/>
      <c r="N19" s="19"/>
    </row>
    <row r="20" spans="1:14" x14ac:dyDescent="0.25">
      <c r="A20" s="1"/>
      <c r="B20" s="1"/>
      <c r="C20" s="1" t="s">
        <v>6</v>
      </c>
      <c r="D20" s="1"/>
      <c r="E20" s="1"/>
      <c r="F20" s="1"/>
      <c r="G20" s="1"/>
      <c r="H20" s="2">
        <f>ROUND(SUM(H4:H19),5)</f>
        <v>166845.94</v>
      </c>
      <c r="I20" s="17"/>
      <c r="J20" s="2">
        <f>ROUND(SUM(J4:J19),5)</f>
        <v>120746.52</v>
      </c>
      <c r="K20" s="17"/>
      <c r="L20" s="2">
        <f>ROUND((H20-J20),5)</f>
        <v>46099.42</v>
      </c>
      <c r="M20" s="17"/>
      <c r="N20" s="18">
        <f>ROUND(IF(J20=0, IF(H20=0, 0, 1), H20/J20),5)</f>
        <v>1.3817900000000001</v>
      </c>
    </row>
    <row r="21" spans="1:14" x14ac:dyDescent="0.25">
      <c r="A21" s="1"/>
      <c r="B21" s="1"/>
      <c r="C21" s="1" t="s">
        <v>7</v>
      </c>
      <c r="D21" s="1"/>
      <c r="E21" s="1"/>
      <c r="F21" s="1"/>
      <c r="G21" s="1"/>
      <c r="H21" s="2"/>
      <c r="I21" s="17"/>
      <c r="J21" s="2"/>
      <c r="K21" s="17"/>
      <c r="L21" s="2"/>
      <c r="M21" s="17"/>
      <c r="N21" s="18"/>
    </row>
    <row r="22" spans="1:14" x14ac:dyDescent="0.25">
      <c r="A22" s="1"/>
      <c r="B22" s="1"/>
      <c r="C22" s="1"/>
      <c r="D22" s="1" t="s">
        <v>152</v>
      </c>
      <c r="E22" s="1"/>
      <c r="F22" s="1"/>
      <c r="G22" s="1"/>
      <c r="H22" s="2"/>
      <c r="I22" s="17"/>
      <c r="J22" s="2"/>
      <c r="K22" s="17"/>
      <c r="L22" s="2"/>
      <c r="M22" s="17"/>
      <c r="N22" s="18"/>
    </row>
    <row r="23" spans="1:14" x14ac:dyDescent="0.25">
      <c r="A23" s="1"/>
      <c r="B23" s="1"/>
      <c r="C23" s="1"/>
      <c r="D23" s="1" t="s">
        <v>8</v>
      </c>
      <c r="E23" s="1"/>
      <c r="F23" s="1"/>
      <c r="G23" s="1"/>
      <c r="H23" s="2">
        <v>10631.25</v>
      </c>
      <c r="I23" s="17"/>
      <c r="J23" s="2"/>
      <c r="K23" s="17"/>
      <c r="L23" s="2">
        <f>ROUND((H23-J23),5)</f>
        <v>10631.25</v>
      </c>
      <c r="M23" s="17"/>
      <c r="N23" s="18">
        <f>ROUND(IF(J23=0, IF(H23=0, 0, 1), H23/J23),5)</f>
        <v>1</v>
      </c>
    </row>
    <row r="24" spans="1:14" x14ac:dyDescent="0.25">
      <c r="A24" s="1"/>
      <c r="B24" s="1"/>
      <c r="C24" s="1"/>
      <c r="D24" s="1" t="s">
        <v>153</v>
      </c>
      <c r="E24" s="1"/>
      <c r="F24" s="1"/>
      <c r="G24" s="1"/>
      <c r="H24" s="2"/>
      <c r="I24" s="17"/>
      <c r="J24" s="2"/>
      <c r="K24" s="17"/>
      <c r="L24" s="2"/>
      <c r="M24" s="17"/>
      <c r="N24" s="18"/>
    </row>
    <row r="25" spans="1:14" x14ac:dyDescent="0.25">
      <c r="A25" s="1"/>
      <c r="B25" s="1"/>
      <c r="C25" s="1"/>
      <c r="D25" s="1" t="s">
        <v>154</v>
      </c>
      <c r="E25" s="1"/>
      <c r="F25" s="1"/>
      <c r="G25" s="1"/>
      <c r="H25" s="2"/>
      <c r="I25" s="17"/>
      <c r="J25" s="2">
        <v>16000</v>
      </c>
      <c r="K25" s="17"/>
      <c r="L25" s="2">
        <f>ROUND((H25-J25),5)</f>
        <v>-16000</v>
      </c>
      <c r="M25" s="17"/>
      <c r="N25" s="18"/>
    </row>
    <row r="26" spans="1:14" x14ac:dyDescent="0.25">
      <c r="A26" s="1"/>
      <c r="B26" s="1"/>
      <c r="C26" s="1"/>
      <c r="D26" s="1" t="s">
        <v>155</v>
      </c>
      <c r="E26" s="1"/>
      <c r="F26" s="1"/>
      <c r="G26" s="1"/>
      <c r="H26" s="2"/>
      <c r="I26" s="17"/>
      <c r="J26" s="2">
        <v>515.66999999999996</v>
      </c>
      <c r="K26" s="17"/>
      <c r="L26" s="2">
        <f>ROUND((H26-J26),5)</f>
        <v>-515.66999999999996</v>
      </c>
      <c r="M26" s="17"/>
      <c r="N26" s="18"/>
    </row>
    <row r="27" spans="1:14" x14ac:dyDescent="0.25">
      <c r="A27" s="1"/>
      <c r="B27" s="1"/>
      <c r="C27" s="1"/>
      <c r="D27" s="1" t="s">
        <v>156</v>
      </c>
      <c r="E27" s="1"/>
      <c r="F27" s="1"/>
      <c r="G27" s="1"/>
      <c r="H27" s="2"/>
      <c r="I27" s="17"/>
      <c r="J27" s="2"/>
      <c r="K27" s="17"/>
      <c r="L27" s="2"/>
      <c r="M27" s="17"/>
      <c r="N27" s="18"/>
    </row>
    <row r="28" spans="1:14" x14ac:dyDescent="0.25">
      <c r="A28" s="1"/>
      <c r="B28" s="1"/>
      <c r="C28" s="1"/>
      <c r="D28" s="1" t="s">
        <v>157</v>
      </c>
      <c r="E28" s="1"/>
      <c r="F28" s="1"/>
      <c r="G28" s="1"/>
      <c r="H28" s="2"/>
      <c r="I28" s="17"/>
      <c r="J28" s="2"/>
      <c r="K28" s="17"/>
      <c r="L28" s="2"/>
      <c r="M28" s="17"/>
      <c r="N28" s="18"/>
    </row>
    <row r="29" spans="1:14" x14ac:dyDescent="0.25">
      <c r="A29" s="1"/>
      <c r="B29" s="1"/>
      <c r="C29" s="1"/>
      <c r="D29" s="1" t="s">
        <v>158</v>
      </c>
      <c r="E29" s="1"/>
      <c r="F29" s="1"/>
      <c r="G29" s="1"/>
      <c r="H29" s="2"/>
      <c r="I29" s="17"/>
      <c r="J29" s="2"/>
      <c r="K29" s="17"/>
      <c r="L29" s="2"/>
      <c r="M29" s="17"/>
      <c r="N29" s="18"/>
    </row>
    <row r="30" spans="1:14" x14ac:dyDescent="0.25">
      <c r="A30" s="1"/>
      <c r="B30" s="1"/>
      <c r="C30" s="1"/>
      <c r="D30" s="1" t="s">
        <v>159</v>
      </c>
      <c r="E30" s="1"/>
      <c r="F30" s="1"/>
      <c r="G30" s="1"/>
      <c r="H30" s="2"/>
      <c r="I30" s="17"/>
      <c r="J30" s="2"/>
      <c r="K30" s="17"/>
      <c r="L30" s="2"/>
      <c r="M30" s="17"/>
      <c r="N30" s="18"/>
    </row>
    <row r="31" spans="1:14" x14ac:dyDescent="0.25">
      <c r="A31" s="1"/>
      <c r="B31" s="1"/>
      <c r="C31" s="1"/>
      <c r="D31" s="1" t="s">
        <v>160</v>
      </c>
      <c r="E31" s="1"/>
      <c r="F31" s="1"/>
      <c r="G31" s="1"/>
      <c r="H31" s="2"/>
      <c r="I31" s="17"/>
      <c r="J31" s="2">
        <v>42601</v>
      </c>
      <c r="K31" s="17"/>
      <c r="L31" s="2">
        <f>ROUND((H31-J31),5)</f>
        <v>-42601</v>
      </c>
      <c r="M31" s="17"/>
      <c r="N31" s="18"/>
    </row>
    <row r="32" spans="1:14" x14ac:dyDescent="0.25">
      <c r="A32" s="1"/>
      <c r="B32" s="1"/>
      <c r="C32" s="1"/>
      <c r="D32" s="1" t="s">
        <v>161</v>
      </c>
      <c r="E32" s="1"/>
      <c r="F32" s="1"/>
      <c r="G32" s="1"/>
      <c r="H32" s="2"/>
      <c r="I32" s="17"/>
      <c r="J32" s="2"/>
      <c r="K32" s="17"/>
      <c r="L32" s="2"/>
      <c r="M32" s="17"/>
      <c r="N32" s="18"/>
    </row>
    <row r="33" spans="1:14" x14ac:dyDescent="0.25">
      <c r="A33" s="1"/>
      <c r="B33" s="1"/>
      <c r="C33" s="1"/>
      <c r="D33" s="1"/>
      <c r="E33" s="1" t="s">
        <v>162</v>
      </c>
      <c r="F33" s="1"/>
      <c r="G33" s="1"/>
      <c r="H33" s="2"/>
      <c r="I33" s="17"/>
      <c r="J33" s="2"/>
      <c r="K33" s="17"/>
      <c r="L33" s="2"/>
      <c r="M33" s="17"/>
      <c r="N33" s="18"/>
    </row>
    <row r="34" spans="1:14" x14ac:dyDescent="0.25">
      <c r="A34" s="1"/>
      <c r="B34" s="1"/>
      <c r="C34" s="1"/>
      <c r="D34" s="1"/>
      <c r="E34" s="1"/>
      <c r="F34" s="1" t="s">
        <v>163</v>
      </c>
      <c r="G34" s="1"/>
      <c r="H34" s="2"/>
      <c r="I34" s="17"/>
      <c r="J34" s="2"/>
      <c r="K34" s="17"/>
      <c r="L34" s="2"/>
      <c r="M34" s="17"/>
      <c r="N34" s="18"/>
    </row>
    <row r="35" spans="1:14" x14ac:dyDescent="0.25">
      <c r="A35" s="1"/>
      <c r="B35" s="1"/>
      <c r="C35" s="1"/>
      <c r="D35" s="1"/>
      <c r="E35" s="1"/>
      <c r="F35" s="1" t="s">
        <v>164</v>
      </c>
      <c r="G35" s="1"/>
      <c r="H35" s="2"/>
      <c r="I35" s="17"/>
      <c r="J35" s="2"/>
      <c r="K35" s="17"/>
      <c r="L35" s="2"/>
      <c r="M35" s="17"/>
      <c r="N35" s="18"/>
    </row>
    <row r="36" spans="1:14" x14ac:dyDescent="0.25">
      <c r="A36" s="1"/>
      <c r="B36" s="1"/>
      <c r="C36" s="1"/>
      <c r="D36" s="1"/>
      <c r="E36" s="1"/>
      <c r="F36" s="1" t="s">
        <v>165</v>
      </c>
      <c r="G36" s="1"/>
      <c r="H36" s="2"/>
      <c r="I36" s="17"/>
      <c r="J36" s="2"/>
      <c r="K36" s="17"/>
      <c r="L36" s="2"/>
      <c r="M36" s="17"/>
      <c r="N36" s="18"/>
    </row>
    <row r="37" spans="1:14" ht="15.75" thickBot="1" x14ac:dyDescent="0.3">
      <c r="A37" s="1"/>
      <c r="B37" s="1"/>
      <c r="C37" s="1"/>
      <c r="D37" s="1"/>
      <c r="E37" s="1"/>
      <c r="F37" s="1" t="s">
        <v>166</v>
      </c>
      <c r="G37" s="1"/>
      <c r="H37" s="3"/>
      <c r="I37" s="17"/>
      <c r="J37" s="3"/>
      <c r="K37" s="17"/>
      <c r="L37" s="3"/>
      <c r="M37" s="17"/>
      <c r="N37" s="19"/>
    </row>
    <row r="38" spans="1:14" x14ac:dyDescent="0.25">
      <c r="A38" s="1"/>
      <c r="B38" s="1"/>
      <c r="C38" s="1"/>
      <c r="D38" s="1"/>
      <c r="E38" s="1" t="s">
        <v>167</v>
      </c>
      <c r="F38" s="1"/>
      <c r="G38" s="1"/>
      <c r="H38" s="2"/>
      <c r="I38" s="17"/>
      <c r="J38" s="2"/>
      <c r="K38" s="17"/>
      <c r="L38" s="2"/>
      <c r="M38" s="17"/>
      <c r="N38" s="18"/>
    </row>
    <row r="39" spans="1:14" ht="15.75" thickBot="1" x14ac:dyDescent="0.3">
      <c r="A39" s="1"/>
      <c r="B39" s="1"/>
      <c r="C39" s="1"/>
      <c r="D39" s="1"/>
      <c r="E39" s="1" t="s">
        <v>168</v>
      </c>
      <c r="F39" s="1"/>
      <c r="G39" s="1"/>
      <c r="H39" s="3"/>
      <c r="I39" s="17"/>
      <c r="J39" s="3"/>
      <c r="K39" s="17"/>
      <c r="L39" s="3"/>
      <c r="M39" s="17"/>
      <c r="N39" s="19"/>
    </row>
    <row r="40" spans="1:14" x14ac:dyDescent="0.25">
      <c r="A40" s="1"/>
      <c r="B40" s="1"/>
      <c r="C40" s="1"/>
      <c r="D40" s="1" t="s">
        <v>169</v>
      </c>
      <c r="E40" s="1"/>
      <c r="F40" s="1"/>
      <c r="G40" s="1"/>
      <c r="H40" s="2"/>
      <c r="I40" s="17"/>
      <c r="J40" s="2"/>
      <c r="K40" s="17"/>
      <c r="L40" s="2"/>
      <c r="M40" s="17"/>
      <c r="N40" s="18"/>
    </row>
    <row r="41" spans="1:14" x14ac:dyDescent="0.25">
      <c r="A41" s="1"/>
      <c r="B41" s="1"/>
      <c r="C41" s="1"/>
      <c r="D41" s="1" t="s">
        <v>170</v>
      </c>
      <c r="E41" s="1"/>
      <c r="F41" s="1"/>
      <c r="G41" s="1"/>
      <c r="H41" s="2"/>
      <c r="I41" s="17"/>
      <c r="J41" s="2"/>
      <c r="K41" s="17"/>
      <c r="L41" s="2"/>
      <c r="M41" s="17"/>
      <c r="N41" s="18"/>
    </row>
    <row r="42" spans="1:14" x14ac:dyDescent="0.25">
      <c r="A42" s="1"/>
      <c r="B42" s="1"/>
      <c r="C42" s="1"/>
      <c r="D42" s="1" t="s">
        <v>171</v>
      </c>
      <c r="E42" s="1"/>
      <c r="F42" s="1"/>
      <c r="G42" s="1"/>
      <c r="H42" s="2"/>
      <c r="I42" s="17"/>
      <c r="J42" s="2"/>
      <c r="K42" s="17"/>
      <c r="L42" s="2"/>
      <c r="M42" s="17"/>
      <c r="N42" s="18"/>
    </row>
    <row r="43" spans="1:14" x14ac:dyDescent="0.25">
      <c r="A43" s="1"/>
      <c r="B43" s="1"/>
      <c r="C43" s="1"/>
      <c r="D43" s="1" t="s">
        <v>172</v>
      </c>
      <c r="E43" s="1"/>
      <c r="F43" s="1"/>
      <c r="G43" s="1"/>
      <c r="H43" s="2"/>
      <c r="I43" s="17"/>
      <c r="J43" s="2"/>
      <c r="K43" s="17"/>
      <c r="L43" s="2"/>
      <c r="M43" s="17"/>
      <c r="N43" s="18"/>
    </row>
    <row r="44" spans="1:14" x14ac:dyDescent="0.25">
      <c r="A44" s="1"/>
      <c r="B44" s="1"/>
      <c r="C44" s="1"/>
      <c r="D44" s="1" t="s">
        <v>9</v>
      </c>
      <c r="E44" s="1"/>
      <c r="F44" s="1"/>
      <c r="G44" s="1"/>
      <c r="H44" s="2">
        <v>19878.28</v>
      </c>
      <c r="I44" s="17"/>
      <c r="J44" s="2">
        <v>8806.27</v>
      </c>
      <c r="K44" s="17"/>
      <c r="L44" s="2">
        <f>ROUND((H44-J44),5)</f>
        <v>11072.01</v>
      </c>
      <c r="M44" s="17"/>
      <c r="N44" s="18">
        <f>ROUND(IF(J44=0, IF(H44=0, 0, 1), H44/J44),5)</f>
        <v>2.2572899999999998</v>
      </c>
    </row>
    <row r="45" spans="1:14" x14ac:dyDescent="0.25">
      <c r="A45" s="1"/>
      <c r="B45" s="1"/>
      <c r="C45" s="1"/>
      <c r="D45" s="1" t="s">
        <v>10</v>
      </c>
      <c r="E45" s="1"/>
      <c r="F45" s="1"/>
      <c r="G45" s="1"/>
      <c r="H45" s="2">
        <v>2544.75</v>
      </c>
      <c r="I45" s="17"/>
      <c r="J45" s="2">
        <v>959</v>
      </c>
      <c r="K45" s="17"/>
      <c r="L45" s="2">
        <f>ROUND((H45-J45),5)</f>
        <v>1585.75</v>
      </c>
      <c r="M45" s="17"/>
      <c r="N45" s="18">
        <f>ROUND(IF(J45=0, IF(H45=0, 0, 1), H45/J45),5)</f>
        <v>2.6535500000000001</v>
      </c>
    </row>
    <row r="46" spans="1:14" x14ac:dyDescent="0.25">
      <c r="A46" s="1"/>
      <c r="B46" s="1"/>
      <c r="C46" s="1"/>
      <c r="D46" s="1" t="s">
        <v>173</v>
      </c>
      <c r="E46" s="1"/>
      <c r="F46" s="1"/>
      <c r="G46" s="1"/>
      <c r="H46" s="2"/>
      <c r="I46" s="17"/>
      <c r="J46" s="2"/>
      <c r="K46" s="17"/>
      <c r="L46" s="2"/>
      <c r="M46" s="17"/>
      <c r="N46" s="18"/>
    </row>
    <row r="47" spans="1:14" x14ac:dyDescent="0.25">
      <c r="A47" s="1"/>
      <c r="B47" s="1"/>
      <c r="C47" s="1"/>
      <c r="D47" s="1" t="s">
        <v>11</v>
      </c>
      <c r="E47" s="1"/>
      <c r="F47" s="1"/>
      <c r="G47" s="1"/>
      <c r="H47" s="2"/>
      <c r="I47" s="17"/>
      <c r="J47" s="2"/>
      <c r="K47" s="17"/>
      <c r="L47" s="2"/>
      <c r="M47" s="17"/>
      <c r="N47" s="18"/>
    </row>
    <row r="48" spans="1:14" x14ac:dyDescent="0.25">
      <c r="A48" s="1"/>
      <c r="B48" s="1"/>
      <c r="C48" s="1"/>
      <c r="D48" s="1"/>
      <c r="E48" s="1" t="s">
        <v>12</v>
      </c>
      <c r="F48" s="1"/>
      <c r="G48" s="1"/>
      <c r="H48" s="2">
        <v>1050</v>
      </c>
      <c r="I48" s="17"/>
      <c r="J48" s="2">
        <v>958.06</v>
      </c>
      <c r="K48" s="17"/>
      <c r="L48" s="2">
        <f>ROUND((H48-J48),5)</f>
        <v>91.94</v>
      </c>
      <c r="M48" s="17"/>
      <c r="N48" s="18">
        <f>ROUND(IF(J48=0, IF(H48=0, 0, 1), H48/J48),5)</f>
        <v>1.09596</v>
      </c>
    </row>
    <row r="49" spans="1:14" x14ac:dyDescent="0.25">
      <c r="A49" s="1"/>
      <c r="B49" s="1"/>
      <c r="C49" s="1"/>
      <c r="D49" s="1"/>
      <c r="E49" s="1" t="s">
        <v>13</v>
      </c>
      <c r="F49" s="1"/>
      <c r="G49" s="1"/>
      <c r="H49" s="2">
        <v>679.11</v>
      </c>
      <c r="I49" s="17"/>
      <c r="J49" s="2">
        <v>3970.63</v>
      </c>
      <c r="K49" s="17"/>
      <c r="L49" s="2">
        <f>ROUND((H49-J49),5)</f>
        <v>-3291.52</v>
      </c>
      <c r="M49" s="17"/>
      <c r="N49" s="18">
        <f>ROUND(IF(J49=0, IF(H49=0, 0, 1), H49/J49),5)</f>
        <v>0.17102999999999999</v>
      </c>
    </row>
    <row r="50" spans="1:14" x14ac:dyDescent="0.25">
      <c r="A50" s="1"/>
      <c r="B50" s="1"/>
      <c r="C50" s="1"/>
      <c r="D50" s="1"/>
      <c r="E50" s="1" t="s">
        <v>174</v>
      </c>
      <c r="F50" s="1"/>
      <c r="G50" s="1"/>
      <c r="H50" s="2"/>
      <c r="I50" s="17"/>
      <c r="J50" s="2"/>
      <c r="K50" s="17"/>
      <c r="L50" s="2"/>
      <c r="M50" s="17"/>
      <c r="N50" s="18"/>
    </row>
    <row r="51" spans="1:14" x14ac:dyDescent="0.25">
      <c r="A51" s="1"/>
      <c r="B51" s="1"/>
      <c r="C51" s="1"/>
      <c r="D51" s="1"/>
      <c r="E51" s="1" t="s">
        <v>175</v>
      </c>
      <c r="F51" s="1"/>
      <c r="G51" s="1"/>
      <c r="H51" s="2"/>
      <c r="I51" s="17"/>
      <c r="J51" s="2"/>
      <c r="K51" s="17"/>
      <c r="L51" s="2"/>
      <c r="M51" s="17"/>
      <c r="N51" s="18"/>
    </row>
    <row r="52" spans="1:14" x14ac:dyDescent="0.25">
      <c r="A52" s="1"/>
      <c r="B52" s="1"/>
      <c r="C52" s="1"/>
      <c r="D52" s="1"/>
      <c r="E52" s="1" t="s">
        <v>176</v>
      </c>
      <c r="F52" s="1"/>
      <c r="G52" s="1"/>
      <c r="H52" s="2"/>
      <c r="I52" s="17"/>
      <c r="J52" s="2"/>
      <c r="K52" s="17"/>
      <c r="L52" s="2"/>
      <c r="M52" s="17"/>
      <c r="N52" s="18"/>
    </row>
    <row r="53" spans="1:14" x14ac:dyDescent="0.25">
      <c r="A53" s="1"/>
      <c r="B53" s="1"/>
      <c r="C53" s="1"/>
      <c r="D53" s="1"/>
      <c r="E53" s="1" t="s">
        <v>177</v>
      </c>
      <c r="F53" s="1"/>
      <c r="G53" s="1"/>
      <c r="H53" s="2"/>
      <c r="I53" s="17"/>
      <c r="J53" s="2"/>
      <c r="K53" s="17"/>
      <c r="L53" s="2"/>
      <c r="M53" s="17"/>
      <c r="N53" s="18"/>
    </row>
    <row r="54" spans="1:14" ht="15.75" thickBot="1" x14ac:dyDescent="0.3">
      <c r="A54" s="1"/>
      <c r="B54" s="1"/>
      <c r="C54" s="1"/>
      <c r="D54" s="1"/>
      <c r="E54" s="1" t="s">
        <v>178</v>
      </c>
      <c r="F54" s="1"/>
      <c r="G54" s="1"/>
      <c r="H54" s="3"/>
      <c r="I54" s="17"/>
      <c r="J54" s="3"/>
      <c r="K54" s="17"/>
      <c r="L54" s="3"/>
      <c r="M54" s="17"/>
      <c r="N54" s="19"/>
    </row>
    <row r="55" spans="1:14" x14ac:dyDescent="0.25">
      <c r="A55" s="1"/>
      <c r="B55" s="1"/>
      <c r="C55" s="1"/>
      <c r="D55" s="1" t="s">
        <v>14</v>
      </c>
      <c r="E55" s="1"/>
      <c r="F55" s="1"/>
      <c r="G55" s="1"/>
      <c r="H55" s="2">
        <f>ROUND(SUM(H47:H54),5)</f>
        <v>1729.11</v>
      </c>
      <c r="I55" s="17"/>
      <c r="J55" s="2">
        <f>ROUND(SUM(J47:J54),5)</f>
        <v>4928.6899999999996</v>
      </c>
      <c r="K55" s="17"/>
      <c r="L55" s="2">
        <f>ROUND((H55-J55),5)</f>
        <v>-3199.58</v>
      </c>
      <c r="M55" s="17"/>
      <c r="N55" s="18">
        <f>ROUND(IF(J55=0, IF(H55=0, 0, 1), H55/J55),5)</f>
        <v>0.35082999999999998</v>
      </c>
    </row>
    <row r="56" spans="1:14" x14ac:dyDescent="0.25">
      <c r="A56" s="1"/>
      <c r="B56" s="1"/>
      <c r="C56" s="1"/>
      <c r="D56" s="1" t="s">
        <v>179</v>
      </c>
      <c r="E56" s="1"/>
      <c r="F56" s="1"/>
      <c r="G56" s="1"/>
      <c r="H56" s="2"/>
      <c r="I56" s="17"/>
      <c r="J56" s="2"/>
      <c r="K56" s="17"/>
      <c r="L56" s="2"/>
      <c r="M56" s="17"/>
      <c r="N56" s="18"/>
    </row>
    <row r="57" spans="1:14" x14ac:dyDescent="0.25">
      <c r="A57" s="1"/>
      <c r="B57" s="1"/>
      <c r="C57" s="1"/>
      <c r="D57" s="1" t="s">
        <v>180</v>
      </c>
      <c r="E57" s="1"/>
      <c r="F57" s="1"/>
      <c r="G57" s="1"/>
      <c r="H57" s="2"/>
      <c r="I57" s="17"/>
      <c r="J57" s="2"/>
      <c r="K57" s="17"/>
      <c r="L57" s="2"/>
      <c r="M57" s="17"/>
      <c r="N57" s="18"/>
    </row>
    <row r="58" spans="1:14" x14ac:dyDescent="0.25">
      <c r="A58" s="1"/>
      <c r="B58" s="1"/>
      <c r="C58" s="1"/>
      <c r="D58" s="1" t="s">
        <v>181</v>
      </c>
      <c r="E58" s="1"/>
      <c r="F58" s="1"/>
      <c r="G58" s="1"/>
      <c r="H58" s="2"/>
      <c r="I58" s="17"/>
      <c r="J58" s="2"/>
      <c r="K58" s="17"/>
      <c r="L58" s="2"/>
      <c r="M58" s="17"/>
      <c r="N58" s="18"/>
    </row>
    <row r="59" spans="1:14" x14ac:dyDescent="0.25">
      <c r="A59" s="1"/>
      <c r="B59" s="1"/>
      <c r="C59" s="1"/>
      <c r="D59" s="1" t="s">
        <v>15</v>
      </c>
      <c r="E59" s="1"/>
      <c r="F59" s="1"/>
      <c r="G59" s="1"/>
      <c r="H59" s="2"/>
      <c r="I59" s="17"/>
      <c r="J59" s="2"/>
      <c r="K59" s="17"/>
      <c r="L59" s="2"/>
      <c r="M59" s="17"/>
      <c r="N59" s="18"/>
    </row>
    <row r="60" spans="1:14" x14ac:dyDescent="0.25">
      <c r="A60" s="1"/>
      <c r="B60" s="1"/>
      <c r="C60" s="1"/>
      <c r="D60" s="1"/>
      <c r="E60" s="1" t="s">
        <v>16</v>
      </c>
      <c r="F60" s="1"/>
      <c r="G60" s="1"/>
      <c r="H60" s="2"/>
      <c r="I60" s="17"/>
      <c r="J60" s="2"/>
      <c r="K60" s="17"/>
      <c r="L60" s="2"/>
      <c r="M60" s="17"/>
      <c r="N60" s="18"/>
    </row>
    <row r="61" spans="1:14" x14ac:dyDescent="0.25">
      <c r="A61" s="1"/>
      <c r="B61" s="1"/>
      <c r="C61" s="1"/>
      <c r="D61" s="1"/>
      <c r="E61" s="1"/>
      <c r="F61" s="1" t="s">
        <v>182</v>
      </c>
      <c r="G61" s="1"/>
      <c r="H61" s="2"/>
      <c r="I61" s="17"/>
      <c r="J61" s="2"/>
      <c r="K61" s="17"/>
      <c r="L61" s="2"/>
      <c r="M61" s="17"/>
      <c r="N61" s="18"/>
    </row>
    <row r="62" spans="1:14" x14ac:dyDescent="0.25">
      <c r="A62" s="1"/>
      <c r="B62" s="1"/>
      <c r="C62" s="1"/>
      <c r="D62" s="1"/>
      <c r="E62" s="1"/>
      <c r="F62" s="1" t="s">
        <v>183</v>
      </c>
      <c r="G62" s="1"/>
      <c r="H62" s="2"/>
      <c r="I62" s="17"/>
      <c r="J62" s="2"/>
      <c r="K62" s="17"/>
      <c r="L62" s="2"/>
      <c r="M62" s="17"/>
      <c r="N62" s="18"/>
    </row>
    <row r="63" spans="1:14" x14ac:dyDescent="0.25">
      <c r="A63" s="1"/>
      <c r="B63" s="1"/>
      <c r="C63" s="1"/>
      <c r="D63" s="1"/>
      <c r="E63" s="1"/>
      <c r="F63" s="1" t="s">
        <v>184</v>
      </c>
      <c r="G63" s="1"/>
      <c r="H63" s="2"/>
      <c r="I63" s="17"/>
      <c r="J63" s="2"/>
      <c r="K63" s="17"/>
      <c r="L63" s="2"/>
      <c r="M63" s="17"/>
      <c r="N63" s="18"/>
    </row>
    <row r="64" spans="1:14" x14ac:dyDescent="0.25">
      <c r="A64" s="1"/>
      <c r="B64" s="1"/>
      <c r="C64" s="1"/>
      <c r="D64" s="1"/>
      <c r="E64" s="1"/>
      <c r="F64" s="1" t="s">
        <v>185</v>
      </c>
      <c r="G64" s="1"/>
      <c r="H64" s="2"/>
      <c r="I64" s="17"/>
      <c r="J64" s="2"/>
      <c r="K64" s="17"/>
      <c r="L64" s="2"/>
      <c r="M64" s="17"/>
      <c r="N64" s="18"/>
    </row>
    <row r="65" spans="1:14" x14ac:dyDescent="0.25">
      <c r="A65" s="1"/>
      <c r="B65" s="1"/>
      <c r="C65" s="1"/>
      <c r="D65" s="1"/>
      <c r="E65" s="1"/>
      <c r="F65" s="1"/>
      <c r="G65" s="1" t="s">
        <v>186</v>
      </c>
      <c r="H65" s="2"/>
      <c r="I65" s="17"/>
      <c r="J65" s="2"/>
      <c r="K65" s="17"/>
      <c r="L65" s="2"/>
      <c r="M65" s="17"/>
      <c r="N65" s="18"/>
    </row>
    <row r="66" spans="1:14" ht="15.75" thickBot="1" x14ac:dyDescent="0.3">
      <c r="A66" s="1"/>
      <c r="B66" s="1"/>
      <c r="C66" s="1"/>
      <c r="D66" s="1"/>
      <c r="E66" s="1"/>
      <c r="F66" s="1"/>
      <c r="G66" s="1" t="s">
        <v>187</v>
      </c>
      <c r="H66" s="3"/>
      <c r="I66" s="17"/>
      <c r="J66" s="3"/>
      <c r="K66" s="17"/>
      <c r="L66" s="3"/>
      <c r="M66" s="17"/>
      <c r="N66" s="19"/>
    </row>
    <row r="67" spans="1:14" x14ac:dyDescent="0.25">
      <c r="A67" s="1"/>
      <c r="B67" s="1"/>
      <c r="C67" s="1"/>
      <c r="D67" s="1"/>
      <c r="E67" s="1"/>
      <c r="F67" s="1" t="s">
        <v>188</v>
      </c>
      <c r="G67" s="1"/>
      <c r="H67" s="2"/>
      <c r="I67" s="17"/>
      <c r="J67" s="2"/>
      <c r="K67" s="17"/>
      <c r="L67" s="2"/>
      <c r="M67" s="17"/>
      <c r="N67" s="18"/>
    </row>
    <row r="68" spans="1:14" x14ac:dyDescent="0.25">
      <c r="A68" s="1"/>
      <c r="B68" s="1"/>
      <c r="C68" s="1"/>
      <c r="D68" s="1"/>
      <c r="E68" s="1"/>
      <c r="F68" s="1" t="s">
        <v>189</v>
      </c>
      <c r="G68" s="1"/>
      <c r="H68" s="2"/>
      <c r="I68" s="17"/>
      <c r="J68" s="2"/>
      <c r="K68" s="17"/>
      <c r="L68" s="2"/>
      <c r="M68" s="17"/>
      <c r="N68" s="18"/>
    </row>
    <row r="69" spans="1:14" ht="15.75" thickBot="1" x14ac:dyDescent="0.3">
      <c r="A69" s="1"/>
      <c r="B69" s="1"/>
      <c r="C69" s="1"/>
      <c r="D69" s="1"/>
      <c r="E69" s="1"/>
      <c r="F69" s="1" t="s">
        <v>190</v>
      </c>
      <c r="G69" s="1"/>
      <c r="H69" s="3"/>
      <c r="I69" s="17"/>
      <c r="J69" s="3"/>
      <c r="K69" s="17"/>
      <c r="L69" s="3"/>
      <c r="M69" s="17"/>
      <c r="N69" s="19"/>
    </row>
    <row r="70" spans="1:14" x14ac:dyDescent="0.25">
      <c r="A70" s="1"/>
      <c r="B70" s="1"/>
      <c r="C70" s="1"/>
      <c r="D70" s="1"/>
      <c r="E70" s="1" t="s">
        <v>191</v>
      </c>
      <c r="F70" s="1"/>
      <c r="G70" s="1"/>
      <c r="H70" s="2"/>
      <c r="I70" s="17"/>
      <c r="J70" s="2"/>
      <c r="K70" s="17"/>
      <c r="L70" s="2"/>
      <c r="M70" s="17"/>
      <c r="N70" s="18"/>
    </row>
    <row r="71" spans="1:14" x14ac:dyDescent="0.25">
      <c r="A71" s="1"/>
      <c r="B71" s="1"/>
      <c r="C71" s="1"/>
      <c r="D71" s="1"/>
      <c r="E71" s="1" t="s">
        <v>192</v>
      </c>
      <c r="F71" s="1"/>
      <c r="G71" s="1"/>
      <c r="H71" s="2"/>
      <c r="I71" s="17"/>
      <c r="J71" s="2"/>
      <c r="K71" s="17"/>
      <c r="L71" s="2"/>
      <c r="M71" s="17"/>
      <c r="N71" s="18"/>
    </row>
    <row r="72" spans="1:14" x14ac:dyDescent="0.25">
      <c r="A72" s="1"/>
      <c r="B72" s="1"/>
      <c r="C72" s="1"/>
      <c r="D72" s="1"/>
      <c r="E72" s="1"/>
      <c r="F72" s="1" t="s">
        <v>193</v>
      </c>
      <c r="G72" s="1"/>
      <c r="H72" s="2"/>
      <c r="I72" s="17"/>
      <c r="J72" s="2"/>
      <c r="K72" s="17"/>
      <c r="L72" s="2"/>
      <c r="M72" s="17"/>
      <c r="N72" s="18"/>
    </row>
    <row r="73" spans="1:14" x14ac:dyDescent="0.25">
      <c r="A73" s="1"/>
      <c r="B73" s="1"/>
      <c r="C73" s="1"/>
      <c r="D73" s="1"/>
      <c r="E73" s="1"/>
      <c r="F73" s="1"/>
      <c r="G73" s="1" t="s">
        <v>194</v>
      </c>
      <c r="H73" s="2"/>
      <c r="I73" s="17"/>
      <c r="J73" s="2"/>
      <c r="K73" s="17"/>
      <c r="L73" s="2"/>
      <c r="M73" s="17"/>
      <c r="N73" s="18"/>
    </row>
    <row r="74" spans="1:14" x14ac:dyDescent="0.25">
      <c r="A74" s="1"/>
      <c r="B74" s="1"/>
      <c r="C74" s="1"/>
      <c r="D74" s="1"/>
      <c r="E74" s="1"/>
      <c r="F74" s="1"/>
      <c r="G74" s="1" t="s">
        <v>195</v>
      </c>
      <c r="H74" s="2"/>
      <c r="I74" s="17"/>
      <c r="J74" s="2"/>
      <c r="K74" s="17"/>
      <c r="L74" s="2"/>
      <c r="M74" s="17"/>
      <c r="N74" s="18"/>
    </row>
    <row r="75" spans="1:14" ht="15.75" thickBot="1" x14ac:dyDescent="0.3">
      <c r="A75" s="1"/>
      <c r="B75" s="1"/>
      <c r="C75" s="1"/>
      <c r="D75" s="1"/>
      <c r="E75" s="1"/>
      <c r="F75" s="1"/>
      <c r="G75" s="1" t="s">
        <v>196</v>
      </c>
      <c r="H75" s="3"/>
      <c r="I75" s="17"/>
      <c r="J75" s="3"/>
      <c r="K75" s="17"/>
      <c r="L75" s="3"/>
      <c r="M75" s="17"/>
      <c r="N75" s="19"/>
    </row>
    <row r="76" spans="1:14" x14ac:dyDescent="0.25">
      <c r="A76" s="1"/>
      <c r="B76" s="1"/>
      <c r="C76" s="1"/>
      <c r="D76" s="1"/>
      <c r="E76" s="1"/>
      <c r="F76" s="1" t="s">
        <v>197</v>
      </c>
      <c r="G76" s="1"/>
      <c r="H76" s="2"/>
      <c r="I76" s="17"/>
      <c r="J76" s="2"/>
      <c r="K76" s="17"/>
      <c r="L76" s="2"/>
      <c r="M76" s="17"/>
      <c r="N76" s="18"/>
    </row>
    <row r="77" spans="1:14" ht="15.75" thickBot="1" x14ac:dyDescent="0.3">
      <c r="A77" s="1"/>
      <c r="B77" s="1"/>
      <c r="C77" s="1"/>
      <c r="D77" s="1"/>
      <c r="E77" s="1"/>
      <c r="F77" s="1" t="s">
        <v>198</v>
      </c>
      <c r="G77" s="1"/>
      <c r="H77" s="3"/>
      <c r="I77" s="17"/>
      <c r="J77" s="3"/>
      <c r="K77" s="17"/>
      <c r="L77" s="3"/>
      <c r="M77" s="17"/>
      <c r="N77" s="19"/>
    </row>
    <row r="78" spans="1:14" x14ac:dyDescent="0.25">
      <c r="A78" s="1"/>
      <c r="B78" s="1"/>
      <c r="C78" s="1"/>
      <c r="D78" s="1"/>
      <c r="E78" s="1" t="s">
        <v>199</v>
      </c>
      <c r="F78" s="1"/>
      <c r="G78" s="1"/>
      <c r="H78" s="2"/>
      <c r="I78" s="17"/>
      <c r="J78" s="2"/>
      <c r="K78" s="17"/>
      <c r="L78" s="2"/>
      <c r="M78" s="17"/>
      <c r="N78" s="18"/>
    </row>
    <row r="79" spans="1:14" ht="15.75" thickBot="1" x14ac:dyDescent="0.3">
      <c r="A79" s="1"/>
      <c r="B79" s="1"/>
      <c r="C79" s="1"/>
      <c r="D79" s="1"/>
      <c r="E79" s="1" t="s">
        <v>200</v>
      </c>
      <c r="F79" s="1"/>
      <c r="G79" s="1"/>
      <c r="H79" s="3"/>
      <c r="I79" s="17"/>
      <c r="J79" s="3"/>
      <c r="K79" s="17"/>
      <c r="L79" s="3"/>
      <c r="M79" s="17"/>
      <c r="N79" s="19"/>
    </row>
    <row r="80" spans="1:14" x14ac:dyDescent="0.25">
      <c r="A80" s="1"/>
      <c r="B80" s="1"/>
      <c r="C80" s="1"/>
      <c r="D80" s="1" t="s">
        <v>17</v>
      </c>
      <c r="E80" s="1"/>
      <c r="F80" s="1"/>
      <c r="G80" s="1"/>
      <c r="H80" s="2"/>
      <c r="I80" s="17"/>
      <c r="J80" s="2"/>
      <c r="K80" s="17"/>
      <c r="L80" s="2"/>
      <c r="M80" s="17"/>
      <c r="N80" s="18"/>
    </row>
    <row r="81" spans="1:14" x14ac:dyDescent="0.25">
      <c r="A81" s="1"/>
      <c r="B81" s="1"/>
      <c r="C81" s="1"/>
      <c r="D81" s="1" t="s">
        <v>18</v>
      </c>
      <c r="E81" s="1"/>
      <c r="F81" s="1"/>
      <c r="G81" s="1"/>
      <c r="H81" s="2"/>
      <c r="I81" s="17"/>
      <c r="J81" s="2"/>
      <c r="K81" s="17"/>
      <c r="L81" s="2"/>
      <c r="M81" s="17"/>
      <c r="N81" s="18"/>
    </row>
    <row r="82" spans="1:14" x14ac:dyDescent="0.25">
      <c r="A82" s="1"/>
      <c r="B82" s="1"/>
      <c r="C82" s="1"/>
      <c r="D82" s="1"/>
      <c r="E82" s="1" t="s">
        <v>201</v>
      </c>
      <c r="F82" s="1"/>
      <c r="G82" s="1"/>
      <c r="H82" s="2"/>
      <c r="I82" s="17"/>
      <c r="J82" s="2"/>
      <c r="K82" s="17"/>
      <c r="L82" s="2"/>
      <c r="M82" s="17"/>
      <c r="N82" s="18"/>
    </row>
    <row r="83" spans="1:14" x14ac:dyDescent="0.25">
      <c r="A83" s="1"/>
      <c r="B83" s="1"/>
      <c r="C83" s="1"/>
      <c r="D83" s="1"/>
      <c r="E83" s="1" t="s">
        <v>19</v>
      </c>
      <c r="F83" s="1"/>
      <c r="G83" s="1"/>
      <c r="H83" s="2">
        <v>9236.41</v>
      </c>
      <c r="I83" s="17"/>
      <c r="J83" s="2">
        <v>8633.2099999999991</v>
      </c>
      <c r="K83" s="17"/>
      <c r="L83" s="2">
        <f>ROUND((H83-J83),5)</f>
        <v>603.20000000000005</v>
      </c>
      <c r="M83" s="17"/>
      <c r="N83" s="18">
        <f>ROUND(IF(J83=0, IF(H83=0, 0, 1), H83/J83),5)</f>
        <v>1.0698700000000001</v>
      </c>
    </row>
    <row r="84" spans="1:14" x14ac:dyDescent="0.25">
      <c r="A84" s="1"/>
      <c r="B84" s="1"/>
      <c r="C84" s="1"/>
      <c r="D84" s="1"/>
      <c r="E84" s="1" t="s">
        <v>20</v>
      </c>
      <c r="F84" s="1"/>
      <c r="G84" s="1"/>
      <c r="H84" s="2">
        <v>423.19</v>
      </c>
      <c r="I84" s="17"/>
      <c r="J84" s="2">
        <v>454.15</v>
      </c>
      <c r="K84" s="17"/>
      <c r="L84" s="2">
        <f>ROUND((H84-J84),5)</f>
        <v>-30.96</v>
      </c>
      <c r="M84" s="17"/>
      <c r="N84" s="18">
        <f>ROUND(IF(J84=0, IF(H84=0, 0, 1), H84/J84),5)</f>
        <v>0.93183000000000005</v>
      </c>
    </row>
    <row r="85" spans="1:14" x14ac:dyDescent="0.25">
      <c r="A85" s="1"/>
      <c r="B85" s="1"/>
      <c r="C85" s="1"/>
      <c r="D85" s="1"/>
      <c r="E85" s="1" t="s">
        <v>21</v>
      </c>
      <c r="F85" s="1"/>
      <c r="G85" s="1"/>
      <c r="H85" s="2"/>
      <c r="I85" s="17"/>
      <c r="J85" s="2"/>
      <c r="K85" s="17"/>
      <c r="L85" s="2"/>
      <c r="M85" s="17"/>
      <c r="N85" s="18"/>
    </row>
    <row r="86" spans="1:14" x14ac:dyDescent="0.25">
      <c r="A86" s="1"/>
      <c r="B86" s="1"/>
      <c r="C86" s="1"/>
      <c r="D86" s="1"/>
      <c r="E86" s="1"/>
      <c r="F86" s="1" t="s">
        <v>202</v>
      </c>
      <c r="G86" s="1"/>
      <c r="H86" s="2"/>
      <c r="I86" s="17"/>
      <c r="J86" s="2"/>
      <c r="K86" s="17"/>
      <c r="L86" s="2"/>
      <c r="M86" s="17"/>
      <c r="N86" s="18"/>
    </row>
    <row r="87" spans="1:14" x14ac:dyDescent="0.25">
      <c r="A87" s="1"/>
      <c r="B87" s="1"/>
      <c r="C87" s="1"/>
      <c r="D87" s="1"/>
      <c r="E87" s="1"/>
      <c r="F87" s="1" t="s">
        <v>203</v>
      </c>
      <c r="G87" s="1"/>
      <c r="H87" s="2"/>
      <c r="I87" s="17"/>
      <c r="J87" s="2"/>
      <c r="K87" s="17"/>
      <c r="L87" s="2"/>
      <c r="M87" s="17"/>
      <c r="N87" s="18"/>
    </row>
    <row r="88" spans="1:14" x14ac:dyDescent="0.25">
      <c r="A88" s="1"/>
      <c r="B88" s="1"/>
      <c r="C88" s="1"/>
      <c r="D88" s="1"/>
      <c r="E88" s="1"/>
      <c r="F88" s="1" t="s">
        <v>204</v>
      </c>
      <c r="G88" s="1"/>
      <c r="H88" s="2"/>
      <c r="I88" s="17"/>
      <c r="J88" s="2"/>
      <c r="K88" s="17"/>
      <c r="L88" s="2"/>
      <c r="M88" s="17"/>
      <c r="N88" s="18"/>
    </row>
    <row r="89" spans="1:14" x14ac:dyDescent="0.25">
      <c r="A89" s="1"/>
      <c r="B89" s="1"/>
      <c r="C89" s="1"/>
      <c r="D89" s="1"/>
      <c r="E89" s="1"/>
      <c r="F89" s="1" t="s">
        <v>205</v>
      </c>
      <c r="G89" s="1"/>
      <c r="H89" s="2"/>
      <c r="I89" s="17"/>
      <c r="J89" s="2"/>
      <c r="K89" s="17"/>
      <c r="L89" s="2"/>
      <c r="M89" s="17"/>
      <c r="N89" s="18"/>
    </row>
    <row r="90" spans="1:14" x14ac:dyDescent="0.25">
      <c r="A90" s="1"/>
      <c r="B90" s="1"/>
      <c r="C90" s="1"/>
      <c r="D90" s="1"/>
      <c r="E90" s="1"/>
      <c r="F90" s="1" t="s">
        <v>206</v>
      </c>
      <c r="G90" s="1"/>
      <c r="H90" s="2"/>
      <c r="I90" s="17"/>
      <c r="J90" s="2"/>
      <c r="K90" s="17"/>
      <c r="L90" s="2"/>
      <c r="M90" s="17"/>
      <c r="N90" s="18"/>
    </row>
    <row r="91" spans="1:14" ht="15.75" thickBot="1" x14ac:dyDescent="0.3">
      <c r="A91" s="1"/>
      <c r="B91" s="1"/>
      <c r="C91" s="1"/>
      <c r="D91" s="1"/>
      <c r="E91" s="1"/>
      <c r="F91" s="1" t="s">
        <v>207</v>
      </c>
      <c r="G91" s="1"/>
      <c r="H91" s="3">
        <v>2816.15</v>
      </c>
      <c r="I91" s="17"/>
      <c r="J91" s="3">
        <v>3007.72</v>
      </c>
      <c r="K91" s="17"/>
      <c r="L91" s="3">
        <f>ROUND((H91-J91),5)</f>
        <v>-191.57</v>
      </c>
      <c r="M91" s="17"/>
      <c r="N91" s="19">
        <f>ROUND(IF(J91=0, IF(H91=0, 0, 1), H91/J91),5)</f>
        <v>0.93630999999999998</v>
      </c>
    </row>
    <row r="92" spans="1:14" x14ac:dyDescent="0.25">
      <c r="A92" s="1"/>
      <c r="B92" s="1"/>
      <c r="C92" s="1"/>
      <c r="D92" s="1"/>
      <c r="E92" s="1" t="s">
        <v>208</v>
      </c>
      <c r="F92" s="1"/>
      <c r="G92" s="1"/>
      <c r="H92" s="2">
        <f>ROUND(SUM(H85:H91),5)</f>
        <v>2816.15</v>
      </c>
      <c r="I92" s="17"/>
      <c r="J92" s="2">
        <f>ROUND(SUM(J85:J91),5)</f>
        <v>3007.72</v>
      </c>
      <c r="K92" s="17"/>
      <c r="L92" s="2">
        <f>ROUND((H92-J92),5)</f>
        <v>-191.57</v>
      </c>
      <c r="M92" s="17"/>
      <c r="N92" s="18">
        <f>ROUND(IF(J92=0, IF(H92=0, 0, 1), H92/J92),5)</f>
        <v>0.93630999999999998</v>
      </c>
    </row>
    <row r="93" spans="1:14" x14ac:dyDescent="0.25">
      <c r="A93" s="1"/>
      <c r="B93" s="1"/>
      <c r="C93" s="1"/>
      <c r="D93" s="1"/>
      <c r="E93" s="1" t="s">
        <v>22</v>
      </c>
      <c r="F93" s="1"/>
      <c r="G93" s="1"/>
      <c r="H93" s="2">
        <v>1050</v>
      </c>
      <c r="I93" s="17"/>
      <c r="J93" s="2">
        <v>958.06</v>
      </c>
      <c r="K93" s="17"/>
      <c r="L93" s="2">
        <f>ROUND((H93-J93),5)</f>
        <v>91.94</v>
      </c>
      <c r="M93" s="17"/>
      <c r="N93" s="18">
        <f>ROUND(IF(J93=0, IF(H93=0, 0, 1), H93/J93),5)</f>
        <v>1.09596</v>
      </c>
    </row>
    <row r="94" spans="1:14" x14ac:dyDescent="0.25">
      <c r="A94" s="1"/>
      <c r="B94" s="1"/>
      <c r="C94" s="1"/>
      <c r="D94" s="1"/>
      <c r="E94" s="1" t="s">
        <v>23</v>
      </c>
      <c r="F94" s="1"/>
      <c r="G94" s="1"/>
      <c r="H94" s="2">
        <v>8750</v>
      </c>
      <c r="I94" s="17"/>
      <c r="J94" s="2">
        <v>7983.87</v>
      </c>
      <c r="K94" s="17"/>
      <c r="L94" s="2">
        <f>ROUND((H94-J94),5)</f>
        <v>766.13</v>
      </c>
      <c r="M94" s="17"/>
      <c r="N94" s="18">
        <f>ROUND(IF(J94=0, IF(H94=0, 0, 1), H94/J94),5)</f>
        <v>1.09596</v>
      </c>
    </row>
    <row r="95" spans="1:14" x14ac:dyDescent="0.25">
      <c r="A95" s="1"/>
      <c r="B95" s="1"/>
      <c r="C95" s="1"/>
      <c r="D95" s="1"/>
      <c r="E95" s="1" t="s">
        <v>24</v>
      </c>
      <c r="F95" s="1"/>
      <c r="G95" s="1"/>
      <c r="H95" s="2">
        <v>24305.35</v>
      </c>
      <c r="I95" s="17"/>
      <c r="J95" s="2">
        <v>21874.21</v>
      </c>
      <c r="K95" s="17"/>
      <c r="L95" s="2">
        <f>ROUND((H95-J95),5)</f>
        <v>2431.14</v>
      </c>
      <c r="M95" s="17"/>
      <c r="N95" s="18">
        <f>ROUND(IF(J95=0, IF(H95=0, 0, 1), H95/J95),5)</f>
        <v>1.11114</v>
      </c>
    </row>
    <row r="96" spans="1:14" ht="15.75" thickBot="1" x14ac:dyDescent="0.3">
      <c r="A96" s="1"/>
      <c r="B96" s="1"/>
      <c r="C96" s="1"/>
      <c r="D96" s="1"/>
      <c r="E96" s="1" t="s">
        <v>209</v>
      </c>
      <c r="F96" s="1"/>
      <c r="G96" s="1"/>
      <c r="H96" s="3"/>
      <c r="I96" s="17"/>
      <c r="J96" s="3"/>
      <c r="K96" s="17"/>
      <c r="L96" s="3"/>
      <c r="M96" s="17"/>
      <c r="N96" s="19"/>
    </row>
    <row r="97" spans="1:14" x14ac:dyDescent="0.25">
      <c r="A97" s="1"/>
      <c r="B97" s="1"/>
      <c r="C97" s="1"/>
      <c r="D97" s="1" t="s">
        <v>25</v>
      </c>
      <c r="E97" s="1"/>
      <c r="F97" s="1"/>
      <c r="G97" s="1"/>
      <c r="H97" s="2">
        <f>ROUND(SUM(H81:H84)+SUM(H92:H96),5)</f>
        <v>46581.1</v>
      </c>
      <c r="I97" s="17"/>
      <c r="J97" s="2">
        <f>ROUND(SUM(J81:J84)+SUM(J92:J96),5)</f>
        <v>42911.22</v>
      </c>
      <c r="K97" s="17"/>
      <c r="L97" s="2">
        <f>ROUND((H97-J97),5)</f>
        <v>3669.88</v>
      </c>
      <c r="M97" s="17"/>
      <c r="N97" s="18">
        <f>ROUND(IF(J97=0, IF(H97=0, 0, 1), H97/J97),5)</f>
        <v>1.08552</v>
      </c>
    </row>
    <row r="98" spans="1:14" x14ac:dyDescent="0.25">
      <c r="A98" s="1"/>
      <c r="B98" s="1"/>
      <c r="C98" s="1"/>
      <c r="D98" s="1" t="s">
        <v>210</v>
      </c>
      <c r="E98" s="1"/>
      <c r="F98" s="1"/>
      <c r="G98" s="1"/>
      <c r="H98" s="2"/>
      <c r="I98" s="17"/>
      <c r="J98" s="2"/>
      <c r="K98" s="17"/>
      <c r="L98" s="2"/>
      <c r="M98" s="17"/>
      <c r="N98" s="18"/>
    </row>
    <row r="99" spans="1:14" x14ac:dyDescent="0.25">
      <c r="A99" s="1"/>
      <c r="B99" s="1"/>
      <c r="C99" s="1"/>
      <c r="D99" s="1" t="s">
        <v>26</v>
      </c>
      <c r="E99" s="1"/>
      <c r="F99" s="1"/>
      <c r="G99" s="1"/>
      <c r="H99" s="2"/>
      <c r="I99" s="17"/>
      <c r="J99" s="2"/>
      <c r="K99" s="17"/>
      <c r="L99" s="2"/>
      <c r="M99" s="17"/>
      <c r="N99" s="18"/>
    </row>
    <row r="100" spans="1:14" x14ac:dyDescent="0.25">
      <c r="A100" s="1"/>
      <c r="B100" s="1"/>
      <c r="C100" s="1"/>
      <c r="D100" s="1"/>
      <c r="E100" s="1" t="s">
        <v>211</v>
      </c>
      <c r="F100" s="1"/>
      <c r="G100" s="1"/>
      <c r="H100" s="2"/>
      <c r="I100" s="17"/>
      <c r="J100" s="2"/>
      <c r="K100" s="17"/>
      <c r="L100" s="2"/>
      <c r="M100" s="17"/>
      <c r="N100" s="18"/>
    </row>
    <row r="101" spans="1:14" x14ac:dyDescent="0.25">
      <c r="A101" s="1"/>
      <c r="B101" s="1"/>
      <c r="C101" s="1"/>
      <c r="D101" s="1"/>
      <c r="E101" s="1" t="s">
        <v>212</v>
      </c>
      <c r="F101" s="1"/>
      <c r="G101" s="1"/>
      <c r="H101" s="2"/>
      <c r="I101" s="17"/>
      <c r="J101" s="2">
        <v>186.05</v>
      </c>
      <c r="K101" s="17"/>
      <c r="L101" s="2">
        <f>ROUND((H101-J101),5)</f>
        <v>-186.05</v>
      </c>
      <c r="M101" s="17"/>
      <c r="N101" s="18"/>
    </row>
    <row r="102" spans="1:14" x14ac:dyDescent="0.25">
      <c r="A102" s="1"/>
      <c r="B102" s="1"/>
      <c r="C102" s="1"/>
      <c r="D102" s="1"/>
      <c r="E102" s="1" t="s">
        <v>27</v>
      </c>
      <c r="F102" s="1"/>
      <c r="G102" s="1"/>
      <c r="H102" s="2">
        <v>85</v>
      </c>
      <c r="I102" s="17"/>
      <c r="J102" s="2">
        <v>244</v>
      </c>
      <c r="K102" s="17"/>
      <c r="L102" s="2">
        <f>ROUND((H102-J102),5)</f>
        <v>-159</v>
      </c>
      <c r="M102" s="17"/>
      <c r="N102" s="18">
        <f>ROUND(IF(J102=0, IF(H102=0, 0, 1), H102/J102),5)</f>
        <v>0.34836</v>
      </c>
    </row>
    <row r="103" spans="1:14" x14ac:dyDescent="0.25">
      <c r="A103" s="1"/>
      <c r="B103" s="1"/>
      <c r="C103" s="1"/>
      <c r="D103" s="1"/>
      <c r="E103" s="1" t="s">
        <v>213</v>
      </c>
      <c r="F103" s="1"/>
      <c r="G103" s="1"/>
      <c r="H103" s="2"/>
      <c r="I103" s="17"/>
      <c r="J103" s="2"/>
      <c r="K103" s="17"/>
      <c r="L103" s="2"/>
      <c r="M103" s="17"/>
      <c r="N103" s="18"/>
    </row>
    <row r="104" spans="1:14" x14ac:dyDescent="0.25">
      <c r="A104" s="1"/>
      <c r="B104" s="1"/>
      <c r="C104" s="1"/>
      <c r="D104" s="1"/>
      <c r="E104" s="1" t="s">
        <v>214</v>
      </c>
      <c r="F104" s="1"/>
      <c r="G104" s="1"/>
      <c r="H104" s="2"/>
      <c r="I104" s="17"/>
      <c r="J104" s="2"/>
      <c r="K104" s="17"/>
      <c r="L104" s="2"/>
      <c r="M104" s="17"/>
      <c r="N104" s="18"/>
    </row>
    <row r="105" spans="1:14" x14ac:dyDescent="0.25">
      <c r="A105" s="1"/>
      <c r="B105" s="1"/>
      <c r="C105" s="1"/>
      <c r="D105" s="1"/>
      <c r="E105" s="1" t="s">
        <v>215</v>
      </c>
      <c r="F105" s="1"/>
      <c r="G105" s="1"/>
      <c r="H105" s="2"/>
      <c r="I105" s="17"/>
      <c r="J105" s="2"/>
      <c r="K105" s="17"/>
      <c r="L105" s="2"/>
      <c r="M105" s="17"/>
      <c r="N105" s="18"/>
    </row>
    <row r="106" spans="1:14" x14ac:dyDescent="0.25">
      <c r="A106" s="1"/>
      <c r="B106" s="1"/>
      <c r="C106" s="1"/>
      <c r="D106" s="1"/>
      <c r="E106" s="1" t="s">
        <v>216</v>
      </c>
      <c r="F106" s="1"/>
      <c r="G106" s="1"/>
      <c r="H106" s="2"/>
      <c r="I106" s="17"/>
      <c r="J106" s="2"/>
      <c r="K106" s="17"/>
      <c r="L106" s="2"/>
      <c r="M106" s="17"/>
      <c r="N106" s="18"/>
    </row>
    <row r="107" spans="1:14" x14ac:dyDescent="0.25">
      <c r="A107" s="1"/>
      <c r="B107" s="1"/>
      <c r="C107" s="1"/>
      <c r="D107" s="1"/>
      <c r="E107" s="1"/>
      <c r="F107" s="1" t="s">
        <v>28</v>
      </c>
      <c r="G107" s="1"/>
      <c r="H107" s="2"/>
      <c r="I107" s="17"/>
      <c r="J107" s="2"/>
      <c r="K107" s="17"/>
      <c r="L107" s="2"/>
      <c r="M107" s="17"/>
      <c r="N107" s="18"/>
    </row>
    <row r="108" spans="1:14" x14ac:dyDescent="0.25">
      <c r="A108" s="1"/>
      <c r="B108" s="1"/>
      <c r="C108" s="1"/>
      <c r="D108" s="1"/>
      <c r="E108" s="1"/>
      <c r="F108" s="1" t="s">
        <v>217</v>
      </c>
      <c r="G108" s="1"/>
      <c r="H108" s="2"/>
      <c r="I108" s="17"/>
      <c r="J108" s="2"/>
      <c r="K108" s="17"/>
      <c r="L108" s="2"/>
      <c r="M108" s="17"/>
      <c r="N108" s="18"/>
    </row>
    <row r="109" spans="1:14" ht="15.75" thickBot="1" x14ac:dyDescent="0.3">
      <c r="A109" s="1"/>
      <c r="B109" s="1"/>
      <c r="C109" s="1"/>
      <c r="D109" s="1"/>
      <c r="E109" s="1"/>
      <c r="F109" s="1" t="s">
        <v>218</v>
      </c>
      <c r="G109" s="1"/>
      <c r="H109" s="3"/>
      <c r="I109" s="17"/>
      <c r="J109" s="3"/>
      <c r="K109" s="17"/>
      <c r="L109" s="3"/>
      <c r="M109" s="17"/>
      <c r="N109" s="19"/>
    </row>
    <row r="110" spans="1:14" x14ac:dyDescent="0.25">
      <c r="A110" s="1"/>
      <c r="B110" s="1"/>
      <c r="C110" s="1"/>
      <c r="D110" s="1"/>
      <c r="E110" s="1" t="s">
        <v>219</v>
      </c>
      <c r="F110" s="1"/>
      <c r="G110" s="1"/>
      <c r="H110" s="2"/>
      <c r="I110" s="17"/>
      <c r="J110" s="2"/>
      <c r="K110" s="17"/>
      <c r="L110" s="2"/>
      <c r="M110" s="17"/>
      <c r="N110" s="18"/>
    </row>
    <row r="111" spans="1:14" x14ac:dyDescent="0.25">
      <c r="A111" s="1"/>
      <c r="B111" s="1"/>
      <c r="C111" s="1"/>
      <c r="D111" s="1"/>
      <c r="E111" s="1" t="s">
        <v>28</v>
      </c>
      <c r="F111" s="1"/>
      <c r="G111" s="1"/>
      <c r="H111" s="2"/>
      <c r="I111" s="17"/>
      <c r="J111" s="2"/>
      <c r="K111" s="17"/>
      <c r="L111" s="2"/>
      <c r="M111" s="17"/>
      <c r="N111" s="18"/>
    </row>
    <row r="112" spans="1:14" x14ac:dyDescent="0.25">
      <c r="A112" s="1"/>
      <c r="B112" s="1"/>
      <c r="C112" s="1"/>
      <c r="D112" s="1"/>
      <c r="E112" s="1"/>
      <c r="F112" s="1" t="s">
        <v>29</v>
      </c>
      <c r="G112" s="1"/>
      <c r="H112" s="2">
        <v>10125</v>
      </c>
      <c r="I112" s="17"/>
      <c r="J112" s="2"/>
      <c r="K112" s="17"/>
      <c r="L112" s="2">
        <f>ROUND((H112-J112),5)</f>
        <v>10125</v>
      </c>
      <c r="M112" s="17"/>
      <c r="N112" s="18">
        <f>ROUND(IF(J112=0, IF(H112=0, 0, 1), H112/J112),5)</f>
        <v>1</v>
      </c>
    </row>
    <row r="113" spans="1:14" x14ac:dyDescent="0.25">
      <c r="A113" s="1"/>
      <c r="B113" s="1"/>
      <c r="C113" s="1"/>
      <c r="D113" s="1"/>
      <c r="E113" s="1"/>
      <c r="F113" s="1" t="s">
        <v>220</v>
      </c>
      <c r="G113" s="1"/>
      <c r="H113" s="2"/>
      <c r="I113" s="17"/>
      <c r="J113" s="2"/>
      <c r="K113" s="17"/>
      <c r="L113" s="2"/>
      <c r="M113" s="17"/>
      <c r="N113" s="18"/>
    </row>
    <row r="114" spans="1:14" x14ac:dyDescent="0.25">
      <c r="A114" s="1"/>
      <c r="B114" s="1"/>
      <c r="C114" s="1"/>
      <c r="D114" s="1"/>
      <c r="E114" s="1"/>
      <c r="F114" s="1" t="s">
        <v>221</v>
      </c>
      <c r="G114" s="1"/>
      <c r="H114" s="2"/>
      <c r="I114" s="17"/>
      <c r="J114" s="2"/>
      <c r="K114" s="17"/>
      <c r="L114" s="2"/>
      <c r="M114" s="17"/>
      <c r="N114" s="18"/>
    </row>
    <row r="115" spans="1:14" x14ac:dyDescent="0.25">
      <c r="A115" s="1"/>
      <c r="B115" s="1"/>
      <c r="C115" s="1"/>
      <c r="D115" s="1"/>
      <c r="E115" s="1"/>
      <c r="F115" s="1" t="s">
        <v>222</v>
      </c>
      <c r="G115" s="1"/>
      <c r="H115" s="2"/>
      <c r="I115" s="17"/>
      <c r="J115" s="2"/>
      <c r="K115" s="17"/>
      <c r="L115" s="2"/>
      <c r="M115" s="17"/>
      <c r="N115" s="18"/>
    </row>
    <row r="116" spans="1:14" x14ac:dyDescent="0.25">
      <c r="A116" s="1"/>
      <c r="B116" s="1"/>
      <c r="C116" s="1"/>
      <c r="D116" s="1"/>
      <c r="E116" s="1"/>
      <c r="F116" s="1" t="s">
        <v>30</v>
      </c>
      <c r="G116" s="1"/>
      <c r="H116" s="2">
        <v>1812.5</v>
      </c>
      <c r="I116" s="17"/>
      <c r="J116" s="2">
        <v>8782.26</v>
      </c>
      <c r="K116" s="17"/>
      <c r="L116" s="2">
        <f>ROUND((H116-J116),5)</f>
        <v>-6969.76</v>
      </c>
      <c r="M116" s="17"/>
      <c r="N116" s="18">
        <f>ROUND(IF(J116=0, IF(H116=0, 0, 1), H116/J116),5)</f>
        <v>0.20638000000000001</v>
      </c>
    </row>
    <row r="117" spans="1:14" ht="15.75" thickBot="1" x14ac:dyDescent="0.3">
      <c r="A117" s="1"/>
      <c r="B117" s="1"/>
      <c r="C117" s="1"/>
      <c r="D117" s="1"/>
      <c r="E117" s="1"/>
      <c r="F117" s="1" t="s">
        <v>31</v>
      </c>
      <c r="G117" s="1"/>
      <c r="H117" s="3">
        <v>-4262.5</v>
      </c>
      <c r="I117" s="17"/>
      <c r="J117" s="3"/>
      <c r="K117" s="17"/>
      <c r="L117" s="3">
        <f>ROUND((H117-J117),5)</f>
        <v>-4262.5</v>
      </c>
      <c r="M117" s="17"/>
      <c r="N117" s="19">
        <f>ROUND(IF(J117=0, IF(H117=0, 0, 1), H117/J117),5)</f>
        <v>1</v>
      </c>
    </row>
    <row r="118" spans="1:14" x14ac:dyDescent="0.25">
      <c r="A118" s="1"/>
      <c r="B118" s="1"/>
      <c r="C118" s="1"/>
      <c r="D118" s="1"/>
      <c r="E118" s="1" t="s">
        <v>32</v>
      </c>
      <c r="F118" s="1"/>
      <c r="G118" s="1"/>
      <c r="H118" s="2">
        <f>ROUND(SUM(H111:H117),5)</f>
        <v>7675</v>
      </c>
      <c r="I118" s="17"/>
      <c r="J118" s="2">
        <f>ROUND(SUM(J111:J117),5)</f>
        <v>8782.26</v>
      </c>
      <c r="K118" s="17"/>
      <c r="L118" s="2">
        <f>ROUND((H118-J118),5)</f>
        <v>-1107.26</v>
      </c>
      <c r="M118" s="17"/>
      <c r="N118" s="18">
        <f>ROUND(IF(J118=0, IF(H118=0, 0, 1), H118/J118),5)</f>
        <v>0.87392000000000003</v>
      </c>
    </row>
    <row r="119" spans="1:14" x14ac:dyDescent="0.25">
      <c r="A119" s="1"/>
      <c r="B119" s="1"/>
      <c r="C119" s="1"/>
      <c r="D119" s="1"/>
      <c r="E119" s="1" t="s">
        <v>223</v>
      </c>
      <c r="F119" s="1"/>
      <c r="G119" s="1"/>
      <c r="H119" s="2"/>
      <c r="I119" s="17"/>
      <c r="J119" s="2"/>
      <c r="K119" s="17"/>
      <c r="L119" s="2"/>
      <c r="M119" s="17"/>
      <c r="N119" s="18"/>
    </row>
    <row r="120" spans="1:14" x14ac:dyDescent="0.25">
      <c r="A120" s="1"/>
      <c r="B120" s="1"/>
      <c r="C120" s="1"/>
      <c r="D120" s="1"/>
      <c r="E120" s="1"/>
      <c r="F120" s="1" t="s">
        <v>224</v>
      </c>
      <c r="G120" s="1"/>
      <c r="H120" s="2"/>
      <c r="I120" s="17"/>
      <c r="J120" s="2"/>
      <c r="K120" s="17"/>
      <c r="L120" s="2"/>
      <c r="M120" s="17"/>
      <c r="N120" s="18"/>
    </row>
    <row r="121" spans="1:14" ht="15.75" thickBot="1" x14ac:dyDescent="0.3">
      <c r="A121" s="1"/>
      <c r="B121" s="1"/>
      <c r="C121" s="1"/>
      <c r="D121" s="1"/>
      <c r="E121" s="1"/>
      <c r="F121" s="1" t="s">
        <v>225</v>
      </c>
      <c r="G121" s="1"/>
      <c r="H121" s="3"/>
      <c r="I121" s="17"/>
      <c r="J121" s="3">
        <v>4258.05</v>
      </c>
      <c r="K121" s="17"/>
      <c r="L121" s="3">
        <f>ROUND((H121-J121),5)</f>
        <v>-4258.05</v>
      </c>
      <c r="M121" s="17"/>
      <c r="N121" s="19"/>
    </row>
    <row r="122" spans="1:14" x14ac:dyDescent="0.25">
      <c r="A122" s="1"/>
      <c r="B122" s="1"/>
      <c r="C122" s="1"/>
      <c r="D122" s="1"/>
      <c r="E122" s="1" t="s">
        <v>226</v>
      </c>
      <c r="F122" s="1"/>
      <c r="G122" s="1"/>
      <c r="H122" s="2"/>
      <c r="I122" s="17"/>
      <c r="J122" s="2">
        <f>ROUND(SUM(J119:J121),5)</f>
        <v>4258.05</v>
      </c>
      <c r="K122" s="17"/>
      <c r="L122" s="2">
        <f>ROUND((H122-J122),5)</f>
        <v>-4258.05</v>
      </c>
      <c r="M122" s="17"/>
      <c r="N122" s="18"/>
    </row>
    <row r="123" spans="1:14" x14ac:dyDescent="0.25">
      <c r="A123" s="1"/>
      <c r="B123" s="1"/>
      <c r="C123" s="1"/>
      <c r="D123" s="1"/>
      <c r="E123" s="1" t="s">
        <v>227</v>
      </c>
      <c r="F123" s="1"/>
      <c r="G123" s="1"/>
      <c r="H123" s="2"/>
      <c r="I123" s="17"/>
      <c r="J123" s="2"/>
      <c r="K123" s="17"/>
      <c r="L123" s="2"/>
      <c r="M123" s="17"/>
      <c r="N123" s="18"/>
    </row>
    <row r="124" spans="1:14" x14ac:dyDescent="0.25">
      <c r="A124" s="1"/>
      <c r="B124" s="1"/>
      <c r="C124" s="1"/>
      <c r="D124" s="1"/>
      <c r="E124" s="1" t="s">
        <v>228</v>
      </c>
      <c r="F124" s="1"/>
      <c r="G124" s="1"/>
      <c r="H124" s="2"/>
      <c r="I124" s="17"/>
      <c r="J124" s="2"/>
      <c r="K124" s="17"/>
      <c r="L124" s="2"/>
      <c r="M124" s="17"/>
      <c r="N124" s="18"/>
    </row>
    <row r="125" spans="1:14" ht="15.75" thickBot="1" x14ac:dyDescent="0.3">
      <c r="A125" s="1"/>
      <c r="B125" s="1"/>
      <c r="C125" s="1"/>
      <c r="D125" s="1"/>
      <c r="E125" s="1" t="s">
        <v>229</v>
      </c>
      <c r="F125" s="1"/>
      <c r="G125" s="1"/>
      <c r="H125" s="3"/>
      <c r="I125" s="17"/>
      <c r="J125" s="3"/>
      <c r="K125" s="17"/>
      <c r="L125" s="3"/>
      <c r="M125" s="17"/>
      <c r="N125" s="19"/>
    </row>
    <row r="126" spans="1:14" x14ac:dyDescent="0.25">
      <c r="A126" s="1"/>
      <c r="B126" s="1"/>
      <c r="C126" s="1"/>
      <c r="D126" s="1" t="s">
        <v>33</v>
      </c>
      <c r="E126" s="1"/>
      <c r="F126" s="1"/>
      <c r="G126" s="1"/>
      <c r="H126" s="2">
        <f>ROUND(SUM(H99:H105)+H110+H118+SUM(H122:H125),5)</f>
        <v>7760</v>
      </c>
      <c r="I126" s="17"/>
      <c r="J126" s="2">
        <f>ROUND(SUM(J99:J105)+J110+J118+SUM(J122:J125),5)</f>
        <v>13470.36</v>
      </c>
      <c r="K126" s="17"/>
      <c r="L126" s="2">
        <f>ROUND((H126-J126),5)</f>
        <v>-5710.36</v>
      </c>
      <c r="M126" s="17"/>
      <c r="N126" s="18">
        <f>ROUND(IF(J126=0, IF(H126=0, 0, 1), H126/J126),5)</f>
        <v>0.57608000000000004</v>
      </c>
    </row>
    <row r="127" spans="1:14" x14ac:dyDescent="0.25">
      <c r="A127" s="1"/>
      <c r="B127" s="1"/>
      <c r="C127" s="1"/>
      <c r="D127" s="1" t="s">
        <v>230</v>
      </c>
      <c r="E127" s="1"/>
      <c r="F127" s="1"/>
      <c r="G127" s="1"/>
      <c r="H127" s="2"/>
      <c r="I127" s="17"/>
      <c r="J127" s="2"/>
      <c r="K127" s="17"/>
      <c r="L127" s="2"/>
      <c r="M127" s="17"/>
      <c r="N127" s="18"/>
    </row>
    <row r="128" spans="1:14" x14ac:dyDescent="0.25">
      <c r="A128" s="1"/>
      <c r="B128" s="1"/>
      <c r="C128" s="1"/>
      <c r="D128" s="1" t="s">
        <v>231</v>
      </c>
      <c r="E128" s="1"/>
      <c r="F128" s="1"/>
      <c r="G128" s="1"/>
      <c r="H128" s="2"/>
      <c r="I128" s="17"/>
      <c r="J128" s="2"/>
      <c r="K128" s="17"/>
      <c r="L128" s="2"/>
      <c r="M128" s="17"/>
      <c r="N128" s="18"/>
    </row>
    <row r="129" spans="1:14" x14ac:dyDescent="0.25">
      <c r="A129" s="1"/>
      <c r="B129" s="1"/>
      <c r="C129" s="1"/>
      <c r="D129" s="1" t="s">
        <v>232</v>
      </c>
      <c r="E129" s="1"/>
      <c r="F129" s="1"/>
      <c r="G129" s="1"/>
      <c r="H129" s="2"/>
      <c r="I129" s="17"/>
      <c r="J129" s="2"/>
      <c r="K129" s="17"/>
      <c r="L129" s="2"/>
      <c r="M129" s="17"/>
      <c r="N129" s="18"/>
    </row>
    <row r="130" spans="1:14" x14ac:dyDescent="0.25">
      <c r="A130" s="1"/>
      <c r="B130" s="1"/>
      <c r="C130" s="1"/>
      <c r="D130" s="1" t="s">
        <v>34</v>
      </c>
      <c r="E130" s="1"/>
      <c r="F130" s="1"/>
      <c r="G130" s="1"/>
      <c r="H130" s="2"/>
      <c r="I130" s="17"/>
      <c r="J130" s="2"/>
      <c r="K130" s="17"/>
      <c r="L130" s="2"/>
      <c r="M130" s="17"/>
      <c r="N130" s="18"/>
    </row>
    <row r="131" spans="1:14" x14ac:dyDescent="0.25">
      <c r="A131" s="1"/>
      <c r="B131" s="1"/>
      <c r="C131" s="1"/>
      <c r="D131" s="1"/>
      <c r="E131" s="1" t="s">
        <v>233</v>
      </c>
      <c r="F131" s="1"/>
      <c r="G131" s="1"/>
      <c r="H131" s="2"/>
      <c r="I131" s="17"/>
      <c r="J131" s="2">
        <v>125</v>
      </c>
      <c r="K131" s="17"/>
      <c r="L131" s="2">
        <f>ROUND((H131-J131),5)</f>
        <v>-125</v>
      </c>
      <c r="M131" s="17"/>
      <c r="N131" s="18"/>
    </row>
    <row r="132" spans="1:14" x14ac:dyDescent="0.25">
      <c r="A132" s="1"/>
      <c r="B132" s="1"/>
      <c r="C132" s="1"/>
      <c r="D132" s="1"/>
      <c r="E132" s="1" t="s">
        <v>35</v>
      </c>
      <c r="F132" s="1"/>
      <c r="G132" s="1"/>
      <c r="H132" s="2">
        <v>4211.25</v>
      </c>
      <c r="I132" s="17"/>
      <c r="J132" s="2">
        <v>3595.55</v>
      </c>
      <c r="K132" s="17"/>
      <c r="L132" s="2">
        <f>ROUND((H132-J132),5)</f>
        <v>615.70000000000005</v>
      </c>
      <c r="M132" s="17"/>
      <c r="N132" s="18">
        <f>ROUND(IF(J132=0, IF(H132=0, 0, 1), H132/J132),5)</f>
        <v>1.1712400000000001</v>
      </c>
    </row>
    <row r="133" spans="1:14" ht="15.75" thickBot="1" x14ac:dyDescent="0.3">
      <c r="A133" s="1"/>
      <c r="B133" s="1"/>
      <c r="C133" s="1"/>
      <c r="D133" s="1"/>
      <c r="E133" s="1" t="s">
        <v>234</v>
      </c>
      <c r="F133" s="1"/>
      <c r="G133" s="1"/>
      <c r="H133" s="3"/>
      <c r="I133" s="17"/>
      <c r="J133" s="3"/>
      <c r="K133" s="17"/>
      <c r="L133" s="3"/>
      <c r="M133" s="17"/>
      <c r="N133" s="19"/>
    </row>
    <row r="134" spans="1:14" x14ac:dyDescent="0.25">
      <c r="A134" s="1"/>
      <c r="B134" s="1"/>
      <c r="C134" s="1"/>
      <c r="D134" s="1" t="s">
        <v>36</v>
      </c>
      <c r="E134" s="1"/>
      <c r="F134" s="1"/>
      <c r="G134" s="1"/>
      <c r="H134" s="2">
        <f>ROUND(SUM(H130:H133),5)</f>
        <v>4211.25</v>
      </c>
      <c r="I134" s="17"/>
      <c r="J134" s="2">
        <f>ROUND(SUM(J130:J133),5)</f>
        <v>3720.55</v>
      </c>
      <c r="K134" s="17"/>
      <c r="L134" s="2">
        <f>ROUND((H134-J134),5)</f>
        <v>490.7</v>
      </c>
      <c r="M134" s="17"/>
      <c r="N134" s="18">
        <f>ROUND(IF(J134=0, IF(H134=0, 0, 1), H134/J134),5)</f>
        <v>1.1318900000000001</v>
      </c>
    </row>
    <row r="135" spans="1:14" x14ac:dyDescent="0.25">
      <c r="A135" s="1"/>
      <c r="B135" s="1"/>
      <c r="C135" s="1"/>
      <c r="D135" s="1" t="s">
        <v>37</v>
      </c>
      <c r="E135" s="1"/>
      <c r="F135" s="1"/>
      <c r="G135" s="1"/>
      <c r="H135" s="2"/>
      <c r="I135" s="17"/>
      <c r="J135" s="2"/>
      <c r="K135" s="17"/>
      <c r="L135" s="2"/>
      <c r="M135" s="17"/>
      <c r="N135" s="18"/>
    </row>
    <row r="136" spans="1:14" x14ac:dyDescent="0.25">
      <c r="A136" s="1"/>
      <c r="B136" s="1"/>
      <c r="C136" s="1"/>
      <c r="D136" s="1"/>
      <c r="E136" s="1" t="s">
        <v>38</v>
      </c>
      <c r="F136" s="1"/>
      <c r="G136" s="1"/>
      <c r="H136" s="2">
        <v>1429.97</v>
      </c>
      <c r="I136" s="17"/>
      <c r="J136" s="2">
        <v>1247.1500000000001</v>
      </c>
      <c r="K136" s="17"/>
      <c r="L136" s="2">
        <f>ROUND((H136-J136),5)</f>
        <v>182.82</v>
      </c>
      <c r="M136" s="17"/>
      <c r="N136" s="18">
        <f>ROUND(IF(J136=0, IF(H136=0, 0, 1), H136/J136),5)</f>
        <v>1.14659</v>
      </c>
    </row>
    <row r="137" spans="1:14" x14ac:dyDescent="0.25">
      <c r="A137" s="1"/>
      <c r="B137" s="1"/>
      <c r="C137" s="1"/>
      <c r="D137" s="1"/>
      <c r="E137" s="1" t="s">
        <v>39</v>
      </c>
      <c r="F137" s="1"/>
      <c r="G137" s="1"/>
      <c r="H137" s="2">
        <v>803.1</v>
      </c>
      <c r="I137" s="17"/>
      <c r="J137" s="2">
        <v>894.19</v>
      </c>
      <c r="K137" s="17"/>
      <c r="L137" s="2">
        <f>ROUND((H137-J137),5)</f>
        <v>-91.09</v>
      </c>
      <c r="M137" s="17"/>
      <c r="N137" s="18">
        <f>ROUND(IF(J137=0, IF(H137=0, 0, 1), H137/J137),5)</f>
        <v>0.89812999999999998</v>
      </c>
    </row>
    <row r="138" spans="1:14" ht="15.75" thickBot="1" x14ac:dyDescent="0.3">
      <c r="A138" s="1"/>
      <c r="B138" s="1"/>
      <c r="C138" s="1"/>
      <c r="D138" s="1"/>
      <c r="E138" s="1" t="s">
        <v>235</v>
      </c>
      <c r="F138" s="1"/>
      <c r="G138" s="1"/>
      <c r="H138" s="3"/>
      <c r="I138" s="17"/>
      <c r="J138" s="3"/>
      <c r="K138" s="17"/>
      <c r="L138" s="3"/>
      <c r="M138" s="17"/>
      <c r="N138" s="19"/>
    </row>
    <row r="139" spans="1:14" x14ac:dyDescent="0.25">
      <c r="A139" s="1"/>
      <c r="B139" s="1"/>
      <c r="C139" s="1"/>
      <c r="D139" s="1" t="s">
        <v>40</v>
      </c>
      <c r="E139" s="1"/>
      <c r="F139" s="1"/>
      <c r="G139" s="1"/>
      <c r="H139" s="2">
        <f>ROUND(SUM(H135:H138),5)</f>
        <v>2233.0700000000002</v>
      </c>
      <c r="I139" s="17"/>
      <c r="J139" s="2">
        <f>ROUND(SUM(J135:J138),5)</f>
        <v>2141.34</v>
      </c>
      <c r="K139" s="17"/>
      <c r="L139" s="2">
        <f>ROUND((H139-J139),5)</f>
        <v>91.73</v>
      </c>
      <c r="M139" s="17"/>
      <c r="N139" s="18">
        <f>ROUND(IF(J139=0, IF(H139=0, 0, 1), H139/J139),5)</f>
        <v>1.04284</v>
      </c>
    </row>
    <row r="140" spans="1:14" x14ac:dyDescent="0.25">
      <c r="A140" s="1"/>
      <c r="B140" s="1"/>
      <c r="C140" s="1"/>
      <c r="D140" s="1" t="s">
        <v>236</v>
      </c>
      <c r="E140" s="1"/>
      <c r="F140" s="1"/>
      <c r="G140" s="1"/>
      <c r="H140" s="2"/>
      <c r="I140" s="17"/>
      <c r="J140" s="2"/>
      <c r="K140" s="17"/>
      <c r="L140" s="2"/>
      <c r="M140" s="17"/>
      <c r="N140" s="18"/>
    </row>
    <row r="141" spans="1:14" x14ac:dyDescent="0.25">
      <c r="A141" s="1"/>
      <c r="B141" s="1"/>
      <c r="C141" s="1"/>
      <c r="D141" s="1"/>
      <c r="E141" s="1" t="s">
        <v>237</v>
      </c>
      <c r="F141" s="1"/>
      <c r="G141" s="1"/>
      <c r="H141" s="2"/>
      <c r="I141" s="17"/>
      <c r="J141" s="2"/>
      <c r="K141" s="17"/>
      <c r="L141" s="2"/>
      <c r="M141" s="17"/>
      <c r="N141" s="18"/>
    </row>
    <row r="142" spans="1:14" x14ac:dyDescent="0.25">
      <c r="A142" s="1"/>
      <c r="B142" s="1"/>
      <c r="C142" s="1"/>
      <c r="D142" s="1"/>
      <c r="E142" s="1" t="s">
        <v>238</v>
      </c>
      <c r="F142" s="1"/>
      <c r="G142" s="1"/>
      <c r="H142" s="2">
        <v>18708.86</v>
      </c>
      <c r="I142" s="17"/>
      <c r="J142" s="2"/>
      <c r="K142" s="17"/>
      <c r="L142" s="2">
        <f>ROUND((H142-J142),5)</f>
        <v>18708.86</v>
      </c>
      <c r="M142" s="17"/>
      <c r="N142" s="18">
        <f>ROUND(IF(J142=0, IF(H142=0, 0, 1), H142/J142),5)</f>
        <v>1</v>
      </c>
    </row>
    <row r="143" spans="1:14" ht="15.75" thickBot="1" x14ac:dyDescent="0.3">
      <c r="A143" s="1"/>
      <c r="B143" s="1"/>
      <c r="C143" s="1"/>
      <c r="D143" s="1"/>
      <c r="E143" s="1" t="s">
        <v>239</v>
      </c>
      <c r="F143" s="1"/>
      <c r="G143" s="1"/>
      <c r="H143" s="3"/>
      <c r="I143" s="17"/>
      <c r="J143" s="3"/>
      <c r="K143" s="17"/>
      <c r="L143" s="3"/>
      <c r="M143" s="17"/>
      <c r="N143" s="19"/>
    </row>
    <row r="144" spans="1:14" x14ac:dyDescent="0.25">
      <c r="A144" s="1"/>
      <c r="B144" s="1"/>
      <c r="C144" s="1"/>
      <c r="D144" s="1" t="s">
        <v>240</v>
      </c>
      <c r="E144" s="1"/>
      <c r="F144" s="1"/>
      <c r="G144" s="1"/>
      <c r="H144" s="2">
        <f>ROUND(SUM(H140:H143),5)</f>
        <v>18708.86</v>
      </c>
      <c r="I144" s="17"/>
      <c r="J144" s="2"/>
      <c r="K144" s="17"/>
      <c r="L144" s="2">
        <f>ROUND((H144-J144),5)</f>
        <v>18708.86</v>
      </c>
      <c r="M144" s="17"/>
      <c r="N144" s="18">
        <f>ROUND(IF(J144=0, IF(H144=0, 0, 1), H144/J144),5)</f>
        <v>1</v>
      </c>
    </row>
    <row r="145" spans="1:14" x14ac:dyDescent="0.25">
      <c r="A145" s="1"/>
      <c r="B145" s="1"/>
      <c r="C145" s="1"/>
      <c r="D145" s="1" t="s">
        <v>41</v>
      </c>
      <c r="E145" s="1"/>
      <c r="F145" s="1"/>
      <c r="G145" s="1"/>
      <c r="H145" s="2"/>
      <c r="I145" s="17"/>
      <c r="J145" s="2"/>
      <c r="K145" s="17"/>
      <c r="L145" s="2"/>
      <c r="M145" s="17"/>
      <c r="N145" s="18"/>
    </row>
    <row r="146" spans="1:14" x14ac:dyDescent="0.25">
      <c r="A146" s="1"/>
      <c r="B146" s="1"/>
      <c r="C146" s="1"/>
      <c r="D146" s="1"/>
      <c r="E146" s="1" t="s">
        <v>42</v>
      </c>
      <c r="F146" s="1"/>
      <c r="G146" s="1"/>
      <c r="H146" s="2">
        <v>318.86</v>
      </c>
      <c r="I146" s="17"/>
      <c r="J146" s="2">
        <v>537.20000000000005</v>
      </c>
      <c r="K146" s="17"/>
      <c r="L146" s="2">
        <f>ROUND((H146-J146),5)</f>
        <v>-218.34</v>
      </c>
      <c r="M146" s="17"/>
      <c r="N146" s="18">
        <f>ROUND(IF(J146=0, IF(H146=0, 0, 1), H146/J146),5)</f>
        <v>0.59355999999999998</v>
      </c>
    </row>
    <row r="147" spans="1:14" x14ac:dyDescent="0.25">
      <c r="A147" s="1"/>
      <c r="B147" s="1"/>
      <c r="C147" s="1"/>
      <c r="D147" s="1"/>
      <c r="E147" s="1" t="s">
        <v>241</v>
      </c>
      <c r="F147" s="1"/>
      <c r="G147" s="1"/>
      <c r="H147" s="2"/>
      <c r="I147" s="17"/>
      <c r="J147" s="2"/>
      <c r="K147" s="17"/>
      <c r="L147" s="2"/>
      <c r="M147" s="17"/>
      <c r="N147" s="18"/>
    </row>
    <row r="148" spans="1:14" x14ac:dyDescent="0.25">
      <c r="A148" s="1"/>
      <c r="B148" s="1"/>
      <c r="C148" s="1"/>
      <c r="D148" s="1"/>
      <c r="E148" s="1" t="s">
        <v>242</v>
      </c>
      <c r="F148" s="1"/>
      <c r="G148" s="1"/>
      <c r="H148" s="2"/>
      <c r="I148" s="17"/>
      <c r="J148" s="2"/>
      <c r="K148" s="17"/>
      <c r="L148" s="2"/>
      <c r="M148" s="17"/>
      <c r="N148" s="18"/>
    </row>
    <row r="149" spans="1:14" x14ac:dyDescent="0.25">
      <c r="A149" s="1"/>
      <c r="B149" s="1"/>
      <c r="C149" s="1"/>
      <c r="D149" s="1"/>
      <c r="E149" s="1"/>
      <c r="F149" s="1" t="s">
        <v>243</v>
      </c>
      <c r="G149" s="1"/>
      <c r="H149" s="2"/>
      <c r="I149" s="17"/>
      <c r="J149" s="2"/>
      <c r="K149" s="17"/>
      <c r="L149" s="2"/>
      <c r="M149" s="17"/>
      <c r="N149" s="18"/>
    </row>
    <row r="150" spans="1:14" ht="15.75" thickBot="1" x14ac:dyDescent="0.3">
      <c r="A150" s="1"/>
      <c r="B150" s="1"/>
      <c r="C150" s="1"/>
      <c r="D150" s="1"/>
      <c r="E150" s="1"/>
      <c r="F150" s="1" t="s">
        <v>244</v>
      </c>
      <c r="G150" s="1"/>
      <c r="H150" s="3"/>
      <c r="I150" s="17"/>
      <c r="J150" s="3">
        <v>20</v>
      </c>
      <c r="K150" s="17"/>
      <c r="L150" s="3">
        <f>ROUND((H150-J150),5)</f>
        <v>-20</v>
      </c>
      <c r="M150" s="17"/>
      <c r="N150" s="19"/>
    </row>
    <row r="151" spans="1:14" x14ac:dyDescent="0.25">
      <c r="A151" s="1"/>
      <c r="B151" s="1"/>
      <c r="C151" s="1"/>
      <c r="D151" s="1"/>
      <c r="E151" s="1" t="s">
        <v>245</v>
      </c>
      <c r="F151" s="1"/>
      <c r="G151" s="1"/>
      <c r="H151" s="2"/>
      <c r="I151" s="17"/>
      <c r="J151" s="2">
        <f>ROUND(SUM(J148:J150),5)</f>
        <v>20</v>
      </c>
      <c r="K151" s="17"/>
      <c r="L151" s="2">
        <f>ROUND((H151-J151),5)</f>
        <v>-20</v>
      </c>
      <c r="M151" s="17"/>
      <c r="N151" s="18"/>
    </row>
    <row r="152" spans="1:14" x14ac:dyDescent="0.25">
      <c r="A152" s="1"/>
      <c r="B152" s="1"/>
      <c r="C152" s="1"/>
      <c r="D152" s="1"/>
      <c r="E152" s="1" t="s">
        <v>246</v>
      </c>
      <c r="F152" s="1"/>
      <c r="G152" s="1"/>
      <c r="H152" s="2"/>
      <c r="I152" s="17"/>
      <c r="J152" s="2"/>
      <c r="K152" s="17"/>
      <c r="L152" s="2"/>
      <c r="M152" s="17"/>
      <c r="N152" s="18"/>
    </row>
    <row r="153" spans="1:14" x14ac:dyDescent="0.25">
      <c r="A153" s="1"/>
      <c r="B153" s="1"/>
      <c r="C153" s="1"/>
      <c r="D153" s="1"/>
      <c r="E153" s="1" t="s">
        <v>43</v>
      </c>
      <c r="F153" s="1"/>
      <c r="G153" s="1"/>
      <c r="H153" s="2">
        <v>450</v>
      </c>
      <c r="I153" s="17"/>
      <c r="J153" s="2">
        <v>358.06</v>
      </c>
      <c r="K153" s="17"/>
      <c r="L153" s="2">
        <f>ROUND((H153-J153),5)</f>
        <v>91.94</v>
      </c>
      <c r="M153" s="17"/>
      <c r="N153" s="18">
        <f>ROUND(IF(J153=0, IF(H153=0, 0, 1), H153/J153),5)</f>
        <v>1.2567699999999999</v>
      </c>
    </row>
    <row r="154" spans="1:14" x14ac:dyDescent="0.25">
      <c r="A154" s="1"/>
      <c r="B154" s="1"/>
      <c r="C154" s="1"/>
      <c r="D154" s="1"/>
      <c r="E154" s="1" t="s">
        <v>44</v>
      </c>
      <c r="F154" s="1"/>
      <c r="G154" s="1"/>
      <c r="H154" s="2"/>
      <c r="I154" s="17"/>
      <c r="J154" s="2"/>
      <c r="K154" s="17"/>
      <c r="L154" s="2"/>
      <c r="M154" s="17"/>
      <c r="N154" s="18"/>
    </row>
    <row r="155" spans="1:14" x14ac:dyDescent="0.25">
      <c r="A155" s="1"/>
      <c r="B155" s="1"/>
      <c r="C155" s="1"/>
      <c r="D155" s="1"/>
      <c r="E155" s="1"/>
      <c r="F155" s="1" t="s">
        <v>45</v>
      </c>
      <c r="G155" s="1"/>
      <c r="H155" s="2">
        <v>1080.0999999999999</v>
      </c>
      <c r="I155" s="17"/>
      <c r="J155" s="2">
        <v>798.39</v>
      </c>
      <c r="K155" s="17"/>
      <c r="L155" s="2">
        <f>ROUND((H155-J155),5)</f>
        <v>281.70999999999998</v>
      </c>
      <c r="M155" s="17"/>
      <c r="N155" s="18">
        <f>ROUND(IF(J155=0, IF(H155=0, 0, 1), H155/J155),5)</f>
        <v>1.3528500000000001</v>
      </c>
    </row>
    <row r="156" spans="1:14" ht="15.75" thickBot="1" x14ac:dyDescent="0.3">
      <c r="A156" s="1"/>
      <c r="B156" s="1"/>
      <c r="C156" s="1"/>
      <c r="D156" s="1"/>
      <c r="E156" s="1"/>
      <c r="F156" s="1" t="s">
        <v>247</v>
      </c>
      <c r="G156" s="1"/>
      <c r="H156" s="3"/>
      <c r="I156" s="17"/>
      <c r="J156" s="3">
        <v>212.92</v>
      </c>
      <c r="K156" s="17"/>
      <c r="L156" s="3">
        <f>ROUND((H156-J156),5)</f>
        <v>-212.92</v>
      </c>
      <c r="M156" s="17"/>
      <c r="N156" s="19"/>
    </row>
    <row r="157" spans="1:14" x14ac:dyDescent="0.25">
      <c r="A157" s="1"/>
      <c r="B157" s="1"/>
      <c r="C157" s="1"/>
      <c r="D157" s="1"/>
      <c r="E157" s="1" t="s">
        <v>46</v>
      </c>
      <c r="F157" s="1"/>
      <c r="G157" s="1"/>
      <c r="H157" s="2">
        <f>ROUND(SUM(H154:H156),5)</f>
        <v>1080.0999999999999</v>
      </c>
      <c r="I157" s="17"/>
      <c r="J157" s="2">
        <f>ROUND(SUM(J154:J156),5)</f>
        <v>1011.31</v>
      </c>
      <c r="K157" s="17"/>
      <c r="L157" s="2">
        <f>ROUND((H157-J157),5)</f>
        <v>68.790000000000006</v>
      </c>
      <c r="M157" s="17"/>
      <c r="N157" s="18">
        <f>ROUND(IF(J157=0, IF(H157=0, 0, 1), H157/J157),5)</f>
        <v>1.06802</v>
      </c>
    </row>
    <row r="158" spans="1:14" x14ac:dyDescent="0.25">
      <c r="A158" s="1"/>
      <c r="B158" s="1"/>
      <c r="C158" s="1"/>
      <c r="D158" s="1"/>
      <c r="E158" s="1" t="s">
        <v>248</v>
      </c>
      <c r="F158" s="1"/>
      <c r="G158" s="1"/>
      <c r="H158" s="2"/>
      <c r="I158" s="17"/>
      <c r="J158" s="2"/>
      <c r="K158" s="17"/>
      <c r="L158" s="2"/>
      <c r="M158" s="17"/>
      <c r="N158" s="18"/>
    </row>
    <row r="159" spans="1:14" x14ac:dyDescent="0.25">
      <c r="A159" s="1"/>
      <c r="B159" s="1"/>
      <c r="C159" s="1"/>
      <c r="D159" s="1"/>
      <c r="E159" s="1" t="s">
        <v>47</v>
      </c>
      <c r="F159" s="1"/>
      <c r="G159" s="1"/>
      <c r="H159" s="2">
        <v>395</v>
      </c>
      <c r="I159" s="17"/>
      <c r="J159" s="2">
        <v>79.84</v>
      </c>
      <c r="K159" s="17"/>
      <c r="L159" s="2">
        <f>ROUND((H159-J159),5)</f>
        <v>315.16000000000003</v>
      </c>
      <c r="M159" s="17"/>
      <c r="N159" s="18">
        <f>ROUND(IF(J159=0, IF(H159=0, 0, 1), H159/J159),5)</f>
        <v>4.9473900000000004</v>
      </c>
    </row>
    <row r="160" spans="1:14" ht="15.75" thickBot="1" x14ac:dyDescent="0.3">
      <c r="A160" s="1"/>
      <c r="B160" s="1"/>
      <c r="C160" s="1"/>
      <c r="D160" s="1"/>
      <c r="E160" s="1" t="s">
        <v>249</v>
      </c>
      <c r="F160" s="1"/>
      <c r="G160" s="1"/>
      <c r="H160" s="3"/>
      <c r="I160" s="17"/>
      <c r="J160" s="3"/>
      <c r="K160" s="17"/>
      <c r="L160" s="3"/>
      <c r="M160" s="17"/>
      <c r="N160" s="19"/>
    </row>
    <row r="161" spans="1:14" x14ac:dyDescent="0.25">
      <c r="A161" s="1"/>
      <c r="B161" s="1"/>
      <c r="C161" s="1"/>
      <c r="D161" s="1" t="s">
        <v>48</v>
      </c>
      <c r="E161" s="1"/>
      <c r="F161" s="1"/>
      <c r="G161" s="1"/>
      <c r="H161" s="2">
        <f>ROUND(SUM(H145:H147)+SUM(H151:H153)+SUM(H157:H160),5)</f>
        <v>2243.96</v>
      </c>
      <c r="I161" s="17"/>
      <c r="J161" s="2">
        <f>ROUND(SUM(J145:J147)+SUM(J151:J153)+SUM(J157:J160),5)</f>
        <v>2006.41</v>
      </c>
      <c r="K161" s="17"/>
      <c r="L161" s="2">
        <f>ROUND((H161-J161),5)</f>
        <v>237.55</v>
      </c>
      <c r="M161" s="17"/>
      <c r="N161" s="18">
        <f>ROUND(IF(J161=0, IF(H161=0, 0, 1), H161/J161),5)</f>
        <v>1.1184000000000001</v>
      </c>
    </row>
    <row r="162" spans="1:14" x14ac:dyDescent="0.25">
      <c r="A162" s="1"/>
      <c r="B162" s="1"/>
      <c r="C162" s="1"/>
      <c r="D162" s="1" t="s">
        <v>250</v>
      </c>
      <c r="E162" s="1"/>
      <c r="F162" s="1"/>
      <c r="G162" s="1"/>
      <c r="H162" s="2"/>
      <c r="I162" s="17"/>
      <c r="J162" s="2"/>
      <c r="K162" s="17"/>
      <c r="L162" s="2"/>
      <c r="M162" s="17"/>
      <c r="N162" s="18"/>
    </row>
    <row r="163" spans="1:14" x14ac:dyDescent="0.25">
      <c r="A163" s="1"/>
      <c r="B163" s="1"/>
      <c r="C163" s="1"/>
      <c r="D163" s="1"/>
      <c r="E163" s="1" t="s">
        <v>251</v>
      </c>
      <c r="F163" s="1"/>
      <c r="G163" s="1"/>
      <c r="H163" s="2"/>
      <c r="I163" s="17"/>
      <c r="J163" s="2"/>
      <c r="K163" s="17"/>
      <c r="L163" s="2"/>
      <c r="M163" s="17"/>
      <c r="N163" s="18"/>
    </row>
    <row r="164" spans="1:14" x14ac:dyDescent="0.25">
      <c r="A164" s="1"/>
      <c r="B164" s="1"/>
      <c r="C164" s="1"/>
      <c r="D164" s="1"/>
      <c r="E164" s="1" t="s">
        <v>252</v>
      </c>
      <c r="F164" s="1"/>
      <c r="G164" s="1"/>
      <c r="H164" s="2"/>
      <c r="I164" s="17"/>
      <c r="J164" s="2"/>
      <c r="K164" s="17"/>
      <c r="L164" s="2"/>
      <c r="M164" s="17"/>
      <c r="N164" s="18"/>
    </row>
    <row r="165" spans="1:14" x14ac:dyDescent="0.25">
      <c r="A165" s="1"/>
      <c r="B165" s="1"/>
      <c r="C165" s="1"/>
      <c r="D165" s="1"/>
      <c r="E165" s="1" t="s">
        <v>253</v>
      </c>
      <c r="F165" s="1"/>
      <c r="G165" s="1"/>
      <c r="H165" s="2"/>
      <c r="I165" s="17"/>
      <c r="J165" s="2"/>
      <c r="K165" s="17"/>
      <c r="L165" s="2"/>
      <c r="M165" s="17"/>
      <c r="N165" s="18"/>
    </row>
    <row r="166" spans="1:14" ht="15.75" thickBot="1" x14ac:dyDescent="0.3">
      <c r="A166" s="1"/>
      <c r="B166" s="1"/>
      <c r="C166" s="1"/>
      <c r="D166" s="1"/>
      <c r="E166" s="1" t="s">
        <v>254</v>
      </c>
      <c r="F166" s="1"/>
      <c r="G166" s="1"/>
      <c r="H166" s="3"/>
      <c r="I166" s="17"/>
      <c r="J166" s="3"/>
      <c r="K166" s="17"/>
      <c r="L166" s="3"/>
      <c r="M166" s="17"/>
      <c r="N166" s="19"/>
    </row>
    <row r="167" spans="1:14" x14ac:dyDescent="0.25">
      <c r="A167" s="1"/>
      <c r="B167" s="1"/>
      <c r="C167" s="1"/>
      <c r="D167" s="1" t="s">
        <v>255</v>
      </c>
      <c r="E167" s="1"/>
      <c r="F167" s="1"/>
      <c r="G167" s="1"/>
      <c r="H167" s="2"/>
      <c r="I167" s="17"/>
      <c r="J167" s="2"/>
      <c r="K167" s="17"/>
      <c r="L167" s="2"/>
      <c r="M167" s="17"/>
      <c r="N167" s="18"/>
    </row>
    <row r="168" spans="1:14" x14ac:dyDescent="0.25">
      <c r="A168" s="1"/>
      <c r="B168" s="1"/>
      <c r="C168" s="1"/>
      <c r="D168" s="1" t="s">
        <v>49</v>
      </c>
      <c r="E168" s="1"/>
      <c r="F168" s="1"/>
      <c r="G168" s="1"/>
      <c r="H168" s="2"/>
      <c r="I168" s="17"/>
      <c r="J168" s="2"/>
      <c r="K168" s="17"/>
      <c r="L168" s="2"/>
      <c r="M168" s="17"/>
      <c r="N168" s="18"/>
    </row>
    <row r="169" spans="1:14" x14ac:dyDescent="0.25">
      <c r="A169" s="1"/>
      <c r="B169" s="1"/>
      <c r="C169" s="1"/>
      <c r="D169" s="1"/>
      <c r="E169" s="1" t="s">
        <v>256</v>
      </c>
      <c r="F169" s="1"/>
      <c r="G169" s="1"/>
      <c r="H169" s="2"/>
      <c r="I169" s="17"/>
      <c r="J169" s="2"/>
      <c r="K169" s="17"/>
      <c r="L169" s="2"/>
      <c r="M169" s="17"/>
      <c r="N169" s="18"/>
    </row>
    <row r="170" spans="1:14" x14ac:dyDescent="0.25">
      <c r="A170" s="1"/>
      <c r="B170" s="1"/>
      <c r="C170" s="1"/>
      <c r="D170" s="1"/>
      <c r="E170" s="1" t="s">
        <v>257</v>
      </c>
      <c r="F170" s="1"/>
      <c r="G170" s="1"/>
      <c r="H170" s="2"/>
      <c r="I170" s="17"/>
      <c r="J170" s="2"/>
      <c r="K170" s="17"/>
      <c r="L170" s="2"/>
      <c r="M170" s="17"/>
      <c r="N170" s="18"/>
    </row>
    <row r="171" spans="1:14" x14ac:dyDescent="0.25">
      <c r="A171" s="1"/>
      <c r="B171" s="1"/>
      <c r="C171" s="1"/>
      <c r="D171" s="1"/>
      <c r="E171" s="1" t="s">
        <v>258</v>
      </c>
      <c r="F171" s="1"/>
      <c r="G171" s="1"/>
      <c r="H171" s="2"/>
      <c r="I171" s="17"/>
      <c r="J171" s="2"/>
      <c r="K171" s="17"/>
      <c r="L171" s="2"/>
      <c r="M171" s="17"/>
      <c r="N171" s="18"/>
    </row>
    <row r="172" spans="1:14" x14ac:dyDescent="0.25">
      <c r="A172" s="1"/>
      <c r="B172" s="1"/>
      <c r="C172" s="1"/>
      <c r="D172" s="1"/>
      <c r="E172" s="1" t="s">
        <v>259</v>
      </c>
      <c r="F172" s="1"/>
      <c r="G172" s="1"/>
      <c r="H172" s="2"/>
      <c r="I172" s="17"/>
      <c r="J172" s="2"/>
      <c r="K172" s="17"/>
      <c r="L172" s="2"/>
      <c r="M172" s="17"/>
      <c r="N172" s="18"/>
    </row>
    <row r="173" spans="1:14" x14ac:dyDescent="0.25">
      <c r="A173" s="1"/>
      <c r="B173" s="1"/>
      <c r="C173" s="1"/>
      <c r="D173" s="1"/>
      <c r="E173" s="1" t="s">
        <v>50</v>
      </c>
      <c r="F173" s="1"/>
      <c r="G173" s="1"/>
      <c r="H173" s="2">
        <v>170.53</v>
      </c>
      <c r="I173" s="17"/>
      <c r="J173" s="2">
        <v>133.08000000000001</v>
      </c>
      <c r="K173" s="17"/>
      <c r="L173" s="2">
        <f>ROUND((H173-J173),5)</f>
        <v>37.450000000000003</v>
      </c>
      <c r="M173" s="17"/>
      <c r="N173" s="18">
        <f>ROUND(IF(J173=0, IF(H173=0, 0, 1), H173/J173),5)</f>
        <v>1.2814099999999999</v>
      </c>
    </row>
    <row r="174" spans="1:14" x14ac:dyDescent="0.25">
      <c r="A174" s="1"/>
      <c r="B174" s="1"/>
      <c r="C174" s="1"/>
      <c r="D174" s="1"/>
      <c r="E174" s="1" t="s">
        <v>260</v>
      </c>
      <c r="F174" s="1"/>
      <c r="G174" s="1"/>
      <c r="H174" s="2"/>
      <c r="I174" s="17"/>
      <c r="J174" s="2"/>
      <c r="K174" s="17"/>
      <c r="L174" s="2"/>
      <c r="M174" s="17"/>
      <c r="N174" s="18"/>
    </row>
    <row r="175" spans="1:14" x14ac:dyDescent="0.25">
      <c r="A175" s="1"/>
      <c r="B175" s="1"/>
      <c r="C175" s="1"/>
      <c r="D175" s="1"/>
      <c r="E175" s="1" t="s">
        <v>261</v>
      </c>
      <c r="F175" s="1"/>
      <c r="G175" s="1"/>
      <c r="H175" s="2"/>
      <c r="I175" s="17"/>
      <c r="J175" s="2"/>
      <c r="K175" s="17"/>
      <c r="L175" s="2"/>
      <c r="M175" s="17"/>
      <c r="N175" s="18"/>
    </row>
    <row r="176" spans="1:14" x14ac:dyDescent="0.25">
      <c r="A176" s="1"/>
      <c r="B176" s="1"/>
      <c r="C176" s="1"/>
      <c r="D176" s="1"/>
      <c r="E176" s="1" t="s">
        <v>262</v>
      </c>
      <c r="F176" s="1"/>
      <c r="G176" s="1"/>
      <c r="H176" s="2"/>
      <c r="I176" s="17"/>
      <c r="J176" s="2"/>
      <c r="K176" s="17"/>
      <c r="L176" s="2"/>
      <c r="M176" s="17"/>
      <c r="N176" s="18"/>
    </row>
    <row r="177" spans="1:14" x14ac:dyDescent="0.25">
      <c r="A177" s="1"/>
      <c r="B177" s="1"/>
      <c r="C177" s="1"/>
      <c r="D177" s="1"/>
      <c r="E177" s="1" t="s">
        <v>263</v>
      </c>
      <c r="F177" s="1"/>
      <c r="G177" s="1"/>
      <c r="H177" s="2"/>
      <c r="I177" s="17"/>
      <c r="J177" s="2"/>
      <c r="K177" s="17"/>
      <c r="L177" s="2"/>
      <c r="M177" s="17"/>
      <c r="N177" s="18"/>
    </row>
    <row r="178" spans="1:14" x14ac:dyDescent="0.25">
      <c r="A178" s="1"/>
      <c r="B178" s="1"/>
      <c r="C178" s="1"/>
      <c r="D178" s="1"/>
      <c r="E178" s="1"/>
      <c r="F178" s="1" t="s">
        <v>264</v>
      </c>
      <c r="G178" s="1"/>
      <c r="H178" s="2"/>
      <c r="I178" s="17"/>
      <c r="J178" s="2"/>
      <c r="K178" s="17"/>
      <c r="L178" s="2"/>
      <c r="M178" s="17"/>
      <c r="N178" s="18"/>
    </row>
    <row r="179" spans="1:14" x14ac:dyDescent="0.25">
      <c r="A179" s="1"/>
      <c r="B179" s="1"/>
      <c r="C179" s="1"/>
      <c r="D179" s="1"/>
      <c r="E179" s="1"/>
      <c r="F179" s="1" t="s">
        <v>263</v>
      </c>
      <c r="G179" s="1"/>
      <c r="H179" s="2"/>
      <c r="I179" s="17"/>
      <c r="J179" s="2"/>
      <c r="K179" s="17"/>
      <c r="L179" s="2"/>
      <c r="M179" s="17"/>
      <c r="N179" s="18"/>
    </row>
    <row r="180" spans="1:14" ht="15.75" thickBot="1" x14ac:dyDescent="0.3">
      <c r="A180" s="1"/>
      <c r="B180" s="1"/>
      <c r="C180" s="1"/>
      <c r="D180" s="1"/>
      <c r="E180" s="1"/>
      <c r="F180" s="1" t="s">
        <v>265</v>
      </c>
      <c r="G180" s="1"/>
      <c r="H180" s="3"/>
      <c r="I180" s="17"/>
      <c r="J180" s="3"/>
      <c r="K180" s="17"/>
      <c r="L180" s="3"/>
      <c r="M180" s="17"/>
      <c r="N180" s="19"/>
    </row>
    <row r="181" spans="1:14" x14ac:dyDescent="0.25">
      <c r="A181" s="1"/>
      <c r="B181" s="1"/>
      <c r="C181" s="1"/>
      <c r="D181" s="1"/>
      <c r="E181" s="1" t="s">
        <v>266</v>
      </c>
      <c r="F181" s="1"/>
      <c r="G181" s="1"/>
      <c r="H181" s="2"/>
      <c r="I181" s="17"/>
      <c r="J181" s="2"/>
      <c r="K181" s="17"/>
      <c r="L181" s="2"/>
      <c r="M181" s="17"/>
      <c r="N181" s="18"/>
    </row>
    <row r="182" spans="1:14" ht="15.75" thickBot="1" x14ac:dyDescent="0.3">
      <c r="A182" s="1"/>
      <c r="B182" s="1"/>
      <c r="C182" s="1"/>
      <c r="D182" s="1"/>
      <c r="E182" s="1" t="s">
        <v>267</v>
      </c>
      <c r="F182" s="1"/>
      <c r="G182" s="1"/>
      <c r="H182" s="4"/>
      <c r="I182" s="17"/>
      <c r="J182" s="4"/>
      <c r="K182" s="17"/>
      <c r="L182" s="4"/>
      <c r="M182" s="17"/>
      <c r="N182" s="20"/>
    </row>
    <row r="183" spans="1:14" ht="15.75" thickBot="1" x14ac:dyDescent="0.3">
      <c r="A183" s="1"/>
      <c r="B183" s="1"/>
      <c r="C183" s="1"/>
      <c r="D183" s="1" t="s">
        <v>51</v>
      </c>
      <c r="E183" s="1"/>
      <c r="F183" s="1"/>
      <c r="G183" s="1"/>
      <c r="H183" s="6">
        <f>ROUND(SUM(H168:H176)+SUM(H181:H182),5)</f>
        <v>170.53</v>
      </c>
      <c r="I183" s="17"/>
      <c r="J183" s="6">
        <f>ROUND(SUM(J168:J176)+SUM(J181:J182),5)</f>
        <v>133.08000000000001</v>
      </c>
      <c r="K183" s="17"/>
      <c r="L183" s="6">
        <f>ROUND((H183-J183),5)</f>
        <v>37.450000000000003</v>
      </c>
      <c r="M183" s="17"/>
      <c r="N183" s="21">
        <f>ROUND(IF(J183=0, IF(H183=0, 0, 1), H183/J183),5)</f>
        <v>1.2814099999999999</v>
      </c>
    </row>
    <row r="184" spans="1:14" ht="15.75" thickBot="1" x14ac:dyDescent="0.3">
      <c r="A184" s="1"/>
      <c r="B184" s="1"/>
      <c r="C184" s="1" t="s">
        <v>52</v>
      </c>
      <c r="D184" s="1"/>
      <c r="E184" s="1"/>
      <c r="F184" s="1"/>
      <c r="G184" s="1"/>
      <c r="H184" s="5">
        <f>ROUND(SUM(H21:H31)+SUM(H40:H46)+SUM(H55:H58)+H80+SUM(H97:H98)+SUM(H126:H129)+H134+H139+H144+H161+H167+H183,5)</f>
        <v>116692.16</v>
      </c>
      <c r="I184" s="17"/>
      <c r="J184" s="5">
        <f>ROUND(SUM(J21:J31)+SUM(J40:J46)+SUM(J55:J58)+J80+SUM(J97:J98)+SUM(J126:J129)+J134+J139+J144+J161+J167+J183,5)</f>
        <v>138193.59</v>
      </c>
      <c r="K184" s="17"/>
      <c r="L184" s="5">
        <f>ROUND((H184-J184),5)</f>
        <v>-21501.43</v>
      </c>
      <c r="M184" s="17"/>
      <c r="N184" s="22">
        <f>ROUND(IF(J184=0, IF(H184=0, 0, 1), H184/J184),5)</f>
        <v>0.84440999999999999</v>
      </c>
    </row>
    <row r="185" spans="1:14" x14ac:dyDescent="0.25">
      <c r="A185" s="1"/>
      <c r="B185" s="1" t="s">
        <v>53</v>
      </c>
      <c r="C185" s="1"/>
      <c r="D185" s="1"/>
      <c r="E185" s="1"/>
      <c r="F185" s="1"/>
      <c r="G185" s="1"/>
      <c r="H185" s="2">
        <f>ROUND(H3+H20-H184,5)</f>
        <v>50153.78</v>
      </c>
      <c r="I185" s="17"/>
      <c r="J185" s="2">
        <f>ROUND(J3+J20-J184,5)</f>
        <v>-17447.07</v>
      </c>
      <c r="K185" s="17"/>
      <c r="L185" s="2">
        <f>ROUND((H185-J185),5)</f>
        <v>67600.850000000006</v>
      </c>
      <c r="M185" s="17"/>
      <c r="N185" s="18">
        <f>ROUND(IF(J185=0, IF(H185=0, 0, 1), H185/J185),5)</f>
        <v>-2.8746200000000002</v>
      </c>
    </row>
    <row r="186" spans="1:14" x14ac:dyDescent="0.25">
      <c r="A186" s="1"/>
      <c r="B186" s="1" t="s">
        <v>54</v>
      </c>
      <c r="C186" s="1"/>
      <c r="D186" s="1"/>
      <c r="E186" s="1"/>
      <c r="F186" s="1"/>
      <c r="G186" s="1"/>
      <c r="H186" s="2"/>
      <c r="I186" s="17"/>
      <c r="J186" s="2"/>
      <c r="K186" s="17"/>
      <c r="L186" s="2"/>
      <c r="M186" s="17"/>
      <c r="N186" s="18"/>
    </row>
    <row r="187" spans="1:14" x14ac:dyDescent="0.25">
      <c r="A187" s="1"/>
      <c r="B187" s="1"/>
      <c r="C187" s="1" t="s">
        <v>268</v>
      </c>
      <c r="D187" s="1"/>
      <c r="E187" s="1"/>
      <c r="F187" s="1"/>
      <c r="G187" s="1"/>
      <c r="H187" s="2"/>
      <c r="I187" s="17"/>
      <c r="J187" s="2"/>
      <c r="K187" s="17"/>
      <c r="L187" s="2"/>
      <c r="M187" s="17"/>
      <c r="N187" s="18"/>
    </row>
    <row r="188" spans="1:14" x14ac:dyDescent="0.25">
      <c r="A188" s="1"/>
      <c r="B188" s="1"/>
      <c r="C188" s="1"/>
      <c r="D188" s="1" t="s">
        <v>269</v>
      </c>
      <c r="E188" s="1"/>
      <c r="F188" s="1"/>
      <c r="G188" s="1"/>
      <c r="H188" s="2"/>
      <c r="I188" s="17"/>
      <c r="J188" s="2"/>
      <c r="K188" s="17"/>
      <c r="L188" s="2"/>
      <c r="M188" s="17"/>
      <c r="N188" s="18"/>
    </row>
    <row r="189" spans="1:14" x14ac:dyDescent="0.25">
      <c r="A189" s="1"/>
      <c r="B189" s="1"/>
      <c r="C189" s="1"/>
      <c r="D189" s="1" t="s">
        <v>270</v>
      </c>
      <c r="E189" s="1"/>
      <c r="F189" s="1"/>
      <c r="G189" s="1"/>
      <c r="H189" s="2"/>
      <c r="I189" s="17"/>
      <c r="J189" s="2"/>
      <c r="K189" s="17"/>
      <c r="L189" s="2"/>
      <c r="M189" s="17"/>
      <c r="N189" s="18"/>
    </row>
    <row r="190" spans="1:14" x14ac:dyDescent="0.25">
      <c r="A190" s="1"/>
      <c r="B190" s="1"/>
      <c r="C190" s="1"/>
      <c r="D190" s="1" t="s">
        <v>271</v>
      </c>
      <c r="E190" s="1"/>
      <c r="F190" s="1"/>
      <c r="G190" s="1"/>
      <c r="H190" s="2"/>
      <c r="I190" s="17"/>
      <c r="J190" s="2"/>
      <c r="K190" s="17"/>
      <c r="L190" s="2"/>
      <c r="M190" s="17"/>
      <c r="N190" s="18"/>
    </row>
    <row r="191" spans="1:14" x14ac:dyDescent="0.25">
      <c r="A191" s="1"/>
      <c r="B191" s="1"/>
      <c r="C191" s="1"/>
      <c r="D191" s="1" t="s">
        <v>272</v>
      </c>
      <c r="E191" s="1"/>
      <c r="F191" s="1"/>
      <c r="G191" s="1"/>
      <c r="H191" s="2"/>
      <c r="I191" s="17"/>
      <c r="J191" s="2"/>
      <c r="K191" s="17"/>
      <c r="L191" s="2"/>
      <c r="M191" s="17"/>
      <c r="N191" s="18"/>
    </row>
    <row r="192" spans="1:14" x14ac:dyDescent="0.25">
      <c r="A192" s="1"/>
      <c r="B192" s="1"/>
      <c r="C192" s="1"/>
      <c r="D192" s="1"/>
      <c r="E192" s="1" t="s">
        <v>273</v>
      </c>
      <c r="F192" s="1"/>
      <c r="G192" s="1"/>
      <c r="H192" s="2"/>
      <c r="I192" s="17"/>
      <c r="J192" s="2"/>
      <c r="K192" s="17"/>
      <c r="L192" s="2"/>
      <c r="M192" s="17"/>
      <c r="N192" s="18"/>
    </row>
    <row r="193" spans="1:14" x14ac:dyDescent="0.25">
      <c r="A193" s="1"/>
      <c r="B193" s="1"/>
      <c r="C193" s="1"/>
      <c r="D193" s="1"/>
      <c r="E193" s="1" t="s">
        <v>274</v>
      </c>
      <c r="F193" s="1"/>
      <c r="G193" s="1"/>
      <c r="H193" s="2"/>
      <c r="I193" s="17"/>
      <c r="J193" s="2"/>
      <c r="K193" s="17"/>
      <c r="L193" s="2"/>
      <c r="M193" s="17"/>
      <c r="N193" s="18"/>
    </row>
    <row r="194" spans="1:14" x14ac:dyDescent="0.25">
      <c r="A194" s="1"/>
      <c r="B194" s="1"/>
      <c r="C194" s="1"/>
      <c r="D194" s="1"/>
      <c r="E194" s="1"/>
      <c r="F194" s="1" t="s">
        <v>275</v>
      </c>
      <c r="G194" s="1"/>
      <c r="H194" s="2"/>
      <c r="I194" s="17"/>
      <c r="J194" s="2"/>
      <c r="K194" s="17"/>
      <c r="L194" s="2"/>
      <c r="M194" s="17"/>
      <c r="N194" s="18"/>
    </row>
    <row r="195" spans="1:14" x14ac:dyDescent="0.25">
      <c r="A195" s="1"/>
      <c r="B195" s="1"/>
      <c r="C195" s="1"/>
      <c r="D195" s="1"/>
      <c r="E195" s="1"/>
      <c r="F195" s="1" t="s">
        <v>276</v>
      </c>
      <c r="G195" s="1"/>
      <c r="H195" s="2"/>
      <c r="I195" s="17"/>
      <c r="J195" s="2"/>
      <c r="K195" s="17"/>
      <c r="L195" s="2"/>
      <c r="M195" s="17"/>
      <c r="N195" s="18"/>
    </row>
    <row r="196" spans="1:14" ht="15.75" thickBot="1" x14ac:dyDescent="0.3">
      <c r="A196" s="1"/>
      <c r="B196" s="1"/>
      <c r="C196" s="1"/>
      <c r="D196" s="1"/>
      <c r="E196" s="1"/>
      <c r="F196" s="1" t="s">
        <v>277</v>
      </c>
      <c r="G196" s="1"/>
      <c r="H196" s="3"/>
      <c r="I196" s="17"/>
      <c r="J196" s="3"/>
      <c r="K196" s="17"/>
      <c r="L196" s="3"/>
      <c r="M196" s="17"/>
      <c r="N196" s="19"/>
    </row>
    <row r="197" spans="1:14" x14ac:dyDescent="0.25">
      <c r="A197" s="1"/>
      <c r="B197" s="1"/>
      <c r="C197" s="1"/>
      <c r="D197" s="1"/>
      <c r="E197" s="1" t="s">
        <v>278</v>
      </c>
      <c r="F197" s="1"/>
      <c r="G197" s="1"/>
      <c r="H197" s="2"/>
      <c r="I197" s="17"/>
      <c r="J197" s="2"/>
      <c r="K197" s="17"/>
      <c r="L197" s="2"/>
      <c r="M197" s="17"/>
      <c r="N197" s="18"/>
    </row>
    <row r="198" spans="1:14" x14ac:dyDescent="0.25">
      <c r="A198" s="1"/>
      <c r="B198" s="1"/>
      <c r="C198" s="1"/>
      <c r="D198" s="1"/>
      <c r="E198" s="1" t="s">
        <v>279</v>
      </c>
      <c r="F198" s="1"/>
      <c r="G198" s="1"/>
      <c r="H198" s="2"/>
      <c r="I198" s="17"/>
      <c r="J198" s="2"/>
      <c r="K198" s="17"/>
      <c r="L198" s="2"/>
      <c r="M198" s="17"/>
      <c r="N198" s="18"/>
    </row>
    <row r="199" spans="1:14" x14ac:dyDescent="0.25">
      <c r="A199" s="1"/>
      <c r="B199" s="1"/>
      <c r="C199" s="1"/>
      <c r="D199" s="1"/>
      <c r="E199" s="1"/>
      <c r="F199" s="1" t="s">
        <v>280</v>
      </c>
      <c r="G199" s="1"/>
      <c r="H199" s="2"/>
      <c r="I199" s="17"/>
      <c r="J199" s="2"/>
      <c r="K199" s="17"/>
      <c r="L199" s="2"/>
      <c r="M199" s="17"/>
      <c r="N199" s="18"/>
    </row>
    <row r="200" spans="1:14" x14ac:dyDescent="0.25">
      <c r="A200" s="1"/>
      <c r="B200" s="1"/>
      <c r="C200" s="1"/>
      <c r="D200" s="1"/>
      <c r="E200" s="1"/>
      <c r="F200" s="1" t="s">
        <v>281</v>
      </c>
      <c r="G200" s="1"/>
      <c r="H200" s="2"/>
      <c r="I200" s="17"/>
      <c r="J200" s="2"/>
      <c r="K200" s="17"/>
      <c r="L200" s="2"/>
      <c r="M200" s="17"/>
      <c r="N200" s="18"/>
    </row>
    <row r="201" spans="1:14" x14ac:dyDescent="0.25">
      <c r="A201" s="1"/>
      <c r="B201" s="1"/>
      <c r="C201" s="1"/>
      <c r="D201" s="1"/>
      <c r="E201" s="1"/>
      <c r="F201" s="1" t="s">
        <v>282</v>
      </c>
      <c r="G201" s="1"/>
      <c r="H201" s="2"/>
      <c r="I201" s="17"/>
      <c r="J201" s="2"/>
      <c r="K201" s="17"/>
      <c r="L201" s="2"/>
      <c r="M201" s="17"/>
      <c r="N201" s="18"/>
    </row>
    <row r="202" spans="1:14" x14ac:dyDescent="0.25">
      <c r="A202" s="1"/>
      <c r="B202" s="1"/>
      <c r="C202" s="1"/>
      <c r="D202" s="1"/>
      <c r="E202" s="1"/>
      <c r="F202" s="1" t="s">
        <v>283</v>
      </c>
      <c r="G202" s="1"/>
      <c r="H202" s="2"/>
      <c r="I202" s="17"/>
      <c r="J202" s="2"/>
      <c r="K202" s="17"/>
      <c r="L202" s="2"/>
      <c r="M202" s="17"/>
      <c r="N202" s="18"/>
    </row>
    <row r="203" spans="1:14" ht="15.75" thickBot="1" x14ac:dyDescent="0.3">
      <c r="A203" s="1"/>
      <c r="B203" s="1"/>
      <c r="C203" s="1"/>
      <c r="D203" s="1"/>
      <c r="E203" s="1"/>
      <c r="F203" s="1" t="s">
        <v>284</v>
      </c>
      <c r="G203" s="1"/>
      <c r="H203" s="3"/>
      <c r="I203" s="17"/>
      <c r="J203" s="3"/>
      <c r="K203" s="17"/>
      <c r="L203" s="3"/>
      <c r="M203" s="17"/>
      <c r="N203" s="19"/>
    </row>
    <row r="204" spans="1:14" x14ac:dyDescent="0.25">
      <c r="A204" s="1"/>
      <c r="B204" s="1"/>
      <c r="C204" s="1"/>
      <c r="D204" s="1"/>
      <c r="E204" s="1" t="s">
        <v>285</v>
      </c>
      <c r="F204" s="1"/>
      <c r="G204" s="1"/>
      <c r="H204" s="2"/>
      <c r="I204" s="17"/>
      <c r="J204" s="2"/>
      <c r="K204" s="17"/>
      <c r="L204" s="2"/>
      <c r="M204" s="17"/>
      <c r="N204" s="18"/>
    </row>
    <row r="205" spans="1:14" ht="15.75" thickBot="1" x14ac:dyDescent="0.3">
      <c r="A205" s="1"/>
      <c r="B205" s="1"/>
      <c r="C205" s="1"/>
      <c r="D205" s="1"/>
      <c r="E205" s="1" t="s">
        <v>286</v>
      </c>
      <c r="F205" s="1"/>
      <c r="G205" s="1"/>
      <c r="H205" s="3"/>
      <c r="I205" s="17"/>
      <c r="J205" s="3"/>
      <c r="K205" s="17"/>
      <c r="L205" s="3"/>
      <c r="M205" s="17"/>
      <c r="N205" s="19"/>
    </row>
    <row r="206" spans="1:14" x14ac:dyDescent="0.25">
      <c r="A206" s="1"/>
      <c r="B206" s="1"/>
      <c r="C206" s="1"/>
      <c r="D206" s="1" t="s">
        <v>287</v>
      </c>
      <c r="E206" s="1"/>
      <c r="F206" s="1"/>
      <c r="G206" s="1"/>
      <c r="H206" s="2"/>
      <c r="I206" s="17"/>
      <c r="J206" s="2"/>
      <c r="K206" s="17"/>
      <c r="L206" s="2"/>
      <c r="M206" s="17"/>
      <c r="N206" s="18"/>
    </row>
    <row r="207" spans="1:14" x14ac:dyDescent="0.25">
      <c r="A207" s="1"/>
      <c r="B207" s="1"/>
      <c r="C207" s="1"/>
      <c r="D207" s="1" t="s">
        <v>288</v>
      </c>
      <c r="E207" s="1"/>
      <c r="F207" s="1"/>
      <c r="G207" s="1"/>
      <c r="H207" s="2"/>
      <c r="I207" s="17"/>
      <c r="J207" s="2"/>
      <c r="K207" s="17"/>
      <c r="L207" s="2"/>
      <c r="M207" s="17"/>
      <c r="N207" s="18"/>
    </row>
    <row r="208" spans="1:14" ht="15.75" thickBot="1" x14ac:dyDescent="0.3">
      <c r="A208" s="1"/>
      <c r="B208" s="1"/>
      <c r="C208" s="1"/>
      <c r="D208" s="1" t="s">
        <v>289</v>
      </c>
      <c r="E208" s="1"/>
      <c r="F208" s="1"/>
      <c r="G208" s="1"/>
      <c r="H208" s="3"/>
      <c r="I208" s="17"/>
      <c r="J208" s="3"/>
      <c r="K208" s="17"/>
      <c r="L208" s="3"/>
      <c r="M208" s="17"/>
      <c r="N208" s="19"/>
    </row>
    <row r="209" spans="1:14" x14ac:dyDescent="0.25">
      <c r="A209" s="1"/>
      <c r="B209" s="1"/>
      <c r="C209" s="1" t="s">
        <v>290</v>
      </c>
      <c r="D209" s="1"/>
      <c r="E209" s="1"/>
      <c r="F209" s="1"/>
      <c r="G209" s="1"/>
      <c r="H209" s="2"/>
      <c r="I209" s="17"/>
      <c r="J209" s="2"/>
      <c r="K209" s="17"/>
      <c r="L209" s="2"/>
      <c r="M209" s="17"/>
      <c r="N209" s="18"/>
    </row>
    <row r="210" spans="1:14" x14ac:dyDescent="0.25">
      <c r="A210" s="1"/>
      <c r="B210" s="1"/>
      <c r="C210" s="1" t="s">
        <v>55</v>
      </c>
      <c r="D210" s="1"/>
      <c r="E210" s="1"/>
      <c r="F210" s="1"/>
      <c r="G210" s="1"/>
      <c r="H210" s="2"/>
      <c r="I210" s="17"/>
      <c r="J210" s="2"/>
      <c r="K210" s="17"/>
      <c r="L210" s="2"/>
      <c r="M210" s="17"/>
      <c r="N210" s="18"/>
    </row>
    <row r="211" spans="1:14" x14ac:dyDescent="0.25">
      <c r="A211" s="1"/>
      <c r="B211" s="1"/>
      <c r="C211" s="1"/>
      <c r="D211" s="1" t="s">
        <v>291</v>
      </c>
      <c r="E211" s="1"/>
      <c r="F211" s="1"/>
      <c r="G211" s="1"/>
      <c r="H211" s="2"/>
      <c r="I211" s="17"/>
      <c r="J211" s="2"/>
      <c r="K211" s="17"/>
      <c r="L211" s="2"/>
      <c r="M211" s="17"/>
      <c r="N211" s="18"/>
    </row>
    <row r="212" spans="1:14" x14ac:dyDescent="0.25">
      <c r="A212" s="1"/>
      <c r="B212" s="1"/>
      <c r="C212" s="1"/>
      <c r="D212" s="1" t="s">
        <v>56</v>
      </c>
      <c r="E212" s="1"/>
      <c r="F212" s="1"/>
      <c r="G212" s="1"/>
      <c r="H212" s="2">
        <v>35234.5</v>
      </c>
      <c r="I212" s="17"/>
      <c r="J212" s="2">
        <v>36371.870000000003</v>
      </c>
      <c r="K212" s="17"/>
      <c r="L212" s="2">
        <f>ROUND((H212-J212),5)</f>
        <v>-1137.3699999999999</v>
      </c>
      <c r="M212" s="17"/>
      <c r="N212" s="18">
        <f>ROUND(IF(J212=0, IF(H212=0, 0, 1), H212/J212),5)</f>
        <v>0.96872999999999998</v>
      </c>
    </row>
    <row r="213" spans="1:14" x14ac:dyDescent="0.25">
      <c r="A213" s="1"/>
      <c r="B213" s="1"/>
      <c r="C213" s="1"/>
      <c r="D213" s="1" t="s">
        <v>292</v>
      </c>
      <c r="E213" s="1"/>
      <c r="F213" s="1"/>
      <c r="G213" s="1"/>
      <c r="H213" s="2"/>
      <c r="I213" s="17"/>
      <c r="J213" s="2"/>
      <c r="K213" s="17"/>
      <c r="L213" s="2"/>
      <c r="M213" s="17"/>
      <c r="N213" s="18"/>
    </row>
    <row r="214" spans="1:14" ht="15.75" thickBot="1" x14ac:dyDescent="0.3">
      <c r="A214" s="1"/>
      <c r="B214" s="1"/>
      <c r="C214" s="1"/>
      <c r="D214" s="1" t="s">
        <v>293</v>
      </c>
      <c r="E214" s="1"/>
      <c r="F214" s="1"/>
      <c r="G214" s="1"/>
      <c r="H214" s="4"/>
      <c r="I214" s="17"/>
      <c r="J214" s="4"/>
      <c r="K214" s="17"/>
      <c r="L214" s="4"/>
      <c r="M214" s="17"/>
      <c r="N214" s="20"/>
    </row>
    <row r="215" spans="1:14" ht="15.75" thickBot="1" x14ac:dyDescent="0.3">
      <c r="A215" s="1"/>
      <c r="B215" s="1"/>
      <c r="C215" s="1" t="s">
        <v>57</v>
      </c>
      <c r="D215" s="1"/>
      <c r="E215" s="1"/>
      <c r="F215" s="1"/>
      <c r="G215" s="1"/>
      <c r="H215" s="6">
        <f>ROUND(SUM(H210:H214),5)</f>
        <v>35234.5</v>
      </c>
      <c r="I215" s="17"/>
      <c r="J215" s="6">
        <f>ROUND(SUM(J210:J214),5)</f>
        <v>36371.870000000003</v>
      </c>
      <c r="K215" s="17"/>
      <c r="L215" s="6">
        <f>ROUND((H215-J215),5)</f>
        <v>-1137.3699999999999</v>
      </c>
      <c r="M215" s="17"/>
      <c r="N215" s="21">
        <f>ROUND(IF(J215=0, IF(H215=0, 0, 1), H215/J215),5)</f>
        <v>0.96872999999999998</v>
      </c>
    </row>
    <row r="216" spans="1:14" ht="15.75" thickBot="1" x14ac:dyDescent="0.3">
      <c r="A216" s="1"/>
      <c r="B216" s="1" t="s">
        <v>58</v>
      </c>
      <c r="C216" s="1"/>
      <c r="D216" s="1"/>
      <c r="E216" s="1"/>
      <c r="F216" s="1"/>
      <c r="G216" s="1"/>
      <c r="H216" s="6">
        <f>ROUND(H186+H209-H215,5)</f>
        <v>-35234.5</v>
      </c>
      <c r="I216" s="17"/>
      <c r="J216" s="6">
        <f>ROUND(J186+J209-J215,5)</f>
        <v>-36371.870000000003</v>
      </c>
      <c r="K216" s="17"/>
      <c r="L216" s="6">
        <f>ROUND((H216-J216),5)</f>
        <v>1137.3699999999999</v>
      </c>
      <c r="M216" s="17"/>
      <c r="N216" s="21">
        <f>ROUND(IF(J216=0, IF(H216=0, 0, 1), H216/J216),5)</f>
        <v>0.96872999999999998</v>
      </c>
    </row>
    <row r="217" spans="1:14" s="9" customFormat="1" ht="12" thickBot="1" x14ac:dyDescent="0.25">
      <c r="A217" s="7" t="s">
        <v>59</v>
      </c>
      <c r="B217" s="7"/>
      <c r="C217" s="7"/>
      <c r="D217" s="7"/>
      <c r="E217" s="7"/>
      <c r="F217" s="7"/>
      <c r="G217" s="7"/>
      <c r="H217" s="8">
        <f>ROUND(H185+H216,5)</f>
        <v>14919.28</v>
      </c>
      <c r="I217" s="7"/>
      <c r="J217" s="8">
        <f>ROUND(J185+J216,5)</f>
        <v>-53818.94</v>
      </c>
      <c r="K217" s="7"/>
      <c r="L217" s="8">
        <f>ROUND((H217-J217),5)</f>
        <v>68738.22</v>
      </c>
      <c r="M217" s="7"/>
      <c r="N217" s="23">
        <f>ROUND(IF(J217=0, IF(H217=0, 0, 1), H217/J217),5)</f>
        <v>-0.27721000000000001</v>
      </c>
    </row>
    <row r="218" spans="1:14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5:49 PM
&amp;"Arial,Bold"&amp;8 07/12/23
&amp;"Arial,Bold"&amp;8 Accrual Basis&amp;C&amp;"Arial,Bold"&amp;12 PIKES BAY SANITARY DISTRICT
&amp;"Arial,Bold"&amp;14 Profit &amp;&amp; Loss Budget vs. Actual
&amp;"Arial,Bold"&amp;10 January 1 through July 12,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</vt:lpstr>
      <vt:lpstr>PNL</vt:lpstr>
      <vt:lpstr>Sheet1</vt:lpstr>
      <vt:lpstr>Budget vs Actual</vt:lpstr>
      <vt:lpstr>Balance!Print_Titles</vt:lpstr>
      <vt:lpstr>'Budget vs Actual'!Print_Titles</vt:lpstr>
      <vt:lpstr>PNL!Print_Titles</vt:lpstr>
      <vt:lpstr>Sheet1!Print_Titles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2023-07-12T22:44:40Z</dcterms:created>
  <dcterms:modified xsi:type="dcterms:W3CDTF">2023-07-13T01:19:27Z</dcterms:modified>
</cp:coreProperties>
</file>