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activeX/activeX1.xml" ContentType="application/vnd.ms-office.activeX+xml"/>
  <Override PartName="/xl/activeX/activeX2.xml" ContentType="application/vnd.ms-office.activeX+xml"/>
  <Override PartName="/xl/activeX/activeX3.xml" ContentType="application/vnd.ms-office.activeX+xml"/>
  <Override PartName="/xl/activeX/activeX1.bin" ContentType="application/vnd.ms-office.activeX"/>
  <Override PartName="/xl/activeX/activeX2.bin" ContentType="application/vnd.ms-office.activeX"/>
  <Override PartName="/xl/activeX/activeX3.bin" ContentType="application/vnd.ms-office.activeX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30"/>
  <workbookPr/>
  <mc:AlternateContent xmlns:mc="http://schemas.openxmlformats.org/markup-compatibility/2006">
    <mc:Choice Requires="x15">
      <x15ac:absPath xmlns:x15ac="http://schemas.microsoft.com/office/spreadsheetml/2010/11/ac" url="C:\Users\Rose\Dropbox\Minutes &amp; Agendas\12.05.2022 Meeting Packet\"/>
    </mc:Choice>
  </mc:AlternateContent>
  <xr:revisionPtr revIDLastSave="0" documentId="11_7A0D5C414DD36668757E13358EEA6F624FFD9D90" xr6:coauthVersionLast="47" xr6:coauthVersionMax="47" xr10:uidLastSave="{00000000-0000-0000-0000-000000000000}"/>
  <bookViews>
    <workbookView xWindow="0" yWindow="0" windowWidth="15345" windowHeight="6105" xr2:uid="{00000000-000D-0000-FFFF-FFFF00000000}"/>
  </bookViews>
  <sheets>
    <sheet name="Balance" sheetId="4" r:id="rId1"/>
    <sheet name="PNL" sheetId="1" r:id="rId2"/>
    <sheet name="Budget vs Actual" sheetId="2" r:id="rId3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0">Balance!$A:$E,Balance!$1:$1</definedName>
    <definedName name="_xlnm.Print_Titles" localSheetId="2">'Budget vs Actual'!$A:$G,'Budget vs Actual'!$1:$2</definedName>
    <definedName name="_xlnm.Print_Titles" localSheetId="1">PNL!$A:$F,PNL!$1:$1</definedName>
    <definedName name="QB_COLUMN_29" localSheetId="0" hidden="1">Balance!$F$1</definedName>
    <definedName name="QB_COLUMN_29" localSheetId="1" hidden="1">PNL!$G$1</definedName>
    <definedName name="QB_COLUMN_59200" localSheetId="2" hidden="1">'Budget vs Actual'!$H$2</definedName>
    <definedName name="QB_COLUMN_63620" localSheetId="2" hidden="1">'Budget vs Actual'!$L$2</definedName>
    <definedName name="QB_COLUMN_64430" localSheetId="2" hidden="1">'Budget vs Actual'!$N$2</definedName>
    <definedName name="QB_COLUMN_76210" localSheetId="2" hidden="1">'Budget vs Actual'!$J$2</definedName>
    <definedName name="QB_DATA_0" localSheetId="0" hidden="1">Balance!$5:$5,Balance!$6:$6,Balance!$7:$7,Balance!$8:$8,Balance!$11:$11,Balance!$12:$12,Balance!$13:$13,Balance!$14:$14,Balance!$17:$17,Balance!$18:$18,Balance!$19:$19,Balance!$20:$20,Balance!$21:$21,Balance!$25:$25,Balance!$26:$26,Balance!$27:$27</definedName>
    <definedName name="QB_DATA_0" localSheetId="2" hidden="1">'Budget vs Actual'!$5:$5,'Budget vs Actual'!$6:$6,'Budget vs Actual'!$7:$7,'Budget vs Actual'!$8:$8,'Budget vs Actual'!$9:$9,'Budget vs Actual'!$10:$10,'Budget vs Actual'!$11:$11,'Budget vs Actual'!$12:$12,'Budget vs Actual'!$13:$13,'Budget vs Actual'!$14:$14,'Budget vs Actual'!$15:$15,'Budget vs Actual'!$16:$16,'Budget vs Actual'!$17:$17,'Budget vs Actual'!$18:$18,'Budget vs Actual'!$19:$19,'Budget vs Actual'!$22:$22</definedName>
    <definedName name="QB_DATA_0" localSheetId="1" hidden="1">PNL!$4:$4,PNL!$5:$5,PNL!$6:$6,PNL!$9:$9,PNL!$10:$10,PNL!$11:$11,PNL!$12:$12,PNL!$13:$13,PNL!$15:$15,PNL!$16:$16,PNL!$17:$17,PNL!$20:$20,PNL!$21:$21,PNL!$24:$24,PNL!$25:$25,PNL!$26:$26</definedName>
    <definedName name="QB_DATA_1" localSheetId="0" hidden="1">Balance!$28:$28,Balance!$29:$29,Balance!$30:$30,Balance!$31:$31,Balance!$32:$32,Balance!$33:$33,Balance!$35:$35,Balance!$36:$36,Balance!$38:$38,Balance!$39:$39,Balance!$40:$40,Balance!$43:$43,Balance!$50:$50,Balance!$53:$53,Balance!$54:$54,Balance!$55:$55</definedName>
    <definedName name="QB_DATA_1" localSheetId="2" hidden="1">'Budget vs Actual'!$23:$23,'Budget vs Actual'!$24:$24,'Budget vs Actual'!$25:$25,'Budget vs Actual'!$26:$26,'Budget vs Actual'!$27:$27,'Budget vs Actual'!$28:$28,'Budget vs Actual'!$29:$29,'Budget vs Actual'!$32:$32,'Budget vs Actual'!$33:$33,'Budget vs Actual'!$34:$34,'Budget vs Actual'!$35:$35,'Budget vs Actual'!$37:$37,'Budget vs Actual'!$39:$39,'Budget vs Actual'!$40:$40,'Budget vs Actual'!$41:$41,'Budget vs Actual'!$42:$42</definedName>
    <definedName name="QB_DATA_1" localSheetId="1" hidden="1">PNL!$27:$27,PNL!$28:$28,PNL!$29:$29,PNL!$32:$32,PNL!$33:$33,PNL!$35:$35,PNL!$36:$36,PNL!$37:$37,PNL!$38:$38,PNL!$40:$40,PNL!$43:$43,PNL!$46:$46,PNL!$47:$47,PNL!$50:$50,PNL!$51:$51,PNL!$52:$52</definedName>
    <definedName name="QB_DATA_2" localSheetId="0" hidden="1">Balance!$56:$56,Balance!$57:$57,Balance!$58:$58,Balance!$59:$59,Balance!$63:$63,Balance!$64:$64,Balance!$68:$68,Balance!$69:$69,Balance!$70:$70,Balance!$71:$71,Balance!$72:$72,Balance!$73:$73</definedName>
    <definedName name="QB_DATA_2" localSheetId="2" hidden="1">'Budget vs Actual'!$43:$43,'Budget vs Actual'!$44:$44,'Budget vs Actual'!$46:$46,'Budget vs Actual'!$47:$47,'Budget vs Actual'!$48:$48,'Budget vs Actual'!$49:$49,'Budget vs Actual'!$50:$50,'Budget vs Actual'!$51:$51,'Budget vs Actual'!$52:$52,'Budget vs Actual'!$54:$54,'Budget vs Actual'!$55:$55,'Budget vs Actual'!$56:$56,'Budget vs Actual'!$59:$59,'Budget vs Actual'!$60:$60,'Budget vs Actual'!$61:$61,'Budget vs Actual'!$63:$63</definedName>
    <definedName name="QB_DATA_2" localSheetId="1" hidden="1">PNL!$54:$54,PNL!$55:$55,PNL!$57:$57,PNL!$60:$60,PNL!$67:$67,PNL!$71:$71</definedName>
    <definedName name="QB_DATA_3" localSheetId="2" hidden="1">'Budget vs Actual'!$64:$64,'Budget vs Actual'!$66:$66,'Budget vs Actual'!$67:$67,'Budget vs Actual'!$71:$71,'Budget vs Actual'!$72:$72,'Budget vs Actual'!$73:$73,'Budget vs Actual'!$75:$75,'Budget vs Actual'!$77:$77,'Budget vs Actual'!$80:$80,'Budget vs Actual'!$81:$81,'Budget vs Actual'!$82:$82,'Budget vs Actual'!$84:$84,'Budget vs Actual'!$85:$85,'Budget vs Actual'!$86:$86,'Budget vs Actual'!$87:$87,'Budget vs Actual'!$88:$88</definedName>
    <definedName name="QB_DATA_4" localSheetId="2" hidden="1">'Budget vs Actual'!$89:$89,'Budget vs Actual'!$91:$91,'Budget vs Actual'!$92:$92,'Budget vs Actual'!$93:$93,'Budget vs Actual'!$94:$94,'Budget vs Actual'!$96:$96,'Budget vs Actual'!$98:$98,'Budget vs Actual'!$99:$99,'Budget vs Actual'!$100:$100,'Budget vs Actual'!$101:$101,'Budget vs Actual'!$102:$102,'Budget vs Actual'!$103:$103,'Budget vs Actual'!$105:$105,'Budget vs Actual'!$106:$106,'Budget vs Actual'!$107:$107,'Budget vs Actual'!$110:$110</definedName>
    <definedName name="QB_DATA_5" localSheetId="2" hidden="1">'Budget vs Actual'!$111:$111,'Budget vs Actual'!$112:$112,'Budget vs Actual'!$113:$113,'Budget vs Actual'!$114:$114,'Budget vs Actual'!$115:$115,'Budget vs Actual'!$118:$118,'Budget vs Actual'!$119:$119,'Budget vs Actual'!$121:$121,'Budget vs Actual'!$122:$122,'Budget vs Actual'!$123:$123,'Budget vs Actual'!$125:$125,'Budget vs Actual'!$126:$126,'Budget vs Actual'!$127:$127,'Budget vs Actual'!$129:$129,'Budget vs Actual'!$130:$130,'Budget vs Actual'!$131:$131</definedName>
    <definedName name="QB_DATA_6" localSheetId="2" hidden="1">'Budget vs Actual'!$134:$134,'Budget vs Actual'!$135:$135,'Budget vs Actual'!$136:$136,'Budget vs Actual'!$139:$139,'Budget vs Actual'!$140:$140,'Budget vs Actual'!$141:$141,'Budget vs Actual'!$144:$144,'Budget vs Actual'!$145:$145,'Budget vs Actual'!$147:$147,'Budget vs Actual'!$148:$148,'Budget vs Actual'!$150:$150,'Budget vs Actual'!$151:$151,'Budget vs Actual'!$153:$153,'Budget vs Actual'!$154:$154,'Budget vs Actual'!$156:$156,'Budget vs Actual'!$157:$157</definedName>
    <definedName name="QB_DATA_7" localSheetId="2" hidden="1">'Budget vs Actual'!$158:$158,'Budget vs Actual'!$161:$161,'Budget vs Actual'!$162:$162,'Budget vs Actual'!$163:$163,'Budget vs Actual'!$164:$164,'Budget vs Actual'!$167:$167,'Budget vs Actual'!$168:$168,'Budget vs Actual'!$169:$169,'Budget vs Actual'!$170:$170,'Budget vs Actual'!$171:$171,'Budget vs Actual'!$172:$172,'Budget vs Actual'!$173:$173,'Budget vs Actual'!$174:$174,'Budget vs Actual'!$176:$176,'Budget vs Actual'!$177:$177,'Budget vs Actual'!$178:$178</definedName>
    <definedName name="QB_DATA_8" localSheetId="2" hidden="1">'Budget vs Actual'!$180:$180,'Budget vs Actual'!$186:$186,'Budget vs Actual'!$187:$187,'Budget vs Actual'!$188:$188,'Budget vs Actual'!$190:$190,'Budget vs Actual'!$192:$192,'Budget vs Actual'!$193:$193,'Budget vs Actual'!$194:$194,'Budget vs Actual'!$197:$197,'Budget vs Actual'!$198:$198,'Budget vs Actual'!$199:$199,'Budget vs Actual'!$200:$200,'Budget vs Actual'!$201:$201,'Budget vs Actual'!$203:$203,'Budget vs Actual'!$205:$205,'Budget vs Actual'!$206:$206</definedName>
    <definedName name="QB_DATA_9" localSheetId="2" hidden="1">'Budget vs Actual'!$209:$209,'Budget vs Actual'!$210:$210,'Budget vs Actual'!$211:$211,'Budget vs Actual'!$212:$212</definedName>
    <definedName name="QB_FORMULA_0" localSheetId="0" hidden="1">Balance!$F$9,Balance!$F$15,Balance!$F$22,Balance!$F$23,Balance!$F$37,Balance!$F$41,Balance!$F$44,Balance!$F$45,Balance!$F$51,Balance!$F$60,Balance!$F$61,Balance!$F$65,Balance!$F$66,Balance!$F$74,Balance!$F$75</definedName>
    <definedName name="QB_FORMULA_0" localSheetId="2" hidden="1">'Budget vs Actual'!$L$5,'Budget vs Actual'!$N$5,'Budget vs Actual'!$L$6,'Budget vs Actual'!$N$6,'Budget vs Actual'!$L$7,'Budget vs Actual'!$N$7,'Budget vs Actual'!$L$8,'Budget vs Actual'!$N$8,'Budget vs Actual'!$L$9,'Budget vs Actual'!$N$9,'Budget vs Actual'!$L$10,'Budget vs Actual'!$N$10,'Budget vs Actual'!$L$11,'Budget vs Actual'!$N$11,'Budget vs Actual'!$L$12,'Budget vs Actual'!$N$12</definedName>
    <definedName name="QB_FORMULA_0" localSheetId="1" hidden="1">PNL!$G$7,PNL!$G$18,PNL!$G$22,PNL!$G$30,PNL!$G$39,PNL!$G$41,PNL!$G$44,PNL!$G$48,PNL!$G$56,PNL!$G$58,PNL!$G$61,PNL!$G$62,PNL!$G$63,PNL!$G$68,PNL!$G$69,PNL!$G$72</definedName>
    <definedName name="QB_FORMULA_1" localSheetId="2" hidden="1">'Budget vs Actual'!$L$13,'Budget vs Actual'!$N$13,'Budget vs Actual'!$L$14,'Budget vs Actual'!$N$14,'Budget vs Actual'!$L$15,'Budget vs Actual'!$N$15,'Budget vs Actual'!$L$16,'Budget vs Actual'!$N$16,'Budget vs Actual'!$L$17,'Budget vs Actual'!$N$17,'Budget vs Actual'!$L$18,'Budget vs Actual'!$N$18,'Budget vs Actual'!$L$19,'Budget vs Actual'!$N$19,'Budget vs Actual'!$H$20,'Budget vs Actual'!$J$20</definedName>
    <definedName name="QB_FORMULA_1" localSheetId="1" hidden="1">PNL!$G$73,PNL!$G$74</definedName>
    <definedName name="QB_FORMULA_10" localSheetId="2" hidden="1">'Budget vs Actual'!$L$87,'Budget vs Actual'!$N$87,'Budget vs Actual'!$L$88,'Budget vs Actual'!$N$88,'Budget vs Actual'!$L$89,'Budget vs Actual'!$N$89,'Budget vs Actual'!$H$90,'Budget vs Actual'!$J$90,'Budget vs Actual'!$L$90,'Budget vs Actual'!$N$90,'Budget vs Actual'!$L$91,'Budget vs Actual'!$N$91,'Budget vs Actual'!$L$92,'Budget vs Actual'!$N$92,'Budget vs Actual'!$L$93,'Budget vs Actual'!$N$93</definedName>
    <definedName name="QB_FORMULA_11" localSheetId="2" hidden="1">'Budget vs Actual'!$L$94,'Budget vs Actual'!$N$94,'Budget vs Actual'!$H$95,'Budget vs Actual'!$J$95,'Budget vs Actual'!$L$95,'Budget vs Actual'!$N$95,'Budget vs Actual'!$L$96,'Budget vs Actual'!$N$96,'Budget vs Actual'!$L$98,'Budget vs Actual'!$N$98,'Budget vs Actual'!$L$99,'Budget vs Actual'!$N$99,'Budget vs Actual'!$L$100,'Budget vs Actual'!$N$100,'Budget vs Actual'!$L$101,'Budget vs Actual'!$N$101</definedName>
    <definedName name="QB_FORMULA_12" localSheetId="2" hidden="1">'Budget vs Actual'!$L$102,'Budget vs Actual'!$N$102,'Budget vs Actual'!$L$103,'Budget vs Actual'!$N$103,'Budget vs Actual'!$L$105,'Budget vs Actual'!$N$105,'Budget vs Actual'!$L$106,'Budget vs Actual'!$N$106,'Budget vs Actual'!$L$107,'Budget vs Actual'!$N$107,'Budget vs Actual'!$H$108,'Budget vs Actual'!$J$108,'Budget vs Actual'!$L$108,'Budget vs Actual'!$N$108,'Budget vs Actual'!$L$110,'Budget vs Actual'!$N$110</definedName>
    <definedName name="QB_FORMULA_13" localSheetId="2" hidden="1">'Budget vs Actual'!$L$111,'Budget vs Actual'!$N$111,'Budget vs Actual'!$L$112,'Budget vs Actual'!$N$112,'Budget vs Actual'!$L$113,'Budget vs Actual'!$N$113,'Budget vs Actual'!$L$114,'Budget vs Actual'!$N$114,'Budget vs Actual'!$L$115,'Budget vs Actual'!$N$115,'Budget vs Actual'!$H$116,'Budget vs Actual'!$J$116,'Budget vs Actual'!$L$116,'Budget vs Actual'!$N$116,'Budget vs Actual'!$L$118,'Budget vs Actual'!$N$118</definedName>
    <definedName name="QB_FORMULA_14" localSheetId="2" hidden="1">'Budget vs Actual'!$L$119,'Budget vs Actual'!$N$119,'Budget vs Actual'!$H$120,'Budget vs Actual'!$J$120,'Budget vs Actual'!$L$120,'Budget vs Actual'!$N$120,'Budget vs Actual'!$L$121,'Budget vs Actual'!$N$121,'Budget vs Actual'!$L$122,'Budget vs Actual'!$N$122,'Budget vs Actual'!$L$123,'Budget vs Actual'!$N$123,'Budget vs Actual'!$H$124,'Budget vs Actual'!$J$124,'Budget vs Actual'!$L$124,'Budget vs Actual'!$N$124</definedName>
    <definedName name="QB_FORMULA_15" localSheetId="2" hidden="1">'Budget vs Actual'!$L$125,'Budget vs Actual'!$N$125,'Budget vs Actual'!$L$126,'Budget vs Actual'!$N$126,'Budget vs Actual'!$L$127,'Budget vs Actual'!$N$127,'Budget vs Actual'!$L$129,'Budget vs Actual'!$N$129,'Budget vs Actual'!$L$130,'Budget vs Actual'!$N$130,'Budget vs Actual'!$L$131,'Budget vs Actual'!$N$131,'Budget vs Actual'!$H$132,'Budget vs Actual'!$J$132,'Budget vs Actual'!$L$132,'Budget vs Actual'!$N$132</definedName>
    <definedName name="QB_FORMULA_16" localSheetId="2" hidden="1">'Budget vs Actual'!$L$134,'Budget vs Actual'!$N$134,'Budget vs Actual'!$L$135,'Budget vs Actual'!$N$135,'Budget vs Actual'!$L$136,'Budget vs Actual'!$N$136,'Budget vs Actual'!$H$137,'Budget vs Actual'!$J$137,'Budget vs Actual'!$L$137,'Budget vs Actual'!$N$137,'Budget vs Actual'!$L$139,'Budget vs Actual'!$N$139,'Budget vs Actual'!$L$140,'Budget vs Actual'!$N$140,'Budget vs Actual'!$L$141,'Budget vs Actual'!$N$141</definedName>
    <definedName name="QB_FORMULA_17" localSheetId="2" hidden="1">'Budget vs Actual'!$H$142,'Budget vs Actual'!$J$142,'Budget vs Actual'!$L$142,'Budget vs Actual'!$N$142,'Budget vs Actual'!$L$144,'Budget vs Actual'!$N$144,'Budget vs Actual'!$L$145,'Budget vs Actual'!$N$145,'Budget vs Actual'!$L$147,'Budget vs Actual'!$N$147,'Budget vs Actual'!$L$148,'Budget vs Actual'!$N$148,'Budget vs Actual'!$H$149,'Budget vs Actual'!$J$149,'Budget vs Actual'!$L$149,'Budget vs Actual'!$N$149</definedName>
    <definedName name="QB_FORMULA_18" localSheetId="2" hidden="1">'Budget vs Actual'!$L$150,'Budget vs Actual'!$N$150,'Budget vs Actual'!$L$151,'Budget vs Actual'!$N$151,'Budget vs Actual'!$L$153,'Budget vs Actual'!$N$153,'Budget vs Actual'!$L$154,'Budget vs Actual'!$N$154,'Budget vs Actual'!$H$155,'Budget vs Actual'!$J$155,'Budget vs Actual'!$L$155,'Budget vs Actual'!$N$155,'Budget vs Actual'!$L$156,'Budget vs Actual'!$N$156,'Budget vs Actual'!$L$157,'Budget vs Actual'!$N$157</definedName>
    <definedName name="QB_FORMULA_19" localSheetId="2" hidden="1">'Budget vs Actual'!$L$158,'Budget vs Actual'!$N$158,'Budget vs Actual'!$H$159,'Budget vs Actual'!$J$159,'Budget vs Actual'!$L$159,'Budget vs Actual'!$N$159,'Budget vs Actual'!$L$161,'Budget vs Actual'!$N$161,'Budget vs Actual'!$L$162,'Budget vs Actual'!$N$162,'Budget vs Actual'!$L$163,'Budget vs Actual'!$N$163,'Budget vs Actual'!$L$164,'Budget vs Actual'!$N$164,'Budget vs Actual'!$H$165,'Budget vs Actual'!$J$165</definedName>
    <definedName name="QB_FORMULA_2" localSheetId="2" hidden="1">'Budget vs Actual'!$L$20,'Budget vs Actual'!$N$20,'Budget vs Actual'!$L$22,'Budget vs Actual'!$N$22,'Budget vs Actual'!$L$23,'Budget vs Actual'!$N$23,'Budget vs Actual'!$L$24,'Budget vs Actual'!$N$24,'Budget vs Actual'!$L$25,'Budget vs Actual'!$N$25,'Budget vs Actual'!$L$26,'Budget vs Actual'!$N$26,'Budget vs Actual'!$L$27,'Budget vs Actual'!$N$27,'Budget vs Actual'!$L$28,'Budget vs Actual'!$N$28</definedName>
    <definedName name="QB_FORMULA_20" localSheetId="2" hidden="1">'Budget vs Actual'!$L$165,'Budget vs Actual'!$N$165,'Budget vs Actual'!$L$167,'Budget vs Actual'!$N$167,'Budget vs Actual'!$L$168,'Budget vs Actual'!$N$168,'Budget vs Actual'!$L$169,'Budget vs Actual'!$N$169,'Budget vs Actual'!$L$170,'Budget vs Actual'!$N$170,'Budget vs Actual'!$L$171,'Budget vs Actual'!$N$171,'Budget vs Actual'!$L$172,'Budget vs Actual'!$N$172,'Budget vs Actual'!$L$173,'Budget vs Actual'!$N$173</definedName>
    <definedName name="QB_FORMULA_21" localSheetId="2" hidden="1">'Budget vs Actual'!$L$174,'Budget vs Actual'!$N$174,'Budget vs Actual'!$L$176,'Budget vs Actual'!$N$176,'Budget vs Actual'!$L$177,'Budget vs Actual'!$N$177,'Budget vs Actual'!$L$178,'Budget vs Actual'!$N$178,'Budget vs Actual'!$H$179,'Budget vs Actual'!$J$179,'Budget vs Actual'!$L$179,'Budget vs Actual'!$N$179,'Budget vs Actual'!$L$180,'Budget vs Actual'!$N$180,'Budget vs Actual'!$H$181,'Budget vs Actual'!$J$181</definedName>
    <definedName name="QB_FORMULA_22" localSheetId="2" hidden="1">'Budget vs Actual'!$L$181,'Budget vs Actual'!$N$181,'Budget vs Actual'!$H$182,'Budget vs Actual'!$J$182,'Budget vs Actual'!$L$182,'Budget vs Actual'!$N$182,'Budget vs Actual'!$H$183,'Budget vs Actual'!$J$183,'Budget vs Actual'!$L$183,'Budget vs Actual'!$N$183,'Budget vs Actual'!$L$186,'Budget vs Actual'!$N$186,'Budget vs Actual'!$L$187,'Budget vs Actual'!$N$187,'Budget vs Actual'!$L$188,'Budget vs Actual'!$N$188</definedName>
    <definedName name="QB_FORMULA_23" localSheetId="2" hidden="1">'Budget vs Actual'!$L$190,'Budget vs Actual'!$N$190,'Budget vs Actual'!$L$192,'Budget vs Actual'!$N$192,'Budget vs Actual'!$L$193,'Budget vs Actual'!$N$193,'Budget vs Actual'!$L$194,'Budget vs Actual'!$N$194,'Budget vs Actual'!$H$195,'Budget vs Actual'!$J$195,'Budget vs Actual'!$L$195,'Budget vs Actual'!$N$195,'Budget vs Actual'!$L$197,'Budget vs Actual'!$N$197,'Budget vs Actual'!$L$198,'Budget vs Actual'!$N$198</definedName>
    <definedName name="QB_FORMULA_24" localSheetId="2" hidden="1">'Budget vs Actual'!$L$199,'Budget vs Actual'!$N$199,'Budget vs Actual'!$L$200,'Budget vs Actual'!$N$200,'Budget vs Actual'!$L$201,'Budget vs Actual'!$N$201,'Budget vs Actual'!$H$202,'Budget vs Actual'!$J$202,'Budget vs Actual'!$L$202,'Budget vs Actual'!$N$202,'Budget vs Actual'!$L$203,'Budget vs Actual'!$N$203,'Budget vs Actual'!$H$204,'Budget vs Actual'!$J$204,'Budget vs Actual'!$L$204,'Budget vs Actual'!$N$204</definedName>
    <definedName name="QB_FORMULA_25" localSheetId="2" hidden="1">'Budget vs Actual'!$L$205,'Budget vs Actual'!$N$205,'Budget vs Actual'!$L$206,'Budget vs Actual'!$N$206,'Budget vs Actual'!$H$207,'Budget vs Actual'!$J$207,'Budget vs Actual'!$L$207,'Budget vs Actual'!$N$207,'Budget vs Actual'!$L$209,'Budget vs Actual'!$N$209,'Budget vs Actual'!$L$210,'Budget vs Actual'!$N$210,'Budget vs Actual'!$L$211,'Budget vs Actual'!$N$211,'Budget vs Actual'!$L$212,'Budget vs Actual'!$N$212</definedName>
    <definedName name="QB_FORMULA_26" localSheetId="2" hidden="1">'Budget vs Actual'!$H$213,'Budget vs Actual'!$J$213,'Budget vs Actual'!$L$213,'Budget vs Actual'!$N$213,'Budget vs Actual'!$H$214,'Budget vs Actual'!$J$214,'Budget vs Actual'!$L$214,'Budget vs Actual'!$N$214,'Budget vs Actual'!$H$215,'Budget vs Actual'!$J$215,'Budget vs Actual'!$L$215,'Budget vs Actual'!$N$215</definedName>
    <definedName name="QB_FORMULA_3" localSheetId="2" hidden="1">'Budget vs Actual'!$L$29,'Budget vs Actual'!$N$29,'Budget vs Actual'!$L$32,'Budget vs Actual'!$N$32,'Budget vs Actual'!$L$33,'Budget vs Actual'!$N$33,'Budget vs Actual'!$L$34,'Budget vs Actual'!$N$34,'Budget vs Actual'!$L$35,'Budget vs Actual'!$N$35,'Budget vs Actual'!$H$36,'Budget vs Actual'!$J$36,'Budget vs Actual'!$L$36,'Budget vs Actual'!$N$36,'Budget vs Actual'!$L$37,'Budget vs Actual'!$N$37</definedName>
    <definedName name="QB_FORMULA_4" localSheetId="2" hidden="1">'Budget vs Actual'!$H$38,'Budget vs Actual'!$J$38,'Budget vs Actual'!$L$38,'Budget vs Actual'!$N$38,'Budget vs Actual'!$L$39,'Budget vs Actual'!$N$39,'Budget vs Actual'!$L$40,'Budget vs Actual'!$N$40,'Budget vs Actual'!$L$41,'Budget vs Actual'!$N$41,'Budget vs Actual'!$L$42,'Budget vs Actual'!$N$42,'Budget vs Actual'!$L$43,'Budget vs Actual'!$N$43,'Budget vs Actual'!$L$44,'Budget vs Actual'!$N$44</definedName>
    <definedName name="QB_FORMULA_5" localSheetId="2" hidden="1">'Budget vs Actual'!$L$46,'Budget vs Actual'!$N$46,'Budget vs Actual'!$L$47,'Budget vs Actual'!$N$47,'Budget vs Actual'!$L$48,'Budget vs Actual'!$N$48,'Budget vs Actual'!$L$49,'Budget vs Actual'!$N$49,'Budget vs Actual'!$L$50,'Budget vs Actual'!$N$50,'Budget vs Actual'!$L$51,'Budget vs Actual'!$N$51,'Budget vs Actual'!$L$52,'Budget vs Actual'!$N$52,'Budget vs Actual'!$H$53,'Budget vs Actual'!$J$53</definedName>
    <definedName name="QB_FORMULA_6" localSheetId="2" hidden="1">'Budget vs Actual'!$L$53,'Budget vs Actual'!$N$53,'Budget vs Actual'!$L$54,'Budget vs Actual'!$N$54,'Budget vs Actual'!$L$55,'Budget vs Actual'!$N$55,'Budget vs Actual'!$L$56,'Budget vs Actual'!$N$56,'Budget vs Actual'!$L$59,'Budget vs Actual'!$N$59,'Budget vs Actual'!$L$60,'Budget vs Actual'!$N$60,'Budget vs Actual'!$L$61,'Budget vs Actual'!$N$61,'Budget vs Actual'!$L$63,'Budget vs Actual'!$N$63</definedName>
    <definedName name="QB_FORMULA_7" localSheetId="2" hidden="1">'Budget vs Actual'!$L$64,'Budget vs Actual'!$N$64,'Budget vs Actual'!$H$65,'Budget vs Actual'!$J$65,'Budget vs Actual'!$L$65,'Budget vs Actual'!$N$65,'Budget vs Actual'!$L$66,'Budget vs Actual'!$N$66,'Budget vs Actual'!$L$67,'Budget vs Actual'!$N$67,'Budget vs Actual'!$H$68,'Budget vs Actual'!$J$68,'Budget vs Actual'!$L$68,'Budget vs Actual'!$N$68,'Budget vs Actual'!$L$71,'Budget vs Actual'!$N$71</definedName>
    <definedName name="QB_FORMULA_8" localSheetId="2" hidden="1">'Budget vs Actual'!$L$72,'Budget vs Actual'!$N$72,'Budget vs Actual'!$L$73,'Budget vs Actual'!$N$73,'Budget vs Actual'!$H$74,'Budget vs Actual'!$J$74,'Budget vs Actual'!$L$74,'Budget vs Actual'!$N$74,'Budget vs Actual'!$L$75,'Budget vs Actual'!$N$75,'Budget vs Actual'!$H$76,'Budget vs Actual'!$J$76,'Budget vs Actual'!$L$76,'Budget vs Actual'!$N$76,'Budget vs Actual'!$L$77,'Budget vs Actual'!$N$77</definedName>
    <definedName name="QB_FORMULA_9" localSheetId="2" hidden="1">'Budget vs Actual'!$H$78,'Budget vs Actual'!$J$78,'Budget vs Actual'!$L$78,'Budget vs Actual'!$N$78,'Budget vs Actual'!$L$80,'Budget vs Actual'!$N$80,'Budget vs Actual'!$L$81,'Budget vs Actual'!$N$81,'Budget vs Actual'!$L$82,'Budget vs Actual'!$N$82,'Budget vs Actual'!$L$84,'Budget vs Actual'!$N$84,'Budget vs Actual'!$L$85,'Budget vs Actual'!$N$85,'Budget vs Actual'!$L$86,'Budget vs Actual'!$N$86</definedName>
    <definedName name="QB_ROW_1" localSheetId="0" hidden="1">Balance!$A$2</definedName>
    <definedName name="QB_ROW_10031" localSheetId="0" hidden="1">Balance!$D$49</definedName>
    <definedName name="QB_ROW_1011" localSheetId="0" hidden="1">Balance!$B$3</definedName>
    <definedName name="QB_ROW_101220" localSheetId="0" hidden="1">Balance!$C$39</definedName>
    <definedName name="QB_ROW_10240" localSheetId="2" hidden="1">'Budget vs Actual'!$E$170</definedName>
    <definedName name="QB_ROW_103240" localSheetId="2" hidden="1">'Budget vs Actual'!$E$173</definedName>
    <definedName name="QB_ROW_10331" localSheetId="0" hidden="1">Balance!$D$51</definedName>
    <definedName name="QB_ROW_104230" localSheetId="2" hidden="1">'Budget vs Actual'!$D$18</definedName>
    <definedName name="QB_ROW_106240" localSheetId="0" hidden="1">Balance!$E$57</definedName>
    <definedName name="QB_ROW_107230" localSheetId="2" hidden="1">'Budget vs Actual'!$D$9</definedName>
    <definedName name="QB_ROW_107230" localSheetId="1" hidden="1">PNL!$D$5</definedName>
    <definedName name="QB_ROW_110230" localSheetId="0" hidden="1">Balance!$D$64</definedName>
    <definedName name="QB_ROW_11240" localSheetId="2" hidden="1">'Budget vs Actual'!$E$169</definedName>
    <definedName name="QB_ROW_116250" localSheetId="2" hidden="1">'Budget vs Actual'!$F$147</definedName>
    <definedName name="QB_ROW_117220" localSheetId="0" hidden="1">Balance!$C$31</definedName>
    <definedName name="QB_ROW_12031" localSheetId="0" hidden="1">Balance!$D$52</definedName>
    <definedName name="QB_ROW_1220" localSheetId="0" hidden="1">Balance!$C$70</definedName>
    <definedName name="QB_ROW_122030" localSheetId="2" hidden="1">'Budget vs Actual'!$D$138</definedName>
    <definedName name="QB_ROW_122240" localSheetId="2" hidden="1">'Budget vs Actual'!$E$141</definedName>
    <definedName name="QB_ROW_122330" localSheetId="2" hidden="1">'Budget vs Actual'!$D$142</definedName>
    <definedName name="QB_ROW_123040" localSheetId="2" hidden="1">'Budget vs Actual'!$E$191</definedName>
    <definedName name="QB_ROW_123250" localSheetId="2" hidden="1">'Budget vs Actual'!$F$194</definedName>
    <definedName name="QB_ROW_12331" localSheetId="0" hidden="1">Balance!$D$60</definedName>
    <definedName name="QB_ROW_123340" localSheetId="2" hidden="1">'Budget vs Actual'!$E$195</definedName>
    <definedName name="QB_ROW_125230" localSheetId="2" hidden="1">'Budget vs Actual'!$D$16</definedName>
    <definedName name="QB_ROW_128240" localSheetId="0" hidden="1">Balance!$E$58</definedName>
    <definedName name="QB_ROW_129240" localSheetId="2" hidden="1">'Budget vs Actual'!$E$168</definedName>
    <definedName name="QB_ROW_13021" localSheetId="0" hidden="1">Balance!$C$62</definedName>
    <definedName name="QB_ROW_1311" localSheetId="0" hidden="1">Balance!$B$23</definedName>
    <definedName name="QB_ROW_131230" localSheetId="2" hidden="1">'Budget vs Actual'!$D$11</definedName>
    <definedName name="QB_ROW_13321" localSheetId="0" hidden="1">Balance!$C$65</definedName>
    <definedName name="QB_ROW_133230" localSheetId="0" hidden="1">Balance!$D$21</definedName>
    <definedName name="QB_ROW_134220" localSheetId="0" hidden="1">Balance!$C$72</definedName>
    <definedName name="QB_ROW_135220" localSheetId="0" hidden="1">Balance!$C$71</definedName>
    <definedName name="QB_ROW_136220" localSheetId="0" hidden="1">Balance!$C$32</definedName>
    <definedName name="QB_ROW_137220" localSheetId="0" hidden="1">Balance!$C$40</definedName>
    <definedName name="QB_ROW_139250" localSheetId="2" hidden="1">'Budget vs Actual'!$F$198</definedName>
    <definedName name="QB_ROW_14011" localSheetId="0" hidden="1">Balance!$B$67</definedName>
    <definedName name="QB_ROW_140240" localSheetId="2" hidden="1">'Budget vs Actual'!$E$49</definedName>
    <definedName name="QB_ROW_141240" localSheetId="2" hidden="1">'Budget vs Actual'!$E$156</definedName>
    <definedName name="QB_ROW_142240" localSheetId="2" hidden="1">'Budget vs Actual'!$E$101</definedName>
    <definedName name="QB_ROW_14311" localSheetId="0" hidden="1">Balance!$B$74</definedName>
    <definedName name="QB_ROW_146320" localSheetId="0" hidden="1">Balance!$C$33</definedName>
    <definedName name="QB_ROW_147230" localSheetId="2" hidden="1">'Budget vs Actual'!$D$127</definedName>
    <definedName name="QB_ROW_150240" localSheetId="2" hidden="1">'Budget vs Actual'!$E$122</definedName>
    <definedName name="QB_ROW_152330" localSheetId="0" hidden="1">Balance!$D$7</definedName>
    <definedName name="QB_ROW_154230" localSheetId="0" hidden="1">Balance!$D$8</definedName>
    <definedName name="QB_ROW_155250" localSheetId="2" hidden="1">'Budget vs Actual'!$F$197</definedName>
    <definedName name="QB_ROW_16240" localSheetId="2" hidden="1">'Budget vs Actual'!$E$145</definedName>
    <definedName name="QB_ROW_17221" localSheetId="0" hidden="1">Balance!$C$73</definedName>
    <definedName name="QB_ROW_17230" localSheetId="2" hidden="1">'Budget vs Actual'!$D$41</definedName>
    <definedName name="QB_ROW_180230" localSheetId="0" hidden="1">Balance!$D$18</definedName>
    <definedName name="QB_ROW_181230" localSheetId="0" hidden="1">Balance!$D$20</definedName>
    <definedName name="QB_ROW_182250" localSheetId="2" hidden="1">'Budget vs Actual'!$F$199</definedName>
    <definedName name="QB_ROW_18230" localSheetId="2" hidden="1">'Budget vs Actual'!$D$43</definedName>
    <definedName name="QB_ROW_18230" localSheetId="1" hidden="1">PNL!$D$13</definedName>
    <definedName name="QB_ROW_18301" localSheetId="2" hidden="1">'Budget vs Actual'!$A$215</definedName>
    <definedName name="QB_ROW_18301" localSheetId="1" hidden="1">PNL!$A$74</definedName>
    <definedName name="QB_ROW_183220" localSheetId="0" hidden="1">Balance!$C$43</definedName>
    <definedName name="QB_ROW_184250" localSheetId="2" hidden="1">'Budget vs Actual'!$F$193</definedName>
    <definedName name="QB_ROW_187250" localSheetId="2" hidden="1">'Budget vs Actual'!$F$200</definedName>
    <definedName name="QB_ROW_189040" localSheetId="2" hidden="1">'Budget vs Actual'!$E$196</definedName>
    <definedName name="QB_ROW_189250" localSheetId="2" hidden="1">'Budget vs Actual'!$F$201</definedName>
    <definedName name="QB_ROW_189340" localSheetId="2" hidden="1">'Budget vs Actual'!$E$202</definedName>
    <definedName name="QB_ROW_19011" localSheetId="2" hidden="1">'Budget vs Actual'!$B$3</definedName>
    <definedName name="QB_ROW_19011" localSheetId="1" hidden="1">PNL!$B$2</definedName>
    <definedName name="QB_ROW_191040" localSheetId="2" hidden="1">'Budget vs Actual'!$E$69</definedName>
    <definedName name="QB_ROW_191250" localSheetId="2" hidden="1">'Budget vs Actual'!$F$75</definedName>
    <definedName name="QB_ROW_191340" localSheetId="2" hidden="1">'Budget vs Actual'!$E$76</definedName>
    <definedName name="QB_ROW_191340" localSheetId="1" hidden="1">PNL!$E$21</definedName>
    <definedName name="QB_ROW_192030" localSheetId="2" hidden="1">'Budget vs Actual'!$D$128</definedName>
    <definedName name="QB_ROW_192030" localSheetId="1" hidden="1">PNL!$D$42</definedName>
    <definedName name="QB_ROW_192240" localSheetId="2" hidden="1">'Budget vs Actual'!$E$131</definedName>
    <definedName name="QB_ROW_192330" localSheetId="2" hidden="1">'Budget vs Actual'!$D$132</definedName>
    <definedName name="QB_ROW_192330" localSheetId="1" hidden="1">PNL!$D$44</definedName>
    <definedName name="QB_ROW_19311" localSheetId="2" hidden="1">'Budget vs Actual'!$B$183</definedName>
    <definedName name="QB_ROW_19311" localSheetId="1" hidden="1">PNL!$B$63</definedName>
    <definedName name="QB_ROW_193230" localSheetId="2" hidden="1">'Budget vs Actual'!$D$210</definedName>
    <definedName name="QB_ROW_193230" localSheetId="1" hidden="1">PNL!$D$71</definedName>
    <definedName name="QB_ROW_194030" localSheetId="2" hidden="1">'Budget vs Actual'!$D$166</definedName>
    <definedName name="QB_ROW_194030" localSheetId="1" hidden="1">PNL!$D$59</definedName>
    <definedName name="QB_ROW_194240" localSheetId="2" hidden="1">'Budget vs Actual'!$E$180</definedName>
    <definedName name="QB_ROW_194330" localSheetId="2" hidden="1">'Budget vs Actual'!$D$181</definedName>
    <definedName name="QB_ROW_194330" localSheetId="1" hidden="1">PNL!$D$61</definedName>
    <definedName name="QB_ROW_196240" localSheetId="0" hidden="1">Balance!$E$54</definedName>
    <definedName name="QB_ROW_198240" localSheetId="0" hidden="1">Balance!$E$53</definedName>
    <definedName name="QB_ROW_199240" localSheetId="0" hidden="1">Balance!$E$59</definedName>
    <definedName name="QB_ROW_20021" localSheetId="2" hidden="1">'Budget vs Actual'!$C$4</definedName>
    <definedName name="QB_ROW_20021" localSheetId="1" hidden="1">PNL!$C$3</definedName>
    <definedName name="QB_ROW_200250" localSheetId="2" hidden="1">'Budget vs Actual'!$F$192</definedName>
    <definedName name="QB_ROW_201230" localSheetId="2" hidden="1">'Budget vs Actual'!$D$39</definedName>
    <definedName name="QB_ROW_2021" localSheetId="0" hidden="1">Balance!$C$4</definedName>
    <definedName name="QB_ROW_202230" localSheetId="2" hidden="1">'Budget vs Actual'!$D$212</definedName>
    <definedName name="QB_ROW_20321" localSheetId="2" hidden="1">'Budget vs Actual'!$C$20</definedName>
    <definedName name="QB_ROW_20321" localSheetId="1" hidden="1">PNL!$C$7</definedName>
    <definedName name="QB_ROW_2040" localSheetId="2" hidden="1">'Budget vs Actual'!$E$146</definedName>
    <definedName name="QB_ROW_207230" localSheetId="2" hidden="1">'Budget vs Actual'!$D$42</definedName>
    <definedName name="QB_ROW_207230" localSheetId="1" hidden="1">PNL!$D$12</definedName>
    <definedName name="QB_ROW_208240" localSheetId="2" hidden="1">'Budget vs Actual'!$E$140</definedName>
    <definedName name="QB_ROW_209240" localSheetId="0" hidden="1">Balance!$E$55</definedName>
    <definedName name="QB_ROW_21021" localSheetId="2" hidden="1">'Budget vs Actual'!$C$21</definedName>
    <definedName name="QB_ROW_21021" localSheetId="1" hidden="1">PNL!$C$8</definedName>
    <definedName name="QB_ROW_210230" localSheetId="2" hidden="1">'Budget vs Actual'!$D$12</definedName>
    <definedName name="QB_ROW_212240" localSheetId="2" hidden="1">'Budget vs Actual'!$E$50</definedName>
    <definedName name="QB_ROW_21321" localSheetId="2" hidden="1">'Budget vs Actual'!$C$182</definedName>
    <definedName name="QB_ROW_21321" localSheetId="1" hidden="1">PNL!$C$62</definedName>
    <definedName name="QB_ROW_213240" localSheetId="2" hidden="1">'Budget vs Actual'!$E$139</definedName>
    <definedName name="QB_ROW_215240" localSheetId="2" hidden="1">'Budget vs Actual'!$E$172</definedName>
    <definedName name="QB_ROW_216240" localSheetId="2" hidden="1">'Budget vs Actual'!$E$81</definedName>
    <definedName name="QB_ROW_216240" localSheetId="1" hidden="1">PNL!$E$24</definedName>
    <definedName name="QB_ROW_217230" localSheetId="0" hidden="1">Balance!$D$5</definedName>
    <definedName name="QB_ROW_218230" localSheetId="0" hidden="1">Balance!$D$6</definedName>
    <definedName name="QB_ROW_219230" localSheetId="0" hidden="1">Balance!$D$19</definedName>
    <definedName name="QB_ROW_22011" localSheetId="2" hidden="1">'Budget vs Actual'!$B$184</definedName>
    <definedName name="QB_ROW_22011" localSheetId="1" hidden="1">PNL!$B$64</definedName>
    <definedName name="QB_ROW_220220" localSheetId="0" hidden="1">Balance!$C$38</definedName>
    <definedName name="QB_ROW_221230" localSheetId="2" hidden="1">'Budget vs Actual'!$D$206</definedName>
    <definedName name="QB_ROW_222240" localSheetId="2" hidden="1">'Budget vs Actual'!$E$151</definedName>
    <definedName name="QB_ROW_222240" localSheetId="1" hidden="1">PNL!$E$52</definedName>
    <definedName name="QB_ROW_22230" localSheetId="2" hidden="1">'Budget vs Actual'!$D$24</definedName>
    <definedName name="QB_ROW_22230" localSheetId="1" hidden="1">PNL!$D$10</definedName>
    <definedName name="QB_ROW_22311" localSheetId="2" hidden="1">'Budget vs Actual'!$B$214</definedName>
    <definedName name="QB_ROW_22311" localSheetId="1" hidden="1">PNL!$B$73</definedName>
    <definedName name="QB_ROW_223230" localSheetId="2" hidden="1">'Budget vs Actual'!$D$56</definedName>
    <definedName name="QB_ROW_2250" localSheetId="2" hidden="1">'Budget vs Actual'!$F$148</definedName>
    <definedName name="QB_ROW_225020" localSheetId="0" hidden="1">Balance!$C$34</definedName>
    <definedName name="QB_ROW_225230" localSheetId="0" hidden="1">Balance!$D$36</definedName>
    <definedName name="QB_ROW_225320" localSheetId="0" hidden="1">Balance!$C$37</definedName>
    <definedName name="QB_ROW_227250" localSheetId="2" hidden="1">'Budget vs Actual'!$F$34</definedName>
    <definedName name="QB_ROW_228250" localSheetId="2" hidden="1">'Budget vs Actual'!$F$60</definedName>
    <definedName name="QB_ROW_229250" localSheetId="2" hidden="1">'Budget vs Actual'!$F$61</definedName>
    <definedName name="QB_ROW_23021" localSheetId="2" hidden="1">'Budget vs Actual'!$C$185</definedName>
    <definedName name="QB_ROW_23021" localSheetId="1" hidden="1">PNL!$C$65</definedName>
    <definedName name="QB_ROW_230230" localSheetId="0" hidden="1">Balance!$D$35</definedName>
    <definedName name="QB_ROW_231240" localSheetId="2" hidden="1">'Budget vs Actual'!$E$129</definedName>
    <definedName name="QB_ROW_2321" localSheetId="0" hidden="1">Balance!$C$9</definedName>
    <definedName name="QB_ROW_232250" localSheetId="2" hidden="1">'Budget vs Actual'!$F$66</definedName>
    <definedName name="QB_ROW_23230" localSheetId="2" hidden="1">'Budget vs Actual'!$D$187</definedName>
    <definedName name="QB_ROW_23321" localSheetId="2" hidden="1">'Budget vs Actual'!$C$207</definedName>
    <definedName name="QB_ROW_23321" localSheetId="1" hidden="1">PNL!$C$69</definedName>
    <definedName name="QB_ROW_233260" localSheetId="2" hidden="1">'Budget vs Actual'!$G$72</definedName>
    <definedName name="QB_ROW_2340" localSheetId="2" hidden="1">'Budget vs Actual'!$E$149</definedName>
    <definedName name="QB_ROW_234250" localSheetId="2" hidden="1">'Budget vs Actual'!$F$32</definedName>
    <definedName name="QB_ROW_237030" localSheetId="2" hidden="1">'Budget vs Actual'!$D$57</definedName>
    <definedName name="QB_ROW_237030" localSheetId="1" hidden="1">PNL!$D$19</definedName>
    <definedName name="QB_ROW_237240" localSheetId="2" hidden="1">'Budget vs Actual'!$E$77</definedName>
    <definedName name="QB_ROW_237330" localSheetId="2" hidden="1">'Budget vs Actual'!$D$78</definedName>
    <definedName name="QB_ROW_237330" localSheetId="1" hidden="1">PNL!$D$22</definedName>
    <definedName name="QB_ROW_238030" localSheetId="2" hidden="1">'Budget vs Actual'!$D$30</definedName>
    <definedName name="QB_ROW_238240" localSheetId="2" hidden="1">'Budget vs Actual'!$E$37</definedName>
    <definedName name="QB_ROW_238330" localSheetId="2" hidden="1">'Budget vs Actual'!$D$38</definedName>
    <definedName name="QB_ROW_239040" localSheetId="2" hidden="1">'Budget vs Actual'!$E$31</definedName>
    <definedName name="QB_ROW_239250" localSheetId="2" hidden="1">'Budget vs Actual'!$F$35</definedName>
    <definedName name="QB_ROW_239340" localSheetId="2" hidden="1">'Budget vs Actual'!$E$36</definedName>
    <definedName name="QB_ROW_24021" localSheetId="2" hidden="1">'Budget vs Actual'!$C$208</definedName>
    <definedName name="QB_ROW_24021" localSheetId="1" hidden="1">PNL!$C$70</definedName>
    <definedName name="QB_ROW_240240" localSheetId="2" hidden="1">'Budget vs Actual'!$E$102</definedName>
    <definedName name="QB_ROW_241030" localSheetId="2" hidden="1">'Budget vs Actual'!$D$143</definedName>
    <definedName name="QB_ROW_241030" localSheetId="1" hidden="1">PNL!$D$49</definedName>
    <definedName name="QB_ROW_241240" localSheetId="2" hidden="1">'Budget vs Actual'!$E$158</definedName>
    <definedName name="QB_ROW_241330" localSheetId="2" hidden="1">'Budget vs Actual'!$D$159</definedName>
    <definedName name="QB_ROW_241330" localSheetId="1" hidden="1">PNL!$D$58</definedName>
    <definedName name="QB_ROW_242030" localSheetId="2" hidden="1">'Budget vs Actual'!$D$189</definedName>
    <definedName name="QB_ROW_242030" localSheetId="1" hidden="1">PNL!$D$66</definedName>
    <definedName name="QB_ROW_242240" localSheetId="2" hidden="1">'Budget vs Actual'!$E$203</definedName>
    <definedName name="QB_ROW_242330" localSheetId="2" hidden="1">'Budget vs Actual'!$D$204</definedName>
    <definedName name="QB_ROW_242330" localSheetId="1" hidden="1">PNL!$D$68</definedName>
    <definedName name="QB_ROW_24321" localSheetId="2" hidden="1">'Budget vs Actual'!$C$213</definedName>
    <definedName name="QB_ROW_24321" localSheetId="1" hidden="1">PNL!$C$72</definedName>
    <definedName name="QB_ROW_244230" localSheetId="2" hidden="1">'Budget vs Actual'!$D$186</definedName>
    <definedName name="QB_ROW_246230" localSheetId="2" hidden="1">'Budget vs Actual'!$D$14</definedName>
    <definedName name="QB_ROW_248230" localSheetId="2" hidden="1">'Budget vs Actual'!$D$211</definedName>
    <definedName name="QB_ROW_249250" localSheetId="2" hidden="1">'Budget vs Actual'!$F$33</definedName>
    <definedName name="QB_ROW_250240" localSheetId="2" hidden="1">'Budget vs Actual'!$E$93</definedName>
    <definedName name="QB_ROW_250240" localSheetId="1" hidden="1">PNL!$E$29</definedName>
    <definedName name="QB_ROW_251240" localSheetId="2" hidden="1">'Budget vs Actual'!$E$92</definedName>
    <definedName name="QB_ROW_251240" localSheetId="1" hidden="1">PNL!$E$28</definedName>
    <definedName name="QB_ROW_252240" localSheetId="2" hidden="1">'Budget vs Actual'!$E$82</definedName>
    <definedName name="QB_ROW_252240" localSheetId="1" hidden="1">PNL!$E$25</definedName>
    <definedName name="QB_ROW_25230" localSheetId="2" hidden="1">'Budget vs Actual'!$D$44</definedName>
    <definedName name="QB_ROW_253240" localSheetId="2" hidden="1">'Budget vs Actual'!$E$91</definedName>
    <definedName name="QB_ROW_253240" localSheetId="1" hidden="1">PNL!$E$27</definedName>
    <definedName name="QB_ROW_254030" localSheetId="2" hidden="1">'Budget vs Actual'!$D$79</definedName>
    <definedName name="QB_ROW_254030" localSheetId="1" hidden="1">PNL!$D$23</definedName>
    <definedName name="QB_ROW_254240" localSheetId="2" hidden="1">'Budget vs Actual'!$E$94</definedName>
    <definedName name="QB_ROW_254330" localSheetId="2" hidden="1">'Budget vs Actual'!$D$95</definedName>
    <definedName name="QB_ROW_254330" localSheetId="1" hidden="1">PNL!$D$30</definedName>
    <definedName name="QB_ROW_255220" localSheetId="0" hidden="1">Balance!$C$30</definedName>
    <definedName name="QB_ROW_256230" localSheetId="2" hidden="1">'Budget vs Actual'!$D$19</definedName>
    <definedName name="QB_ROW_257230" localSheetId="2" hidden="1">'Budget vs Actual'!$D$5</definedName>
    <definedName name="QB_ROW_258230" localSheetId="0" hidden="1">Balance!$D$13</definedName>
    <definedName name="QB_ROW_259230" localSheetId="2" hidden="1">'Budget vs Actual'!$D$188</definedName>
    <definedName name="QB_ROW_260230" localSheetId="0" hidden="1">Balance!$D$14</definedName>
    <definedName name="QB_ROW_261230" localSheetId="2" hidden="1">'Budget vs Actual'!$D$205</definedName>
    <definedName name="QB_ROW_262240" localSheetId="2" hidden="1">'Budget vs Actual'!$E$99</definedName>
    <definedName name="QB_ROW_262240" localSheetId="1" hidden="1">PNL!$E$32</definedName>
    <definedName name="QB_ROW_26240" localSheetId="2" hidden="1">'Budget vs Actual'!$E$150</definedName>
    <definedName name="QB_ROW_26240" localSheetId="1" hidden="1">PNL!$E$51</definedName>
    <definedName name="QB_ROW_264240" localSheetId="2" hidden="1">'Budget vs Actual'!$E$80</definedName>
    <definedName name="QB_ROW_265240" localSheetId="2" hidden="1">'Budget vs Actual'!$E$47</definedName>
    <definedName name="QB_ROW_265240" localSheetId="1" hidden="1">PNL!$E$15</definedName>
    <definedName name="QB_ROW_266230" localSheetId="2" hidden="1">'Budget vs Actual'!$D$8</definedName>
    <definedName name="QB_ROW_267250" localSheetId="2" hidden="1">'Budget vs Actual'!$F$114</definedName>
    <definedName name="QB_ROW_267250" localSheetId="1" hidden="1">PNL!$F$37</definedName>
    <definedName name="QB_ROW_268250" localSheetId="2" hidden="1">'Budget vs Actual'!$F$113</definedName>
    <definedName name="QB_ROW_269250" localSheetId="2" hidden="1">'Budget vs Actual'!$F$112</definedName>
    <definedName name="QB_ROW_269250" localSheetId="1" hidden="1">PNL!$F$36</definedName>
    <definedName name="QB_ROW_270230" localSheetId="2" hidden="1">'Budget vs Actual'!$D$209</definedName>
    <definedName name="QB_ROW_27030" localSheetId="2" hidden="1">'Budget vs Actual'!$D$45</definedName>
    <definedName name="QB_ROW_27030" localSheetId="1" hidden="1">PNL!$D$14</definedName>
    <definedName name="QB_ROW_271220" localSheetId="0" hidden="1">Balance!$C$69</definedName>
    <definedName name="QB_ROW_272220" localSheetId="0" hidden="1">Balance!$C$68</definedName>
    <definedName name="QB_ROW_27240" localSheetId="2" hidden="1">'Budget vs Actual'!$E$52</definedName>
    <definedName name="QB_ROW_273250" localSheetId="2" hidden="1">'Budget vs Actual'!$F$111</definedName>
    <definedName name="QB_ROW_27330" localSheetId="2" hidden="1">'Budget vs Actual'!$D$53</definedName>
    <definedName name="QB_ROW_27330" localSheetId="1" hidden="1">PNL!$D$18</definedName>
    <definedName name="QB_ROW_274230" localSheetId="2" hidden="1">'Budget vs Actual'!$D$29</definedName>
    <definedName name="QB_ROW_274230" localSheetId="1" hidden="1">PNL!$D$11</definedName>
    <definedName name="QB_ROW_275230" localSheetId="2" hidden="1">'Budget vs Actual'!$D$28</definedName>
    <definedName name="QB_ROW_276230" localSheetId="2" hidden="1">'Budget vs Actual'!$D$27</definedName>
    <definedName name="QB_ROW_277230" localSheetId="2" hidden="1">'Budget vs Actual'!$D$7</definedName>
    <definedName name="QB_ROW_278220" localSheetId="0" hidden="1">Balance!$C$28</definedName>
    <definedName name="QB_ROW_279240" localSheetId="2" hidden="1">'Budget vs Actual'!$E$98</definedName>
    <definedName name="QB_ROW_280230" localSheetId="0" hidden="1">Balance!$D$11</definedName>
    <definedName name="QB_ROW_281230" localSheetId="0" hidden="1">Balance!$D$17</definedName>
    <definedName name="QB_ROW_282220" localSheetId="0" hidden="1">Balance!$C$27</definedName>
    <definedName name="QB_ROW_28240" localSheetId="2" hidden="1">'Budget vs Actual'!$E$171</definedName>
    <definedName name="QB_ROW_28240" localSheetId="1" hidden="1">PNL!$E$60</definedName>
    <definedName name="QB_ROW_283250" localSheetId="2" hidden="1">'Budget vs Actual'!$F$118</definedName>
    <definedName name="QB_ROW_284230" localSheetId="0" hidden="1">Balance!$D$63</definedName>
    <definedName name="QB_ROW_285250" localSheetId="2" hidden="1">'Budget vs Actual'!$F$110</definedName>
    <definedName name="QB_ROW_285250" localSheetId="1" hidden="1">PNL!$F$35</definedName>
    <definedName name="QB_ROW_286230" localSheetId="2" hidden="1">'Budget vs Actual'!$D$26</definedName>
    <definedName name="QB_ROW_287230" localSheetId="2" hidden="1">'Budget vs Actual'!$D$25</definedName>
    <definedName name="QB_ROW_288220" localSheetId="0" hidden="1">Balance!$C$26</definedName>
    <definedName name="QB_ROW_289220" localSheetId="0" hidden="1">Balance!$C$25</definedName>
    <definedName name="QB_ROW_290250" localSheetId="2" hidden="1">'Budget vs Actual'!$F$153</definedName>
    <definedName name="QB_ROW_290250" localSheetId="1" hidden="1">PNL!$F$54</definedName>
    <definedName name="QB_ROW_291230" localSheetId="2" hidden="1">'Budget vs Actual'!$D$23</definedName>
    <definedName name="QB_ROW_292230" localSheetId="2" hidden="1">'Budget vs Actual'!$D$22</definedName>
    <definedName name="QB_ROW_292230" localSheetId="1" hidden="1">PNL!$D$9</definedName>
    <definedName name="QB_ROW_29230" localSheetId="2" hidden="1">'Budget vs Actual'!$D$54</definedName>
    <definedName name="QB_ROW_293240" localSheetId="2" hidden="1">'Budget vs Actual'!$E$46</definedName>
    <definedName name="QB_ROW_30040" localSheetId="2" hidden="1">'Budget vs Actual'!$E$152</definedName>
    <definedName name="QB_ROW_30040" localSheetId="1" hidden="1">PNL!$E$53</definedName>
    <definedName name="QB_ROW_301" localSheetId="0" hidden="1">Balance!$A$45</definedName>
    <definedName name="QB_ROW_3021" localSheetId="0" hidden="1">Balance!$C$10</definedName>
    <definedName name="QB_ROW_30250" localSheetId="2" hidden="1">'Budget vs Actual'!$F$154</definedName>
    <definedName name="QB_ROW_30250" localSheetId="1" hidden="1">PNL!$F$55</definedName>
    <definedName name="QB_ROW_30340" localSheetId="2" hidden="1">'Budget vs Actual'!$E$155</definedName>
    <definedName name="QB_ROW_30340" localSheetId="1" hidden="1">PNL!$E$56</definedName>
    <definedName name="QB_ROW_31040" localSheetId="2" hidden="1">'Budget vs Actual'!$E$58</definedName>
    <definedName name="QB_ROW_31250" localSheetId="2" hidden="1">'Budget vs Actual'!$F$67</definedName>
    <definedName name="QB_ROW_31340" localSheetId="2" hidden="1">'Budget vs Actual'!$E$68</definedName>
    <definedName name="QB_ROW_31340" localSheetId="1" hidden="1">PNL!$E$20</definedName>
    <definedName name="QB_ROW_32250" localSheetId="2" hidden="1">'Budget vs Actual'!$F$84</definedName>
    <definedName name="QB_ROW_3230" localSheetId="2" hidden="1">'Budget vs Actual'!$D$6</definedName>
    <definedName name="QB_ROW_3230" localSheetId="1" hidden="1">PNL!$D$4</definedName>
    <definedName name="QB_ROW_3321" localSheetId="0" hidden="1">Balance!$C$15</definedName>
    <definedName name="QB_ROW_33250" localSheetId="2" hidden="1">'Budget vs Actual'!$F$85</definedName>
    <definedName name="QB_ROW_34250" localSheetId="2" hidden="1">'Budget vs Actual'!$F$86</definedName>
    <definedName name="QB_ROW_35250" localSheetId="2" hidden="1">'Budget vs Actual'!$F$87</definedName>
    <definedName name="QB_ROW_36250" localSheetId="2" hidden="1">'Budget vs Actual'!$F$88</definedName>
    <definedName name="QB_ROW_37050" localSheetId="2" hidden="1">'Budget vs Actual'!$F$62</definedName>
    <definedName name="QB_ROW_37260" localSheetId="2" hidden="1">'Budget vs Actual'!$G$64</definedName>
    <definedName name="QB_ROW_37350" localSheetId="2" hidden="1">'Budget vs Actual'!$F$65</definedName>
    <definedName name="QB_ROW_38260" localSheetId="2" hidden="1">'Budget vs Actual'!$G$63</definedName>
    <definedName name="QB_ROW_39240" localSheetId="2" hidden="1">'Budget vs Actual'!$E$157</definedName>
    <definedName name="QB_ROW_39240" localSheetId="1" hidden="1">PNL!$E$57</definedName>
    <definedName name="QB_ROW_4021" localSheetId="0" hidden="1">Balance!$C$16</definedName>
    <definedName name="QB_ROW_40230" localSheetId="2" hidden="1">'Budget vs Actual'!$D$96</definedName>
    <definedName name="QB_ROW_41030" localSheetId="2" hidden="1">'Budget vs Actual'!$D$97</definedName>
    <definedName name="QB_ROW_41030" localSheetId="1" hidden="1">PNL!$D$31</definedName>
    <definedName name="QB_ROW_41240" localSheetId="2" hidden="1">'Budget vs Actual'!$E$123</definedName>
    <definedName name="QB_ROW_41330" localSheetId="2" hidden="1">'Budget vs Actual'!$D$124</definedName>
    <definedName name="QB_ROW_41330" localSheetId="1" hidden="1">PNL!$D$41</definedName>
    <definedName name="QB_ROW_42240" localSheetId="2" hidden="1">'Budget vs Actual'!$E$100</definedName>
    <definedName name="QB_ROW_42240" localSheetId="1" hidden="1">PNL!$E$33</definedName>
    <definedName name="QB_ROW_4230" localSheetId="2" hidden="1">'Budget vs Actual'!$D$13</definedName>
    <definedName name="QB_ROW_43040" localSheetId="2" hidden="1">'Budget vs Actual'!$E$117</definedName>
    <definedName name="QB_ROW_4321" localSheetId="0" hidden="1">Balance!$C$22</definedName>
    <definedName name="QB_ROW_43250" localSheetId="2" hidden="1">'Budget vs Actual'!$F$119</definedName>
    <definedName name="QB_ROW_43340" localSheetId="2" hidden="1">'Budget vs Actual'!$E$120</definedName>
    <definedName name="QB_ROW_43340" localSheetId="1" hidden="1">PNL!$E$40</definedName>
    <definedName name="QB_ROW_44230" localSheetId="2" hidden="1">'Budget vs Actual'!$D$17</definedName>
    <definedName name="QB_ROW_44230" localSheetId="1" hidden="1">PNL!$D$6</definedName>
    <definedName name="QB_ROW_45050" localSheetId="2" hidden="1">'Budget vs Actual'!$F$70</definedName>
    <definedName name="QB_ROW_45260" localSheetId="2" hidden="1">'Budget vs Actual'!$G$73</definedName>
    <definedName name="QB_ROW_45350" localSheetId="2" hidden="1">'Budget vs Actual'!$F$74</definedName>
    <definedName name="QB_ROW_48260" localSheetId="2" hidden="1">'Budget vs Actual'!$G$71</definedName>
    <definedName name="QB_ROW_49230" localSheetId="2" hidden="1">'Budget vs Actual'!$D$125</definedName>
    <definedName name="QB_ROW_5011" localSheetId="0" hidden="1">Balance!$B$24</definedName>
    <definedName name="QB_ROW_50240" localSheetId="2" hidden="1">'Budget vs Actual'!$E$130</definedName>
    <definedName name="QB_ROW_50240" localSheetId="1" hidden="1">PNL!$E$43</definedName>
    <definedName name="QB_ROW_51240" localSheetId="2" hidden="1">'Budget vs Actual'!$E$174</definedName>
    <definedName name="QB_ROW_52040" localSheetId="2" hidden="1">'Budget vs Actual'!$E$175</definedName>
    <definedName name="QB_ROW_52250" localSheetId="2" hidden="1">'Budget vs Actual'!$F$178</definedName>
    <definedName name="QB_ROW_5230" localSheetId="2" hidden="1">'Budget vs Actual'!$D$15</definedName>
    <definedName name="QB_ROW_52340" localSheetId="2" hidden="1">'Budget vs Actual'!$E$179</definedName>
    <definedName name="QB_ROW_5311" localSheetId="0" hidden="1">Balance!$B$41</definedName>
    <definedName name="QB_ROW_54250" localSheetId="2" hidden="1">'Budget vs Actual'!$F$176</definedName>
    <definedName name="QB_ROW_55250" localSheetId="2" hidden="1">'Budget vs Actual'!$F$177</definedName>
    <definedName name="QB_ROW_56030" localSheetId="2" hidden="1">'Budget vs Actual'!$D$160</definedName>
    <definedName name="QB_ROW_56240" localSheetId="2" hidden="1">'Budget vs Actual'!$E$164</definedName>
    <definedName name="QB_ROW_56330" localSheetId="2" hidden="1">'Budget vs Actual'!$D$165</definedName>
    <definedName name="QB_ROW_57240" localSheetId="2" hidden="1">'Budget vs Actual'!$E$161</definedName>
    <definedName name="QB_ROW_58240" localSheetId="2" hidden="1">'Budget vs Actual'!$E$162</definedName>
    <definedName name="QB_ROW_59240" localSheetId="2" hidden="1">'Budget vs Actual'!$E$163</definedName>
    <definedName name="QB_ROW_6011" localSheetId="0" hidden="1">Balance!$B$42</definedName>
    <definedName name="QB_ROW_61240" localSheetId="2" hidden="1">'Budget vs Actual'!$E$135</definedName>
    <definedName name="QB_ROW_61240" localSheetId="1" hidden="1">PNL!$E$47</definedName>
    <definedName name="QB_ROW_62230" localSheetId="2" hidden="1">'Budget vs Actual'!$D$126</definedName>
    <definedName name="QB_ROW_6240" localSheetId="2" hidden="1">'Budget vs Actual'!$E$190</definedName>
    <definedName name="QB_ROW_6240" localSheetId="1" hidden="1">PNL!$E$67</definedName>
    <definedName name="QB_ROW_63030" localSheetId="2" hidden="1">'Budget vs Actual'!$D$133</definedName>
    <definedName name="QB_ROW_63030" localSheetId="1" hidden="1">PNL!$D$45</definedName>
    <definedName name="QB_ROW_6311" localSheetId="0" hidden="1">Balance!$B$44</definedName>
    <definedName name="QB_ROW_63240" localSheetId="2" hidden="1">'Budget vs Actual'!$E$136</definedName>
    <definedName name="QB_ROW_63330" localSheetId="2" hidden="1">'Budget vs Actual'!$D$137</definedName>
    <definedName name="QB_ROW_63330" localSheetId="1" hidden="1">PNL!$D$48</definedName>
    <definedName name="QB_ROW_64240" localSheetId="2" hidden="1">'Budget vs Actual'!$E$134</definedName>
    <definedName name="QB_ROW_64240" localSheetId="1" hidden="1">PNL!$E$46</definedName>
    <definedName name="QB_ROW_67230" localSheetId="0" hidden="1">Balance!$D$12</definedName>
    <definedName name="QB_ROW_68240" localSheetId="0" hidden="1">Balance!$E$50</definedName>
    <definedName name="QB_ROW_7001" localSheetId="0" hidden="1">Balance!$A$46</definedName>
    <definedName name="QB_ROW_72040" localSheetId="2" hidden="1">'Budget vs Actual'!$E$83</definedName>
    <definedName name="QB_ROW_72250" localSheetId="2" hidden="1">'Budget vs Actual'!$F$89</definedName>
    <definedName name="QB_ROW_72340" localSheetId="2" hidden="1">'Budget vs Actual'!$E$90</definedName>
    <definedName name="QB_ROW_72340" localSheetId="1" hidden="1">PNL!$E$26</definedName>
    <definedName name="QB_ROW_7240" localSheetId="2" hidden="1">'Budget vs Actual'!$E$144</definedName>
    <definedName name="QB_ROW_7240" localSheetId="1" hidden="1">PNL!$E$50</definedName>
    <definedName name="QB_ROW_7301" localSheetId="0" hidden="1">Balance!$A$75</definedName>
    <definedName name="QB_ROW_73250" localSheetId="2" hidden="1">'Budget vs Actual'!$F$59</definedName>
    <definedName name="QB_ROW_77040" localSheetId="2" hidden="1">'Budget vs Actual'!$E$104</definedName>
    <definedName name="QB_ROW_77250" localSheetId="2" hidden="1">'Budget vs Actual'!$F$107</definedName>
    <definedName name="QB_ROW_77340" localSheetId="2" hidden="1">'Budget vs Actual'!$E$108</definedName>
    <definedName name="QB_ROW_78250" localSheetId="2" hidden="1">'Budget vs Actual'!$F$106</definedName>
    <definedName name="QB_ROW_79240" localSheetId="2" hidden="1">'Budget vs Actual'!$E$51</definedName>
    <definedName name="QB_ROW_79240" localSheetId="1" hidden="1">PNL!$E$17</definedName>
    <definedName name="QB_ROW_8011" localSheetId="0" hidden="1">Balance!$B$47</definedName>
    <definedName name="QB_ROW_80250" localSheetId="2" hidden="1">'Budget vs Actual'!$F$105</definedName>
    <definedName name="QB_ROW_81240" localSheetId="2" hidden="1">'Budget vs Actual'!$E$103</definedName>
    <definedName name="QB_ROW_82040" localSheetId="2" hidden="1">'Budget vs Actual'!$E$109</definedName>
    <definedName name="QB_ROW_82040" localSheetId="1" hidden="1">PNL!$E$34</definedName>
    <definedName name="QB_ROW_82250" localSheetId="2" hidden="1">'Budget vs Actual'!$F$115</definedName>
    <definedName name="QB_ROW_82250" localSheetId="1" hidden="1">PNL!$F$38</definedName>
    <definedName name="QB_ROW_82340" localSheetId="2" hidden="1">'Budget vs Actual'!$E$116</definedName>
    <definedName name="QB_ROW_82340" localSheetId="1" hidden="1">PNL!$E$39</definedName>
    <definedName name="QB_ROW_8240" localSheetId="2" hidden="1">'Budget vs Actual'!$E$167</definedName>
    <definedName name="QB_ROW_8311" localSheetId="0" hidden="1">Balance!$B$66</definedName>
    <definedName name="QB_ROW_83240" localSheetId="0" hidden="1">Balance!$E$56</definedName>
    <definedName name="QB_ROW_86230" localSheetId="2" hidden="1">'Budget vs Actual'!$D$40</definedName>
    <definedName name="QB_ROW_87230" localSheetId="2" hidden="1">'Budget vs Actual'!$D$55</definedName>
    <definedName name="QB_ROW_88230" localSheetId="2" hidden="1">'Budget vs Actual'!$D$10</definedName>
    <definedName name="QB_ROW_9021" localSheetId="0" hidden="1">Balance!$C$48</definedName>
    <definedName name="QB_ROW_90240" localSheetId="2" hidden="1">'Budget vs Actual'!$E$48</definedName>
    <definedName name="QB_ROW_90240" localSheetId="1" hidden="1">PNL!$E$16</definedName>
    <definedName name="QB_ROW_9321" localSheetId="0" hidden="1">Balance!$C$61</definedName>
    <definedName name="QB_ROW_97240" localSheetId="2" hidden="1">'Budget vs Actual'!$E$121</definedName>
    <definedName name="QB_ROW_98220" localSheetId="0" hidden="1">Balance!$C$29</definedName>
    <definedName name="QBCANSUPPORTUPDATE" localSheetId="0">TRUE</definedName>
    <definedName name="QBCANSUPPORTUPDATE" localSheetId="2">TRUE</definedName>
    <definedName name="QBCANSUPPORTUPDATE" localSheetId="1">TRUE</definedName>
    <definedName name="QBCOMPANYFILENAME" localSheetId="0">"C:\Users\Public\Documents\Intuit\QuickBooks\Company Files\PBSD 2013.QBW"</definedName>
    <definedName name="QBCOMPANYFILENAME" localSheetId="2">"C:\Users\Public\Documents\Intuit\QuickBooks\Company Files\PBSD 2013.QBW"</definedName>
    <definedName name="QBCOMPANYFILENAME" localSheetId="1">"C:\Users\Public\Documents\Intuit\QuickBooks\Company Files\PBSD 2013.QBW"</definedName>
    <definedName name="QBENDDATE" localSheetId="0">20221130</definedName>
    <definedName name="QBENDDATE" localSheetId="2">20221204</definedName>
    <definedName name="QBENDDATE" localSheetId="1">20221130</definedName>
    <definedName name="QBHEADERSONSCREEN" localSheetId="0">FALSE</definedName>
    <definedName name="QBHEADERSONSCREEN" localSheetId="2">FALSE</definedName>
    <definedName name="QBHEADERSONSCREEN" localSheetId="1">FALSE</definedName>
    <definedName name="QBMETADATASIZE" localSheetId="0">5924</definedName>
    <definedName name="QBMETADATASIZE" localSheetId="2">5924</definedName>
    <definedName name="QBMETADATASIZE" localSheetId="1">5924</definedName>
    <definedName name="QBPRESERVECOLOR" localSheetId="0">TRUE</definedName>
    <definedName name="QBPRESERVECOLOR" localSheetId="2">TRUE</definedName>
    <definedName name="QBPRESERVECOLOR" localSheetId="1">TRUE</definedName>
    <definedName name="QBPRESERVEFONT" localSheetId="0">TRUE</definedName>
    <definedName name="QBPRESERVEFONT" localSheetId="2">TRUE</definedName>
    <definedName name="QBPRESERVEFONT" localSheetId="1">TRUE</definedName>
    <definedName name="QBPRESERVEROWHEIGHT" localSheetId="0">TRUE</definedName>
    <definedName name="QBPRESERVEROWHEIGHT" localSheetId="2">TRUE</definedName>
    <definedName name="QBPRESERVEROWHEIGHT" localSheetId="1">TRUE</definedName>
    <definedName name="QBPRESERVESPACE" localSheetId="0">TRUE</definedName>
    <definedName name="QBPRESERVESPACE" localSheetId="2">TRUE</definedName>
    <definedName name="QBPRESERVESPACE" localSheetId="1">TRUE</definedName>
    <definedName name="QBREPORTCOLAXIS" localSheetId="0">0</definedName>
    <definedName name="QBREPORTCOLAXIS" localSheetId="2">0</definedName>
    <definedName name="QBREPORTCOLAXIS" localSheetId="1">0</definedName>
    <definedName name="QBREPORTCOMPANYID" localSheetId="0">"023fc636988644559ad9c4e30ae45b1f"</definedName>
    <definedName name="QBREPORTCOMPANYID" localSheetId="2">"023fc636988644559ad9c4e30ae45b1f"</definedName>
    <definedName name="QBREPORTCOMPANYID" localSheetId="1">"023fc636988644559ad9c4e30ae45b1f"</definedName>
    <definedName name="QBREPORTCOMPARECOL_ANNUALBUDGET" localSheetId="0">FALSE</definedName>
    <definedName name="QBREPORTCOMPARECOL_ANNUALBUDGET" localSheetId="2">FALSE</definedName>
    <definedName name="QBREPORTCOMPARECOL_ANNUALBUDGET" localSheetId="1">FALSE</definedName>
    <definedName name="QBREPORTCOMPARECOL_AVGCOGS" localSheetId="0">FALSE</definedName>
    <definedName name="QBREPORTCOMPARECOL_AVGCOGS" localSheetId="2">FALSE</definedName>
    <definedName name="QBREPORTCOMPARECOL_AVGCOGS" localSheetId="1">FALSE</definedName>
    <definedName name="QBREPORTCOMPARECOL_AVGPRICE" localSheetId="0">FALSE</definedName>
    <definedName name="QBREPORTCOMPARECOL_AVGPRICE" localSheetId="2">FALSE</definedName>
    <definedName name="QBREPORTCOMPARECOL_AVGPRICE" localSheetId="1">FALSE</definedName>
    <definedName name="QBREPORTCOMPARECOL_BUDDIFF" localSheetId="0">FALSE</definedName>
    <definedName name="QBREPORTCOMPARECOL_BUDDIFF" localSheetId="2">TRUE</definedName>
    <definedName name="QBREPORTCOMPARECOL_BUDDIFF" localSheetId="1">FALSE</definedName>
    <definedName name="QBREPORTCOMPARECOL_BUDGET" localSheetId="0">FALSE</definedName>
    <definedName name="QBREPORTCOMPARECOL_BUDGET" localSheetId="2">TRUE</definedName>
    <definedName name="QBREPORTCOMPARECOL_BUDGET" localSheetId="1">FALSE</definedName>
    <definedName name="QBREPORTCOMPARECOL_BUDPCT" localSheetId="0">FALSE</definedName>
    <definedName name="QBREPORTCOMPARECOL_BUDPCT" localSheetId="2">TRUE</definedName>
    <definedName name="QBREPORTCOMPARECOL_BUDPCT" localSheetId="1">FALSE</definedName>
    <definedName name="QBREPORTCOMPARECOL_COGS" localSheetId="0">FALSE</definedName>
    <definedName name="QBREPORTCOMPARECOL_COGS" localSheetId="2">FALSE</definedName>
    <definedName name="QBREPORTCOMPARECOL_COGS" localSheetId="1">FALSE</definedName>
    <definedName name="QBREPORTCOMPARECOL_EXCLUDEAMOUNT" localSheetId="0">FALSE</definedName>
    <definedName name="QBREPORTCOMPARECOL_EXCLUDEAMOUNT" localSheetId="2">FALSE</definedName>
    <definedName name="QBREPORTCOMPARECOL_EXCLUDEAMOUNT" localSheetId="1">FALSE</definedName>
    <definedName name="QBREPORTCOMPARECOL_EXCLUDECURPERIOD" localSheetId="0">FALSE</definedName>
    <definedName name="QBREPORTCOMPARECOL_EXCLUDECURPERIOD" localSheetId="2">FALSE</definedName>
    <definedName name="QBREPORTCOMPARECOL_EXCLUDECURPERIOD" localSheetId="1">FALSE</definedName>
    <definedName name="QBREPORTCOMPARECOL_FORECAST" localSheetId="0">FALSE</definedName>
    <definedName name="QBREPORTCOMPARECOL_FORECAST" localSheetId="2">FALSE</definedName>
    <definedName name="QBREPORTCOMPARECOL_FORECAST" localSheetId="1">FALSE</definedName>
    <definedName name="QBREPORTCOMPARECOL_GROSSMARGIN" localSheetId="0">FALSE</definedName>
    <definedName name="QBREPORTCOMPARECOL_GROSSMARGIN" localSheetId="2">FALSE</definedName>
    <definedName name="QBREPORTCOMPARECOL_GROSSMARGIN" localSheetId="1">FALSE</definedName>
    <definedName name="QBREPORTCOMPARECOL_GROSSMARGINPCT" localSheetId="0">FALSE</definedName>
    <definedName name="QBREPORTCOMPARECOL_GROSSMARGINPCT" localSheetId="2">FALSE</definedName>
    <definedName name="QBREPORTCOMPARECOL_GROSSMARGINPCT" localSheetId="1">FALSE</definedName>
    <definedName name="QBREPORTCOMPARECOL_HOURS" localSheetId="0">FALSE</definedName>
    <definedName name="QBREPORTCOMPARECOL_HOURS" localSheetId="2">FALSE</definedName>
    <definedName name="QBREPORTCOMPARECOL_HOURS" localSheetId="1">FALSE</definedName>
    <definedName name="QBREPORTCOMPARECOL_PCTCOL" localSheetId="0">FALSE</definedName>
    <definedName name="QBREPORTCOMPARECOL_PCTCOL" localSheetId="2">FALSE</definedName>
    <definedName name="QBREPORTCOMPARECOL_PCTCOL" localSheetId="1">FALSE</definedName>
    <definedName name="QBREPORTCOMPARECOL_PCTEXPENSE" localSheetId="0">FALSE</definedName>
    <definedName name="QBREPORTCOMPARECOL_PCTEXPENSE" localSheetId="2">FALSE</definedName>
    <definedName name="QBREPORTCOMPARECOL_PCTEXPENSE" localSheetId="1">FALSE</definedName>
    <definedName name="QBREPORTCOMPARECOL_PCTINCOME" localSheetId="0">FALSE</definedName>
    <definedName name="QBREPORTCOMPARECOL_PCTINCOME" localSheetId="2">FALSE</definedName>
    <definedName name="QBREPORTCOMPARECOL_PCTINCOME" localSheetId="1">FALSE</definedName>
    <definedName name="QBREPORTCOMPARECOL_PCTOFSALES" localSheetId="0">FALSE</definedName>
    <definedName name="QBREPORTCOMPARECOL_PCTOFSALES" localSheetId="2">FALSE</definedName>
    <definedName name="QBREPORTCOMPARECOL_PCTOFSALES" localSheetId="1">FALSE</definedName>
    <definedName name="QBREPORTCOMPARECOL_PCTROW" localSheetId="0">FALSE</definedName>
    <definedName name="QBREPORTCOMPARECOL_PCTROW" localSheetId="2">FALSE</definedName>
    <definedName name="QBREPORTCOMPARECOL_PCTROW" localSheetId="1">FALSE</definedName>
    <definedName name="QBREPORTCOMPARECOL_PPDIFF" localSheetId="0">FALSE</definedName>
    <definedName name="QBREPORTCOMPARECOL_PPDIFF" localSheetId="2">FALSE</definedName>
    <definedName name="QBREPORTCOMPARECOL_PPDIFF" localSheetId="1">FALSE</definedName>
    <definedName name="QBREPORTCOMPARECOL_PPPCT" localSheetId="0">FALSE</definedName>
    <definedName name="QBREPORTCOMPARECOL_PPPCT" localSheetId="2">FALSE</definedName>
    <definedName name="QBREPORTCOMPARECOL_PPPCT" localSheetId="1">FALSE</definedName>
    <definedName name="QBREPORTCOMPARECOL_PREVPERIOD" localSheetId="0">FALSE</definedName>
    <definedName name="QBREPORTCOMPARECOL_PREVPERIOD" localSheetId="2">FALSE</definedName>
    <definedName name="QBREPORTCOMPARECOL_PREVPERIOD" localSheetId="1">FALSE</definedName>
    <definedName name="QBREPORTCOMPARECOL_PREVYEAR" localSheetId="0">FALSE</definedName>
    <definedName name="QBREPORTCOMPARECOL_PREVYEAR" localSheetId="2">FALSE</definedName>
    <definedName name="QBREPORTCOMPARECOL_PREVYEAR" localSheetId="1">FALSE</definedName>
    <definedName name="QBREPORTCOMPARECOL_PYDIFF" localSheetId="0">FALSE</definedName>
    <definedName name="QBREPORTCOMPARECOL_PYDIFF" localSheetId="2">FALSE</definedName>
    <definedName name="QBREPORTCOMPARECOL_PYDIFF" localSheetId="1">FALSE</definedName>
    <definedName name="QBREPORTCOMPARECOL_PYPCT" localSheetId="0">FALSE</definedName>
    <definedName name="QBREPORTCOMPARECOL_PYPCT" localSheetId="2">FALSE</definedName>
    <definedName name="QBREPORTCOMPARECOL_PYPCT" localSheetId="1">FALSE</definedName>
    <definedName name="QBREPORTCOMPARECOL_QTY" localSheetId="0">FALSE</definedName>
    <definedName name="QBREPORTCOMPARECOL_QTY" localSheetId="2">FALSE</definedName>
    <definedName name="QBREPORTCOMPARECOL_QTY" localSheetId="1">FALSE</definedName>
    <definedName name="QBREPORTCOMPARECOL_RATE" localSheetId="0">FALSE</definedName>
    <definedName name="QBREPORTCOMPARECOL_RATE" localSheetId="2">FALSE</definedName>
    <definedName name="QBREPORTCOMPARECOL_RATE" localSheetId="1">FALSE</definedName>
    <definedName name="QBREPORTCOMPARECOL_TRIPBILLEDMILES" localSheetId="0">FALSE</definedName>
    <definedName name="QBREPORTCOMPARECOL_TRIPBILLEDMILES" localSheetId="2">FALSE</definedName>
    <definedName name="QBREPORTCOMPARECOL_TRIPBILLEDMILES" localSheetId="1">FALSE</definedName>
    <definedName name="QBREPORTCOMPARECOL_TRIPBILLINGAMOUNT" localSheetId="0">FALSE</definedName>
    <definedName name="QBREPORTCOMPARECOL_TRIPBILLINGAMOUNT" localSheetId="2">FALSE</definedName>
    <definedName name="QBREPORTCOMPARECOL_TRIPBILLINGAMOUNT" localSheetId="1">FALSE</definedName>
    <definedName name="QBREPORTCOMPARECOL_TRIPMILES" localSheetId="0">FALSE</definedName>
    <definedName name="QBREPORTCOMPARECOL_TRIPMILES" localSheetId="2">FALSE</definedName>
    <definedName name="QBREPORTCOMPARECOL_TRIPMILES" localSheetId="1">FALSE</definedName>
    <definedName name="QBREPORTCOMPARECOL_TRIPNOTBILLABLEMILES" localSheetId="0">FALSE</definedName>
    <definedName name="QBREPORTCOMPARECOL_TRIPNOTBILLABLEMILES" localSheetId="2">FALSE</definedName>
    <definedName name="QBREPORTCOMPARECOL_TRIPNOTBILLABLEMILES" localSheetId="1">FALSE</definedName>
    <definedName name="QBREPORTCOMPARECOL_TRIPTAXDEDUCTIBLEAMOUNT" localSheetId="0">FALSE</definedName>
    <definedName name="QBREPORTCOMPARECOL_TRIPTAXDEDUCTIBLEAMOUNT" localSheetId="2">FALSE</definedName>
    <definedName name="QBREPORTCOMPARECOL_TRIPTAXDEDUCTIBLEAMOUNT" localSheetId="1">FALSE</definedName>
    <definedName name="QBREPORTCOMPARECOL_TRIPUNBILLEDMILES" localSheetId="0">FALSE</definedName>
    <definedName name="QBREPORTCOMPARECOL_TRIPUNBILLEDMILES" localSheetId="2">FALSE</definedName>
    <definedName name="QBREPORTCOMPARECOL_TRIPUNBILLEDMILES" localSheetId="1">FALSE</definedName>
    <definedName name="QBREPORTCOMPARECOL_YTD" localSheetId="0">FALSE</definedName>
    <definedName name="QBREPORTCOMPARECOL_YTD" localSheetId="2">FALSE</definedName>
    <definedName name="QBREPORTCOMPARECOL_YTD" localSheetId="1">FALSE</definedName>
    <definedName name="QBREPORTCOMPARECOL_YTDBUDGET" localSheetId="0">FALSE</definedName>
    <definedName name="QBREPORTCOMPARECOL_YTDBUDGET" localSheetId="2">FALSE</definedName>
    <definedName name="QBREPORTCOMPARECOL_YTDBUDGET" localSheetId="1">FALSE</definedName>
    <definedName name="QBREPORTCOMPARECOL_YTDPCT" localSheetId="0">FALSE</definedName>
    <definedName name="QBREPORTCOMPARECOL_YTDPCT" localSheetId="2">FALSE</definedName>
    <definedName name="QBREPORTCOMPARECOL_YTDPCT" localSheetId="1">FALSE</definedName>
    <definedName name="QBREPORTROWAXIS" localSheetId="0">9</definedName>
    <definedName name="QBREPORTROWAXIS" localSheetId="2">11</definedName>
    <definedName name="QBREPORTROWAXIS" localSheetId="1">11</definedName>
    <definedName name="QBREPORTSUBCOLAXIS" localSheetId="0">0</definedName>
    <definedName name="QBREPORTSUBCOLAXIS" localSheetId="2">24</definedName>
    <definedName name="QBREPORTSUBCOLAXIS" localSheetId="1">0</definedName>
    <definedName name="QBREPORTTYPE" localSheetId="0">5</definedName>
    <definedName name="QBREPORTTYPE" localSheetId="2">288</definedName>
    <definedName name="QBREPORTTYPE" localSheetId="1">0</definedName>
    <definedName name="QBROWHEADERS" localSheetId="0">5</definedName>
    <definedName name="QBROWHEADERS" localSheetId="2">7</definedName>
    <definedName name="QBROWHEADERS" localSheetId="1">6</definedName>
    <definedName name="QBSTARTDATE" localSheetId="0">20220101</definedName>
    <definedName name="QBSTARTDATE" localSheetId="2">20220101</definedName>
    <definedName name="QBSTARTDATE" localSheetId="1">20220101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4" i="4" l="1"/>
  <c r="F65" i="4"/>
  <c r="F60" i="4"/>
  <c r="F51" i="4"/>
  <c r="F61" i="4" s="1"/>
  <c r="F66" i="4" s="1"/>
  <c r="F75" i="4" s="1"/>
  <c r="F44" i="4"/>
  <c r="F37" i="4"/>
  <c r="F41" i="4" s="1"/>
  <c r="F22" i="4"/>
  <c r="F15" i="4"/>
  <c r="F9" i="4"/>
  <c r="F23" i="4" s="1"/>
  <c r="F45" i="4" s="1"/>
  <c r="J213" i="2" l="1"/>
  <c r="H213" i="2"/>
  <c r="L213" i="2" s="1"/>
  <c r="N212" i="2"/>
  <c r="L212" i="2"/>
  <c r="N211" i="2"/>
  <c r="L211" i="2"/>
  <c r="N210" i="2"/>
  <c r="L210" i="2"/>
  <c r="N209" i="2"/>
  <c r="L209" i="2"/>
  <c r="N206" i="2"/>
  <c r="L206" i="2"/>
  <c r="N205" i="2"/>
  <c r="L205" i="2"/>
  <c r="N203" i="2"/>
  <c r="L203" i="2"/>
  <c r="J202" i="2"/>
  <c r="H202" i="2"/>
  <c r="L202" i="2" s="1"/>
  <c r="N201" i="2"/>
  <c r="L201" i="2"/>
  <c r="N200" i="2"/>
  <c r="L200" i="2"/>
  <c r="N199" i="2"/>
  <c r="L199" i="2"/>
  <c r="N198" i="2"/>
  <c r="L198" i="2"/>
  <c r="N197" i="2"/>
  <c r="L197" i="2"/>
  <c r="J195" i="2"/>
  <c r="H195" i="2"/>
  <c r="N194" i="2"/>
  <c r="L194" i="2"/>
  <c r="N193" i="2"/>
  <c r="L193" i="2"/>
  <c r="N192" i="2"/>
  <c r="L192" i="2"/>
  <c r="N190" i="2"/>
  <c r="L190" i="2"/>
  <c r="N188" i="2"/>
  <c r="L188" i="2"/>
  <c r="N187" i="2"/>
  <c r="L187" i="2"/>
  <c r="N186" i="2"/>
  <c r="L186" i="2"/>
  <c r="N180" i="2"/>
  <c r="L180" i="2"/>
  <c r="J179" i="2"/>
  <c r="H179" i="2"/>
  <c r="N178" i="2"/>
  <c r="L178" i="2"/>
  <c r="N177" i="2"/>
  <c r="L177" i="2"/>
  <c r="N176" i="2"/>
  <c r="L176" i="2"/>
  <c r="N174" i="2"/>
  <c r="L174" i="2"/>
  <c r="N173" i="2"/>
  <c r="L173" i="2"/>
  <c r="N172" i="2"/>
  <c r="L172" i="2"/>
  <c r="N171" i="2"/>
  <c r="L171" i="2"/>
  <c r="N170" i="2"/>
  <c r="L170" i="2"/>
  <c r="N169" i="2"/>
  <c r="L169" i="2"/>
  <c r="N168" i="2"/>
  <c r="L168" i="2"/>
  <c r="N167" i="2"/>
  <c r="L167" i="2"/>
  <c r="J165" i="2"/>
  <c r="H165" i="2"/>
  <c r="L165" i="2" s="1"/>
  <c r="N164" i="2"/>
  <c r="L164" i="2"/>
  <c r="N163" i="2"/>
  <c r="L163" i="2"/>
  <c r="N162" i="2"/>
  <c r="L162" i="2"/>
  <c r="N161" i="2"/>
  <c r="L161" i="2"/>
  <c r="N158" i="2"/>
  <c r="L158" i="2"/>
  <c r="N157" i="2"/>
  <c r="L157" i="2"/>
  <c r="N156" i="2"/>
  <c r="L156" i="2"/>
  <c r="J155" i="2"/>
  <c r="H155" i="2"/>
  <c r="L155" i="2" s="1"/>
  <c r="N154" i="2"/>
  <c r="L154" i="2"/>
  <c r="N153" i="2"/>
  <c r="L153" i="2"/>
  <c r="N151" i="2"/>
  <c r="L151" i="2"/>
  <c r="N150" i="2"/>
  <c r="L150" i="2"/>
  <c r="J149" i="2"/>
  <c r="H149" i="2"/>
  <c r="N148" i="2"/>
  <c r="L148" i="2"/>
  <c r="N147" i="2"/>
  <c r="L147" i="2"/>
  <c r="N145" i="2"/>
  <c r="L145" i="2"/>
  <c r="N144" i="2"/>
  <c r="L144" i="2"/>
  <c r="J142" i="2"/>
  <c r="H142" i="2"/>
  <c r="L142" i="2" s="1"/>
  <c r="N141" i="2"/>
  <c r="L141" i="2"/>
  <c r="N140" i="2"/>
  <c r="L140" i="2"/>
  <c r="N139" i="2"/>
  <c r="L139" i="2"/>
  <c r="J137" i="2"/>
  <c r="H137" i="2"/>
  <c r="L137" i="2" s="1"/>
  <c r="N136" i="2"/>
  <c r="L136" i="2"/>
  <c r="N135" i="2"/>
  <c r="L135" i="2"/>
  <c r="N134" i="2"/>
  <c r="L134" i="2"/>
  <c r="J132" i="2"/>
  <c r="H132" i="2"/>
  <c r="L132" i="2" s="1"/>
  <c r="N131" i="2"/>
  <c r="L131" i="2"/>
  <c r="N130" i="2"/>
  <c r="L130" i="2"/>
  <c r="N129" i="2"/>
  <c r="L129" i="2"/>
  <c r="N127" i="2"/>
  <c r="L127" i="2"/>
  <c r="N126" i="2"/>
  <c r="L126" i="2"/>
  <c r="N125" i="2"/>
  <c r="L125" i="2"/>
  <c r="N123" i="2"/>
  <c r="L123" i="2"/>
  <c r="N122" i="2"/>
  <c r="L122" i="2"/>
  <c r="N121" i="2"/>
  <c r="L121" i="2"/>
  <c r="J120" i="2"/>
  <c r="H120" i="2"/>
  <c r="L120" i="2" s="1"/>
  <c r="N119" i="2"/>
  <c r="L119" i="2"/>
  <c r="N118" i="2"/>
  <c r="L118" i="2"/>
  <c r="J116" i="2"/>
  <c r="H116" i="2"/>
  <c r="L116" i="2" s="1"/>
  <c r="N115" i="2"/>
  <c r="L115" i="2"/>
  <c r="N114" i="2"/>
  <c r="L114" i="2"/>
  <c r="N113" i="2"/>
  <c r="L113" i="2"/>
  <c r="N112" i="2"/>
  <c r="L112" i="2"/>
  <c r="N111" i="2"/>
  <c r="L111" i="2"/>
  <c r="N110" i="2"/>
  <c r="L110" i="2"/>
  <c r="J108" i="2"/>
  <c r="H108" i="2"/>
  <c r="N107" i="2"/>
  <c r="L107" i="2"/>
  <c r="N106" i="2"/>
  <c r="L106" i="2"/>
  <c r="N105" i="2"/>
  <c r="L105" i="2"/>
  <c r="N103" i="2"/>
  <c r="L103" i="2"/>
  <c r="N102" i="2"/>
  <c r="L102" i="2"/>
  <c r="N101" i="2"/>
  <c r="L101" i="2"/>
  <c r="N100" i="2"/>
  <c r="L100" i="2"/>
  <c r="N99" i="2"/>
  <c r="L99" i="2"/>
  <c r="N98" i="2"/>
  <c r="L98" i="2"/>
  <c r="N96" i="2"/>
  <c r="L96" i="2"/>
  <c r="N94" i="2"/>
  <c r="L94" i="2"/>
  <c r="N93" i="2"/>
  <c r="L93" i="2"/>
  <c r="N92" i="2"/>
  <c r="L92" i="2"/>
  <c r="N91" i="2"/>
  <c r="L91" i="2"/>
  <c r="J90" i="2"/>
  <c r="H90" i="2"/>
  <c r="N89" i="2"/>
  <c r="L89" i="2"/>
  <c r="N88" i="2"/>
  <c r="L88" i="2"/>
  <c r="N87" i="2"/>
  <c r="L87" i="2"/>
  <c r="N86" i="2"/>
  <c r="L86" i="2"/>
  <c r="N85" i="2"/>
  <c r="L85" i="2"/>
  <c r="N84" i="2"/>
  <c r="L84" i="2"/>
  <c r="N82" i="2"/>
  <c r="L82" i="2"/>
  <c r="N81" i="2"/>
  <c r="L81" i="2"/>
  <c r="N80" i="2"/>
  <c r="L80" i="2"/>
  <c r="N77" i="2"/>
  <c r="L77" i="2"/>
  <c r="N75" i="2"/>
  <c r="L75" i="2"/>
  <c r="J74" i="2"/>
  <c r="H74" i="2"/>
  <c r="N73" i="2"/>
  <c r="L73" i="2"/>
  <c r="N72" i="2"/>
  <c r="L72" i="2"/>
  <c r="N71" i="2"/>
  <c r="L71" i="2"/>
  <c r="N67" i="2"/>
  <c r="L67" i="2"/>
  <c r="N66" i="2"/>
  <c r="L66" i="2"/>
  <c r="J65" i="2"/>
  <c r="H65" i="2"/>
  <c r="N64" i="2"/>
  <c r="L64" i="2"/>
  <c r="N63" i="2"/>
  <c r="L63" i="2"/>
  <c r="N61" i="2"/>
  <c r="L61" i="2"/>
  <c r="N60" i="2"/>
  <c r="L60" i="2"/>
  <c r="N59" i="2"/>
  <c r="L59" i="2"/>
  <c r="N56" i="2"/>
  <c r="L56" i="2"/>
  <c r="N55" i="2"/>
  <c r="L55" i="2"/>
  <c r="N54" i="2"/>
  <c r="L54" i="2"/>
  <c r="J53" i="2"/>
  <c r="H53" i="2"/>
  <c r="L53" i="2" s="1"/>
  <c r="N52" i="2"/>
  <c r="L52" i="2"/>
  <c r="N51" i="2"/>
  <c r="L51" i="2"/>
  <c r="N50" i="2"/>
  <c r="L50" i="2"/>
  <c r="N49" i="2"/>
  <c r="L49" i="2"/>
  <c r="N48" i="2"/>
  <c r="L48" i="2"/>
  <c r="N47" i="2"/>
  <c r="L47" i="2"/>
  <c r="N46" i="2"/>
  <c r="L46" i="2"/>
  <c r="N44" i="2"/>
  <c r="L44" i="2"/>
  <c r="N43" i="2"/>
  <c r="L43" i="2"/>
  <c r="N42" i="2"/>
  <c r="L42" i="2"/>
  <c r="N41" i="2"/>
  <c r="L41" i="2"/>
  <c r="N40" i="2"/>
  <c r="L40" i="2"/>
  <c r="N39" i="2"/>
  <c r="L39" i="2"/>
  <c r="N37" i="2"/>
  <c r="L37" i="2"/>
  <c r="J36" i="2"/>
  <c r="H36" i="2"/>
  <c r="N35" i="2"/>
  <c r="L35" i="2"/>
  <c r="N34" i="2"/>
  <c r="L34" i="2"/>
  <c r="N33" i="2"/>
  <c r="L33" i="2"/>
  <c r="N32" i="2"/>
  <c r="L32" i="2"/>
  <c r="N29" i="2"/>
  <c r="L29" i="2"/>
  <c r="N28" i="2"/>
  <c r="L28" i="2"/>
  <c r="N27" i="2"/>
  <c r="L27" i="2"/>
  <c r="N26" i="2"/>
  <c r="L26" i="2"/>
  <c r="N25" i="2"/>
  <c r="L25" i="2"/>
  <c r="N24" i="2"/>
  <c r="L24" i="2"/>
  <c r="N23" i="2"/>
  <c r="L23" i="2"/>
  <c r="N22" i="2"/>
  <c r="L22" i="2"/>
  <c r="J20" i="2"/>
  <c r="H20" i="2"/>
  <c r="N19" i="2"/>
  <c r="L19" i="2"/>
  <c r="N18" i="2"/>
  <c r="L18" i="2"/>
  <c r="N17" i="2"/>
  <c r="L17" i="2"/>
  <c r="N16" i="2"/>
  <c r="L16" i="2"/>
  <c r="N15" i="2"/>
  <c r="L15" i="2"/>
  <c r="N14" i="2"/>
  <c r="L14" i="2"/>
  <c r="N13" i="2"/>
  <c r="L13" i="2"/>
  <c r="N12" i="2"/>
  <c r="L12" i="2"/>
  <c r="N11" i="2"/>
  <c r="L11" i="2"/>
  <c r="N10" i="2"/>
  <c r="L10" i="2"/>
  <c r="N9" i="2"/>
  <c r="L9" i="2"/>
  <c r="N8" i="2"/>
  <c r="L8" i="2"/>
  <c r="N7" i="2"/>
  <c r="L7" i="2"/>
  <c r="N6" i="2"/>
  <c r="L6" i="2"/>
  <c r="N5" i="2"/>
  <c r="L5" i="2"/>
  <c r="L20" i="2" l="1"/>
  <c r="N20" i="2"/>
  <c r="H38" i="2"/>
  <c r="L36" i="2"/>
  <c r="J38" i="2"/>
  <c r="N36" i="2"/>
  <c r="N53" i="2"/>
  <c r="H68" i="2"/>
  <c r="L65" i="2"/>
  <c r="J68" i="2"/>
  <c r="N65" i="2"/>
  <c r="H76" i="2"/>
  <c r="L74" i="2"/>
  <c r="J76" i="2"/>
  <c r="N76" i="2" s="1"/>
  <c r="N74" i="2"/>
  <c r="H95" i="2"/>
  <c r="L90" i="2"/>
  <c r="J95" i="2"/>
  <c r="N95" i="2" s="1"/>
  <c r="N90" i="2"/>
  <c r="H124" i="2"/>
  <c r="L108" i="2"/>
  <c r="J124" i="2"/>
  <c r="N124" i="2" s="1"/>
  <c r="N108" i="2"/>
  <c r="N116" i="2"/>
  <c r="N120" i="2"/>
  <c r="N132" i="2"/>
  <c r="N137" i="2"/>
  <c r="N142" i="2"/>
  <c r="H159" i="2"/>
  <c r="L149" i="2"/>
  <c r="J159" i="2"/>
  <c r="N159" i="2" s="1"/>
  <c r="N149" i="2"/>
  <c r="N155" i="2"/>
  <c r="N165" i="2"/>
  <c r="H181" i="2"/>
  <c r="L179" i="2"/>
  <c r="J181" i="2"/>
  <c r="N181" i="2" s="1"/>
  <c r="N179" i="2"/>
  <c r="H204" i="2"/>
  <c r="L195" i="2"/>
  <c r="J204" i="2"/>
  <c r="N195" i="2"/>
  <c r="N202" i="2"/>
  <c r="N213" i="2"/>
  <c r="G72" i="1"/>
  <c r="G68" i="1"/>
  <c r="G69" i="1" s="1"/>
  <c r="G73" i="1" s="1"/>
  <c r="G61" i="1"/>
  <c r="G56" i="1"/>
  <c r="G58" i="1" s="1"/>
  <c r="G48" i="1"/>
  <c r="G44" i="1"/>
  <c r="G39" i="1"/>
  <c r="G41" i="1" s="1"/>
  <c r="G30" i="1"/>
  <c r="G22" i="1"/>
  <c r="G18" i="1"/>
  <c r="G62" i="1" s="1"/>
  <c r="G7" i="1"/>
  <c r="G63" i="1" s="1"/>
  <c r="G74" i="1" s="1"/>
  <c r="J207" i="2" l="1"/>
  <c r="N204" i="2"/>
  <c r="H207" i="2"/>
  <c r="L204" i="2"/>
  <c r="L181" i="2"/>
  <c r="L159" i="2"/>
  <c r="L124" i="2"/>
  <c r="L95" i="2"/>
  <c r="L76" i="2"/>
  <c r="J78" i="2"/>
  <c r="N68" i="2"/>
  <c r="H78" i="2"/>
  <c r="L78" i="2" s="1"/>
  <c r="L68" i="2"/>
  <c r="J182" i="2"/>
  <c r="N38" i="2"/>
  <c r="H182" i="2"/>
  <c r="L38" i="2"/>
  <c r="L182" i="2" l="1"/>
  <c r="H183" i="2"/>
  <c r="N182" i="2"/>
  <c r="J183" i="2"/>
  <c r="N78" i="2"/>
  <c r="H214" i="2"/>
  <c r="L207" i="2"/>
  <c r="J214" i="2"/>
  <c r="N214" i="2" s="1"/>
  <c r="N207" i="2"/>
  <c r="L214" i="2" l="1"/>
  <c r="J215" i="2"/>
  <c r="N183" i="2"/>
  <c r="H215" i="2"/>
  <c r="L215" i="2" s="1"/>
  <c r="L183" i="2"/>
  <c r="N215" i="2" l="1"/>
</calcChain>
</file>

<file path=xl/sharedStrings.xml><?xml version="1.0" encoding="utf-8"?>
<sst xmlns="http://schemas.openxmlformats.org/spreadsheetml/2006/main" count="366" uniqueCount="290">
  <si>
    <t>Nov 30, 22</t>
  </si>
  <si>
    <t>ASSETS</t>
  </si>
  <si>
    <t>Current Assets</t>
  </si>
  <si>
    <t>Checking/Savings</t>
  </si>
  <si>
    <t>104-Clean Water Fund-plant ERF</t>
  </si>
  <si>
    <t>105-Cash Reserve  9190 8244</t>
  </si>
  <si>
    <t>102 · Chippewa Valley ch 9190 2049</t>
  </si>
  <si>
    <t>103 · Chippewa Valley Tax 9190 2031</t>
  </si>
  <si>
    <t>Total Checking/Savings</t>
  </si>
  <si>
    <t>Accounts Receivable</t>
  </si>
  <si>
    <t>120.6 · Gale Force/Howl</t>
  </si>
  <si>
    <t>120 · A/R Account</t>
  </si>
  <si>
    <t>120.4 · Bay West Isaac Carrier</t>
  </si>
  <si>
    <t>120.5 · James &amp; Cayth Brady</t>
  </si>
  <si>
    <t>Total Accounts Receivable</t>
  </si>
  <si>
    <t>Other Current Assets</t>
  </si>
  <si>
    <t>Annual Payment</t>
  </si>
  <si>
    <t>118 · Interest Receivable</t>
  </si>
  <si>
    <t>120.1 · A/R RECLASS</t>
  </si>
  <si>
    <t>124 · Due From Town of Bayfield</t>
  </si>
  <si>
    <t>136 · Prepaid Expense</t>
  </si>
  <si>
    <t>Total Other Current Assets</t>
  </si>
  <si>
    <t>Total Current Assets</t>
  </si>
  <si>
    <t>Fixed Assets</t>
  </si>
  <si>
    <t>187A · PSVA MH Project</t>
  </si>
  <si>
    <t>Prior Period Adj</t>
  </si>
  <si>
    <t>187 · Apple Hill Extension Project</t>
  </si>
  <si>
    <t>184 · SEH Feasibility Study Lakeshore</t>
  </si>
  <si>
    <t>150 · Investment in GBWWTP</t>
  </si>
  <si>
    <t>155 · Solar Project</t>
  </si>
  <si>
    <t>180 · Office Equipment</t>
  </si>
  <si>
    <t>182 · Plant, Property &amp; Equipment</t>
  </si>
  <si>
    <t>185 · Trailer Court Addition</t>
  </si>
  <si>
    <t>186 · Old Orchard Lane Asset Account</t>
  </si>
  <si>
    <t>Old Orchard Extension - 2016</t>
  </si>
  <si>
    <t>186 · Old Orchard Lane Asset Account - Other</t>
  </si>
  <si>
    <t>Total 186 · Old Orchard Lane Asset Account</t>
  </si>
  <si>
    <t>188 · Easements</t>
  </si>
  <si>
    <t>190 · Accumulated depreciation</t>
  </si>
  <si>
    <t>191 · Accumulated Amortization</t>
  </si>
  <si>
    <t>Total Fixed Assets</t>
  </si>
  <si>
    <t>Other Assets</t>
  </si>
  <si>
    <t>123 · Special Assessment Receivable</t>
  </si>
  <si>
    <t>Total Other Assets</t>
  </si>
  <si>
    <t>TOTAL ASSETS</t>
  </si>
  <si>
    <t>LIABILITIES &amp; EQUITY</t>
  </si>
  <si>
    <t>Liabilities</t>
  </si>
  <si>
    <t>Current Liabilities</t>
  </si>
  <si>
    <t>Accounts Payable</t>
  </si>
  <si>
    <t>205 · A/P Account</t>
  </si>
  <si>
    <t>Total Accounts Payable</t>
  </si>
  <si>
    <t>Other Current Liabilities</t>
  </si>
  <si>
    <t>201 · Vendor Payables</t>
  </si>
  <si>
    <t>207 · Interest Payable</t>
  </si>
  <si>
    <t>2110 · Direct Deposit Liabilities</t>
  </si>
  <si>
    <t>215 · Payroll Liabilities</t>
  </si>
  <si>
    <t>219 · Accrued Wages.</t>
  </si>
  <si>
    <t>220 · Accrued Taxes</t>
  </si>
  <si>
    <t>230 · Unearned Revenue</t>
  </si>
  <si>
    <t>Total Other Current Liabilities</t>
  </si>
  <si>
    <t>Total Current Liabilities</t>
  </si>
  <si>
    <t>Long Term Liabilities</t>
  </si>
  <si>
    <t>Bremer Bank Loan</t>
  </si>
  <si>
    <t>250 · Clean Water Fund Loan</t>
  </si>
  <si>
    <t>Total Long Term Liabilities</t>
  </si>
  <si>
    <t>Total Liabilities</t>
  </si>
  <si>
    <t>Equity</t>
  </si>
  <si>
    <t>304 · Unrestricted</t>
  </si>
  <si>
    <t>303 · Net Investment in Capital Asset</t>
  </si>
  <si>
    <t>299 · Retained Earnings</t>
  </si>
  <si>
    <t>300 · Restricted Net Assets-Debt Serv</t>
  </si>
  <si>
    <t>301 · Restricted Net Assets-Eqt Repla</t>
  </si>
  <si>
    <t>Net Income</t>
  </si>
  <si>
    <t>Total Equity</t>
  </si>
  <si>
    <t>TOTAL LIABILITIES &amp; EQUITY</t>
  </si>
  <si>
    <t>Jan - Nov 22</t>
  </si>
  <si>
    <t>Ordinary Income/Expense</t>
  </si>
  <si>
    <t>Income</t>
  </si>
  <si>
    <t>611 · Interest  Income</t>
  </si>
  <si>
    <t>600 · Tax Levy</t>
  </si>
  <si>
    <t>410 · Monthly REUs User Fees</t>
  </si>
  <si>
    <t>Total Income</t>
  </si>
  <si>
    <t>Expense</t>
  </si>
  <si>
    <t>Merchant deposit fees</t>
  </si>
  <si>
    <t>700 · Interest Expense to CWF Loans</t>
  </si>
  <si>
    <t>570 · CWF Loan Payment</t>
  </si>
  <si>
    <t>GBWWTPC Processing Fees</t>
  </si>
  <si>
    <t>Insurance</t>
  </si>
  <si>
    <t>Maintenance</t>
  </si>
  <si>
    <t>Lift Station/Pump/Gen Sets</t>
  </si>
  <si>
    <t>Facilities - Duane's Wages</t>
  </si>
  <si>
    <t>Pump</t>
  </si>
  <si>
    <t>Total Maintenance</t>
  </si>
  <si>
    <t>Operating</t>
  </si>
  <si>
    <t>500 · Operating Wage Expenses</t>
  </si>
  <si>
    <t>520 · Plant Repairs and Maintenance</t>
  </si>
  <si>
    <t>Total Operating</t>
  </si>
  <si>
    <t>Payroll Expense</t>
  </si>
  <si>
    <t>Commissioner Compensation</t>
  </si>
  <si>
    <t>Mileage</t>
  </si>
  <si>
    <t>Payroll Taxes</t>
  </si>
  <si>
    <t>Phone Reimbursement</t>
  </si>
  <si>
    <t>Taxable Health Insurance</t>
  </si>
  <si>
    <t>Wages</t>
  </si>
  <si>
    <t>Total Payroll Expense</t>
  </si>
  <si>
    <t>Professional Fees</t>
  </si>
  <si>
    <t>Utility Location Services</t>
  </si>
  <si>
    <t>Accounting</t>
  </si>
  <si>
    <t>Engineering</t>
  </si>
  <si>
    <t>WO #6 LLS Project</t>
  </si>
  <si>
    <t>WO #14 Apple Hill</t>
  </si>
  <si>
    <t>WO #15  General Engineering</t>
  </si>
  <si>
    <t>Engineering - Other</t>
  </si>
  <si>
    <t>Total Engineering</t>
  </si>
  <si>
    <t>Legal</t>
  </si>
  <si>
    <t>Total Professional Fees</t>
  </si>
  <si>
    <t>530 · Grounds Maintenance</t>
  </si>
  <si>
    <t>Snow Plowing/Mowing</t>
  </si>
  <si>
    <t>Total 530 · Grounds Maintenance</t>
  </si>
  <si>
    <t>540 · Utilities</t>
  </si>
  <si>
    <t>Electricity</t>
  </si>
  <si>
    <t>Telephone</t>
  </si>
  <si>
    <t>Total 540 · Utilities</t>
  </si>
  <si>
    <t>580 · Office Expenses</t>
  </si>
  <si>
    <t>Advertising</t>
  </si>
  <si>
    <t>Licenses</t>
  </si>
  <si>
    <t>Office Rent</t>
  </si>
  <si>
    <t>Office Supplies</t>
  </si>
  <si>
    <t>Intuit Subscription &amp; Fees</t>
  </si>
  <si>
    <t>Office Supplies - Other</t>
  </si>
  <si>
    <t>Total Office Supplies</t>
  </si>
  <si>
    <t>Postage and delivery</t>
  </si>
  <si>
    <t>Total 580 · Office Expenses</t>
  </si>
  <si>
    <t>590 · Other Expenses</t>
  </si>
  <si>
    <t>Misc Exp/Gloves</t>
  </si>
  <si>
    <t>Total 590 · Other Expenses</t>
  </si>
  <si>
    <t>Total Expense</t>
  </si>
  <si>
    <t>Net Ordinary Income</t>
  </si>
  <si>
    <t>Other Income/Expense</t>
  </si>
  <si>
    <t>Other Income</t>
  </si>
  <si>
    <t>Non Operating Income</t>
  </si>
  <si>
    <t>605 · New User Fees</t>
  </si>
  <si>
    <t>Total Non Operating Income</t>
  </si>
  <si>
    <t>Total Other Income</t>
  </si>
  <si>
    <t>Other Expense</t>
  </si>
  <si>
    <t>550 · Depreciation and Amortization</t>
  </si>
  <si>
    <t>Total Other Expense</t>
  </si>
  <si>
    <t>Net Other Income</t>
  </si>
  <si>
    <t>Jan 1 - Dec 4, 22</t>
  </si>
  <si>
    <t>Budget</t>
  </si>
  <si>
    <t>$ Over Budget</t>
  </si>
  <si>
    <t>% of Budget</t>
  </si>
  <si>
    <t>601 · Irregular Tax Payments</t>
  </si>
  <si>
    <t>1000 · New User Connection Fee</t>
  </si>
  <si>
    <t>Audit Adj - GBWWTP Commission</t>
  </si>
  <si>
    <t>GBWWTP Dumping Fees</t>
  </si>
  <si>
    <t>Great Lakes Protection Fund</t>
  </si>
  <si>
    <t>misc</t>
  </si>
  <si>
    <t>Reimbursed Expenses</t>
  </si>
  <si>
    <t>Reimbursement for Stark Repairs</t>
  </si>
  <si>
    <t>Sales</t>
  </si>
  <si>
    <t>400 · GBWWTPC hauled waste income</t>
  </si>
  <si>
    <t>420 · Miscelaneous Income</t>
  </si>
  <si>
    <t>42000 · Grant Income</t>
  </si>
  <si>
    <t>573 · Repayment to Cash Reserve</t>
  </si>
  <si>
    <t>Intangibles/Permits</t>
  </si>
  <si>
    <t>Feasibility Study Expense</t>
  </si>
  <si>
    <t>572 · New User Payments to Cash Reser</t>
  </si>
  <si>
    <t>571 · Payment to 104 ERF for Plant</t>
  </si>
  <si>
    <t>Administrative Expenses</t>
  </si>
  <si>
    <t>Administrative Wages</t>
  </si>
  <si>
    <t>Administrative Clerk Wages</t>
  </si>
  <si>
    <t>Clerk Taxable Health Ins.</t>
  </si>
  <si>
    <t>Operator's Meeting Hours</t>
  </si>
  <si>
    <t>Administrative Wages - Other</t>
  </si>
  <si>
    <t>Total Administrative Wages</t>
  </si>
  <si>
    <t>Administrative Expenses - Other</t>
  </si>
  <si>
    <t>Total Administrative Expenses</t>
  </si>
  <si>
    <t>City of Bayfield Van Sant charg</t>
  </si>
  <si>
    <t>Equip Purchase</t>
  </si>
  <si>
    <t>Equip Rent</t>
  </si>
  <si>
    <t>Labor</t>
  </si>
  <si>
    <t>Storage</t>
  </si>
  <si>
    <t>Generators/Fuel/Repair</t>
  </si>
  <si>
    <t>Outside Maintenance/Repairs</t>
  </si>
  <si>
    <t>Maintenance - Other</t>
  </si>
  <si>
    <t>Note Payment</t>
  </si>
  <si>
    <t>Off Rent</t>
  </si>
  <si>
    <t>Old Orchard Lane Construction</t>
  </si>
  <si>
    <t>Bonuses</t>
  </si>
  <si>
    <t>Duane's Milage</t>
  </si>
  <si>
    <t>Duane's Monthly Phone Reimburse</t>
  </si>
  <si>
    <t>Gross Wages</t>
  </si>
  <si>
    <t>Bonus</t>
  </si>
  <si>
    <t>Gross Wages - Other</t>
  </si>
  <si>
    <t>Total Gross Wages</t>
  </si>
  <si>
    <t>Operators Taxable Health Ins.</t>
  </si>
  <si>
    <t>500 · Operating Wage Expenses - Other</t>
  </si>
  <si>
    <t>Total 500 · Operating Wage Expenses</t>
  </si>
  <si>
    <t>Repairs</t>
  </si>
  <si>
    <t>Equip</t>
  </si>
  <si>
    <t>Repairs-Duane's Wages</t>
  </si>
  <si>
    <t>Repairs - Other</t>
  </si>
  <si>
    <t>Total Repairs</t>
  </si>
  <si>
    <t>520 · Plant Repairs and Maintenance - Other</t>
  </si>
  <si>
    <t>Total 520 · Plant Repairs and Maintenance</t>
  </si>
  <si>
    <t>Operating - Other</t>
  </si>
  <si>
    <t>Operators' Meeting Hours</t>
  </si>
  <si>
    <t>FICA</t>
  </si>
  <si>
    <t>FUTA</t>
  </si>
  <si>
    <t>Medicare</t>
  </si>
  <si>
    <t>SDI</t>
  </si>
  <si>
    <t>SUI</t>
  </si>
  <si>
    <t>Payroll Taxes - Other</t>
  </si>
  <si>
    <t>Total Payroll Taxes</t>
  </si>
  <si>
    <t>Payroll Expense - Other</t>
  </si>
  <si>
    <t>Printing</t>
  </si>
  <si>
    <t>Mission Statement</t>
  </si>
  <si>
    <t>Appraisals and Surveys</t>
  </si>
  <si>
    <t>Audit</t>
  </si>
  <si>
    <t>Bookkeeping</t>
  </si>
  <si>
    <t>CapProj</t>
  </si>
  <si>
    <t>Ultraviolet</t>
  </si>
  <si>
    <t>CapProj - Other</t>
  </si>
  <si>
    <t>Total CapProj</t>
  </si>
  <si>
    <t>LLS Wetland Deliniation</t>
  </si>
  <si>
    <t>WO #13 Extensions 2020</t>
  </si>
  <si>
    <t>Legal- Apple Hill</t>
  </si>
  <si>
    <t>Legal - Other</t>
  </si>
  <si>
    <t>Total Legal</t>
  </si>
  <si>
    <t>Professional Fees- Other</t>
  </si>
  <si>
    <t>subcontracted maintenance</t>
  </si>
  <si>
    <t>Professional Fees - Other</t>
  </si>
  <si>
    <t>Shipping</t>
  </si>
  <si>
    <t>Testing</t>
  </si>
  <si>
    <t>Trailer Court Expansion</t>
  </si>
  <si>
    <t>Cheq Road Membership Fee</t>
  </si>
  <si>
    <t>530 · Grounds Maintenance - Other</t>
  </si>
  <si>
    <t>540 · Utilities - Other</t>
  </si>
  <si>
    <t>560 · Contract Service</t>
  </si>
  <si>
    <t>BS Wheeling Fees VanS/Duquette</t>
  </si>
  <si>
    <t>Force Main Direct to GBWWTPC</t>
  </si>
  <si>
    <t>560 · Contract Service - Other</t>
  </si>
  <si>
    <t>Total 560 · Contract Service</t>
  </si>
  <si>
    <t>Dues/Web Site etc</t>
  </si>
  <si>
    <t>Fees</t>
  </si>
  <si>
    <t>payments for use GBWWTP</t>
  </si>
  <si>
    <t>Fees - Other</t>
  </si>
  <si>
    <t>Total Fees</t>
  </si>
  <si>
    <t>Post Office Box fee</t>
  </si>
  <si>
    <t>580 · Office Expenses - Other</t>
  </si>
  <si>
    <t>585 · Taxes</t>
  </si>
  <si>
    <t>Fed</t>
  </si>
  <si>
    <t>Local</t>
  </si>
  <si>
    <t>Prop</t>
  </si>
  <si>
    <t>585 · Taxes - Other</t>
  </si>
  <si>
    <t>Total 585 · Taxes</t>
  </si>
  <si>
    <t>Auto</t>
  </si>
  <si>
    <t>Bad Debts</t>
  </si>
  <si>
    <t>Bank</t>
  </si>
  <si>
    <t>Charges</t>
  </si>
  <si>
    <t>Other Expenses - Other</t>
  </si>
  <si>
    <t>Penalties and Interest</t>
  </si>
  <si>
    <t>Supplies</t>
  </si>
  <si>
    <t>Travel</t>
  </si>
  <si>
    <t>Meals</t>
  </si>
  <si>
    <t>Travel - Other</t>
  </si>
  <si>
    <t>Total Travel</t>
  </si>
  <si>
    <t>590 · Other Expenses - Other</t>
  </si>
  <si>
    <t>Adjust for Assessment Balances</t>
  </si>
  <si>
    <t>Loan</t>
  </si>
  <si>
    <t>Loan for Construction Costs</t>
  </si>
  <si>
    <t>610 · Interest/Investment Income</t>
  </si>
  <si>
    <t>613 Interests expense</t>
  </si>
  <si>
    <t>612 · Interest on Special Assessments</t>
  </si>
  <si>
    <t>610 · Interest/Investment Income - Other</t>
  </si>
  <si>
    <t>Total 610 · Interest/Investment Income</t>
  </si>
  <si>
    <t>800 · Capital Contributions</t>
  </si>
  <si>
    <t>805 · Trailer Court Assessment fee</t>
  </si>
  <si>
    <t>810 · Section 154 Grant Revenue</t>
  </si>
  <si>
    <t>815 · Town of Bayfield Contribution</t>
  </si>
  <si>
    <t>850 · Contribution Offset</t>
  </si>
  <si>
    <t>800 · Capital Contributions - Other</t>
  </si>
  <si>
    <t>Total 800 · Capital Contributions</t>
  </si>
  <si>
    <t>Non Operating Income - Other</t>
  </si>
  <si>
    <t>Sale of Old Holding Ponds\</t>
  </si>
  <si>
    <t>620 · Prior Year adjustments</t>
  </si>
  <si>
    <t>Review Adj</t>
  </si>
  <si>
    <t>BT Created - Uncollective Recei</t>
  </si>
  <si>
    <t>701 · Interest Expense 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</si>
</sst>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"/>
    <numFmt numFmtId="165" formatCode="#,##0.0#%;\-#,##0.0#%"/>
  </numFmts>
  <fonts count="5">
    <font>
      <sz val="11"/>
      <color theme="1"/>
      <name val="Calibri"/>
      <family val="2"/>
      <scheme val="minor"/>
    </font>
    <font>
      <b/>
      <sz val="8"/>
      <color rgb="FF0000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4" fillId="0" borderId="0"/>
  </cellStyleXfs>
  <cellXfs count="26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4" xfId="0" applyNumberFormat="1" applyFont="1" applyBorder="1"/>
    <xf numFmtId="164" fontId="2" fillId="0" borderId="3" xfId="0" applyNumberFormat="1" applyFont="1" applyBorder="1"/>
    <xf numFmtId="49" fontId="3" fillId="0" borderId="0" xfId="0" applyNumberFormat="1" applyFont="1"/>
    <xf numFmtId="164" fontId="3" fillId="0" borderId="5" xfId="0" applyNumberFormat="1" applyFont="1" applyBorder="1"/>
    <xf numFmtId="0" fontId="3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49" fontId="0" fillId="0" borderId="1" xfId="0" applyNumberFormat="1" applyBorder="1" applyAlignment="1">
      <alignment horizontal="centerContinuous"/>
    </xf>
    <xf numFmtId="49" fontId="0" fillId="0" borderId="0" xfId="0" applyNumberFormat="1" applyBorder="1" applyAlignment="1">
      <alignment horizontal="centerContinuous"/>
    </xf>
    <xf numFmtId="49" fontId="2" fillId="0" borderId="0" xfId="0" applyNumberFormat="1" applyFont="1"/>
    <xf numFmtId="165" fontId="2" fillId="0" borderId="0" xfId="0" applyNumberFormat="1" applyFont="1"/>
    <xf numFmtId="165" fontId="2" fillId="0" borderId="2" xfId="0" applyNumberFormat="1" applyFont="1" applyBorder="1"/>
    <xf numFmtId="165" fontId="2" fillId="0" borderId="0" xfId="0" applyNumberFormat="1" applyFont="1" applyBorder="1"/>
    <xf numFmtId="165" fontId="2" fillId="0" borderId="4" xfId="0" applyNumberFormat="1" applyFont="1" applyBorder="1"/>
    <xf numFmtId="165" fontId="2" fillId="0" borderId="3" xfId="0" applyNumberFormat="1" applyFont="1" applyBorder="1"/>
    <xf numFmtId="165" fontId="3" fillId="0" borderId="5" xfId="0" applyNumberFormat="1" applyFont="1" applyBorder="1"/>
    <xf numFmtId="49" fontId="1" fillId="0" borderId="6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5121" name="FILTER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2049" name="FILTER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control" Target="../activeX/activeX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F76"/>
  <sheetViews>
    <sheetView tabSelected="1" workbookViewId="0">
      <pane xSplit="5" ySplit="1" topLeftCell="F2" activePane="bottomRight" state="frozenSplit"/>
      <selection pane="bottomRight"/>
      <selection pane="bottomLeft" activeCell="A2" sqref="A2"/>
      <selection pane="topRight" activeCell="F1" sqref="F1"/>
    </sheetView>
  </sheetViews>
  <sheetFormatPr defaultRowHeight="15"/>
  <cols>
    <col min="1" max="4" width="3" style="13" customWidth="1"/>
    <col min="5" max="5" width="35" style="13" customWidth="1"/>
    <col min="6" max="6" width="10" style="14" bestFit="1" customWidth="1"/>
  </cols>
  <sheetData>
    <row r="1" spans="1:6" s="12" customFormat="1" ht="15.75" thickBot="1">
      <c r="A1" s="10"/>
      <c r="B1" s="10"/>
      <c r="C1" s="10"/>
      <c r="D1" s="10"/>
      <c r="E1" s="10"/>
      <c r="F1" s="11" t="s">
        <v>0</v>
      </c>
    </row>
    <row r="2" spans="1:6" ht="15.75" thickTop="1">
      <c r="A2" s="1" t="s">
        <v>1</v>
      </c>
      <c r="B2" s="1"/>
      <c r="C2" s="1"/>
      <c r="D2" s="1"/>
      <c r="E2" s="1"/>
      <c r="F2" s="2"/>
    </row>
    <row r="3" spans="1:6">
      <c r="A3" s="1"/>
      <c r="B3" s="1" t="s">
        <v>2</v>
      </c>
      <c r="C3" s="1"/>
      <c r="D3" s="1"/>
      <c r="E3" s="1"/>
      <c r="F3" s="2"/>
    </row>
    <row r="4" spans="1:6">
      <c r="A4" s="1"/>
      <c r="B4" s="1"/>
      <c r="C4" s="1" t="s">
        <v>3</v>
      </c>
      <c r="D4" s="1"/>
      <c r="E4" s="1"/>
      <c r="F4" s="2"/>
    </row>
    <row r="5" spans="1:6">
      <c r="A5" s="1"/>
      <c r="B5" s="1"/>
      <c r="C5" s="1"/>
      <c r="D5" s="1" t="s">
        <v>4</v>
      </c>
      <c r="E5" s="1"/>
      <c r="F5" s="2">
        <v>213144.76</v>
      </c>
    </row>
    <row r="6" spans="1:6">
      <c r="A6" s="1"/>
      <c r="B6" s="1"/>
      <c r="C6" s="1"/>
      <c r="D6" s="1" t="s">
        <v>5</v>
      </c>
      <c r="E6" s="1"/>
      <c r="F6" s="2">
        <v>151173.12</v>
      </c>
    </row>
    <row r="7" spans="1:6">
      <c r="A7" s="1"/>
      <c r="B7" s="1"/>
      <c r="C7" s="1"/>
      <c r="D7" s="1" t="s">
        <v>6</v>
      </c>
      <c r="E7" s="1"/>
      <c r="F7" s="2">
        <v>1918.45</v>
      </c>
    </row>
    <row r="8" spans="1:6" ht="15.75" thickBot="1">
      <c r="A8" s="1"/>
      <c r="B8" s="1"/>
      <c r="C8" s="1"/>
      <c r="D8" s="1" t="s">
        <v>7</v>
      </c>
      <c r="E8" s="1"/>
      <c r="F8" s="3">
        <v>2075.42</v>
      </c>
    </row>
    <row r="9" spans="1:6">
      <c r="A9" s="1"/>
      <c r="B9" s="1"/>
      <c r="C9" s="1" t="s">
        <v>8</v>
      </c>
      <c r="D9" s="1"/>
      <c r="E9" s="1"/>
      <c r="F9" s="2">
        <f>ROUND(SUM(F4:F8),5)</f>
        <v>368311.75</v>
      </c>
    </row>
    <row r="10" spans="1:6">
      <c r="A10" s="1"/>
      <c r="B10" s="1"/>
      <c r="C10" s="1" t="s">
        <v>9</v>
      </c>
      <c r="D10" s="1"/>
      <c r="E10" s="1"/>
      <c r="F10" s="2"/>
    </row>
    <row r="11" spans="1:6">
      <c r="A11" s="1"/>
      <c r="B11" s="1"/>
      <c r="C11" s="1"/>
      <c r="D11" s="1" t="s">
        <v>10</v>
      </c>
      <c r="E11" s="1"/>
      <c r="F11" s="2">
        <v>9743.82</v>
      </c>
    </row>
    <row r="12" spans="1:6">
      <c r="A12" s="1"/>
      <c r="B12" s="1"/>
      <c r="C12" s="1"/>
      <c r="D12" s="1" t="s">
        <v>11</v>
      </c>
      <c r="E12" s="1"/>
      <c r="F12" s="2">
        <v>21082.78</v>
      </c>
    </row>
    <row r="13" spans="1:6">
      <c r="A13" s="1"/>
      <c r="B13" s="1"/>
      <c r="C13" s="1"/>
      <c r="D13" s="1" t="s">
        <v>12</v>
      </c>
      <c r="E13" s="1"/>
      <c r="F13" s="2">
        <v>21084</v>
      </c>
    </row>
    <row r="14" spans="1:6" ht="15.75" thickBot="1">
      <c r="A14" s="1"/>
      <c r="B14" s="1"/>
      <c r="C14" s="1"/>
      <c r="D14" s="1" t="s">
        <v>13</v>
      </c>
      <c r="E14" s="1"/>
      <c r="F14" s="3">
        <v>18667.02</v>
      </c>
    </row>
    <row r="15" spans="1:6">
      <c r="A15" s="1"/>
      <c r="B15" s="1"/>
      <c r="C15" s="1" t="s">
        <v>14</v>
      </c>
      <c r="D15" s="1"/>
      <c r="E15" s="1"/>
      <c r="F15" s="2">
        <f>ROUND(SUM(F10:F14),5)</f>
        <v>70577.62</v>
      </c>
    </row>
    <row r="16" spans="1:6">
      <c r="A16" s="1"/>
      <c r="B16" s="1"/>
      <c r="C16" s="1" t="s">
        <v>15</v>
      </c>
      <c r="D16" s="1"/>
      <c r="E16" s="1"/>
      <c r="F16" s="2"/>
    </row>
    <row r="17" spans="1:6">
      <c r="A17" s="1"/>
      <c r="B17" s="1"/>
      <c r="C17" s="1"/>
      <c r="D17" s="1" t="s">
        <v>16</v>
      </c>
      <c r="E17" s="1"/>
      <c r="F17" s="2">
        <v>-15110.76</v>
      </c>
    </row>
    <row r="18" spans="1:6">
      <c r="A18" s="1"/>
      <c r="B18" s="1"/>
      <c r="C18" s="1"/>
      <c r="D18" s="1" t="s">
        <v>17</v>
      </c>
      <c r="E18" s="1"/>
      <c r="F18" s="2">
        <v>670.43</v>
      </c>
    </row>
    <row r="19" spans="1:6">
      <c r="A19" s="1"/>
      <c r="B19" s="1"/>
      <c r="C19" s="1"/>
      <c r="D19" s="1" t="s">
        <v>18</v>
      </c>
      <c r="E19" s="1"/>
      <c r="F19" s="2">
        <v>-960.32</v>
      </c>
    </row>
    <row r="20" spans="1:6">
      <c r="A20" s="1"/>
      <c r="B20" s="1"/>
      <c r="C20" s="1"/>
      <c r="D20" s="1" t="s">
        <v>19</v>
      </c>
      <c r="E20" s="1"/>
      <c r="F20" s="2">
        <v>70454.3</v>
      </c>
    </row>
    <row r="21" spans="1:6" ht="15.75" thickBot="1">
      <c r="A21" s="1"/>
      <c r="B21" s="1"/>
      <c r="C21" s="1"/>
      <c r="D21" s="1" t="s">
        <v>20</v>
      </c>
      <c r="E21" s="1"/>
      <c r="F21" s="4">
        <v>3238.4</v>
      </c>
    </row>
    <row r="22" spans="1:6" ht="15.75" thickBot="1">
      <c r="A22" s="1"/>
      <c r="B22" s="1"/>
      <c r="C22" s="1" t="s">
        <v>21</v>
      </c>
      <c r="D22" s="1"/>
      <c r="E22" s="1"/>
      <c r="F22" s="6">
        <f>ROUND(SUM(F16:F21),5)</f>
        <v>58292.05</v>
      </c>
    </row>
    <row r="23" spans="1:6">
      <c r="A23" s="1"/>
      <c r="B23" s="1" t="s">
        <v>22</v>
      </c>
      <c r="C23" s="1"/>
      <c r="D23" s="1"/>
      <c r="E23" s="1"/>
      <c r="F23" s="2">
        <f>ROUND(F3+F9+F15+F22,5)</f>
        <v>497181.42</v>
      </c>
    </row>
    <row r="24" spans="1:6">
      <c r="A24" s="1"/>
      <c r="B24" s="1" t="s">
        <v>23</v>
      </c>
      <c r="C24" s="1"/>
      <c r="D24" s="1"/>
      <c r="E24" s="1"/>
      <c r="F24" s="2"/>
    </row>
    <row r="25" spans="1:6">
      <c r="A25" s="1"/>
      <c r="B25" s="1"/>
      <c r="C25" s="1" t="s">
        <v>24</v>
      </c>
      <c r="D25" s="1"/>
      <c r="E25" s="1"/>
      <c r="F25" s="2">
        <v>30433.79</v>
      </c>
    </row>
    <row r="26" spans="1:6">
      <c r="A26" s="1"/>
      <c r="B26" s="1"/>
      <c r="C26" s="1" t="s">
        <v>25</v>
      </c>
      <c r="D26" s="1"/>
      <c r="E26" s="1"/>
      <c r="F26" s="2">
        <v>28045.7</v>
      </c>
    </row>
    <row r="27" spans="1:6">
      <c r="A27" s="1"/>
      <c r="B27" s="1"/>
      <c r="C27" s="1" t="s">
        <v>26</v>
      </c>
      <c r="D27" s="1"/>
      <c r="E27" s="1"/>
      <c r="F27" s="2">
        <v>100461.5</v>
      </c>
    </row>
    <row r="28" spans="1:6">
      <c r="A28" s="1"/>
      <c r="B28" s="1"/>
      <c r="C28" s="1" t="s">
        <v>27</v>
      </c>
      <c r="D28" s="1"/>
      <c r="E28" s="1"/>
      <c r="F28" s="2">
        <v>10281</v>
      </c>
    </row>
    <row r="29" spans="1:6">
      <c r="A29" s="1"/>
      <c r="B29" s="1"/>
      <c r="C29" s="1" t="s">
        <v>28</v>
      </c>
      <c r="D29" s="1"/>
      <c r="E29" s="1"/>
      <c r="F29" s="2">
        <v>1897196.49</v>
      </c>
    </row>
    <row r="30" spans="1:6">
      <c r="A30" s="1"/>
      <c r="B30" s="1"/>
      <c r="C30" s="1" t="s">
        <v>29</v>
      </c>
      <c r="D30" s="1"/>
      <c r="E30" s="1"/>
      <c r="F30" s="2">
        <v>29950.97</v>
      </c>
    </row>
    <row r="31" spans="1:6">
      <c r="A31" s="1"/>
      <c r="B31" s="1"/>
      <c r="C31" s="1" t="s">
        <v>30</v>
      </c>
      <c r="D31" s="1"/>
      <c r="E31" s="1"/>
      <c r="F31" s="2">
        <v>1288.99</v>
      </c>
    </row>
    <row r="32" spans="1:6">
      <c r="A32" s="1"/>
      <c r="B32" s="1"/>
      <c r="C32" s="1" t="s">
        <v>31</v>
      </c>
      <c r="D32" s="1"/>
      <c r="E32" s="1"/>
      <c r="F32" s="2">
        <v>189490.1</v>
      </c>
    </row>
    <row r="33" spans="1:6">
      <c r="A33" s="1"/>
      <c r="B33" s="1"/>
      <c r="C33" s="1" t="s">
        <v>32</v>
      </c>
      <c r="D33" s="1"/>
      <c r="E33" s="1"/>
      <c r="F33" s="2">
        <v>640114.91</v>
      </c>
    </row>
    <row r="34" spans="1:6">
      <c r="A34" s="1"/>
      <c r="B34" s="1"/>
      <c r="C34" s="1" t="s">
        <v>33</v>
      </c>
      <c r="D34" s="1"/>
      <c r="E34" s="1"/>
      <c r="F34" s="2"/>
    </row>
    <row r="35" spans="1:6">
      <c r="A35" s="1"/>
      <c r="B35" s="1"/>
      <c r="C35" s="1"/>
      <c r="D35" s="1" t="s">
        <v>34</v>
      </c>
      <c r="E35" s="1"/>
      <c r="F35" s="2">
        <v>14475</v>
      </c>
    </row>
    <row r="36" spans="1:6" ht="15.75" thickBot="1">
      <c r="A36" s="1"/>
      <c r="B36" s="1"/>
      <c r="C36" s="1"/>
      <c r="D36" s="1" t="s">
        <v>35</v>
      </c>
      <c r="E36" s="1"/>
      <c r="F36" s="3">
        <v>52932</v>
      </c>
    </row>
    <row r="37" spans="1:6">
      <c r="A37" s="1"/>
      <c r="B37" s="1"/>
      <c r="C37" s="1" t="s">
        <v>36</v>
      </c>
      <c r="D37" s="1"/>
      <c r="E37" s="1"/>
      <c r="F37" s="2">
        <f>ROUND(SUM(F34:F36),5)</f>
        <v>67407</v>
      </c>
    </row>
    <row r="38" spans="1:6">
      <c r="A38" s="1"/>
      <c r="B38" s="1"/>
      <c r="C38" s="1" t="s">
        <v>37</v>
      </c>
      <c r="D38" s="1"/>
      <c r="E38" s="1"/>
      <c r="F38" s="2">
        <v>5163</v>
      </c>
    </row>
    <row r="39" spans="1:6">
      <c r="A39" s="1"/>
      <c r="B39" s="1"/>
      <c r="C39" s="1" t="s">
        <v>38</v>
      </c>
      <c r="D39" s="1"/>
      <c r="E39" s="1"/>
      <c r="F39" s="2">
        <v>-261179.15</v>
      </c>
    </row>
    <row r="40" spans="1:6" ht="15.75" thickBot="1">
      <c r="A40" s="1"/>
      <c r="B40" s="1"/>
      <c r="C40" s="1" t="s">
        <v>39</v>
      </c>
      <c r="D40" s="1"/>
      <c r="E40" s="1"/>
      <c r="F40" s="3">
        <v>-605141.71</v>
      </c>
    </row>
    <row r="41" spans="1:6">
      <c r="A41" s="1"/>
      <c r="B41" s="1" t="s">
        <v>40</v>
      </c>
      <c r="C41" s="1"/>
      <c r="D41" s="1"/>
      <c r="E41" s="1"/>
      <c r="F41" s="2">
        <f>ROUND(SUM(F24:F33)+SUM(F37:F40),5)</f>
        <v>2133512.59</v>
      </c>
    </row>
    <row r="42" spans="1:6">
      <c r="A42" s="1"/>
      <c r="B42" s="1" t="s">
        <v>41</v>
      </c>
      <c r="C42" s="1"/>
      <c r="D42" s="1"/>
      <c r="E42" s="1"/>
      <c r="F42" s="2"/>
    </row>
    <row r="43" spans="1:6" ht="15.75" thickBot="1">
      <c r="A43" s="1"/>
      <c r="B43" s="1"/>
      <c r="C43" s="1" t="s">
        <v>42</v>
      </c>
      <c r="D43" s="1"/>
      <c r="E43" s="1"/>
      <c r="F43" s="4">
        <v>22426.45</v>
      </c>
    </row>
    <row r="44" spans="1:6" ht="15.75" thickBot="1">
      <c r="A44" s="1"/>
      <c r="B44" s="1" t="s">
        <v>43</v>
      </c>
      <c r="C44" s="1"/>
      <c r="D44" s="1"/>
      <c r="E44" s="1"/>
      <c r="F44" s="5">
        <f>ROUND(SUM(F42:F43),5)</f>
        <v>22426.45</v>
      </c>
    </row>
    <row r="45" spans="1:6" s="9" customFormat="1" ht="12" thickBot="1">
      <c r="A45" s="7" t="s">
        <v>44</v>
      </c>
      <c r="B45" s="7"/>
      <c r="C45" s="7"/>
      <c r="D45" s="7"/>
      <c r="E45" s="7"/>
      <c r="F45" s="8">
        <f>ROUND(F2+F23+F41+F44,5)</f>
        <v>2653120.46</v>
      </c>
    </row>
    <row r="46" spans="1:6" ht="15.75" thickTop="1">
      <c r="A46" s="1" t="s">
        <v>45</v>
      </c>
      <c r="B46" s="1"/>
      <c r="C46" s="1"/>
      <c r="D46" s="1"/>
      <c r="E46" s="1"/>
      <c r="F46" s="2"/>
    </row>
    <row r="47" spans="1:6">
      <c r="A47" s="1"/>
      <c r="B47" s="1" t="s">
        <v>46</v>
      </c>
      <c r="C47" s="1"/>
      <c r="D47" s="1"/>
      <c r="E47" s="1"/>
      <c r="F47" s="2"/>
    </row>
    <row r="48" spans="1:6">
      <c r="A48" s="1"/>
      <c r="B48" s="1"/>
      <c r="C48" s="1" t="s">
        <v>47</v>
      </c>
      <c r="D48" s="1"/>
      <c r="E48" s="1"/>
      <c r="F48" s="2"/>
    </row>
    <row r="49" spans="1:6">
      <c r="A49" s="1"/>
      <c r="B49" s="1"/>
      <c r="C49" s="1"/>
      <c r="D49" s="1" t="s">
        <v>48</v>
      </c>
      <c r="E49" s="1"/>
      <c r="F49" s="2"/>
    </row>
    <row r="50" spans="1:6" ht="15.75" thickBot="1">
      <c r="A50" s="1"/>
      <c r="B50" s="1"/>
      <c r="C50" s="1"/>
      <c r="D50" s="1"/>
      <c r="E50" s="1" t="s">
        <v>49</v>
      </c>
      <c r="F50" s="3">
        <v>-3267.1</v>
      </c>
    </row>
    <row r="51" spans="1:6">
      <c r="A51" s="1"/>
      <c r="B51" s="1"/>
      <c r="C51" s="1"/>
      <c r="D51" s="1" t="s">
        <v>50</v>
      </c>
      <c r="E51" s="1"/>
      <c r="F51" s="2">
        <f>ROUND(SUM(F49:F50),5)</f>
        <v>-3267.1</v>
      </c>
    </row>
    <row r="52" spans="1:6">
      <c r="A52" s="1"/>
      <c r="B52" s="1"/>
      <c r="C52" s="1"/>
      <c r="D52" s="1" t="s">
        <v>51</v>
      </c>
      <c r="E52" s="1"/>
      <c r="F52" s="2"/>
    </row>
    <row r="53" spans="1:6">
      <c r="A53" s="1"/>
      <c r="B53" s="1"/>
      <c r="C53" s="1"/>
      <c r="D53" s="1"/>
      <c r="E53" s="1" t="s">
        <v>52</v>
      </c>
      <c r="F53" s="2">
        <v>1707.25</v>
      </c>
    </row>
    <row r="54" spans="1:6">
      <c r="A54" s="1"/>
      <c r="B54" s="1"/>
      <c r="C54" s="1"/>
      <c r="D54" s="1"/>
      <c r="E54" s="1" t="s">
        <v>53</v>
      </c>
      <c r="F54" s="2">
        <v>654.71</v>
      </c>
    </row>
    <row r="55" spans="1:6">
      <c r="A55" s="1"/>
      <c r="B55" s="1"/>
      <c r="C55" s="1"/>
      <c r="D55" s="1"/>
      <c r="E55" s="1" t="s">
        <v>54</v>
      </c>
      <c r="F55" s="2">
        <v>-1615.53</v>
      </c>
    </row>
    <row r="56" spans="1:6">
      <c r="A56" s="1"/>
      <c r="B56" s="1"/>
      <c r="C56" s="1"/>
      <c r="D56" s="1"/>
      <c r="E56" s="1" t="s">
        <v>55</v>
      </c>
      <c r="F56" s="2">
        <v>270.69</v>
      </c>
    </row>
    <row r="57" spans="1:6">
      <c r="A57" s="1"/>
      <c r="B57" s="1"/>
      <c r="C57" s="1"/>
      <c r="D57" s="1"/>
      <c r="E57" s="1" t="s">
        <v>56</v>
      </c>
      <c r="F57" s="2">
        <v>6647.94</v>
      </c>
    </row>
    <row r="58" spans="1:6">
      <c r="A58" s="1"/>
      <c r="B58" s="1"/>
      <c r="C58" s="1"/>
      <c r="D58" s="1"/>
      <c r="E58" s="1" t="s">
        <v>57</v>
      </c>
      <c r="F58" s="2">
        <v>508.6</v>
      </c>
    </row>
    <row r="59" spans="1:6" ht="15.75" thickBot="1">
      <c r="A59" s="1"/>
      <c r="B59" s="1"/>
      <c r="C59" s="1"/>
      <c r="D59" s="1"/>
      <c r="E59" s="1" t="s">
        <v>58</v>
      </c>
      <c r="F59" s="4">
        <v>82712.3</v>
      </c>
    </row>
    <row r="60" spans="1:6" ht="15.75" thickBot="1">
      <c r="A60" s="1"/>
      <c r="B60" s="1"/>
      <c r="C60" s="1"/>
      <c r="D60" s="1" t="s">
        <v>59</v>
      </c>
      <c r="E60" s="1"/>
      <c r="F60" s="6">
        <f>ROUND(SUM(F52:F59),5)</f>
        <v>90885.96</v>
      </c>
    </row>
    <row r="61" spans="1:6">
      <c r="A61" s="1"/>
      <c r="B61" s="1"/>
      <c r="C61" s="1" t="s">
        <v>60</v>
      </c>
      <c r="D61" s="1"/>
      <c r="E61" s="1"/>
      <c r="F61" s="2">
        <f>ROUND(F48+F51+F60,5)</f>
        <v>87618.86</v>
      </c>
    </row>
    <row r="62" spans="1:6">
      <c r="A62" s="1"/>
      <c r="B62" s="1"/>
      <c r="C62" s="1" t="s">
        <v>61</v>
      </c>
      <c r="D62" s="1"/>
      <c r="E62" s="1"/>
      <c r="F62" s="2"/>
    </row>
    <row r="63" spans="1:6">
      <c r="A63" s="1"/>
      <c r="B63" s="1"/>
      <c r="C63" s="1"/>
      <c r="D63" s="1" t="s">
        <v>62</v>
      </c>
      <c r="E63" s="1"/>
      <c r="F63" s="2">
        <v>102422.07</v>
      </c>
    </row>
    <row r="64" spans="1:6" ht="15.75" thickBot="1">
      <c r="A64" s="1"/>
      <c r="B64" s="1"/>
      <c r="C64" s="1"/>
      <c r="D64" s="1" t="s">
        <v>63</v>
      </c>
      <c r="E64" s="1"/>
      <c r="F64" s="4">
        <v>126018.97</v>
      </c>
    </row>
    <row r="65" spans="1:6" ht="15.75" thickBot="1">
      <c r="A65" s="1"/>
      <c r="B65" s="1"/>
      <c r="C65" s="1" t="s">
        <v>64</v>
      </c>
      <c r="D65" s="1"/>
      <c r="E65" s="1"/>
      <c r="F65" s="6">
        <f>ROUND(SUM(F62:F64),5)</f>
        <v>228441.04</v>
      </c>
    </row>
    <row r="66" spans="1:6">
      <c r="A66" s="1"/>
      <c r="B66" s="1" t="s">
        <v>65</v>
      </c>
      <c r="C66" s="1"/>
      <c r="D66" s="1"/>
      <c r="E66" s="1"/>
      <c r="F66" s="2">
        <f>ROUND(F47+F61+F65,5)</f>
        <v>316059.90000000002</v>
      </c>
    </row>
    <row r="67" spans="1:6">
      <c r="A67" s="1"/>
      <c r="B67" s="1" t="s">
        <v>66</v>
      </c>
      <c r="C67" s="1"/>
      <c r="D67" s="1"/>
      <c r="E67" s="1"/>
      <c r="F67" s="2"/>
    </row>
    <row r="68" spans="1:6">
      <c r="A68" s="1"/>
      <c r="B68" s="1"/>
      <c r="C68" s="1" t="s">
        <v>67</v>
      </c>
      <c r="D68" s="1"/>
      <c r="E68" s="1"/>
      <c r="F68" s="2">
        <v>321022.65999999997</v>
      </c>
    </row>
    <row r="69" spans="1:6">
      <c r="A69" s="1"/>
      <c r="B69" s="1"/>
      <c r="C69" s="1" t="s">
        <v>68</v>
      </c>
      <c r="D69" s="1"/>
      <c r="E69" s="1"/>
      <c r="F69" s="2">
        <v>1928687.79</v>
      </c>
    </row>
    <row r="70" spans="1:6">
      <c r="A70" s="1"/>
      <c r="B70" s="1"/>
      <c r="C70" s="1" t="s">
        <v>69</v>
      </c>
      <c r="D70" s="1"/>
      <c r="E70" s="1"/>
      <c r="F70" s="2">
        <v>-38049.589999999997</v>
      </c>
    </row>
    <row r="71" spans="1:6">
      <c r="A71" s="1"/>
      <c r="B71" s="1"/>
      <c r="C71" s="1" t="s">
        <v>70</v>
      </c>
      <c r="D71" s="1"/>
      <c r="E71" s="1"/>
      <c r="F71" s="2">
        <v>7765.81</v>
      </c>
    </row>
    <row r="72" spans="1:6">
      <c r="A72" s="1"/>
      <c r="B72" s="1"/>
      <c r="C72" s="1" t="s">
        <v>71</v>
      </c>
      <c r="D72" s="1"/>
      <c r="E72" s="1"/>
      <c r="F72" s="2">
        <v>158944.03</v>
      </c>
    </row>
    <row r="73" spans="1:6" ht="15.75" thickBot="1">
      <c r="A73" s="1"/>
      <c r="B73" s="1"/>
      <c r="C73" s="1" t="s">
        <v>72</v>
      </c>
      <c r="D73" s="1"/>
      <c r="E73" s="1"/>
      <c r="F73" s="4">
        <v>-41310.14</v>
      </c>
    </row>
    <row r="74" spans="1:6" ht="15.75" thickBot="1">
      <c r="A74" s="1"/>
      <c r="B74" s="1" t="s">
        <v>73</v>
      </c>
      <c r="C74" s="1"/>
      <c r="D74" s="1"/>
      <c r="E74" s="1"/>
      <c r="F74" s="5">
        <f>ROUND(SUM(F67:F73),5)</f>
        <v>2337060.56</v>
      </c>
    </row>
    <row r="75" spans="1:6" s="9" customFormat="1" ht="12" thickBot="1">
      <c r="A75" s="7" t="s">
        <v>74</v>
      </c>
      <c r="B75" s="7"/>
      <c r="C75" s="7"/>
      <c r="D75" s="7"/>
      <c r="E75" s="7"/>
      <c r="F75" s="8">
        <f>ROUND(F46+F66+F74,5)</f>
        <v>2653120.46</v>
      </c>
    </row>
    <row r="76" spans="1:6" ht="15.75" thickTop="1"/>
  </sheetData>
  <pageMargins left="0.7" right="0.7" top="0.75" bottom="0.75" header="0.1" footer="0.3"/>
  <pageSetup orientation="portrait" horizontalDpi="4294967293" verticalDpi="0" r:id="rId1"/>
  <headerFooter>
    <oddHeader>&amp;L&amp;"Arial,Bold"&amp;8 9:40 AM
&amp;"Arial,Bold"&amp;8 12/04/22
&amp;"Arial,Bold"&amp;8 Accrual Basis&amp;C&amp;"Arial,Bold"&amp;12 PIKES BAY SANITARY DISTRICT
&amp;"Arial,Bold"&amp;14 Balance Sheet
&amp;"Arial,Bold"&amp;10 As of November 30, 2022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5121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5121" r:id="rId4" name="FILTER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G75"/>
  <sheetViews>
    <sheetView workbookViewId="0">
      <pane xSplit="6" ySplit="1" topLeftCell="G2" activePane="bottomRight" state="frozenSplit"/>
      <selection pane="bottomRight" activeCell="D1" sqref="D1"/>
      <selection pane="bottomLeft" activeCell="A2" sqref="A2"/>
      <selection pane="topRight" activeCell="G1" sqref="G1"/>
    </sheetView>
  </sheetViews>
  <sheetFormatPr defaultRowHeight="15"/>
  <cols>
    <col min="1" max="5" width="3" style="13" customWidth="1"/>
    <col min="6" max="6" width="27.42578125" style="13" customWidth="1"/>
    <col min="7" max="7" width="10.140625" style="14" bestFit="1" customWidth="1"/>
  </cols>
  <sheetData>
    <row r="1" spans="1:7" s="12" customFormat="1" ht="15.75" thickBot="1">
      <c r="A1" s="10"/>
      <c r="B1" s="10"/>
      <c r="C1" s="10"/>
      <c r="D1" s="10"/>
      <c r="E1" s="10"/>
      <c r="F1" s="10"/>
      <c r="G1" s="11" t="s">
        <v>75</v>
      </c>
    </row>
    <row r="2" spans="1:7" ht="15.75" thickTop="1">
      <c r="A2" s="1"/>
      <c r="B2" s="1" t="s">
        <v>76</v>
      </c>
      <c r="C2" s="1"/>
      <c r="D2" s="1"/>
      <c r="E2" s="1"/>
      <c r="F2" s="1"/>
      <c r="G2" s="2"/>
    </row>
    <row r="3" spans="1:7">
      <c r="A3" s="1"/>
      <c r="B3" s="1"/>
      <c r="C3" s="1" t="s">
        <v>77</v>
      </c>
      <c r="D3" s="1"/>
      <c r="E3" s="1"/>
      <c r="F3" s="1"/>
      <c r="G3" s="2"/>
    </row>
    <row r="4" spans="1:7">
      <c r="A4" s="1"/>
      <c r="B4" s="1"/>
      <c r="C4" s="1"/>
      <c r="D4" s="1" t="s">
        <v>78</v>
      </c>
      <c r="E4" s="1"/>
      <c r="F4" s="1"/>
      <c r="G4" s="2">
        <v>437.84</v>
      </c>
    </row>
    <row r="5" spans="1:7">
      <c r="A5" s="1"/>
      <c r="B5" s="1"/>
      <c r="C5" s="1"/>
      <c r="D5" s="1" t="s">
        <v>79</v>
      </c>
      <c r="E5" s="1"/>
      <c r="F5" s="1"/>
      <c r="G5" s="2">
        <v>110416.84</v>
      </c>
    </row>
    <row r="6" spans="1:7" ht="15.75" thickBot="1">
      <c r="A6" s="1"/>
      <c r="B6" s="1"/>
      <c r="C6" s="1"/>
      <c r="D6" s="1" t="s">
        <v>80</v>
      </c>
      <c r="E6" s="1"/>
      <c r="F6" s="1"/>
      <c r="G6" s="3">
        <v>140352</v>
      </c>
    </row>
    <row r="7" spans="1:7">
      <c r="A7" s="1"/>
      <c r="B7" s="1"/>
      <c r="C7" s="1" t="s">
        <v>81</v>
      </c>
      <c r="D7" s="1"/>
      <c r="E7" s="1"/>
      <c r="F7" s="1"/>
      <c r="G7" s="2">
        <f>ROUND(SUM(G3:G6),5)</f>
        <v>251206.68</v>
      </c>
    </row>
    <row r="8" spans="1:7">
      <c r="A8" s="1"/>
      <c r="B8" s="1"/>
      <c r="C8" s="1" t="s">
        <v>82</v>
      </c>
      <c r="D8" s="1"/>
      <c r="E8" s="1"/>
      <c r="F8" s="1"/>
      <c r="G8" s="2"/>
    </row>
    <row r="9" spans="1:7">
      <c r="A9" s="1"/>
      <c r="B9" s="1"/>
      <c r="C9" s="1"/>
      <c r="D9" s="1" t="s">
        <v>83</v>
      </c>
      <c r="E9" s="1"/>
      <c r="F9" s="1"/>
      <c r="G9" s="2">
        <v>2.3199999999999998</v>
      </c>
    </row>
    <row r="10" spans="1:7">
      <c r="A10" s="1"/>
      <c r="B10" s="1"/>
      <c r="C10" s="1"/>
      <c r="D10" s="1" t="s">
        <v>84</v>
      </c>
      <c r="E10" s="1"/>
      <c r="F10" s="1"/>
      <c r="G10" s="2">
        <v>1017.62</v>
      </c>
    </row>
    <row r="11" spans="1:7">
      <c r="A11" s="1"/>
      <c r="B11" s="1"/>
      <c r="C11" s="1"/>
      <c r="D11" s="1" t="s">
        <v>85</v>
      </c>
      <c r="E11" s="1"/>
      <c r="F11" s="1"/>
      <c r="G11" s="2">
        <v>43051.93</v>
      </c>
    </row>
    <row r="12" spans="1:7">
      <c r="A12" s="1"/>
      <c r="B12" s="1"/>
      <c r="C12" s="1"/>
      <c r="D12" s="1" t="s">
        <v>86</v>
      </c>
      <c r="E12" s="1"/>
      <c r="F12" s="1"/>
      <c r="G12" s="2">
        <v>37845.480000000003</v>
      </c>
    </row>
    <row r="13" spans="1:7">
      <c r="A13" s="1"/>
      <c r="B13" s="1"/>
      <c r="C13" s="1"/>
      <c r="D13" s="1" t="s">
        <v>87</v>
      </c>
      <c r="E13" s="1"/>
      <c r="F13" s="1"/>
      <c r="G13" s="2">
        <v>1335</v>
      </c>
    </row>
    <row r="14" spans="1:7">
      <c r="A14" s="1"/>
      <c r="B14" s="1"/>
      <c r="C14" s="1"/>
      <c r="D14" s="1" t="s">
        <v>88</v>
      </c>
      <c r="E14" s="1"/>
      <c r="F14" s="1"/>
      <c r="G14" s="2"/>
    </row>
    <row r="15" spans="1:7">
      <c r="A15" s="1"/>
      <c r="B15" s="1"/>
      <c r="C15" s="1"/>
      <c r="D15" s="1"/>
      <c r="E15" s="1" t="s">
        <v>89</v>
      </c>
      <c r="F15" s="1"/>
      <c r="G15" s="2">
        <v>5500.09</v>
      </c>
    </row>
    <row r="16" spans="1:7">
      <c r="A16" s="1"/>
      <c r="B16" s="1"/>
      <c r="C16" s="1"/>
      <c r="D16" s="1"/>
      <c r="E16" s="1" t="s">
        <v>90</v>
      </c>
      <c r="F16" s="1"/>
      <c r="G16" s="2">
        <v>688</v>
      </c>
    </row>
    <row r="17" spans="1:7" ht="15.75" thickBot="1">
      <c r="A17" s="1"/>
      <c r="B17" s="1"/>
      <c r="C17" s="1"/>
      <c r="D17" s="1"/>
      <c r="E17" s="1" t="s">
        <v>91</v>
      </c>
      <c r="F17" s="1"/>
      <c r="G17" s="3">
        <v>6502.45</v>
      </c>
    </row>
    <row r="18" spans="1:7">
      <c r="A18" s="1"/>
      <c r="B18" s="1"/>
      <c r="C18" s="1"/>
      <c r="D18" s="1" t="s">
        <v>92</v>
      </c>
      <c r="E18" s="1"/>
      <c r="F18" s="1"/>
      <c r="G18" s="2">
        <f>ROUND(SUM(G14:G17),5)</f>
        <v>12690.54</v>
      </c>
    </row>
    <row r="19" spans="1:7">
      <c r="A19" s="1"/>
      <c r="B19" s="1"/>
      <c r="C19" s="1"/>
      <c r="D19" s="1" t="s">
        <v>93</v>
      </c>
      <c r="E19" s="1"/>
      <c r="F19" s="1"/>
      <c r="G19" s="2"/>
    </row>
    <row r="20" spans="1:7">
      <c r="A20" s="1"/>
      <c r="B20" s="1"/>
      <c r="C20" s="1"/>
      <c r="D20" s="1"/>
      <c r="E20" s="1" t="s">
        <v>94</v>
      </c>
      <c r="F20" s="1"/>
      <c r="G20" s="2">
        <v>0</v>
      </c>
    </row>
    <row r="21" spans="1:7" ht="15.75" thickBot="1">
      <c r="A21" s="1"/>
      <c r="B21" s="1"/>
      <c r="C21" s="1"/>
      <c r="D21" s="1"/>
      <c r="E21" s="1" t="s">
        <v>95</v>
      </c>
      <c r="F21" s="1"/>
      <c r="G21" s="3">
        <v>360</v>
      </c>
    </row>
    <row r="22" spans="1:7">
      <c r="A22" s="1"/>
      <c r="B22" s="1"/>
      <c r="C22" s="1"/>
      <c r="D22" s="1" t="s">
        <v>96</v>
      </c>
      <c r="E22" s="1"/>
      <c r="F22" s="1"/>
      <c r="G22" s="2">
        <f>ROUND(SUM(G19:G21),5)</f>
        <v>360</v>
      </c>
    </row>
    <row r="23" spans="1:7">
      <c r="A23" s="1"/>
      <c r="B23" s="1"/>
      <c r="C23" s="1"/>
      <c r="D23" s="1" t="s">
        <v>97</v>
      </c>
      <c r="E23" s="1"/>
      <c r="F23" s="1"/>
      <c r="G23" s="2"/>
    </row>
    <row r="24" spans="1:7">
      <c r="A24" s="1"/>
      <c r="B24" s="1"/>
      <c r="C24" s="1"/>
      <c r="D24" s="1"/>
      <c r="E24" s="1" t="s">
        <v>98</v>
      </c>
      <c r="F24" s="1"/>
      <c r="G24" s="2">
        <v>14868.37</v>
      </c>
    </row>
    <row r="25" spans="1:7">
      <c r="A25" s="1"/>
      <c r="B25" s="1"/>
      <c r="C25" s="1"/>
      <c r="D25" s="1"/>
      <c r="E25" s="1" t="s">
        <v>99</v>
      </c>
      <c r="F25" s="1"/>
      <c r="G25" s="2">
        <v>618.98</v>
      </c>
    </row>
    <row r="26" spans="1:7">
      <c r="A26" s="1"/>
      <c r="B26" s="1"/>
      <c r="C26" s="1"/>
      <c r="D26" s="1"/>
      <c r="E26" s="1" t="s">
        <v>100</v>
      </c>
      <c r="F26" s="1"/>
      <c r="G26" s="2">
        <v>5447.24</v>
      </c>
    </row>
    <row r="27" spans="1:7">
      <c r="A27" s="1"/>
      <c r="B27" s="1"/>
      <c r="C27" s="1"/>
      <c r="D27" s="1"/>
      <c r="E27" s="1" t="s">
        <v>101</v>
      </c>
      <c r="F27" s="1"/>
      <c r="G27" s="2">
        <v>1600</v>
      </c>
    </row>
    <row r="28" spans="1:7">
      <c r="A28" s="1"/>
      <c r="B28" s="1"/>
      <c r="C28" s="1"/>
      <c r="D28" s="1"/>
      <c r="E28" s="1" t="s">
        <v>102</v>
      </c>
      <c r="F28" s="1"/>
      <c r="G28" s="2">
        <v>13750</v>
      </c>
    </row>
    <row r="29" spans="1:7" ht="15.75" thickBot="1">
      <c r="A29" s="1"/>
      <c r="B29" s="1"/>
      <c r="C29" s="1"/>
      <c r="D29" s="1"/>
      <c r="E29" s="1" t="s">
        <v>103</v>
      </c>
      <c r="F29" s="1"/>
      <c r="G29" s="3">
        <v>34605.4</v>
      </c>
    </row>
    <row r="30" spans="1:7">
      <c r="A30" s="1"/>
      <c r="B30" s="1"/>
      <c r="C30" s="1"/>
      <c r="D30" s="1" t="s">
        <v>104</v>
      </c>
      <c r="E30" s="1"/>
      <c r="F30" s="1"/>
      <c r="G30" s="2">
        <f>ROUND(SUM(G23:G29),5)</f>
        <v>70889.990000000005</v>
      </c>
    </row>
    <row r="31" spans="1:7">
      <c r="A31" s="1"/>
      <c r="B31" s="1"/>
      <c r="C31" s="1"/>
      <c r="D31" s="1" t="s">
        <v>105</v>
      </c>
      <c r="E31" s="1"/>
      <c r="F31" s="1"/>
      <c r="G31" s="2"/>
    </row>
    <row r="32" spans="1:7">
      <c r="A32" s="1"/>
      <c r="B32" s="1"/>
      <c r="C32" s="1"/>
      <c r="D32" s="1"/>
      <c r="E32" s="1" t="s">
        <v>106</v>
      </c>
      <c r="F32" s="1"/>
      <c r="G32" s="2">
        <v>212.93</v>
      </c>
    </row>
    <row r="33" spans="1:7">
      <c r="A33" s="1"/>
      <c r="B33" s="1"/>
      <c r="C33" s="1"/>
      <c r="D33" s="1"/>
      <c r="E33" s="1" t="s">
        <v>107</v>
      </c>
      <c r="F33" s="1"/>
      <c r="G33" s="2">
        <v>5545</v>
      </c>
    </row>
    <row r="34" spans="1:7">
      <c r="A34" s="1"/>
      <c r="B34" s="1"/>
      <c r="C34" s="1"/>
      <c r="D34" s="1"/>
      <c r="E34" s="1" t="s">
        <v>108</v>
      </c>
      <c r="F34" s="1"/>
      <c r="G34" s="2"/>
    </row>
    <row r="35" spans="1:7">
      <c r="A35" s="1"/>
      <c r="B35" s="1"/>
      <c r="C35" s="1"/>
      <c r="D35" s="1"/>
      <c r="E35" s="1"/>
      <c r="F35" s="1" t="s">
        <v>109</v>
      </c>
      <c r="G35" s="2">
        <v>10500</v>
      </c>
    </row>
    <row r="36" spans="1:7">
      <c r="A36" s="1"/>
      <c r="B36" s="1"/>
      <c r="C36" s="1"/>
      <c r="D36" s="1"/>
      <c r="E36" s="1"/>
      <c r="F36" s="1" t="s">
        <v>110</v>
      </c>
      <c r="G36" s="2">
        <v>437.5</v>
      </c>
    </row>
    <row r="37" spans="1:7">
      <c r="A37" s="1"/>
      <c r="B37" s="1"/>
      <c r="C37" s="1"/>
      <c r="D37" s="1"/>
      <c r="E37" s="1"/>
      <c r="F37" s="1" t="s">
        <v>111</v>
      </c>
      <c r="G37" s="2">
        <v>28000</v>
      </c>
    </row>
    <row r="38" spans="1:7" ht="15.75" thickBot="1">
      <c r="A38" s="1"/>
      <c r="B38" s="1"/>
      <c r="C38" s="1"/>
      <c r="D38" s="1"/>
      <c r="E38" s="1"/>
      <c r="F38" s="1" t="s">
        <v>112</v>
      </c>
      <c r="G38" s="3">
        <v>7750</v>
      </c>
    </row>
    <row r="39" spans="1:7">
      <c r="A39" s="1"/>
      <c r="B39" s="1"/>
      <c r="C39" s="1"/>
      <c r="D39" s="1"/>
      <c r="E39" s="1" t="s">
        <v>113</v>
      </c>
      <c r="F39" s="1"/>
      <c r="G39" s="2">
        <f>ROUND(SUM(G34:G38),5)</f>
        <v>46687.5</v>
      </c>
    </row>
    <row r="40" spans="1:7" ht="15.75" thickBot="1">
      <c r="A40" s="1"/>
      <c r="B40" s="1"/>
      <c r="C40" s="1"/>
      <c r="D40" s="1"/>
      <c r="E40" s="1" t="s">
        <v>114</v>
      </c>
      <c r="F40" s="1"/>
      <c r="G40" s="3">
        <v>4040.18</v>
      </c>
    </row>
    <row r="41" spans="1:7">
      <c r="A41" s="1"/>
      <c r="B41" s="1"/>
      <c r="C41" s="1"/>
      <c r="D41" s="1" t="s">
        <v>115</v>
      </c>
      <c r="E41" s="1"/>
      <c r="F41" s="1"/>
      <c r="G41" s="2">
        <f>ROUND(SUM(G31:G33)+SUM(G39:G40),5)</f>
        <v>56485.61</v>
      </c>
    </row>
    <row r="42" spans="1:7">
      <c r="A42" s="1"/>
      <c r="B42" s="1"/>
      <c r="C42" s="1"/>
      <c r="D42" s="1" t="s">
        <v>116</v>
      </c>
      <c r="E42" s="1"/>
      <c r="F42" s="1"/>
      <c r="G42" s="2"/>
    </row>
    <row r="43" spans="1:7" ht="15.75" thickBot="1">
      <c r="A43" s="1"/>
      <c r="B43" s="1"/>
      <c r="C43" s="1"/>
      <c r="D43" s="1"/>
      <c r="E43" s="1" t="s">
        <v>117</v>
      </c>
      <c r="F43" s="1"/>
      <c r="G43" s="3">
        <v>4922.5</v>
      </c>
    </row>
    <row r="44" spans="1:7">
      <c r="A44" s="1"/>
      <c r="B44" s="1"/>
      <c r="C44" s="1"/>
      <c r="D44" s="1" t="s">
        <v>118</v>
      </c>
      <c r="E44" s="1"/>
      <c r="F44" s="1"/>
      <c r="G44" s="2">
        <f>ROUND(SUM(G42:G43),5)</f>
        <v>4922.5</v>
      </c>
    </row>
    <row r="45" spans="1:7">
      <c r="A45" s="1"/>
      <c r="B45" s="1"/>
      <c r="C45" s="1"/>
      <c r="D45" s="1" t="s">
        <v>119</v>
      </c>
      <c r="E45" s="1"/>
      <c r="F45" s="1"/>
      <c r="G45" s="2"/>
    </row>
    <row r="46" spans="1:7">
      <c r="A46" s="1"/>
      <c r="B46" s="1"/>
      <c r="C46" s="1"/>
      <c r="D46" s="1"/>
      <c r="E46" s="1" t="s">
        <v>120</v>
      </c>
      <c r="F46" s="1"/>
      <c r="G46" s="2">
        <v>2470.87</v>
      </c>
    </row>
    <row r="47" spans="1:7" ht="15.75" thickBot="1">
      <c r="A47" s="1"/>
      <c r="B47" s="1"/>
      <c r="C47" s="1"/>
      <c r="D47" s="1"/>
      <c r="E47" s="1" t="s">
        <v>121</v>
      </c>
      <c r="F47" s="1"/>
      <c r="G47" s="3">
        <v>1575.38</v>
      </c>
    </row>
    <row r="48" spans="1:7">
      <c r="A48" s="1"/>
      <c r="B48" s="1"/>
      <c r="C48" s="1"/>
      <c r="D48" s="1" t="s">
        <v>122</v>
      </c>
      <c r="E48" s="1"/>
      <c r="F48" s="1"/>
      <c r="G48" s="2">
        <f>ROUND(SUM(G45:G47),5)</f>
        <v>4046.25</v>
      </c>
    </row>
    <row r="49" spans="1:7">
      <c r="A49" s="1"/>
      <c r="B49" s="1"/>
      <c r="C49" s="1"/>
      <c r="D49" s="1" t="s">
        <v>123</v>
      </c>
      <c r="E49" s="1"/>
      <c r="F49" s="1"/>
      <c r="G49" s="2"/>
    </row>
    <row r="50" spans="1:7">
      <c r="A50" s="1"/>
      <c r="B50" s="1"/>
      <c r="C50" s="1"/>
      <c r="D50" s="1"/>
      <c r="E50" s="1" t="s">
        <v>124</v>
      </c>
      <c r="F50" s="1"/>
      <c r="G50" s="2">
        <v>202.33</v>
      </c>
    </row>
    <row r="51" spans="1:7">
      <c r="A51" s="1"/>
      <c r="B51" s="1"/>
      <c r="C51" s="1"/>
      <c r="D51" s="1"/>
      <c r="E51" s="1" t="s">
        <v>125</v>
      </c>
      <c r="F51" s="1"/>
      <c r="G51" s="2">
        <v>10</v>
      </c>
    </row>
    <row r="52" spans="1:7">
      <c r="A52" s="1"/>
      <c r="B52" s="1"/>
      <c r="C52" s="1"/>
      <c r="D52" s="1"/>
      <c r="E52" s="1" t="s">
        <v>126</v>
      </c>
      <c r="F52" s="1"/>
      <c r="G52" s="2">
        <v>600</v>
      </c>
    </row>
    <row r="53" spans="1:7">
      <c r="A53" s="1"/>
      <c r="B53" s="1"/>
      <c r="C53" s="1"/>
      <c r="D53" s="1"/>
      <c r="E53" s="1" t="s">
        <v>127</v>
      </c>
      <c r="F53" s="1"/>
      <c r="G53" s="2"/>
    </row>
    <row r="54" spans="1:7">
      <c r="A54" s="1"/>
      <c r="B54" s="1"/>
      <c r="C54" s="1"/>
      <c r="D54" s="1"/>
      <c r="E54" s="1"/>
      <c r="F54" s="1" t="s">
        <v>128</v>
      </c>
      <c r="G54" s="2">
        <v>51.48</v>
      </c>
    </row>
    <row r="55" spans="1:7" ht="15.75" thickBot="1">
      <c r="A55" s="1"/>
      <c r="B55" s="1"/>
      <c r="C55" s="1"/>
      <c r="D55" s="1"/>
      <c r="E55" s="1"/>
      <c r="F55" s="1" t="s">
        <v>129</v>
      </c>
      <c r="G55" s="3">
        <v>2084.19</v>
      </c>
    </row>
    <row r="56" spans="1:7">
      <c r="A56" s="1"/>
      <c r="B56" s="1"/>
      <c r="C56" s="1"/>
      <c r="D56" s="1"/>
      <c r="E56" s="1" t="s">
        <v>130</v>
      </c>
      <c r="F56" s="1"/>
      <c r="G56" s="2">
        <f>ROUND(SUM(G53:G55),5)</f>
        <v>2135.67</v>
      </c>
    </row>
    <row r="57" spans="1:7" ht="15.75" thickBot="1">
      <c r="A57" s="1"/>
      <c r="B57" s="1"/>
      <c r="C57" s="1"/>
      <c r="D57" s="1"/>
      <c r="E57" s="1" t="s">
        <v>131</v>
      </c>
      <c r="F57" s="1"/>
      <c r="G57" s="3">
        <v>986.5</v>
      </c>
    </row>
    <row r="58" spans="1:7">
      <c r="A58" s="1"/>
      <c r="B58" s="1"/>
      <c r="C58" s="1"/>
      <c r="D58" s="1" t="s">
        <v>132</v>
      </c>
      <c r="E58" s="1"/>
      <c r="F58" s="1"/>
      <c r="G58" s="2">
        <f>ROUND(SUM(G49:G52)+SUM(G56:G57),5)</f>
        <v>3934.5</v>
      </c>
    </row>
    <row r="59" spans="1:7">
      <c r="A59" s="1"/>
      <c r="B59" s="1"/>
      <c r="C59" s="1"/>
      <c r="D59" s="1" t="s">
        <v>133</v>
      </c>
      <c r="E59" s="1"/>
      <c r="F59" s="1"/>
      <c r="G59" s="2"/>
    </row>
    <row r="60" spans="1:7" ht="15.75" thickBot="1">
      <c r="A60" s="1"/>
      <c r="B60" s="1"/>
      <c r="C60" s="1"/>
      <c r="D60" s="1"/>
      <c r="E60" s="1" t="s">
        <v>134</v>
      </c>
      <c r="F60" s="1"/>
      <c r="G60" s="4">
        <v>349.58</v>
      </c>
    </row>
    <row r="61" spans="1:7" ht="15.75" thickBot="1">
      <c r="A61" s="1"/>
      <c r="B61" s="1"/>
      <c r="C61" s="1"/>
      <c r="D61" s="1" t="s">
        <v>135</v>
      </c>
      <c r="E61" s="1"/>
      <c r="F61" s="1"/>
      <c r="G61" s="5">
        <f>ROUND(SUM(G59:G60),5)</f>
        <v>349.58</v>
      </c>
    </row>
    <row r="62" spans="1:7" ht="15.75" thickBot="1">
      <c r="A62" s="1"/>
      <c r="B62" s="1"/>
      <c r="C62" s="1" t="s">
        <v>136</v>
      </c>
      <c r="D62" s="1"/>
      <c r="E62" s="1"/>
      <c r="F62" s="1"/>
      <c r="G62" s="6">
        <f>ROUND(SUM(G8:G13)+G18+G22+G30+G41+G44+G48+G58+G61,5)</f>
        <v>236931.32</v>
      </c>
    </row>
    <row r="63" spans="1:7">
      <c r="A63" s="1"/>
      <c r="B63" s="1" t="s">
        <v>137</v>
      </c>
      <c r="C63" s="1"/>
      <c r="D63" s="1"/>
      <c r="E63" s="1"/>
      <c r="F63" s="1"/>
      <c r="G63" s="2">
        <f>ROUND(G2+G7-G62,5)</f>
        <v>14275.36</v>
      </c>
    </row>
    <row r="64" spans="1:7">
      <c r="A64" s="1"/>
      <c r="B64" s="1" t="s">
        <v>138</v>
      </c>
      <c r="C64" s="1"/>
      <c r="D64" s="1"/>
      <c r="E64" s="1"/>
      <c r="F64" s="1"/>
      <c r="G64" s="2"/>
    </row>
    <row r="65" spans="1:7">
      <c r="A65" s="1"/>
      <c r="B65" s="1"/>
      <c r="C65" s="1" t="s">
        <v>139</v>
      </c>
      <c r="D65" s="1"/>
      <c r="E65" s="1"/>
      <c r="F65" s="1"/>
      <c r="G65" s="2"/>
    </row>
    <row r="66" spans="1:7">
      <c r="A66" s="1"/>
      <c r="B66" s="1"/>
      <c r="C66" s="1"/>
      <c r="D66" s="1" t="s">
        <v>140</v>
      </c>
      <c r="E66" s="1"/>
      <c r="F66" s="1"/>
      <c r="G66" s="2"/>
    </row>
    <row r="67" spans="1:7" ht="15.75" thickBot="1">
      <c r="A67" s="1"/>
      <c r="B67" s="1"/>
      <c r="C67" s="1"/>
      <c r="D67" s="1"/>
      <c r="E67" s="1" t="s">
        <v>141</v>
      </c>
      <c r="F67" s="1"/>
      <c r="G67" s="4">
        <v>-217</v>
      </c>
    </row>
    <row r="68" spans="1:7" ht="15.75" thickBot="1">
      <c r="A68" s="1"/>
      <c r="B68" s="1"/>
      <c r="C68" s="1"/>
      <c r="D68" s="1" t="s">
        <v>142</v>
      </c>
      <c r="E68" s="1"/>
      <c r="F68" s="1"/>
      <c r="G68" s="6">
        <f>ROUND(SUM(G66:G67),5)</f>
        <v>-217</v>
      </c>
    </row>
    <row r="69" spans="1:7">
      <c r="A69" s="1"/>
      <c r="B69" s="1"/>
      <c r="C69" s="1" t="s">
        <v>143</v>
      </c>
      <c r="D69" s="1"/>
      <c r="E69" s="1"/>
      <c r="F69" s="1"/>
      <c r="G69" s="2">
        <f>ROUND(G65+G68,5)</f>
        <v>-217</v>
      </c>
    </row>
    <row r="70" spans="1:7">
      <c r="A70" s="1"/>
      <c r="B70" s="1"/>
      <c r="C70" s="1" t="s">
        <v>144</v>
      </c>
      <c r="D70" s="1"/>
      <c r="E70" s="1"/>
      <c r="F70" s="1"/>
      <c r="G70" s="2"/>
    </row>
    <row r="71" spans="1:7" ht="15.75" thickBot="1">
      <c r="A71" s="1"/>
      <c r="B71" s="1"/>
      <c r="C71" s="1"/>
      <c r="D71" s="1" t="s">
        <v>145</v>
      </c>
      <c r="E71" s="1"/>
      <c r="F71" s="1"/>
      <c r="G71" s="4">
        <v>55368.5</v>
      </c>
    </row>
    <row r="72" spans="1:7" ht="15.75" thickBot="1">
      <c r="A72" s="1"/>
      <c r="B72" s="1"/>
      <c r="C72" s="1" t="s">
        <v>146</v>
      </c>
      <c r="D72" s="1"/>
      <c r="E72" s="1"/>
      <c r="F72" s="1"/>
      <c r="G72" s="5">
        <f>ROUND(SUM(G70:G71),5)</f>
        <v>55368.5</v>
      </c>
    </row>
    <row r="73" spans="1:7" ht="15.75" thickBot="1">
      <c r="A73" s="1"/>
      <c r="B73" s="1" t="s">
        <v>147</v>
      </c>
      <c r="C73" s="1"/>
      <c r="D73" s="1"/>
      <c r="E73" s="1"/>
      <c r="F73" s="1"/>
      <c r="G73" s="5">
        <f>ROUND(G64+G69-G72,5)</f>
        <v>-55585.5</v>
      </c>
    </row>
    <row r="74" spans="1:7" s="9" customFormat="1" ht="12" thickBot="1">
      <c r="A74" s="7" t="s">
        <v>72</v>
      </c>
      <c r="B74" s="7"/>
      <c r="C74" s="7"/>
      <c r="D74" s="7"/>
      <c r="E74" s="7"/>
      <c r="F74" s="7"/>
      <c r="G74" s="8">
        <f>ROUND(G63+G73,5)</f>
        <v>-41310.14</v>
      </c>
    </row>
    <row r="75" spans="1:7" ht="15.75" thickTop="1"/>
  </sheetData>
  <pageMargins left="0.7" right="0.7" top="0.75" bottom="0.75" header="0.1" footer="0.3"/>
  <pageSetup orientation="portrait" horizontalDpi="4294967293" verticalDpi="0" r:id="rId1"/>
  <headerFooter>
    <oddHeader>&amp;L&amp;"Arial,Bold"&amp;8 9:37 AM
&amp;"Arial,Bold"&amp;8 12/04/22
&amp;"Arial,Bold"&amp;8 Accrual Basis&amp;C&amp;"Arial,Bold"&amp;12 PIKES BAY SANITARY DISTRICT
&amp;"Arial,Bold"&amp;14 Profit &amp;&amp; Loss
&amp;"Arial,Bold"&amp;10 January through November 2022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5" r:id="rId4" name="FILTER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N216"/>
  <sheetViews>
    <sheetView workbookViewId="0">
      <pane xSplit="7" ySplit="2" topLeftCell="H3" activePane="bottomRight" state="frozenSplit"/>
      <selection pane="bottomRight" activeCell="G15" sqref="G15"/>
      <selection pane="bottomLeft" activeCell="A3" sqref="A3"/>
      <selection pane="topRight" activeCell="H1" sqref="H1"/>
    </sheetView>
  </sheetViews>
  <sheetFormatPr defaultRowHeight="15"/>
  <cols>
    <col min="1" max="6" width="3" style="13" customWidth="1"/>
    <col min="7" max="7" width="33.42578125" style="13" customWidth="1"/>
    <col min="8" max="8" width="13.28515625" style="14" bestFit="1" customWidth="1"/>
    <col min="9" max="9" width="2.28515625" style="14" customWidth="1"/>
    <col min="10" max="10" width="8.7109375" style="14" bestFit="1" customWidth="1"/>
    <col min="11" max="11" width="2.28515625" style="14" customWidth="1"/>
    <col min="12" max="12" width="12" style="14" bestFit="1" customWidth="1"/>
    <col min="13" max="13" width="2.28515625" style="14" customWidth="1"/>
    <col min="14" max="14" width="10.28515625" style="14" bestFit="1" customWidth="1"/>
  </cols>
  <sheetData>
    <row r="1" spans="1:14" ht="15.75" thickBot="1">
      <c r="A1" s="1"/>
      <c r="B1" s="1"/>
      <c r="C1" s="1"/>
      <c r="D1" s="1"/>
      <c r="E1" s="1"/>
      <c r="F1" s="1"/>
      <c r="G1" s="1"/>
      <c r="H1" s="16"/>
      <c r="I1" s="15"/>
      <c r="J1" s="16"/>
      <c r="K1" s="15"/>
      <c r="L1" s="16"/>
      <c r="M1" s="15"/>
      <c r="N1" s="16"/>
    </row>
    <row r="2" spans="1:14" s="12" customFormat="1" ht="16.5" thickTop="1" thickBot="1">
      <c r="A2" s="10"/>
      <c r="B2" s="10"/>
      <c r="C2" s="10"/>
      <c r="D2" s="10"/>
      <c r="E2" s="10"/>
      <c r="F2" s="10"/>
      <c r="G2" s="10"/>
      <c r="H2" s="24" t="s">
        <v>148</v>
      </c>
      <c r="I2" s="25"/>
      <c r="J2" s="24" t="s">
        <v>149</v>
      </c>
      <c r="K2" s="25"/>
      <c r="L2" s="24" t="s">
        <v>150</v>
      </c>
      <c r="M2" s="25"/>
      <c r="N2" s="24" t="s">
        <v>151</v>
      </c>
    </row>
    <row r="3" spans="1:14" ht="15.75" thickTop="1">
      <c r="A3" s="1"/>
      <c r="B3" s="1" t="s">
        <v>76</v>
      </c>
      <c r="C3" s="1"/>
      <c r="D3" s="1"/>
      <c r="E3" s="1"/>
      <c r="F3" s="1"/>
      <c r="G3" s="1"/>
      <c r="H3" s="2"/>
      <c r="I3" s="17"/>
      <c r="J3" s="2"/>
      <c r="K3" s="17"/>
      <c r="L3" s="2"/>
      <c r="M3" s="17"/>
      <c r="N3" s="18"/>
    </row>
    <row r="4" spans="1:14">
      <c r="A4" s="1"/>
      <c r="B4" s="1"/>
      <c r="C4" s="1" t="s">
        <v>77</v>
      </c>
      <c r="D4" s="1"/>
      <c r="E4" s="1"/>
      <c r="F4" s="1"/>
      <c r="G4" s="1"/>
      <c r="H4" s="2"/>
      <c r="I4" s="17"/>
      <c r="J4" s="2"/>
      <c r="K4" s="17"/>
      <c r="L4" s="2"/>
      <c r="M4" s="17"/>
      <c r="N4" s="18"/>
    </row>
    <row r="5" spans="1:14">
      <c r="A5" s="1"/>
      <c r="B5" s="1"/>
      <c r="C5" s="1"/>
      <c r="D5" s="1" t="s">
        <v>152</v>
      </c>
      <c r="E5" s="1"/>
      <c r="F5" s="1"/>
      <c r="G5" s="1"/>
      <c r="H5" s="2">
        <v>0</v>
      </c>
      <c r="I5" s="17"/>
      <c r="J5" s="2">
        <v>0</v>
      </c>
      <c r="K5" s="17"/>
      <c r="L5" s="2">
        <f t="shared" ref="L5:L20" si="0">ROUND((H5-J5),5)</f>
        <v>0</v>
      </c>
      <c r="M5" s="17"/>
      <c r="N5" s="18">
        <f t="shared" ref="N5:N20" si="1">ROUND(IF(J5=0, IF(H5=0, 0, 1), H5/J5),5)</f>
        <v>0</v>
      </c>
    </row>
    <row r="6" spans="1:14">
      <c r="A6" s="1"/>
      <c r="B6" s="1"/>
      <c r="C6" s="1"/>
      <c r="D6" s="1" t="s">
        <v>78</v>
      </c>
      <c r="E6" s="1"/>
      <c r="F6" s="1"/>
      <c r="G6" s="1"/>
      <c r="H6" s="2">
        <v>437.84</v>
      </c>
      <c r="I6" s="17"/>
      <c r="J6" s="2">
        <v>2500</v>
      </c>
      <c r="K6" s="17"/>
      <c r="L6" s="2">
        <f t="shared" si="0"/>
        <v>-2062.16</v>
      </c>
      <c r="M6" s="17"/>
      <c r="N6" s="18">
        <f t="shared" si="1"/>
        <v>0.17513999999999999</v>
      </c>
    </row>
    <row r="7" spans="1:14">
      <c r="A7" s="1"/>
      <c r="B7" s="1"/>
      <c r="C7" s="1"/>
      <c r="D7" s="1" t="s">
        <v>153</v>
      </c>
      <c r="E7" s="1"/>
      <c r="F7" s="1"/>
      <c r="G7" s="1"/>
      <c r="H7" s="2">
        <v>0</v>
      </c>
      <c r="I7" s="17"/>
      <c r="J7" s="2">
        <v>5000</v>
      </c>
      <c r="K7" s="17"/>
      <c r="L7" s="2">
        <f t="shared" si="0"/>
        <v>-5000</v>
      </c>
      <c r="M7" s="17"/>
      <c r="N7" s="18">
        <f t="shared" si="1"/>
        <v>0</v>
      </c>
    </row>
    <row r="8" spans="1:14">
      <c r="A8" s="1"/>
      <c r="B8" s="1"/>
      <c r="C8" s="1"/>
      <c r="D8" s="1" t="s">
        <v>154</v>
      </c>
      <c r="E8" s="1"/>
      <c r="F8" s="1"/>
      <c r="G8" s="1"/>
      <c r="H8" s="2">
        <v>0</v>
      </c>
      <c r="I8" s="17"/>
      <c r="J8" s="2">
        <v>0</v>
      </c>
      <c r="K8" s="17"/>
      <c r="L8" s="2">
        <f t="shared" si="0"/>
        <v>0</v>
      </c>
      <c r="M8" s="17"/>
      <c r="N8" s="18">
        <f t="shared" si="1"/>
        <v>0</v>
      </c>
    </row>
    <row r="9" spans="1:14">
      <c r="A9" s="1"/>
      <c r="B9" s="1"/>
      <c r="C9" s="1"/>
      <c r="D9" s="1" t="s">
        <v>79</v>
      </c>
      <c r="E9" s="1"/>
      <c r="F9" s="1"/>
      <c r="G9" s="1"/>
      <c r="H9" s="2">
        <v>110416.84</v>
      </c>
      <c r="I9" s="17"/>
      <c r="J9" s="2">
        <v>84196</v>
      </c>
      <c r="K9" s="17"/>
      <c r="L9" s="2">
        <f t="shared" si="0"/>
        <v>26220.84</v>
      </c>
      <c r="M9" s="17"/>
      <c r="N9" s="18">
        <f t="shared" si="1"/>
        <v>1.3114300000000001</v>
      </c>
    </row>
    <row r="10" spans="1:14">
      <c r="A10" s="1"/>
      <c r="B10" s="1"/>
      <c r="C10" s="1"/>
      <c r="D10" s="1" t="s">
        <v>155</v>
      </c>
      <c r="E10" s="1"/>
      <c r="F10" s="1"/>
      <c r="G10" s="1"/>
      <c r="H10" s="2">
        <v>0</v>
      </c>
      <c r="I10" s="17"/>
      <c r="J10" s="2">
        <v>0</v>
      </c>
      <c r="K10" s="17"/>
      <c r="L10" s="2">
        <f t="shared" si="0"/>
        <v>0</v>
      </c>
      <c r="M10" s="17"/>
      <c r="N10" s="18">
        <f t="shared" si="1"/>
        <v>0</v>
      </c>
    </row>
    <row r="11" spans="1:14">
      <c r="A11" s="1"/>
      <c r="B11" s="1"/>
      <c r="C11" s="1"/>
      <c r="D11" s="1" t="s">
        <v>156</v>
      </c>
      <c r="E11" s="1"/>
      <c r="F11" s="1"/>
      <c r="G11" s="1"/>
      <c r="H11" s="2">
        <v>0</v>
      </c>
      <c r="I11" s="17"/>
      <c r="J11" s="2">
        <v>0</v>
      </c>
      <c r="K11" s="17"/>
      <c r="L11" s="2">
        <f t="shared" si="0"/>
        <v>0</v>
      </c>
      <c r="M11" s="17"/>
      <c r="N11" s="18">
        <f t="shared" si="1"/>
        <v>0</v>
      </c>
    </row>
    <row r="12" spans="1:14">
      <c r="A12" s="1"/>
      <c r="B12" s="1"/>
      <c r="C12" s="1"/>
      <c r="D12" s="1" t="s">
        <v>157</v>
      </c>
      <c r="E12" s="1"/>
      <c r="F12" s="1"/>
      <c r="G12" s="1"/>
      <c r="H12" s="2">
        <v>0</v>
      </c>
      <c r="I12" s="17"/>
      <c r="J12" s="2">
        <v>0</v>
      </c>
      <c r="K12" s="17"/>
      <c r="L12" s="2">
        <f t="shared" si="0"/>
        <v>0</v>
      </c>
      <c r="M12" s="17"/>
      <c r="N12" s="18">
        <f t="shared" si="1"/>
        <v>0</v>
      </c>
    </row>
    <row r="13" spans="1:14">
      <c r="A13" s="1"/>
      <c r="B13" s="1"/>
      <c r="C13" s="1"/>
      <c r="D13" s="1" t="s">
        <v>158</v>
      </c>
      <c r="E13" s="1"/>
      <c r="F13" s="1"/>
      <c r="G13" s="1"/>
      <c r="H13" s="2">
        <v>0</v>
      </c>
      <c r="I13" s="17"/>
      <c r="J13" s="2">
        <v>0</v>
      </c>
      <c r="K13" s="17"/>
      <c r="L13" s="2">
        <f t="shared" si="0"/>
        <v>0</v>
      </c>
      <c r="M13" s="17"/>
      <c r="N13" s="18">
        <f t="shared" si="1"/>
        <v>0</v>
      </c>
    </row>
    <row r="14" spans="1:14">
      <c r="A14" s="1"/>
      <c r="B14" s="1"/>
      <c r="C14" s="1"/>
      <c r="D14" s="1" t="s">
        <v>159</v>
      </c>
      <c r="E14" s="1"/>
      <c r="F14" s="1"/>
      <c r="G14" s="1"/>
      <c r="H14" s="2">
        <v>0</v>
      </c>
      <c r="I14" s="17"/>
      <c r="J14" s="2">
        <v>0</v>
      </c>
      <c r="K14" s="17"/>
      <c r="L14" s="2">
        <f t="shared" si="0"/>
        <v>0</v>
      </c>
      <c r="M14" s="17"/>
      <c r="N14" s="18">
        <f t="shared" si="1"/>
        <v>0</v>
      </c>
    </row>
    <row r="15" spans="1:14">
      <c r="A15" s="1"/>
      <c r="B15" s="1"/>
      <c r="C15" s="1"/>
      <c r="D15" s="1" t="s">
        <v>160</v>
      </c>
      <c r="E15" s="1"/>
      <c r="F15" s="1"/>
      <c r="G15" s="1"/>
      <c r="H15" s="2">
        <v>0</v>
      </c>
      <c r="I15" s="17"/>
      <c r="J15" s="2">
        <v>0</v>
      </c>
      <c r="K15" s="17"/>
      <c r="L15" s="2">
        <f t="shared" si="0"/>
        <v>0</v>
      </c>
      <c r="M15" s="17"/>
      <c r="N15" s="18">
        <f t="shared" si="1"/>
        <v>0</v>
      </c>
    </row>
    <row r="16" spans="1:14">
      <c r="A16" s="1"/>
      <c r="B16" s="1"/>
      <c r="C16" s="1"/>
      <c r="D16" s="1" t="s">
        <v>161</v>
      </c>
      <c r="E16" s="1"/>
      <c r="F16" s="1"/>
      <c r="G16" s="1"/>
      <c r="H16" s="2">
        <v>0</v>
      </c>
      <c r="I16" s="17"/>
      <c r="J16" s="2">
        <v>0</v>
      </c>
      <c r="K16" s="17"/>
      <c r="L16" s="2">
        <f t="shared" si="0"/>
        <v>0</v>
      </c>
      <c r="M16" s="17"/>
      <c r="N16" s="18">
        <f t="shared" si="1"/>
        <v>0</v>
      </c>
    </row>
    <row r="17" spans="1:14">
      <c r="A17" s="1"/>
      <c r="B17" s="1"/>
      <c r="C17" s="1"/>
      <c r="D17" s="1" t="s">
        <v>80</v>
      </c>
      <c r="E17" s="1"/>
      <c r="F17" s="1"/>
      <c r="G17" s="1"/>
      <c r="H17" s="2">
        <v>150528</v>
      </c>
      <c r="I17" s="17"/>
      <c r="J17" s="2">
        <v>134892.22</v>
      </c>
      <c r="K17" s="17"/>
      <c r="L17" s="2">
        <f t="shared" si="0"/>
        <v>15635.78</v>
      </c>
      <c r="M17" s="17"/>
      <c r="N17" s="18">
        <f t="shared" si="1"/>
        <v>1.11591</v>
      </c>
    </row>
    <row r="18" spans="1:14">
      <c r="A18" s="1"/>
      <c r="B18" s="1"/>
      <c r="C18" s="1"/>
      <c r="D18" s="1" t="s">
        <v>162</v>
      </c>
      <c r="E18" s="1"/>
      <c r="F18" s="1"/>
      <c r="G18" s="1"/>
      <c r="H18" s="2">
        <v>0</v>
      </c>
      <c r="I18" s="17"/>
      <c r="J18" s="2">
        <v>0</v>
      </c>
      <c r="K18" s="17"/>
      <c r="L18" s="2">
        <f t="shared" si="0"/>
        <v>0</v>
      </c>
      <c r="M18" s="17"/>
      <c r="N18" s="18">
        <f t="shared" si="1"/>
        <v>0</v>
      </c>
    </row>
    <row r="19" spans="1:14" ht="15.75" thickBot="1">
      <c r="A19" s="1"/>
      <c r="B19" s="1"/>
      <c r="C19" s="1"/>
      <c r="D19" s="1" t="s">
        <v>163</v>
      </c>
      <c r="E19" s="1"/>
      <c r="F19" s="1"/>
      <c r="G19" s="1"/>
      <c r="H19" s="3">
        <v>0</v>
      </c>
      <c r="I19" s="17"/>
      <c r="J19" s="3">
        <v>0</v>
      </c>
      <c r="K19" s="17"/>
      <c r="L19" s="3">
        <f t="shared" si="0"/>
        <v>0</v>
      </c>
      <c r="M19" s="17"/>
      <c r="N19" s="19">
        <f t="shared" si="1"/>
        <v>0</v>
      </c>
    </row>
    <row r="20" spans="1:14">
      <c r="A20" s="1"/>
      <c r="B20" s="1"/>
      <c r="C20" s="1" t="s">
        <v>81</v>
      </c>
      <c r="D20" s="1"/>
      <c r="E20" s="1"/>
      <c r="F20" s="1"/>
      <c r="G20" s="1"/>
      <c r="H20" s="2">
        <f>ROUND(SUM(H4:H19),5)</f>
        <v>261382.68</v>
      </c>
      <c r="I20" s="17"/>
      <c r="J20" s="2">
        <f>ROUND(SUM(J4:J19),5)</f>
        <v>226588.22</v>
      </c>
      <c r="K20" s="17"/>
      <c r="L20" s="2">
        <f t="shared" si="0"/>
        <v>34794.46</v>
      </c>
      <c r="M20" s="17"/>
      <c r="N20" s="18">
        <f t="shared" si="1"/>
        <v>1.1535599999999999</v>
      </c>
    </row>
    <row r="21" spans="1:14">
      <c r="A21" s="1"/>
      <c r="B21" s="1"/>
      <c r="C21" s="1" t="s">
        <v>82</v>
      </c>
      <c r="D21" s="1"/>
      <c r="E21" s="1"/>
      <c r="F21" s="1"/>
      <c r="G21" s="1"/>
      <c r="H21" s="2"/>
      <c r="I21" s="17"/>
      <c r="J21" s="2"/>
      <c r="K21" s="17"/>
      <c r="L21" s="2"/>
      <c r="M21" s="17"/>
      <c r="N21" s="18"/>
    </row>
    <row r="22" spans="1:14">
      <c r="A22" s="1"/>
      <c r="B22" s="1"/>
      <c r="C22" s="1"/>
      <c r="D22" s="1" t="s">
        <v>83</v>
      </c>
      <c r="E22" s="1"/>
      <c r="F22" s="1"/>
      <c r="G22" s="1"/>
      <c r="H22" s="2">
        <v>2.3199999999999998</v>
      </c>
      <c r="I22" s="17"/>
      <c r="J22" s="2">
        <v>0</v>
      </c>
      <c r="K22" s="17"/>
      <c r="L22" s="2">
        <f t="shared" ref="L22:L29" si="2">ROUND((H22-J22),5)</f>
        <v>2.3199999999999998</v>
      </c>
      <c r="M22" s="17"/>
      <c r="N22" s="18">
        <f t="shared" ref="N22:N29" si="3">ROUND(IF(J22=0, IF(H22=0, 0, 1), H22/J22),5)</f>
        <v>1</v>
      </c>
    </row>
    <row r="23" spans="1:14">
      <c r="A23" s="1"/>
      <c r="B23" s="1"/>
      <c r="C23" s="1"/>
      <c r="D23" s="1" t="s">
        <v>164</v>
      </c>
      <c r="E23" s="1"/>
      <c r="F23" s="1"/>
      <c r="G23" s="1"/>
      <c r="H23" s="2">
        <v>0</v>
      </c>
      <c r="I23" s="17"/>
      <c r="J23" s="2">
        <v>0</v>
      </c>
      <c r="K23" s="17"/>
      <c r="L23" s="2">
        <f t="shared" si="2"/>
        <v>0</v>
      </c>
      <c r="M23" s="17"/>
      <c r="N23" s="18">
        <f t="shared" si="3"/>
        <v>0</v>
      </c>
    </row>
    <row r="24" spans="1:14">
      <c r="A24" s="1"/>
      <c r="B24" s="1"/>
      <c r="C24" s="1"/>
      <c r="D24" s="1" t="s">
        <v>84</v>
      </c>
      <c r="E24" s="1"/>
      <c r="F24" s="1"/>
      <c r="G24" s="1"/>
      <c r="H24" s="2">
        <v>1017.62</v>
      </c>
      <c r="I24" s="17"/>
      <c r="J24" s="2">
        <v>0</v>
      </c>
      <c r="K24" s="17"/>
      <c r="L24" s="2">
        <f t="shared" si="2"/>
        <v>1017.62</v>
      </c>
      <c r="M24" s="17"/>
      <c r="N24" s="18">
        <f t="shared" si="3"/>
        <v>1</v>
      </c>
    </row>
    <row r="25" spans="1:14">
      <c r="A25" s="1"/>
      <c r="B25" s="1"/>
      <c r="C25" s="1"/>
      <c r="D25" s="1" t="s">
        <v>165</v>
      </c>
      <c r="E25" s="1"/>
      <c r="F25" s="1"/>
      <c r="G25" s="1"/>
      <c r="H25" s="2">
        <v>0</v>
      </c>
      <c r="I25" s="17"/>
      <c r="J25" s="2">
        <v>0</v>
      </c>
      <c r="K25" s="17"/>
      <c r="L25" s="2">
        <f t="shared" si="2"/>
        <v>0</v>
      </c>
      <c r="M25" s="17"/>
      <c r="N25" s="18">
        <f t="shared" si="3"/>
        <v>0</v>
      </c>
    </row>
    <row r="26" spans="1:14">
      <c r="A26" s="1"/>
      <c r="B26" s="1"/>
      <c r="C26" s="1"/>
      <c r="D26" s="1" t="s">
        <v>166</v>
      </c>
      <c r="E26" s="1"/>
      <c r="F26" s="1"/>
      <c r="G26" s="1"/>
      <c r="H26" s="2">
        <v>0</v>
      </c>
      <c r="I26" s="17"/>
      <c r="J26" s="2">
        <v>0</v>
      </c>
      <c r="K26" s="17"/>
      <c r="L26" s="2">
        <f t="shared" si="2"/>
        <v>0</v>
      </c>
      <c r="M26" s="17"/>
      <c r="N26" s="18">
        <f t="shared" si="3"/>
        <v>0</v>
      </c>
    </row>
    <row r="27" spans="1:14">
      <c r="A27" s="1"/>
      <c r="B27" s="1"/>
      <c r="C27" s="1"/>
      <c r="D27" s="1" t="s">
        <v>167</v>
      </c>
      <c r="E27" s="1"/>
      <c r="F27" s="1"/>
      <c r="G27" s="1"/>
      <c r="H27" s="2">
        <v>0</v>
      </c>
      <c r="I27" s="17"/>
      <c r="J27" s="2">
        <v>5000</v>
      </c>
      <c r="K27" s="17"/>
      <c r="L27" s="2">
        <f t="shared" si="2"/>
        <v>-5000</v>
      </c>
      <c r="M27" s="17"/>
      <c r="N27" s="18">
        <f t="shared" si="3"/>
        <v>0</v>
      </c>
    </row>
    <row r="28" spans="1:14">
      <c r="A28" s="1"/>
      <c r="B28" s="1"/>
      <c r="C28" s="1"/>
      <c r="D28" s="1" t="s">
        <v>168</v>
      </c>
      <c r="E28" s="1"/>
      <c r="F28" s="1"/>
      <c r="G28" s="1"/>
      <c r="H28" s="2">
        <v>0</v>
      </c>
      <c r="I28" s="17"/>
      <c r="J28" s="2">
        <v>12421</v>
      </c>
      <c r="K28" s="17"/>
      <c r="L28" s="2">
        <f t="shared" si="2"/>
        <v>-12421</v>
      </c>
      <c r="M28" s="17"/>
      <c r="N28" s="18">
        <f t="shared" si="3"/>
        <v>0</v>
      </c>
    </row>
    <row r="29" spans="1:14">
      <c r="A29" s="1"/>
      <c r="B29" s="1"/>
      <c r="C29" s="1"/>
      <c r="D29" s="1" t="s">
        <v>85</v>
      </c>
      <c r="E29" s="1"/>
      <c r="F29" s="1"/>
      <c r="G29" s="1"/>
      <c r="H29" s="2">
        <v>43051.93</v>
      </c>
      <c r="I29" s="17"/>
      <c r="J29" s="2">
        <v>44148</v>
      </c>
      <c r="K29" s="17"/>
      <c r="L29" s="2">
        <f t="shared" si="2"/>
        <v>-1096.07</v>
      </c>
      <c r="M29" s="17"/>
      <c r="N29" s="18">
        <f t="shared" si="3"/>
        <v>0.97516999999999998</v>
      </c>
    </row>
    <row r="30" spans="1:14">
      <c r="A30" s="1"/>
      <c r="B30" s="1"/>
      <c r="C30" s="1"/>
      <c r="D30" s="1" t="s">
        <v>169</v>
      </c>
      <c r="E30" s="1"/>
      <c r="F30" s="1"/>
      <c r="G30" s="1"/>
      <c r="H30" s="2"/>
      <c r="I30" s="17"/>
      <c r="J30" s="2"/>
      <c r="K30" s="17"/>
      <c r="L30" s="2"/>
      <c r="M30" s="17"/>
      <c r="N30" s="18"/>
    </row>
    <row r="31" spans="1:14">
      <c r="A31" s="1"/>
      <c r="B31" s="1"/>
      <c r="C31" s="1"/>
      <c r="D31" s="1"/>
      <c r="E31" s="1" t="s">
        <v>170</v>
      </c>
      <c r="F31" s="1"/>
      <c r="G31" s="1"/>
      <c r="H31" s="2"/>
      <c r="I31" s="17"/>
      <c r="J31" s="2"/>
      <c r="K31" s="17"/>
      <c r="L31" s="2"/>
      <c r="M31" s="17"/>
      <c r="N31" s="18"/>
    </row>
    <row r="32" spans="1:14">
      <c r="A32" s="1"/>
      <c r="B32" s="1"/>
      <c r="C32" s="1"/>
      <c r="D32" s="1"/>
      <c r="E32" s="1"/>
      <c r="F32" s="1" t="s">
        <v>171</v>
      </c>
      <c r="G32" s="1"/>
      <c r="H32" s="2">
        <v>0</v>
      </c>
      <c r="I32" s="17"/>
      <c r="J32" s="2">
        <v>0</v>
      </c>
      <c r="K32" s="17"/>
      <c r="L32" s="2">
        <f t="shared" ref="L32:L44" si="4">ROUND((H32-J32),5)</f>
        <v>0</v>
      </c>
      <c r="M32" s="17"/>
      <c r="N32" s="18">
        <f t="shared" ref="N32:N44" si="5">ROUND(IF(J32=0, IF(H32=0, 0, 1), H32/J32),5)</f>
        <v>0</v>
      </c>
    </row>
    <row r="33" spans="1:14">
      <c r="A33" s="1"/>
      <c r="B33" s="1"/>
      <c r="C33" s="1"/>
      <c r="D33" s="1"/>
      <c r="E33" s="1"/>
      <c r="F33" s="1" t="s">
        <v>172</v>
      </c>
      <c r="G33" s="1"/>
      <c r="H33" s="2">
        <v>0</v>
      </c>
      <c r="I33" s="17"/>
      <c r="J33" s="2">
        <v>0</v>
      </c>
      <c r="K33" s="17"/>
      <c r="L33" s="2">
        <f t="shared" si="4"/>
        <v>0</v>
      </c>
      <c r="M33" s="17"/>
      <c r="N33" s="18">
        <f t="shared" si="5"/>
        <v>0</v>
      </c>
    </row>
    <row r="34" spans="1:14">
      <c r="A34" s="1"/>
      <c r="B34" s="1"/>
      <c r="C34" s="1"/>
      <c r="D34" s="1"/>
      <c r="E34" s="1"/>
      <c r="F34" s="1" t="s">
        <v>173</v>
      </c>
      <c r="G34" s="1"/>
      <c r="H34" s="2">
        <v>0</v>
      </c>
      <c r="I34" s="17"/>
      <c r="J34" s="2">
        <v>0</v>
      </c>
      <c r="K34" s="17"/>
      <c r="L34" s="2">
        <f t="shared" si="4"/>
        <v>0</v>
      </c>
      <c r="M34" s="17"/>
      <c r="N34" s="18">
        <f t="shared" si="5"/>
        <v>0</v>
      </c>
    </row>
    <row r="35" spans="1:14" ht="15.75" thickBot="1">
      <c r="A35" s="1"/>
      <c r="B35" s="1"/>
      <c r="C35" s="1"/>
      <c r="D35" s="1"/>
      <c r="E35" s="1"/>
      <c r="F35" s="1" t="s">
        <v>174</v>
      </c>
      <c r="G35" s="1"/>
      <c r="H35" s="3">
        <v>0</v>
      </c>
      <c r="I35" s="17"/>
      <c r="J35" s="3">
        <v>0</v>
      </c>
      <c r="K35" s="17"/>
      <c r="L35" s="3">
        <f t="shared" si="4"/>
        <v>0</v>
      </c>
      <c r="M35" s="17"/>
      <c r="N35" s="19">
        <f t="shared" si="5"/>
        <v>0</v>
      </c>
    </row>
    <row r="36" spans="1:14">
      <c r="A36" s="1"/>
      <c r="B36" s="1"/>
      <c r="C36" s="1"/>
      <c r="D36" s="1"/>
      <c r="E36" s="1" t="s">
        <v>175</v>
      </c>
      <c r="F36" s="1"/>
      <c r="G36" s="1"/>
      <c r="H36" s="2">
        <f>ROUND(SUM(H31:H35),5)</f>
        <v>0</v>
      </c>
      <c r="I36" s="17"/>
      <c r="J36" s="2">
        <f>ROUND(SUM(J31:J35),5)</f>
        <v>0</v>
      </c>
      <c r="K36" s="17"/>
      <c r="L36" s="2">
        <f t="shared" si="4"/>
        <v>0</v>
      </c>
      <c r="M36" s="17"/>
      <c r="N36" s="18">
        <f t="shared" si="5"/>
        <v>0</v>
      </c>
    </row>
    <row r="37" spans="1:14" ht="15.75" thickBot="1">
      <c r="A37" s="1"/>
      <c r="B37" s="1"/>
      <c r="C37" s="1"/>
      <c r="D37" s="1"/>
      <c r="E37" s="1" t="s">
        <v>176</v>
      </c>
      <c r="F37" s="1"/>
      <c r="G37" s="1"/>
      <c r="H37" s="3">
        <v>0</v>
      </c>
      <c r="I37" s="17"/>
      <c r="J37" s="3">
        <v>0</v>
      </c>
      <c r="K37" s="17"/>
      <c r="L37" s="3">
        <f t="shared" si="4"/>
        <v>0</v>
      </c>
      <c r="M37" s="17"/>
      <c r="N37" s="19">
        <f t="shared" si="5"/>
        <v>0</v>
      </c>
    </row>
    <row r="38" spans="1:14">
      <c r="A38" s="1"/>
      <c r="B38" s="1"/>
      <c r="C38" s="1"/>
      <c r="D38" s="1" t="s">
        <v>177</v>
      </c>
      <c r="E38" s="1"/>
      <c r="F38" s="1"/>
      <c r="G38" s="1"/>
      <c r="H38" s="2">
        <f>ROUND(H30+SUM(H36:H37),5)</f>
        <v>0</v>
      </c>
      <c r="I38" s="17"/>
      <c r="J38" s="2">
        <f>ROUND(J30+SUM(J36:J37),5)</f>
        <v>0</v>
      </c>
      <c r="K38" s="17"/>
      <c r="L38" s="2">
        <f t="shared" si="4"/>
        <v>0</v>
      </c>
      <c r="M38" s="17"/>
      <c r="N38" s="18">
        <f t="shared" si="5"/>
        <v>0</v>
      </c>
    </row>
    <row r="39" spans="1:14">
      <c r="A39" s="1"/>
      <c r="B39" s="1"/>
      <c r="C39" s="1"/>
      <c r="D39" s="1" t="s">
        <v>178</v>
      </c>
      <c r="E39" s="1"/>
      <c r="F39" s="1"/>
      <c r="G39" s="1"/>
      <c r="H39" s="2">
        <v>0</v>
      </c>
      <c r="I39" s="17"/>
      <c r="J39" s="2">
        <v>0</v>
      </c>
      <c r="K39" s="17"/>
      <c r="L39" s="2">
        <f t="shared" si="4"/>
        <v>0</v>
      </c>
      <c r="M39" s="17"/>
      <c r="N39" s="18">
        <f t="shared" si="5"/>
        <v>0</v>
      </c>
    </row>
    <row r="40" spans="1:14">
      <c r="A40" s="1"/>
      <c r="B40" s="1"/>
      <c r="C40" s="1"/>
      <c r="D40" s="1" t="s">
        <v>179</v>
      </c>
      <c r="E40" s="1"/>
      <c r="F40" s="1"/>
      <c r="G40" s="1"/>
      <c r="H40" s="2">
        <v>0</v>
      </c>
      <c r="I40" s="17"/>
      <c r="J40" s="2">
        <v>7000</v>
      </c>
      <c r="K40" s="17"/>
      <c r="L40" s="2">
        <f t="shared" si="4"/>
        <v>-7000</v>
      </c>
      <c r="M40" s="17"/>
      <c r="N40" s="18">
        <f t="shared" si="5"/>
        <v>0</v>
      </c>
    </row>
    <row r="41" spans="1:14">
      <c r="A41" s="1"/>
      <c r="B41" s="1"/>
      <c r="C41" s="1"/>
      <c r="D41" s="1" t="s">
        <v>180</v>
      </c>
      <c r="E41" s="1"/>
      <c r="F41" s="1"/>
      <c r="G41" s="1"/>
      <c r="H41" s="2">
        <v>0</v>
      </c>
      <c r="I41" s="17"/>
      <c r="J41" s="2">
        <v>0</v>
      </c>
      <c r="K41" s="17"/>
      <c r="L41" s="2">
        <f t="shared" si="4"/>
        <v>0</v>
      </c>
      <c r="M41" s="17"/>
      <c r="N41" s="18">
        <f t="shared" si="5"/>
        <v>0</v>
      </c>
    </row>
    <row r="42" spans="1:14">
      <c r="A42" s="1"/>
      <c r="B42" s="1"/>
      <c r="C42" s="1"/>
      <c r="D42" s="1" t="s">
        <v>86</v>
      </c>
      <c r="E42" s="1"/>
      <c r="F42" s="1"/>
      <c r="G42" s="1"/>
      <c r="H42" s="2">
        <v>40962.58</v>
      </c>
      <c r="I42" s="17"/>
      <c r="J42" s="2">
        <v>28341.93</v>
      </c>
      <c r="K42" s="17"/>
      <c r="L42" s="2">
        <f t="shared" si="4"/>
        <v>12620.65</v>
      </c>
      <c r="M42" s="17"/>
      <c r="N42" s="18">
        <f t="shared" si="5"/>
        <v>1.4453</v>
      </c>
    </row>
    <row r="43" spans="1:14">
      <c r="A43" s="1"/>
      <c r="B43" s="1"/>
      <c r="C43" s="1"/>
      <c r="D43" s="1" t="s">
        <v>87</v>
      </c>
      <c r="E43" s="1"/>
      <c r="F43" s="1"/>
      <c r="G43" s="1"/>
      <c r="H43" s="2">
        <v>1335</v>
      </c>
      <c r="I43" s="17"/>
      <c r="J43" s="2">
        <v>4000</v>
      </c>
      <c r="K43" s="17"/>
      <c r="L43" s="2">
        <f t="shared" si="4"/>
        <v>-2665</v>
      </c>
      <c r="M43" s="17"/>
      <c r="N43" s="18">
        <f t="shared" si="5"/>
        <v>0.33374999999999999</v>
      </c>
    </row>
    <row r="44" spans="1:14">
      <c r="A44" s="1"/>
      <c r="B44" s="1"/>
      <c r="C44" s="1"/>
      <c r="D44" s="1" t="s">
        <v>181</v>
      </c>
      <c r="E44" s="1"/>
      <c r="F44" s="1"/>
      <c r="G44" s="1"/>
      <c r="H44" s="2">
        <v>0</v>
      </c>
      <c r="I44" s="17"/>
      <c r="J44" s="2">
        <v>0</v>
      </c>
      <c r="K44" s="17"/>
      <c r="L44" s="2">
        <f t="shared" si="4"/>
        <v>0</v>
      </c>
      <c r="M44" s="17"/>
      <c r="N44" s="18">
        <f t="shared" si="5"/>
        <v>0</v>
      </c>
    </row>
    <row r="45" spans="1:14">
      <c r="A45" s="1"/>
      <c r="B45" s="1"/>
      <c r="C45" s="1"/>
      <c r="D45" s="1" t="s">
        <v>88</v>
      </c>
      <c r="E45" s="1"/>
      <c r="F45" s="1"/>
      <c r="G45" s="1"/>
      <c r="H45" s="2"/>
      <c r="I45" s="17"/>
      <c r="J45" s="2"/>
      <c r="K45" s="17"/>
      <c r="L45" s="2"/>
      <c r="M45" s="17"/>
      <c r="N45" s="18"/>
    </row>
    <row r="46" spans="1:14">
      <c r="A46" s="1"/>
      <c r="B46" s="1"/>
      <c r="C46" s="1"/>
      <c r="D46" s="1"/>
      <c r="E46" s="1" t="s">
        <v>182</v>
      </c>
      <c r="F46" s="1"/>
      <c r="G46" s="1"/>
      <c r="H46" s="2">
        <v>150</v>
      </c>
      <c r="I46" s="17"/>
      <c r="J46" s="2">
        <v>0</v>
      </c>
      <c r="K46" s="17"/>
      <c r="L46" s="2">
        <f t="shared" ref="L46:L56" si="6">ROUND((H46-J46),5)</f>
        <v>150</v>
      </c>
      <c r="M46" s="17"/>
      <c r="N46" s="18">
        <f t="shared" ref="N46:N56" si="7">ROUND(IF(J46=0, IF(H46=0, 0, 1), H46/J46),5)</f>
        <v>1</v>
      </c>
    </row>
    <row r="47" spans="1:14">
      <c r="A47" s="1"/>
      <c r="B47" s="1"/>
      <c r="C47" s="1"/>
      <c r="D47" s="1"/>
      <c r="E47" s="1" t="s">
        <v>89</v>
      </c>
      <c r="F47" s="1"/>
      <c r="G47" s="1"/>
      <c r="H47" s="2">
        <v>5500.09</v>
      </c>
      <c r="I47" s="17"/>
      <c r="J47" s="2">
        <v>9200</v>
      </c>
      <c r="K47" s="17"/>
      <c r="L47" s="2">
        <f t="shared" si="6"/>
        <v>-3699.91</v>
      </c>
      <c r="M47" s="17"/>
      <c r="N47" s="18">
        <f t="shared" si="7"/>
        <v>0.59784000000000004</v>
      </c>
    </row>
    <row r="48" spans="1:14">
      <c r="A48" s="1"/>
      <c r="B48" s="1"/>
      <c r="C48" s="1"/>
      <c r="D48" s="1"/>
      <c r="E48" s="1" t="s">
        <v>90</v>
      </c>
      <c r="F48" s="1"/>
      <c r="G48" s="1"/>
      <c r="H48" s="2">
        <v>688</v>
      </c>
      <c r="I48" s="17"/>
      <c r="J48" s="2">
        <v>0</v>
      </c>
      <c r="K48" s="17"/>
      <c r="L48" s="2">
        <f t="shared" si="6"/>
        <v>688</v>
      </c>
      <c r="M48" s="17"/>
      <c r="N48" s="18">
        <f t="shared" si="7"/>
        <v>1</v>
      </c>
    </row>
    <row r="49" spans="1:14">
      <c r="A49" s="1"/>
      <c r="B49" s="1"/>
      <c r="C49" s="1"/>
      <c r="D49" s="1"/>
      <c r="E49" s="1" t="s">
        <v>183</v>
      </c>
      <c r="F49" s="1"/>
      <c r="G49" s="1"/>
      <c r="H49" s="2">
        <v>0</v>
      </c>
      <c r="I49" s="17"/>
      <c r="J49" s="2">
        <v>0</v>
      </c>
      <c r="K49" s="17"/>
      <c r="L49" s="2">
        <f t="shared" si="6"/>
        <v>0</v>
      </c>
      <c r="M49" s="17"/>
      <c r="N49" s="18">
        <f t="shared" si="7"/>
        <v>0</v>
      </c>
    </row>
    <row r="50" spans="1:14">
      <c r="A50" s="1"/>
      <c r="B50" s="1"/>
      <c r="C50" s="1"/>
      <c r="D50" s="1"/>
      <c r="E50" s="1" t="s">
        <v>184</v>
      </c>
      <c r="F50" s="1"/>
      <c r="G50" s="1"/>
      <c r="H50" s="2">
        <v>0</v>
      </c>
      <c r="I50" s="17"/>
      <c r="J50" s="2">
        <v>0</v>
      </c>
      <c r="K50" s="17"/>
      <c r="L50" s="2">
        <f t="shared" si="6"/>
        <v>0</v>
      </c>
      <c r="M50" s="17"/>
      <c r="N50" s="18">
        <f t="shared" si="7"/>
        <v>0</v>
      </c>
    </row>
    <row r="51" spans="1:14">
      <c r="A51" s="1"/>
      <c r="B51" s="1"/>
      <c r="C51" s="1"/>
      <c r="D51" s="1"/>
      <c r="E51" s="1" t="s">
        <v>91</v>
      </c>
      <c r="F51" s="1"/>
      <c r="G51" s="1"/>
      <c r="H51" s="2">
        <v>6502.45</v>
      </c>
      <c r="I51" s="17"/>
      <c r="J51" s="2">
        <v>0</v>
      </c>
      <c r="K51" s="17"/>
      <c r="L51" s="2">
        <f t="shared" si="6"/>
        <v>6502.45</v>
      </c>
      <c r="M51" s="17"/>
      <c r="N51" s="18">
        <f t="shared" si="7"/>
        <v>1</v>
      </c>
    </row>
    <row r="52" spans="1:14" ht="15.75" thickBot="1">
      <c r="A52" s="1"/>
      <c r="B52" s="1"/>
      <c r="C52" s="1"/>
      <c r="D52" s="1"/>
      <c r="E52" s="1" t="s">
        <v>185</v>
      </c>
      <c r="F52" s="1"/>
      <c r="G52" s="1"/>
      <c r="H52" s="3">
        <v>0</v>
      </c>
      <c r="I52" s="17"/>
      <c r="J52" s="3">
        <v>0</v>
      </c>
      <c r="K52" s="17"/>
      <c r="L52" s="3">
        <f t="shared" si="6"/>
        <v>0</v>
      </c>
      <c r="M52" s="17"/>
      <c r="N52" s="19">
        <f t="shared" si="7"/>
        <v>0</v>
      </c>
    </row>
    <row r="53" spans="1:14">
      <c r="A53" s="1"/>
      <c r="B53" s="1"/>
      <c r="C53" s="1"/>
      <c r="D53" s="1" t="s">
        <v>92</v>
      </c>
      <c r="E53" s="1"/>
      <c r="F53" s="1"/>
      <c r="G53" s="1"/>
      <c r="H53" s="2">
        <f>ROUND(SUM(H45:H52),5)</f>
        <v>12840.54</v>
      </c>
      <c r="I53" s="17"/>
      <c r="J53" s="2">
        <f>ROUND(SUM(J45:J52),5)</f>
        <v>9200</v>
      </c>
      <c r="K53" s="17"/>
      <c r="L53" s="2">
        <f t="shared" si="6"/>
        <v>3640.54</v>
      </c>
      <c r="M53" s="17"/>
      <c r="N53" s="18">
        <f t="shared" si="7"/>
        <v>1.39571</v>
      </c>
    </row>
    <row r="54" spans="1:14">
      <c r="A54" s="1"/>
      <c r="B54" s="1"/>
      <c r="C54" s="1"/>
      <c r="D54" s="1" t="s">
        <v>186</v>
      </c>
      <c r="E54" s="1"/>
      <c r="F54" s="1"/>
      <c r="G54" s="1"/>
      <c r="H54" s="2">
        <v>0</v>
      </c>
      <c r="I54" s="17"/>
      <c r="J54" s="2">
        <v>0</v>
      </c>
      <c r="K54" s="17"/>
      <c r="L54" s="2">
        <f t="shared" si="6"/>
        <v>0</v>
      </c>
      <c r="M54" s="17"/>
      <c r="N54" s="18">
        <f t="shared" si="7"/>
        <v>0</v>
      </c>
    </row>
    <row r="55" spans="1:14">
      <c r="A55" s="1"/>
      <c r="B55" s="1"/>
      <c r="C55" s="1"/>
      <c r="D55" s="1" t="s">
        <v>187</v>
      </c>
      <c r="E55" s="1"/>
      <c r="F55" s="1"/>
      <c r="G55" s="1"/>
      <c r="H55" s="2">
        <v>0</v>
      </c>
      <c r="I55" s="17"/>
      <c r="J55" s="2">
        <v>0</v>
      </c>
      <c r="K55" s="17"/>
      <c r="L55" s="2">
        <f t="shared" si="6"/>
        <v>0</v>
      </c>
      <c r="M55" s="17"/>
      <c r="N55" s="18">
        <f t="shared" si="7"/>
        <v>0</v>
      </c>
    </row>
    <row r="56" spans="1:14">
      <c r="A56" s="1"/>
      <c r="B56" s="1"/>
      <c r="C56" s="1"/>
      <c r="D56" s="1" t="s">
        <v>188</v>
      </c>
      <c r="E56" s="1"/>
      <c r="F56" s="1"/>
      <c r="G56" s="1"/>
      <c r="H56" s="2">
        <v>0</v>
      </c>
      <c r="I56" s="17"/>
      <c r="J56" s="2">
        <v>0</v>
      </c>
      <c r="K56" s="17"/>
      <c r="L56" s="2">
        <f t="shared" si="6"/>
        <v>0</v>
      </c>
      <c r="M56" s="17"/>
      <c r="N56" s="18">
        <f t="shared" si="7"/>
        <v>0</v>
      </c>
    </row>
    <row r="57" spans="1:14">
      <c r="A57" s="1"/>
      <c r="B57" s="1"/>
      <c r="C57" s="1"/>
      <c r="D57" s="1" t="s">
        <v>93</v>
      </c>
      <c r="E57" s="1"/>
      <c r="F57" s="1"/>
      <c r="G57" s="1"/>
      <c r="H57" s="2"/>
      <c r="I57" s="17"/>
      <c r="J57" s="2"/>
      <c r="K57" s="17"/>
      <c r="L57" s="2"/>
      <c r="M57" s="17"/>
      <c r="N57" s="18"/>
    </row>
    <row r="58" spans="1:14">
      <c r="A58" s="1"/>
      <c r="B58" s="1"/>
      <c r="C58" s="1"/>
      <c r="D58" s="1"/>
      <c r="E58" s="1" t="s">
        <v>94</v>
      </c>
      <c r="F58" s="1"/>
      <c r="G58" s="1"/>
      <c r="H58" s="2"/>
      <c r="I58" s="17"/>
      <c r="J58" s="2"/>
      <c r="K58" s="17"/>
      <c r="L58" s="2"/>
      <c r="M58" s="17"/>
      <c r="N58" s="18"/>
    </row>
    <row r="59" spans="1:14">
      <c r="A59" s="1"/>
      <c r="B59" s="1"/>
      <c r="C59" s="1"/>
      <c r="D59" s="1"/>
      <c r="E59" s="1"/>
      <c r="F59" s="1" t="s">
        <v>189</v>
      </c>
      <c r="G59" s="1"/>
      <c r="H59" s="2">
        <v>0</v>
      </c>
      <c r="I59" s="17"/>
      <c r="J59" s="2">
        <v>0</v>
      </c>
      <c r="K59" s="17"/>
      <c r="L59" s="2">
        <f>ROUND((H59-J59),5)</f>
        <v>0</v>
      </c>
      <c r="M59" s="17"/>
      <c r="N59" s="18">
        <f>ROUND(IF(J59=0, IF(H59=0, 0, 1), H59/J59),5)</f>
        <v>0</v>
      </c>
    </row>
    <row r="60" spans="1:14">
      <c r="A60" s="1"/>
      <c r="B60" s="1"/>
      <c r="C60" s="1"/>
      <c r="D60" s="1"/>
      <c r="E60" s="1"/>
      <c r="F60" s="1" t="s">
        <v>190</v>
      </c>
      <c r="G60" s="1"/>
      <c r="H60" s="2">
        <v>0</v>
      </c>
      <c r="I60" s="17"/>
      <c r="J60" s="2">
        <v>0</v>
      </c>
      <c r="K60" s="17"/>
      <c r="L60" s="2">
        <f>ROUND((H60-J60),5)</f>
        <v>0</v>
      </c>
      <c r="M60" s="17"/>
      <c r="N60" s="18">
        <f>ROUND(IF(J60=0, IF(H60=0, 0, 1), H60/J60),5)</f>
        <v>0</v>
      </c>
    </row>
    <row r="61" spans="1:14">
      <c r="A61" s="1"/>
      <c r="B61" s="1"/>
      <c r="C61" s="1"/>
      <c r="D61" s="1"/>
      <c r="E61" s="1"/>
      <c r="F61" s="1" t="s">
        <v>191</v>
      </c>
      <c r="G61" s="1"/>
      <c r="H61" s="2">
        <v>0</v>
      </c>
      <c r="I61" s="17"/>
      <c r="J61" s="2">
        <v>0</v>
      </c>
      <c r="K61" s="17"/>
      <c r="L61" s="2">
        <f>ROUND((H61-J61),5)</f>
        <v>0</v>
      </c>
      <c r="M61" s="17"/>
      <c r="N61" s="18">
        <f>ROUND(IF(J61=0, IF(H61=0, 0, 1), H61/J61),5)</f>
        <v>0</v>
      </c>
    </row>
    <row r="62" spans="1:14">
      <c r="A62" s="1"/>
      <c r="B62" s="1"/>
      <c r="C62" s="1"/>
      <c r="D62" s="1"/>
      <c r="E62" s="1"/>
      <c r="F62" s="1" t="s">
        <v>192</v>
      </c>
      <c r="G62" s="1"/>
      <c r="H62" s="2"/>
      <c r="I62" s="17"/>
      <c r="J62" s="2"/>
      <c r="K62" s="17"/>
      <c r="L62" s="2"/>
      <c r="M62" s="17"/>
      <c r="N62" s="18"/>
    </row>
    <row r="63" spans="1:14">
      <c r="A63" s="1"/>
      <c r="B63" s="1"/>
      <c r="C63" s="1"/>
      <c r="D63" s="1"/>
      <c r="E63" s="1"/>
      <c r="F63" s="1"/>
      <c r="G63" s="1" t="s">
        <v>193</v>
      </c>
      <c r="H63" s="2">
        <v>0</v>
      </c>
      <c r="I63" s="17"/>
      <c r="J63" s="2">
        <v>0</v>
      </c>
      <c r="K63" s="17"/>
      <c r="L63" s="2">
        <f t="shared" ref="L63:L68" si="8">ROUND((H63-J63),5)</f>
        <v>0</v>
      </c>
      <c r="M63" s="17"/>
      <c r="N63" s="18">
        <f t="shared" ref="N63:N68" si="9">ROUND(IF(J63=0, IF(H63=0, 0, 1), H63/J63),5)</f>
        <v>0</v>
      </c>
    </row>
    <row r="64" spans="1:14" ht="15.75" thickBot="1">
      <c r="A64" s="1"/>
      <c r="B64" s="1"/>
      <c r="C64" s="1"/>
      <c r="D64" s="1"/>
      <c r="E64" s="1"/>
      <c r="F64" s="1"/>
      <c r="G64" s="1" t="s">
        <v>194</v>
      </c>
      <c r="H64" s="3">
        <v>0</v>
      </c>
      <c r="I64" s="17"/>
      <c r="J64" s="3">
        <v>0</v>
      </c>
      <c r="K64" s="17"/>
      <c r="L64" s="3">
        <f t="shared" si="8"/>
        <v>0</v>
      </c>
      <c r="M64" s="17"/>
      <c r="N64" s="19">
        <f t="shared" si="9"/>
        <v>0</v>
      </c>
    </row>
    <row r="65" spans="1:14">
      <c r="A65" s="1"/>
      <c r="B65" s="1"/>
      <c r="C65" s="1"/>
      <c r="D65" s="1"/>
      <c r="E65" s="1"/>
      <c r="F65" s="1" t="s">
        <v>195</v>
      </c>
      <c r="G65" s="1"/>
      <c r="H65" s="2">
        <f>ROUND(SUM(H62:H64),5)</f>
        <v>0</v>
      </c>
      <c r="I65" s="17"/>
      <c r="J65" s="2">
        <f>ROUND(SUM(J62:J64),5)</f>
        <v>0</v>
      </c>
      <c r="K65" s="17"/>
      <c r="L65" s="2">
        <f t="shared" si="8"/>
        <v>0</v>
      </c>
      <c r="M65" s="17"/>
      <c r="N65" s="18">
        <f t="shared" si="9"/>
        <v>0</v>
      </c>
    </row>
    <row r="66" spans="1:14">
      <c r="A66" s="1"/>
      <c r="B66" s="1"/>
      <c r="C66" s="1"/>
      <c r="D66" s="1"/>
      <c r="E66" s="1"/>
      <c r="F66" s="1" t="s">
        <v>196</v>
      </c>
      <c r="G66" s="1"/>
      <c r="H66" s="2">
        <v>0</v>
      </c>
      <c r="I66" s="17"/>
      <c r="J66" s="2">
        <v>0</v>
      </c>
      <c r="K66" s="17"/>
      <c r="L66" s="2">
        <f t="shared" si="8"/>
        <v>0</v>
      </c>
      <c r="M66" s="17"/>
      <c r="N66" s="18">
        <f t="shared" si="9"/>
        <v>0</v>
      </c>
    </row>
    <row r="67" spans="1:14" ht="15.75" thickBot="1">
      <c r="A67" s="1"/>
      <c r="B67" s="1"/>
      <c r="C67" s="1"/>
      <c r="D67" s="1"/>
      <c r="E67" s="1"/>
      <c r="F67" s="1" t="s">
        <v>197</v>
      </c>
      <c r="G67" s="1"/>
      <c r="H67" s="3">
        <v>0</v>
      </c>
      <c r="I67" s="17"/>
      <c r="J67" s="3">
        <v>0</v>
      </c>
      <c r="K67" s="17"/>
      <c r="L67" s="3">
        <f t="shared" si="8"/>
        <v>0</v>
      </c>
      <c r="M67" s="17"/>
      <c r="N67" s="19">
        <f t="shared" si="9"/>
        <v>0</v>
      </c>
    </row>
    <row r="68" spans="1:14">
      <c r="A68" s="1"/>
      <c r="B68" s="1"/>
      <c r="C68" s="1"/>
      <c r="D68" s="1"/>
      <c r="E68" s="1" t="s">
        <v>198</v>
      </c>
      <c r="F68" s="1"/>
      <c r="G68" s="1"/>
      <c r="H68" s="2">
        <f>ROUND(SUM(H58:H61)+SUM(H65:H67),5)</f>
        <v>0</v>
      </c>
      <c r="I68" s="17"/>
      <c r="J68" s="2">
        <f>ROUND(SUM(J58:J61)+SUM(J65:J67),5)</f>
        <v>0</v>
      </c>
      <c r="K68" s="17"/>
      <c r="L68" s="2">
        <f t="shared" si="8"/>
        <v>0</v>
      </c>
      <c r="M68" s="17"/>
      <c r="N68" s="18">
        <f t="shared" si="9"/>
        <v>0</v>
      </c>
    </row>
    <row r="69" spans="1:14">
      <c r="A69" s="1"/>
      <c r="B69" s="1"/>
      <c r="C69" s="1"/>
      <c r="D69" s="1"/>
      <c r="E69" s="1" t="s">
        <v>95</v>
      </c>
      <c r="F69" s="1"/>
      <c r="G69" s="1"/>
      <c r="H69" s="2"/>
      <c r="I69" s="17"/>
      <c r="J69" s="2"/>
      <c r="K69" s="17"/>
      <c r="L69" s="2"/>
      <c r="M69" s="17"/>
      <c r="N69" s="18"/>
    </row>
    <row r="70" spans="1:14">
      <c r="A70" s="1"/>
      <c r="B70" s="1"/>
      <c r="C70" s="1"/>
      <c r="D70" s="1"/>
      <c r="E70" s="1"/>
      <c r="F70" s="1" t="s">
        <v>199</v>
      </c>
      <c r="G70" s="1"/>
      <c r="H70" s="2"/>
      <c r="I70" s="17"/>
      <c r="J70" s="2"/>
      <c r="K70" s="17"/>
      <c r="L70" s="2"/>
      <c r="M70" s="17"/>
      <c r="N70" s="18"/>
    </row>
    <row r="71" spans="1:14">
      <c r="A71" s="1"/>
      <c r="B71" s="1"/>
      <c r="C71" s="1"/>
      <c r="D71" s="1"/>
      <c r="E71" s="1"/>
      <c r="F71" s="1"/>
      <c r="G71" s="1" t="s">
        <v>200</v>
      </c>
      <c r="H71" s="2">
        <v>0</v>
      </c>
      <c r="I71" s="17"/>
      <c r="J71" s="2">
        <v>0</v>
      </c>
      <c r="K71" s="17"/>
      <c r="L71" s="2">
        <f t="shared" ref="L71:L78" si="10">ROUND((H71-J71),5)</f>
        <v>0</v>
      </c>
      <c r="M71" s="17"/>
      <c r="N71" s="18">
        <f t="shared" ref="N71:N78" si="11">ROUND(IF(J71=0, IF(H71=0, 0, 1), H71/J71),5)</f>
        <v>0</v>
      </c>
    </row>
    <row r="72" spans="1:14">
      <c r="A72" s="1"/>
      <c r="B72" s="1"/>
      <c r="C72" s="1"/>
      <c r="D72" s="1"/>
      <c r="E72" s="1"/>
      <c r="F72" s="1"/>
      <c r="G72" s="1" t="s">
        <v>201</v>
      </c>
      <c r="H72" s="2">
        <v>0</v>
      </c>
      <c r="I72" s="17"/>
      <c r="J72" s="2">
        <v>0</v>
      </c>
      <c r="K72" s="17"/>
      <c r="L72" s="2">
        <f t="shared" si="10"/>
        <v>0</v>
      </c>
      <c r="M72" s="17"/>
      <c r="N72" s="18">
        <f t="shared" si="11"/>
        <v>0</v>
      </c>
    </row>
    <row r="73" spans="1:14" ht="15.75" thickBot="1">
      <c r="A73" s="1"/>
      <c r="B73" s="1"/>
      <c r="C73" s="1"/>
      <c r="D73" s="1"/>
      <c r="E73" s="1"/>
      <c r="F73" s="1"/>
      <c r="G73" s="1" t="s">
        <v>202</v>
      </c>
      <c r="H73" s="3">
        <v>0</v>
      </c>
      <c r="I73" s="17"/>
      <c r="J73" s="3">
        <v>0</v>
      </c>
      <c r="K73" s="17"/>
      <c r="L73" s="3">
        <f t="shared" si="10"/>
        <v>0</v>
      </c>
      <c r="M73" s="17"/>
      <c r="N73" s="19">
        <f t="shared" si="11"/>
        <v>0</v>
      </c>
    </row>
    <row r="74" spans="1:14">
      <c r="A74" s="1"/>
      <c r="B74" s="1"/>
      <c r="C74" s="1"/>
      <c r="D74" s="1"/>
      <c r="E74" s="1"/>
      <c r="F74" s="1" t="s">
        <v>203</v>
      </c>
      <c r="G74" s="1"/>
      <c r="H74" s="2">
        <f>ROUND(SUM(H70:H73),5)</f>
        <v>0</v>
      </c>
      <c r="I74" s="17"/>
      <c r="J74" s="2">
        <f>ROUND(SUM(J70:J73),5)</f>
        <v>0</v>
      </c>
      <c r="K74" s="17"/>
      <c r="L74" s="2">
        <f t="shared" si="10"/>
        <v>0</v>
      </c>
      <c r="M74" s="17"/>
      <c r="N74" s="18">
        <f t="shared" si="11"/>
        <v>0</v>
      </c>
    </row>
    <row r="75" spans="1:14" ht="15.75" thickBot="1">
      <c r="A75" s="1"/>
      <c r="B75" s="1"/>
      <c r="C75" s="1"/>
      <c r="D75" s="1"/>
      <c r="E75" s="1"/>
      <c r="F75" s="1" t="s">
        <v>204</v>
      </c>
      <c r="G75" s="1"/>
      <c r="H75" s="3">
        <v>360</v>
      </c>
      <c r="I75" s="17"/>
      <c r="J75" s="3">
        <v>0</v>
      </c>
      <c r="K75" s="17"/>
      <c r="L75" s="3">
        <f t="shared" si="10"/>
        <v>360</v>
      </c>
      <c r="M75" s="17"/>
      <c r="N75" s="19">
        <f t="shared" si="11"/>
        <v>1</v>
      </c>
    </row>
    <row r="76" spans="1:14">
      <c r="A76" s="1"/>
      <c r="B76" s="1"/>
      <c r="C76" s="1"/>
      <c r="D76" s="1"/>
      <c r="E76" s="1" t="s">
        <v>205</v>
      </c>
      <c r="F76" s="1"/>
      <c r="G76" s="1"/>
      <c r="H76" s="2">
        <f>ROUND(H69+SUM(H74:H75),5)</f>
        <v>360</v>
      </c>
      <c r="I76" s="17"/>
      <c r="J76" s="2">
        <f>ROUND(J69+SUM(J74:J75),5)</f>
        <v>0</v>
      </c>
      <c r="K76" s="17"/>
      <c r="L76" s="2">
        <f t="shared" si="10"/>
        <v>360</v>
      </c>
      <c r="M76" s="17"/>
      <c r="N76" s="18">
        <f t="shared" si="11"/>
        <v>1</v>
      </c>
    </row>
    <row r="77" spans="1:14" ht="15.75" thickBot="1">
      <c r="A77" s="1"/>
      <c r="B77" s="1"/>
      <c r="C77" s="1"/>
      <c r="D77" s="1"/>
      <c r="E77" s="1" t="s">
        <v>206</v>
      </c>
      <c r="F77" s="1"/>
      <c r="G77" s="1"/>
      <c r="H77" s="3">
        <v>0</v>
      </c>
      <c r="I77" s="17"/>
      <c r="J77" s="3">
        <v>0</v>
      </c>
      <c r="K77" s="17"/>
      <c r="L77" s="3">
        <f t="shared" si="10"/>
        <v>0</v>
      </c>
      <c r="M77" s="17"/>
      <c r="N77" s="19">
        <f t="shared" si="11"/>
        <v>0</v>
      </c>
    </row>
    <row r="78" spans="1:14">
      <c r="A78" s="1"/>
      <c r="B78" s="1"/>
      <c r="C78" s="1"/>
      <c r="D78" s="1" t="s">
        <v>96</v>
      </c>
      <c r="E78" s="1"/>
      <c r="F78" s="1"/>
      <c r="G78" s="1"/>
      <c r="H78" s="2">
        <f>ROUND(H57+H68+SUM(H76:H77),5)</f>
        <v>360</v>
      </c>
      <c r="I78" s="17"/>
      <c r="J78" s="2">
        <f>ROUND(J57+J68+SUM(J76:J77),5)</f>
        <v>0</v>
      </c>
      <c r="K78" s="17"/>
      <c r="L78" s="2">
        <f t="shared" si="10"/>
        <v>360</v>
      </c>
      <c r="M78" s="17"/>
      <c r="N78" s="18">
        <f t="shared" si="11"/>
        <v>1</v>
      </c>
    </row>
    <row r="79" spans="1:14">
      <c r="A79" s="1"/>
      <c r="B79" s="1"/>
      <c r="C79" s="1"/>
      <c r="D79" s="1" t="s">
        <v>97</v>
      </c>
      <c r="E79" s="1"/>
      <c r="F79" s="1"/>
      <c r="G79" s="1"/>
      <c r="H79" s="2"/>
      <c r="I79" s="17"/>
      <c r="J79" s="2"/>
      <c r="K79" s="17"/>
      <c r="L79" s="2"/>
      <c r="M79" s="17"/>
      <c r="N79" s="18"/>
    </row>
    <row r="80" spans="1:14">
      <c r="A80" s="1"/>
      <c r="B80" s="1"/>
      <c r="C80" s="1"/>
      <c r="D80" s="1"/>
      <c r="E80" s="1" t="s">
        <v>207</v>
      </c>
      <c r="F80" s="1"/>
      <c r="G80" s="1"/>
      <c r="H80" s="2">
        <v>0</v>
      </c>
      <c r="I80" s="17"/>
      <c r="J80" s="2">
        <v>0</v>
      </c>
      <c r="K80" s="17"/>
      <c r="L80" s="2">
        <f>ROUND((H80-J80),5)</f>
        <v>0</v>
      </c>
      <c r="M80" s="17"/>
      <c r="N80" s="18">
        <f>ROUND(IF(J80=0, IF(H80=0, 0, 1), H80/J80),5)</f>
        <v>0</v>
      </c>
    </row>
    <row r="81" spans="1:14">
      <c r="A81" s="1"/>
      <c r="B81" s="1"/>
      <c r="C81" s="1"/>
      <c r="D81" s="1"/>
      <c r="E81" s="1" t="s">
        <v>98</v>
      </c>
      <c r="F81" s="1"/>
      <c r="G81" s="1"/>
      <c r="H81" s="2">
        <v>16220.04</v>
      </c>
      <c r="I81" s="17"/>
      <c r="J81" s="2">
        <v>14964.26</v>
      </c>
      <c r="K81" s="17"/>
      <c r="L81" s="2">
        <f>ROUND((H81-J81),5)</f>
        <v>1255.78</v>
      </c>
      <c r="M81" s="17"/>
      <c r="N81" s="18">
        <f>ROUND(IF(J81=0, IF(H81=0, 0, 1), H81/J81),5)</f>
        <v>1.08392</v>
      </c>
    </row>
    <row r="82" spans="1:14">
      <c r="A82" s="1"/>
      <c r="B82" s="1"/>
      <c r="C82" s="1"/>
      <c r="D82" s="1"/>
      <c r="E82" s="1" t="s">
        <v>99</v>
      </c>
      <c r="F82" s="1"/>
      <c r="G82" s="1"/>
      <c r="H82" s="2">
        <v>618.98</v>
      </c>
      <c r="I82" s="17"/>
      <c r="J82" s="2">
        <v>927.42</v>
      </c>
      <c r="K82" s="17"/>
      <c r="L82" s="2">
        <f>ROUND((H82-J82),5)</f>
        <v>-308.44</v>
      </c>
      <c r="M82" s="17"/>
      <c r="N82" s="18">
        <f>ROUND(IF(J82=0, IF(H82=0, 0, 1), H82/J82),5)</f>
        <v>0.66742000000000001</v>
      </c>
    </row>
    <row r="83" spans="1:14">
      <c r="A83" s="1"/>
      <c r="B83" s="1"/>
      <c r="C83" s="1"/>
      <c r="D83" s="1"/>
      <c r="E83" s="1" t="s">
        <v>100</v>
      </c>
      <c r="F83" s="1"/>
      <c r="G83" s="1"/>
      <c r="H83" s="2"/>
      <c r="I83" s="17"/>
      <c r="J83" s="2"/>
      <c r="K83" s="17"/>
      <c r="L83" s="2"/>
      <c r="M83" s="17"/>
      <c r="N83" s="18"/>
    </row>
    <row r="84" spans="1:14">
      <c r="A84" s="1"/>
      <c r="B84" s="1"/>
      <c r="C84" s="1"/>
      <c r="D84" s="1"/>
      <c r="E84" s="1"/>
      <c r="F84" s="1" t="s">
        <v>208</v>
      </c>
      <c r="G84" s="1"/>
      <c r="H84" s="2">
        <v>0</v>
      </c>
      <c r="I84" s="17"/>
      <c r="J84" s="2">
        <v>0</v>
      </c>
      <c r="K84" s="17"/>
      <c r="L84" s="2">
        <f t="shared" ref="L84:L96" si="12">ROUND((H84-J84),5)</f>
        <v>0</v>
      </c>
      <c r="M84" s="17"/>
      <c r="N84" s="18">
        <f t="shared" ref="N84:N96" si="13">ROUND(IF(J84=0, IF(H84=0, 0, 1), H84/J84),5)</f>
        <v>0</v>
      </c>
    </row>
    <row r="85" spans="1:14">
      <c r="A85" s="1"/>
      <c r="B85" s="1"/>
      <c r="C85" s="1"/>
      <c r="D85" s="1"/>
      <c r="E85" s="1"/>
      <c r="F85" s="1" t="s">
        <v>209</v>
      </c>
      <c r="G85" s="1"/>
      <c r="H85" s="2">
        <v>0</v>
      </c>
      <c r="I85" s="17"/>
      <c r="J85" s="2">
        <v>0</v>
      </c>
      <c r="K85" s="17"/>
      <c r="L85" s="2">
        <f t="shared" si="12"/>
        <v>0</v>
      </c>
      <c r="M85" s="17"/>
      <c r="N85" s="18">
        <f t="shared" si="13"/>
        <v>0</v>
      </c>
    </row>
    <row r="86" spans="1:14">
      <c r="A86" s="1"/>
      <c r="B86" s="1"/>
      <c r="C86" s="1"/>
      <c r="D86" s="1"/>
      <c r="E86" s="1"/>
      <c r="F86" s="1" t="s">
        <v>210</v>
      </c>
      <c r="G86" s="1"/>
      <c r="H86" s="2">
        <v>0</v>
      </c>
      <c r="I86" s="17"/>
      <c r="J86" s="2">
        <v>0</v>
      </c>
      <c r="K86" s="17"/>
      <c r="L86" s="2">
        <f t="shared" si="12"/>
        <v>0</v>
      </c>
      <c r="M86" s="17"/>
      <c r="N86" s="18">
        <f t="shared" si="13"/>
        <v>0</v>
      </c>
    </row>
    <row r="87" spans="1:14">
      <c r="A87" s="1"/>
      <c r="B87" s="1"/>
      <c r="C87" s="1"/>
      <c r="D87" s="1"/>
      <c r="E87" s="1"/>
      <c r="F87" s="1" t="s">
        <v>211</v>
      </c>
      <c r="G87" s="1"/>
      <c r="H87" s="2">
        <v>0</v>
      </c>
      <c r="I87" s="17"/>
      <c r="J87" s="2">
        <v>0</v>
      </c>
      <c r="K87" s="17"/>
      <c r="L87" s="2">
        <f t="shared" si="12"/>
        <v>0</v>
      </c>
      <c r="M87" s="17"/>
      <c r="N87" s="18">
        <f t="shared" si="13"/>
        <v>0</v>
      </c>
    </row>
    <row r="88" spans="1:14">
      <c r="A88" s="1"/>
      <c r="B88" s="1"/>
      <c r="C88" s="1"/>
      <c r="D88" s="1"/>
      <c r="E88" s="1"/>
      <c r="F88" s="1" t="s">
        <v>212</v>
      </c>
      <c r="G88" s="1"/>
      <c r="H88" s="2">
        <v>0</v>
      </c>
      <c r="I88" s="17"/>
      <c r="J88" s="2">
        <v>0</v>
      </c>
      <c r="K88" s="17"/>
      <c r="L88" s="2">
        <f t="shared" si="12"/>
        <v>0</v>
      </c>
      <c r="M88" s="17"/>
      <c r="N88" s="18">
        <f t="shared" si="13"/>
        <v>0</v>
      </c>
    </row>
    <row r="89" spans="1:14" ht="15.75" thickBot="1">
      <c r="A89" s="1"/>
      <c r="B89" s="1"/>
      <c r="C89" s="1"/>
      <c r="D89" s="1"/>
      <c r="E89" s="1"/>
      <c r="F89" s="1" t="s">
        <v>213</v>
      </c>
      <c r="G89" s="1"/>
      <c r="H89" s="3">
        <v>5641.49</v>
      </c>
      <c r="I89" s="17"/>
      <c r="J89" s="3">
        <v>6645.97</v>
      </c>
      <c r="K89" s="17"/>
      <c r="L89" s="3">
        <f t="shared" si="12"/>
        <v>-1004.48</v>
      </c>
      <c r="M89" s="17"/>
      <c r="N89" s="19">
        <f t="shared" si="13"/>
        <v>0.84885999999999995</v>
      </c>
    </row>
    <row r="90" spans="1:14">
      <c r="A90" s="1"/>
      <c r="B90" s="1"/>
      <c r="C90" s="1"/>
      <c r="D90" s="1"/>
      <c r="E90" s="1" t="s">
        <v>214</v>
      </c>
      <c r="F90" s="1"/>
      <c r="G90" s="1"/>
      <c r="H90" s="2">
        <f>ROUND(SUM(H83:H89),5)</f>
        <v>5641.49</v>
      </c>
      <c r="I90" s="17"/>
      <c r="J90" s="2">
        <f>ROUND(SUM(J83:J89),5)</f>
        <v>6645.97</v>
      </c>
      <c r="K90" s="17"/>
      <c r="L90" s="2">
        <f t="shared" si="12"/>
        <v>-1004.48</v>
      </c>
      <c r="M90" s="17"/>
      <c r="N90" s="18">
        <f t="shared" si="13"/>
        <v>0.84885999999999995</v>
      </c>
    </row>
    <row r="91" spans="1:14">
      <c r="A91" s="1"/>
      <c r="B91" s="1"/>
      <c r="C91" s="1"/>
      <c r="D91" s="1"/>
      <c r="E91" s="1" t="s">
        <v>101</v>
      </c>
      <c r="F91" s="1"/>
      <c r="G91" s="1"/>
      <c r="H91" s="2">
        <v>1600</v>
      </c>
      <c r="I91" s="17"/>
      <c r="J91" s="2">
        <v>1658.47</v>
      </c>
      <c r="K91" s="17"/>
      <c r="L91" s="2">
        <f t="shared" si="12"/>
        <v>-58.47</v>
      </c>
      <c r="M91" s="17"/>
      <c r="N91" s="18">
        <f t="shared" si="13"/>
        <v>0.96474000000000004</v>
      </c>
    </row>
    <row r="92" spans="1:14">
      <c r="A92" s="1"/>
      <c r="B92" s="1"/>
      <c r="C92" s="1"/>
      <c r="D92" s="1"/>
      <c r="E92" s="1" t="s">
        <v>102</v>
      </c>
      <c r="F92" s="1"/>
      <c r="G92" s="1"/>
      <c r="H92" s="2">
        <v>14375</v>
      </c>
      <c r="I92" s="17"/>
      <c r="J92" s="2">
        <v>13766.13</v>
      </c>
      <c r="K92" s="17"/>
      <c r="L92" s="2">
        <f t="shared" si="12"/>
        <v>608.87</v>
      </c>
      <c r="M92" s="17"/>
      <c r="N92" s="18">
        <f t="shared" si="13"/>
        <v>1.04423</v>
      </c>
    </row>
    <row r="93" spans="1:14">
      <c r="A93" s="1"/>
      <c r="B93" s="1"/>
      <c r="C93" s="1"/>
      <c r="D93" s="1"/>
      <c r="E93" s="1" t="s">
        <v>103</v>
      </c>
      <c r="F93" s="1"/>
      <c r="G93" s="1"/>
      <c r="H93" s="2">
        <v>35167.9</v>
      </c>
      <c r="I93" s="17"/>
      <c r="J93" s="2">
        <v>39233.879999999997</v>
      </c>
      <c r="K93" s="17"/>
      <c r="L93" s="2">
        <f t="shared" si="12"/>
        <v>-4065.98</v>
      </c>
      <c r="M93" s="17"/>
      <c r="N93" s="18">
        <f t="shared" si="13"/>
        <v>0.89637</v>
      </c>
    </row>
    <row r="94" spans="1:14" ht="15.75" thickBot="1">
      <c r="A94" s="1"/>
      <c r="B94" s="1"/>
      <c r="C94" s="1"/>
      <c r="D94" s="1"/>
      <c r="E94" s="1" t="s">
        <v>215</v>
      </c>
      <c r="F94" s="1"/>
      <c r="G94" s="1"/>
      <c r="H94" s="3">
        <v>0</v>
      </c>
      <c r="I94" s="17"/>
      <c r="J94" s="3">
        <v>0</v>
      </c>
      <c r="K94" s="17"/>
      <c r="L94" s="3">
        <f t="shared" si="12"/>
        <v>0</v>
      </c>
      <c r="M94" s="17"/>
      <c r="N94" s="19">
        <f t="shared" si="13"/>
        <v>0</v>
      </c>
    </row>
    <row r="95" spans="1:14">
      <c r="A95" s="1"/>
      <c r="B95" s="1"/>
      <c r="C95" s="1"/>
      <c r="D95" s="1" t="s">
        <v>104</v>
      </c>
      <c r="E95" s="1"/>
      <c r="F95" s="1"/>
      <c r="G95" s="1"/>
      <c r="H95" s="2">
        <f>ROUND(SUM(H79:H82)+SUM(H90:H94),5)</f>
        <v>73623.41</v>
      </c>
      <c r="I95" s="17"/>
      <c r="J95" s="2">
        <f>ROUND(SUM(J79:J82)+SUM(J90:J94),5)</f>
        <v>77196.13</v>
      </c>
      <c r="K95" s="17"/>
      <c r="L95" s="2">
        <f t="shared" si="12"/>
        <v>-3572.72</v>
      </c>
      <c r="M95" s="17"/>
      <c r="N95" s="18">
        <f t="shared" si="13"/>
        <v>0.95372000000000001</v>
      </c>
    </row>
    <row r="96" spans="1:14">
      <c r="A96" s="1"/>
      <c r="B96" s="1"/>
      <c r="C96" s="1"/>
      <c r="D96" s="1" t="s">
        <v>216</v>
      </c>
      <c r="E96" s="1"/>
      <c r="F96" s="1"/>
      <c r="G96" s="1"/>
      <c r="H96" s="2">
        <v>0</v>
      </c>
      <c r="I96" s="17"/>
      <c r="J96" s="2">
        <v>0</v>
      </c>
      <c r="K96" s="17"/>
      <c r="L96" s="2">
        <f t="shared" si="12"/>
        <v>0</v>
      </c>
      <c r="M96" s="17"/>
      <c r="N96" s="18">
        <f t="shared" si="13"/>
        <v>0</v>
      </c>
    </row>
    <row r="97" spans="1:14">
      <c r="A97" s="1"/>
      <c r="B97" s="1"/>
      <c r="C97" s="1"/>
      <c r="D97" s="1" t="s">
        <v>105</v>
      </c>
      <c r="E97" s="1"/>
      <c r="F97" s="1"/>
      <c r="G97" s="1"/>
      <c r="H97" s="2"/>
      <c r="I97" s="17"/>
      <c r="J97" s="2"/>
      <c r="K97" s="17"/>
      <c r="L97" s="2"/>
      <c r="M97" s="17"/>
      <c r="N97" s="18"/>
    </row>
    <row r="98" spans="1:14">
      <c r="A98" s="1"/>
      <c r="B98" s="1"/>
      <c r="C98" s="1"/>
      <c r="D98" s="1"/>
      <c r="E98" s="1" t="s">
        <v>217</v>
      </c>
      <c r="F98" s="1"/>
      <c r="G98" s="1"/>
      <c r="H98" s="2">
        <v>0</v>
      </c>
      <c r="I98" s="17"/>
      <c r="J98" s="2">
        <v>0</v>
      </c>
      <c r="K98" s="17"/>
      <c r="L98" s="2">
        <f t="shared" ref="L98:L103" si="14">ROUND((H98-J98),5)</f>
        <v>0</v>
      </c>
      <c r="M98" s="17"/>
      <c r="N98" s="18">
        <f t="shared" ref="N98:N103" si="15">ROUND(IF(J98=0, IF(H98=0, 0, 1), H98/J98),5)</f>
        <v>0</v>
      </c>
    </row>
    <row r="99" spans="1:14">
      <c r="A99" s="1"/>
      <c r="B99" s="1"/>
      <c r="C99" s="1"/>
      <c r="D99" s="1"/>
      <c r="E99" s="1" t="s">
        <v>106</v>
      </c>
      <c r="F99" s="1"/>
      <c r="G99" s="1"/>
      <c r="H99" s="2">
        <v>212.93</v>
      </c>
      <c r="I99" s="17"/>
      <c r="J99" s="2">
        <v>500</v>
      </c>
      <c r="K99" s="17"/>
      <c r="L99" s="2">
        <f t="shared" si="14"/>
        <v>-287.07</v>
      </c>
      <c r="M99" s="17"/>
      <c r="N99" s="18">
        <f t="shared" si="15"/>
        <v>0.42586000000000002</v>
      </c>
    </row>
    <row r="100" spans="1:14">
      <c r="A100" s="1"/>
      <c r="B100" s="1"/>
      <c r="C100" s="1"/>
      <c r="D100" s="1"/>
      <c r="E100" s="1" t="s">
        <v>107</v>
      </c>
      <c r="F100" s="1"/>
      <c r="G100" s="1"/>
      <c r="H100" s="2">
        <v>5545</v>
      </c>
      <c r="I100" s="17"/>
      <c r="J100" s="2">
        <v>3000</v>
      </c>
      <c r="K100" s="17"/>
      <c r="L100" s="2">
        <f t="shared" si="14"/>
        <v>2545</v>
      </c>
      <c r="M100" s="17"/>
      <c r="N100" s="18">
        <f t="shared" si="15"/>
        <v>1.84833</v>
      </c>
    </row>
    <row r="101" spans="1:14">
      <c r="A101" s="1"/>
      <c r="B101" s="1"/>
      <c r="C101" s="1"/>
      <c r="D101" s="1"/>
      <c r="E101" s="1" t="s">
        <v>218</v>
      </c>
      <c r="F101" s="1"/>
      <c r="G101" s="1"/>
      <c r="H101" s="2">
        <v>0</v>
      </c>
      <c r="I101" s="17"/>
      <c r="J101" s="2">
        <v>0</v>
      </c>
      <c r="K101" s="17"/>
      <c r="L101" s="2">
        <f t="shared" si="14"/>
        <v>0</v>
      </c>
      <c r="M101" s="17"/>
      <c r="N101" s="18">
        <f t="shared" si="15"/>
        <v>0</v>
      </c>
    </row>
    <row r="102" spans="1:14">
      <c r="A102" s="1"/>
      <c r="B102" s="1"/>
      <c r="C102" s="1"/>
      <c r="D102" s="1"/>
      <c r="E102" s="1" t="s">
        <v>219</v>
      </c>
      <c r="F102" s="1"/>
      <c r="G102" s="1"/>
      <c r="H102" s="2">
        <v>0</v>
      </c>
      <c r="I102" s="17"/>
      <c r="J102" s="2">
        <v>0</v>
      </c>
      <c r="K102" s="17"/>
      <c r="L102" s="2">
        <f t="shared" si="14"/>
        <v>0</v>
      </c>
      <c r="M102" s="17"/>
      <c r="N102" s="18">
        <f t="shared" si="15"/>
        <v>0</v>
      </c>
    </row>
    <row r="103" spans="1:14">
      <c r="A103" s="1"/>
      <c r="B103" s="1"/>
      <c r="C103" s="1"/>
      <c r="D103" s="1"/>
      <c r="E103" s="1" t="s">
        <v>220</v>
      </c>
      <c r="F103" s="1"/>
      <c r="G103" s="1"/>
      <c r="H103" s="2">
        <v>0</v>
      </c>
      <c r="I103" s="17"/>
      <c r="J103" s="2">
        <v>0</v>
      </c>
      <c r="K103" s="17"/>
      <c r="L103" s="2">
        <f t="shared" si="14"/>
        <v>0</v>
      </c>
      <c r="M103" s="17"/>
      <c r="N103" s="18">
        <f t="shared" si="15"/>
        <v>0</v>
      </c>
    </row>
    <row r="104" spans="1:14">
      <c r="A104" s="1"/>
      <c r="B104" s="1"/>
      <c r="C104" s="1"/>
      <c r="D104" s="1"/>
      <c r="E104" s="1" t="s">
        <v>221</v>
      </c>
      <c r="F104" s="1"/>
      <c r="G104" s="1"/>
      <c r="H104" s="2"/>
      <c r="I104" s="17"/>
      <c r="J104" s="2"/>
      <c r="K104" s="17"/>
      <c r="L104" s="2"/>
      <c r="M104" s="17"/>
      <c r="N104" s="18"/>
    </row>
    <row r="105" spans="1:14">
      <c r="A105" s="1"/>
      <c r="B105" s="1"/>
      <c r="C105" s="1"/>
      <c r="D105" s="1"/>
      <c r="E105" s="1"/>
      <c r="F105" s="1" t="s">
        <v>108</v>
      </c>
      <c r="G105" s="1"/>
      <c r="H105" s="2">
        <v>0</v>
      </c>
      <c r="I105" s="17"/>
      <c r="J105" s="2">
        <v>0</v>
      </c>
      <c r="K105" s="17"/>
      <c r="L105" s="2">
        <f>ROUND((H105-J105),5)</f>
        <v>0</v>
      </c>
      <c r="M105" s="17"/>
      <c r="N105" s="18">
        <f>ROUND(IF(J105=0, IF(H105=0, 0, 1), H105/J105),5)</f>
        <v>0</v>
      </c>
    </row>
    <row r="106" spans="1:14">
      <c r="A106" s="1"/>
      <c r="B106" s="1"/>
      <c r="C106" s="1"/>
      <c r="D106" s="1"/>
      <c r="E106" s="1"/>
      <c r="F106" s="1" t="s">
        <v>222</v>
      </c>
      <c r="G106" s="1"/>
      <c r="H106" s="2">
        <v>0</v>
      </c>
      <c r="I106" s="17"/>
      <c r="J106" s="2">
        <v>0</v>
      </c>
      <c r="K106" s="17"/>
      <c r="L106" s="2">
        <f>ROUND((H106-J106),5)</f>
        <v>0</v>
      </c>
      <c r="M106" s="17"/>
      <c r="N106" s="18">
        <f>ROUND(IF(J106=0, IF(H106=0, 0, 1), H106/J106),5)</f>
        <v>0</v>
      </c>
    </row>
    <row r="107" spans="1:14" ht="15.75" thickBot="1">
      <c r="A107" s="1"/>
      <c r="B107" s="1"/>
      <c r="C107" s="1"/>
      <c r="D107" s="1"/>
      <c r="E107" s="1"/>
      <c r="F107" s="1" t="s">
        <v>223</v>
      </c>
      <c r="G107" s="1"/>
      <c r="H107" s="3">
        <v>0</v>
      </c>
      <c r="I107" s="17"/>
      <c r="J107" s="3">
        <v>0</v>
      </c>
      <c r="K107" s="17"/>
      <c r="L107" s="3">
        <f>ROUND((H107-J107),5)</f>
        <v>0</v>
      </c>
      <c r="M107" s="17"/>
      <c r="N107" s="19">
        <f>ROUND(IF(J107=0, IF(H107=0, 0, 1), H107/J107),5)</f>
        <v>0</v>
      </c>
    </row>
    <row r="108" spans="1:14">
      <c r="A108" s="1"/>
      <c r="B108" s="1"/>
      <c r="C108" s="1"/>
      <c r="D108" s="1"/>
      <c r="E108" s="1" t="s">
        <v>224</v>
      </c>
      <c r="F108" s="1"/>
      <c r="G108" s="1"/>
      <c r="H108" s="2">
        <f>ROUND(SUM(H104:H107),5)</f>
        <v>0</v>
      </c>
      <c r="I108" s="17"/>
      <c r="J108" s="2">
        <f>ROUND(SUM(J104:J107),5)</f>
        <v>0</v>
      </c>
      <c r="K108" s="17"/>
      <c r="L108" s="2">
        <f>ROUND((H108-J108),5)</f>
        <v>0</v>
      </c>
      <c r="M108" s="17"/>
      <c r="N108" s="18">
        <f>ROUND(IF(J108=0, IF(H108=0, 0, 1), H108/J108),5)</f>
        <v>0</v>
      </c>
    </row>
    <row r="109" spans="1:14">
      <c r="A109" s="1"/>
      <c r="B109" s="1"/>
      <c r="C109" s="1"/>
      <c r="D109" s="1"/>
      <c r="E109" s="1" t="s">
        <v>108</v>
      </c>
      <c r="F109" s="1"/>
      <c r="G109" s="1"/>
      <c r="H109" s="2"/>
      <c r="I109" s="17"/>
      <c r="J109" s="2"/>
      <c r="K109" s="17"/>
      <c r="L109" s="2"/>
      <c r="M109" s="17"/>
      <c r="N109" s="18"/>
    </row>
    <row r="110" spans="1:14">
      <c r="A110" s="1"/>
      <c r="B110" s="1"/>
      <c r="C110" s="1"/>
      <c r="D110" s="1"/>
      <c r="E110" s="1"/>
      <c r="F110" s="1" t="s">
        <v>109</v>
      </c>
      <c r="G110" s="1"/>
      <c r="H110" s="2">
        <v>10500</v>
      </c>
      <c r="I110" s="17"/>
      <c r="J110" s="2">
        <v>0</v>
      </c>
      <c r="K110" s="17"/>
      <c r="L110" s="2">
        <f t="shared" ref="L110:L116" si="16">ROUND((H110-J110),5)</f>
        <v>10500</v>
      </c>
      <c r="M110" s="17"/>
      <c r="N110" s="18">
        <f t="shared" ref="N110:N116" si="17">ROUND(IF(J110=0, IF(H110=0, 0, 1), H110/J110),5)</f>
        <v>1</v>
      </c>
    </row>
    <row r="111" spans="1:14">
      <c r="A111" s="1"/>
      <c r="B111" s="1"/>
      <c r="C111" s="1"/>
      <c r="D111" s="1"/>
      <c r="E111" s="1"/>
      <c r="F111" s="1" t="s">
        <v>225</v>
      </c>
      <c r="G111" s="1"/>
      <c r="H111" s="2">
        <v>0</v>
      </c>
      <c r="I111" s="17"/>
      <c r="J111" s="2">
        <v>0</v>
      </c>
      <c r="K111" s="17"/>
      <c r="L111" s="2">
        <f t="shared" si="16"/>
        <v>0</v>
      </c>
      <c r="M111" s="17"/>
      <c r="N111" s="18">
        <f t="shared" si="17"/>
        <v>0</v>
      </c>
    </row>
    <row r="112" spans="1:14">
      <c r="A112" s="1"/>
      <c r="B112" s="1"/>
      <c r="C112" s="1"/>
      <c r="D112" s="1"/>
      <c r="E112" s="1"/>
      <c r="F112" s="1" t="s">
        <v>110</v>
      </c>
      <c r="G112" s="1"/>
      <c r="H112" s="2">
        <v>437.5</v>
      </c>
      <c r="I112" s="17"/>
      <c r="J112" s="2">
        <v>0</v>
      </c>
      <c r="K112" s="17"/>
      <c r="L112" s="2">
        <f t="shared" si="16"/>
        <v>437.5</v>
      </c>
      <c r="M112" s="17"/>
      <c r="N112" s="18">
        <f t="shared" si="17"/>
        <v>1</v>
      </c>
    </row>
    <row r="113" spans="1:14">
      <c r="A113" s="1"/>
      <c r="B113" s="1"/>
      <c r="C113" s="1"/>
      <c r="D113" s="1"/>
      <c r="E113" s="1"/>
      <c r="F113" s="1" t="s">
        <v>226</v>
      </c>
      <c r="G113" s="1"/>
      <c r="H113" s="2">
        <v>0</v>
      </c>
      <c r="I113" s="17"/>
      <c r="J113" s="2">
        <v>0</v>
      </c>
      <c r="K113" s="17"/>
      <c r="L113" s="2">
        <f t="shared" si="16"/>
        <v>0</v>
      </c>
      <c r="M113" s="17"/>
      <c r="N113" s="18">
        <f t="shared" si="17"/>
        <v>0</v>
      </c>
    </row>
    <row r="114" spans="1:14">
      <c r="A114" s="1"/>
      <c r="B114" s="1"/>
      <c r="C114" s="1"/>
      <c r="D114" s="1"/>
      <c r="E114" s="1"/>
      <c r="F114" s="1" t="s">
        <v>111</v>
      </c>
      <c r="G114" s="1"/>
      <c r="H114" s="2">
        <v>28000</v>
      </c>
      <c r="I114" s="17"/>
      <c r="J114" s="2">
        <v>0</v>
      </c>
      <c r="K114" s="17"/>
      <c r="L114" s="2">
        <f t="shared" si="16"/>
        <v>28000</v>
      </c>
      <c r="M114" s="17"/>
      <c r="N114" s="18">
        <f t="shared" si="17"/>
        <v>1</v>
      </c>
    </row>
    <row r="115" spans="1:14" ht="15.75" thickBot="1">
      <c r="A115" s="1"/>
      <c r="B115" s="1"/>
      <c r="C115" s="1"/>
      <c r="D115" s="1"/>
      <c r="E115" s="1"/>
      <c r="F115" s="1" t="s">
        <v>112</v>
      </c>
      <c r="G115" s="1"/>
      <c r="H115" s="3">
        <v>7750</v>
      </c>
      <c r="I115" s="17"/>
      <c r="J115" s="3">
        <v>15302.42</v>
      </c>
      <c r="K115" s="17"/>
      <c r="L115" s="3">
        <f t="shared" si="16"/>
        <v>-7552.42</v>
      </c>
      <c r="M115" s="17"/>
      <c r="N115" s="19">
        <f t="shared" si="17"/>
        <v>0.50646000000000002</v>
      </c>
    </row>
    <row r="116" spans="1:14">
      <c r="A116" s="1"/>
      <c r="B116" s="1"/>
      <c r="C116" s="1"/>
      <c r="D116" s="1"/>
      <c r="E116" s="1" t="s">
        <v>113</v>
      </c>
      <c r="F116" s="1"/>
      <c r="G116" s="1"/>
      <c r="H116" s="2">
        <f>ROUND(SUM(H109:H115),5)</f>
        <v>46687.5</v>
      </c>
      <c r="I116" s="17"/>
      <c r="J116" s="2">
        <f>ROUND(SUM(J109:J115),5)</f>
        <v>15302.42</v>
      </c>
      <c r="K116" s="17"/>
      <c r="L116" s="2">
        <f t="shared" si="16"/>
        <v>31385.08</v>
      </c>
      <c r="M116" s="17"/>
      <c r="N116" s="18">
        <f t="shared" si="17"/>
        <v>3.0509900000000001</v>
      </c>
    </row>
    <row r="117" spans="1:14">
      <c r="A117" s="1"/>
      <c r="B117" s="1"/>
      <c r="C117" s="1"/>
      <c r="D117" s="1"/>
      <c r="E117" s="1" t="s">
        <v>114</v>
      </c>
      <c r="F117" s="1"/>
      <c r="G117" s="1"/>
      <c r="H117" s="2"/>
      <c r="I117" s="17"/>
      <c r="J117" s="2"/>
      <c r="K117" s="17"/>
      <c r="L117" s="2"/>
      <c r="M117" s="17"/>
      <c r="N117" s="18"/>
    </row>
    <row r="118" spans="1:14">
      <c r="A118" s="1"/>
      <c r="B118" s="1"/>
      <c r="C118" s="1"/>
      <c r="D118" s="1"/>
      <c r="E118" s="1"/>
      <c r="F118" s="1" t="s">
        <v>227</v>
      </c>
      <c r="G118" s="1"/>
      <c r="H118" s="2">
        <v>0</v>
      </c>
      <c r="I118" s="17"/>
      <c r="J118" s="2">
        <v>0</v>
      </c>
      <c r="K118" s="17"/>
      <c r="L118" s="2">
        <f t="shared" ref="L118:L127" si="18">ROUND((H118-J118),5)</f>
        <v>0</v>
      </c>
      <c r="M118" s="17"/>
      <c r="N118" s="18">
        <f t="shared" ref="N118:N127" si="19">ROUND(IF(J118=0, IF(H118=0, 0, 1), H118/J118),5)</f>
        <v>0</v>
      </c>
    </row>
    <row r="119" spans="1:14" ht="15.75" thickBot="1">
      <c r="A119" s="1"/>
      <c r="B119" s="1"/>
      <c r="C119" s="1"/>
      <c r="D119" s="1"/>
      <c r="E119" s="1"/>
      <c r="F119" s="1" t="s">
        <v>228</v>
      </c>
      <c r="G119" s="1"/>
      <c r="H119" s="3">
        <v>4040.18</v>
      </c>
      <c r="I119" s="17"/>
      <c r="J119" s="3">
        <v>7709.68</v>
      </c>
      <c r="K119" s="17"/>
      <c r="L119" s="3">
        <f t="shared" si="18"/>
        <v>-3669.5</v>
      </c>
      <c r="M119" s="17"/>
      <c r="N119" s="19">
        <f t="shared" si="19"/>
        <v>0.52403999999999995</v>
      </c>
    </row>
    <row r="120" spans="1:14">
      <c r="A120" s="1"/>
      <c r="B120" s="1"/>
      <c r="C120" s="1"/>
      <c r="D120" s="1"/>
      <c r="E120" s="1" t="s">
        <v>229</v>
      </c>
      <c r="F120" s="1"/>
      <c r="G120" s="1"/>
      <c r="H120" s="2">
        <f>ROUND(SUM(H117:H119),5)</f>
        <v>4040.18</v>
      </c>
      <c r="I120" s="17"/>
      <c r="J120" s="2">
        <f>ROUND(SUM(J117:J119),5)</f>
        <v>7709.68</v>
      </c>
      <c r="K120" s="17"/>
      <c r="L120" s="2">
        <f t="shared" si="18"/>
        <v>-3669.5</v>
      </c>
      <c r="M120" s="17"/>
      <c r="N120" s="18">
        <f t="shared" si="19"/>
        <v>0.52403999999999995</v>
      </c>
    </row>
    <row r="121" spans="1:14">
      <c r="A121" s="1"/>
      <c r="B121" s="1"/>
      <c r="C121" s="1"/>
      <c r="D121" s="1"/>
      <c r="E121" s="1" t="s">
        <v>230</v>
      </c>
      <c r="F121" s="1"/>
      <c r="G121" s="1"/>
      <c r="H121" s="2">
        <v>0</v>
      </c>
      <c r="I121" s="17"/>
      <c r="J121" s="2">
        <v>0</v>
      </c>
      <c r="K121" s="17"/>
      <c r="L121" s="2">
        <f t="shared" si="18"/>
        <v>0</v>
      </c>
      <c r="M121" s="17"/>
      <c r="N121" s="18">
        <f t="shared" si="19"/>
        <v>0</v>
      </c>
    </row>
    <row r="122" spans="1:14">
      <c r="A122" s="1"/>
      <c r="B122" s="1"/>
      <c r="C122" s="1"/>
      <c r="D122" s="1"/>
      <c r="E122" s="1" t="s">
        <v>231</v>
      </c>
      <c r="F122" s="1"/>
      <c r="G122" s="1"/>
      <c r="H122" s="2">
        <v>0</v>
      </c>
      <c r="I122" s="17"/>
      <c r="J122" s="2">
        <v>0</v>
      </c>
      <c r="K122" s="17"/>
      <c r="L122" s="2">
        <f t="shared" si="18"/>
        <v>0</v>
      </c>
      <c r="M122" s="17"/>
      <c r="N122" s="18">
        <f t="shared" si="19"/>
        <v>0</v>
      </c>
    </row>
    <row r="123" spans="1:14" ht="15.75" thickBot="1">
      <c r="A123" s="1"/>
      <c r="B123" s="1"/>
      <c r="C123" s="1"/>
      <c r="D123" s="1"/>
      <c r="E123" s="1" t="s">
        <v>232</v>
      </c>
      <c r="F123" s="1"/>
      <c r="G123" s="1"/>
      <c r="H123" s="3">
        <v>0</v>
      </c>
      <c r="I123" s="17"/>
      <c r="J123" s="3">
        <v>0</v>
      </c>
      <c r="K123" s="17"/>
      <c r="L123" s="3">
        <f t="shared" si="18"/>
        <v>0</v>
      </c>
      <c r="M123" s="17"/>
      <c r="N123" s="19">
        <f t="shared" si="19"/>
        <v>0</v>
      </c>
    </row>
    <row r="124" spans="1:14">
      <c r="A124" s="1"/>
      <c r="B124" s="1"/>
      <c r="C124" s="1"/>
      <c r="D124" s="1" t="s">
        <v>115</v>
      </c>
      <c r="E124" s="1"/>
      <c r="F124" s="1"/>
      <c r="G124" s="1"/>
      <c r="H124" s="2">
        <f>ROUND(SUM(H97:H103)+H108+H116+SUM(H120:H123),5)</f>
        <v>56485.61</v>
      </c>
      <c r="I124" s="17"/>
      <c r="J124" s="2">
        <f>ROUND(SUM(J97:J103)+J108+J116+SUM(J120:J123),5)</f>
        <v>26512.1</v>
      </c>
      <c r="K124" s="17"/>
      <c r="L124" s="2">
        <f t="shared" si="18"/>
        <v>29973.51</v>
      </c>
      <c r="M124" s="17"/>
      <c r="N124" s="18">
        <f t="shared" si="19"/>
        <v>2.13056</v>
      </c>
    </row>
    <row r="125" spans="1:14">
      <c r="A125" s="1"/>
      <c r="B125" s="1"/>
      <c r="C125" s="1"/>
      <c r="D125" s="1" t="s">
        <v>233</v>
      </c>
      <c r="E125" s="1"/>
      <c r="F125" s="1"/>
      <c r="G125" s="1"/>
      <c r="H125" s="2">
        <v>0</v>
      </c>
      <c r="I125" s="17"/>
      <c r="J125" s="2">
        <v>0</v>
      </c>
      <c r="K125" s="17"/>
      <c r="L125" s="2">
        <f t="shared" si="18"/>
        <v>0</v>
      </c>
      <c r="M125" s="17"/>
      <c r="N125" s="18">
        <f t="shared" si="19"/>
        <v>0</v>
      </c>
    </row>
    <row r="126" spans="1:14">
      <c r="A126" s="1"/>
      <c r="B126" s="1"/>
      <c r="C126" s="1"/>
      <c r="D126" s="1" t="s">
        <v>234</v>
      </c>
      <c r="E126" s="1"/>
      <c r="F126" s="1"/>
      <c r="G126" s="1"/>
      <c r="H126" s="2">
        <v>0</v>
      </c>
      <c r="I126" s="17"/>
      <c r="J126" s="2">
        <v>0</v>
      </c>
      <c r="K126" s="17"/>
      <c r="L126" s="2">
        <f t="shared" si="18"/>
        <v>0</v>
      </c>
      <c r="M126" s="17"/>
      <c r="N126" s="18">
        <f t="shared" si="19"/>
        <v>0</v>
      </c>
    </row>
    <row r="127" spans="1:14">
      <c r="A127" s="1"/>
      <c r="B127" s="1"/>
      <c r="C127" s="1"/>
      <c r="D127" s="1" t="s">
        <v>235</v>
      </c>
      <c r="E127" s="1"/>
      <c r="F127" s="1"/>
      <c r="G127" s="1"/>
      <c r="H127" s="2">
        <v>0</v>
      </c>
      <c r="I127" s="17"/>
      <c r="J127" s="2">
        <v>0</v>
      </c>
      <c r="K127" s="17"/>
      <c r="L127" s="2">
        <f t="shared" si="18"/>
        <v>0</v>
      </c>
      <c r="M127" s="17"/>
      <c r="N127" s="18">
        <f t="shared" si="19"/>
        <v>0</v>
      </c>
    </row>
    <row r="128" spans="1:14">
      <c r="A128" s="1"/>
      <c r="B128" s="1"/>
      <c r="C128" s="1"/>
      <c r="D128" s="1" t="s">
        <v>116</v>
      </c>
      <c r="E128" s="1"/>
      <c r="F128" s="1"/>
      <c r="G128" s="1"/>
      <c r="H128" s="2"/>
      <c r="I128" s="17"/>
      <c r="J128" s="2"/>
      <c r="K128" s="17"/>
      <c r="L128" s="2"/>
      <c r="M128" s="17"/>
      <c r="N128" s="18"/>
    </row>
    <row r="129" spans="1:14">
      <c r="A129" s="1"/>
      <c r="B129" s="1"/>
      <c r="C129" s="1"/>
      <c r="D129" s="1"/>
      <c r="E129" s="1" t="s">
        <v>236</v>
      </c>
      <c r="F129" s="1"/>
      <c r="G129" s="1"/>
      <c r="H129" s="2">
        <v>0</v>
      </c>
      <c r="I129" s="17"/>
      <c r="J129" s="2">
        <v>125</v>
      </c>
      <c r="K129" s="17"/>
      <c r="L129" s="2">
        <f>ROUND((H129-J129),5)</f>
        <v>-125</v>
      </c>
      <c r="M129" s="17"/>
      <c r="N129" s="18">
        <f>ROUND(IF(J129=0, IF(H129=0, 0, 1), H129/J129),5)</f>
        <v>0</v>
      </c>
    </row>
    <row r="130" spans="1:14">
      <c r="A130" s="1"/>
      <c r="B130" s="1"/>
      <c r="C130" s="1"/>
      <c r="D130" s="1"/>
      <c r="E130" s="1" t="s">
        <v>117</v>
      </c>
      <c r="F130" s="1"/>
      <c r="G130" s="1"/>
      <c r="H130" s="2">
        <v>4922.5</v>
      </c>
      <c r="I130" s="17"/>
      <c r="J130" s="2">
        <v>6028.22</v>
      </c>
      <c r="K130" s="17"/>
      <c r="L130" s="2">
        <f>ROUND((H130-J130),5)</f>
        <v>-1105.72</v>
      </c>
      <c r="M130" s="17"/>
      <c r="N130" s="18">
        <f>ROUND(IF(J130=0, IF(H130=0, 0, 1), H130/J130),5)</f>
        <v>0.81657999999999997</v>
      </c>
    </row>
    <row r="131" spans="1:14" ht="15.75" thickBot="1">
      <c r="A131" s="1"/>
      <c r="B131" s="1"/>
      <c r="C131" s="1"/>
      <c r="D131" s="1"/>
      <c r="E131" s="1" t="s">
        <v>237</v>
      </c>
      <c r="F131" s="1"/>
      <c r="G131" s="1"/>
      <c r="H131" s="3">
        <v>0</v>
      </c>
      <c r="I131" s="17"/>
      <c r="J131" s="3">
        <v>0</v>
      </c>
      <c r="K131" s="17"/>
      <c r="L131" s="3">
        <f>ROUND((H131-J131),5)</f>
        <v>0</v>
      </c>
      <c r="M131" s="17"/>
      <c r="N131" s="19">
        <f>ROUND(IF(J131=0, IF(H131=0, 0, 1), H131/J131),5)</f>
        <v>0</v>
      </c>
    </row>
    <row r="132" spans="1:14">
      <c r="A132" s="1"/>
      <c r="B132" s="1"/>
      <c r="C132" s="1"/>
      <c r="D132" s="1" t="s">
        <v>118</v>
      </c>
      <c r="E132" s="1"/>
      <c r="F132" s="1"/>
      <c r="G132" s="1"/>
      <c r="H132" s="2">
        <f>ROUND(SUM(H128:H131),5)</f>
        <v>4922.5</v>
      </c>
      <c r="I132" s="17"/>
      <c r="J132" s="2">
        <f>ROUND(SUM(J128:J131),5)</f>
        <v>6153.22</v>
      </c>
      <c r="K132" s="17"/>
      <c r="L132" s="2">
        <f>ROUND((H132-J132),5)</f>
        <v>-1230.72</v>
      </c>
      <c r="M132" s="17"/>
      <c r="N132" s="18">
        <f>ROUND(IF(J132=0, IF(H132=0, 0, 1), H132/J132),5)</f>
        <v>0.79998999999999998</v>
      </c>
    </row>
    <row r="133" spans="1:14">
      <c r="A133" s="1"/>
      <c r="B133" s="1"/>
      <c r="C133" s="1"/>
      <c r="D133" s="1" t="s">
        <v>119</v>
      </c>
      <c r="E133" s="1"/>
      <c r="F133" s="1"/>
      <c r="G133" s="1"/>
      <c r="H133" s="2"/>
      <c r="I133" s="17"/>
      <c r="J133" s="2"/>
      <c r="K133" s="17"/>
      <c r="L133" s="2"/>
      <c r="M133" s="17"/>
      <c r="N133" s="18"/>
    </row>
    <row r="134" spans="1:14">
      <c r="A134" s="1"/>
      <c r="B134" s="1"/>
      <c r="C134" s="1"/>
      <c r="D134" s="1"/>
      <c r="E134" s="1" t="s">
        <v>120</v>
      </c>
      <c r="F134" s="1"/>
      <c r="G134" s="1"/>
      <c r="H134" s="2">
        <v>2470.87</v>
      </c>
      <c r="I134" s="17"/>
      <c r="J134" s="2">
        <v>2318.5500000000002</v>
      </c>
      <c r="K134" s="17"/>
      <c r="L134" s="2">
        <f>ROUND((H134-J134),5)</f>
        <v>152.32</v>
      </c>
      <c r="M134" s="17"/>
      <c r="N134" s="18">
        <f>ROUND(IF(J134=0, IF(H134=0, 0, 1), H134/J134),5)</f>
        <v>1.0657000000000001</v>
      </c>
    </row>
    <row r="135" spans="1:14">
      <c r="A135" s="1"/>
      <c r="B135" s="1"/>
      <c r="C135" s="1"/>
      <c r="D135" s="1"/>
      <c r="E135" s="1" t="s">
        <v>121</v>
      </c>
      <c r="F135" s="1"/>
      <c r="G135" s="1"/>
      <c r="H135" s="2">
        <v>1575.38</v>
      </c>
      <c r="I135" s="17"/>
      <c r="J135" s="2">
        <v>1511.01</v>
      </c>
      <c r="K135" s="17"/>
      <c r="L135" s="2">
        <f>ROUND((H135-J135),5)</f>
        <v>64.37</v>
      </c>
      <c r="M135" s="17"/>
      <c r="N135" s="18">
        <f>ROUND(IF(J135=0, IF(H135=0, 0, 1), H135/J135),5)</f>
        <v>1.0426</v>
      </c>
    </row>
    <row r="136" spans="1:14" ht="15.75" thickBot="1">
      <c r="A136" s="1"/>
      <c r="B136" s="1"/>
      <c r="C136" s="1"/>
      <c r="D136" s="1"/>
      <c r="E136" s="1" t="s">
        <v>238</v>
      </c>
      <c r="F136" s="1"/>
      <c r="G136" s="1"/>
      <c r="H136" s="3">
        <v>0</v>
      </c>
      <c r="I136" s="17"/>
      <c r="J136" s="3">
        <v>0</v>
      </c>
      <c r="K136" s="17"/>
      <c r="L136" s="3">
        <f>ROUND((H136-J136),5)</f>
        <v>0</v>
      </c>
      <c r="M136" s="17"/>
      <c r="N136" s="19">
        <f>ROUND(IF(J136=0, IF(H136=0, 0, 1), H136/J136),5)</f>
        <v>0</v>
      </c>
    </row>
    <row r="137" spans="1:14">
      <c r="A137" s="1"/>
      <c r="B137" s="1"/>
      <c r="C137" s="1"/>
      <c r="D137" s="1" t="s">
        <v>122</v>
      </c>
      <c r="E137" s="1"/>
      <c r="F137" s="1"/>
      <c r="G137" s="1"/>
      <c r="H137" s="2">
        <f>ROUND(SUM(H133:H136),5)</f>
        <v>4046.25</v>
      </c>
      <c r="I137" s="17"/>
      <c r="J137" s="2">
        <f>ROUND(SUM(J133:J136),5)</f>
        <v>3829.56</v>
      </c>
      <c r="K137" s="17"/>
      <c r="L137" s="2">
        <f>ROUND((H137-J137),5)</f>
        <v>216.69</v>
      </c>
      <c r="M137" s="17"/>
      <c r="N137" s="18">
        <f>ROUND(IF(J137=0, IF(H137=0, 0, 1), H137/J137),5)</f>
        <v>1.0565800000000001</v>
      </c>
    </row>
    <row r="138" spans="1:14">
      <c r="A138" s="1"/>
      <c r="B138" s="1"/>
      <c r="C138" s="1"/>
      <c r="D138" s="1" t="s">
        <v>239</v>
      </c>
      <c r="E138" s="1"/>
      <c r="F138" s="1"/>
      <c r="G138" s="1"/>
      <c r="H138" s="2"/>
      <c r="I138" s="17"/>
      <c r="J138" s="2"/>
      <c r="K138" s="17"/>
      <c r="L138" s="2"/>
      <c r="M138" s="17"/>
      <c r="N138" s="18"/>
    </row>
    <row r="139" spans="1:14">
      <c r="A139" s="1"/>
      <c r="B139" s="1"/>
      <c r="C139" s="1"/>
      <c r="D139" s="1"/>
      <c r="E139" s="1" t="s">
        <v>240</v>
      </c>
      <c r="F139" s="1"/>
      <c r="G139" s="1"/>
      <c r="H139" s="2">
        <v>0</v>
      </c>
      <c r="I139" s="17"/>
      <c r="J139" s="2">
        <v>0</v>
      </c>
      <c r="K139" s="17"/>
      <c r="L139" s="2">
        <f>ROUND((H139-J139),5)</f>
        <v>0</v>
      </c>
      <c r="M139" s="17"/>
      <c r="N139" s="18">
        <f>ROUND(IF(J139=0, IF(H139=0, 0, 1), H139/J139),5)</f>
        <v>0</v>
      </c>
    </row>
    <row r="140" spans="1:14">
      <c r="A140" s="1"/>
      <c r="B140" s="1"/>
      <c r="C140" s="1"/>
      <c r="D140" s="1"/>
      <c r="E140" s="1" t="s">
        <v>241</v>
      </c>
      <c r="F140" s="1"/>
      <c r="G140" s="1"/>
      <c r="H140" s="2">
        <v>0</v>
      </c>
      <c r="I140" s="17"/>
      <c r="J140" s="2">
        <v>0</v>
      </c>
      <c r="K140" s="17"/>
      <c r="L140" s="2">
        <f>ROUND((H140-J140),5)</f>
        <v>0</v>
      </c>
      <c r="M140" s="17"/>
      <c r="N140" s="18">
        <f>ROUND(IF(J140=0, IF(H140=0, 0, 1), H140/J140),5)</f>
        <v>0</v>
      </c>
    </row>
    <row r="141" spans="1:14" ht="15.75" thickBot="1">
      <c r="A141" s="1"/>
      <c r="B141" s="1"/>
      <c r="C141" s="1"/>
      <c r="D141" s="1"/>
      <c r="E141" s="1" t="s">
        <v>242</v>
      </c>
      <c r="F141" s="1"/>
      <c r="G141" s="1"/>
      <c r="H141" s="3">
        <v>0</v>
      </c>
      <c r="I141" s="17"/>
      <c r="J141" s="3">
        <v>0</v>
      </c>
      <c r="K141" s="17"/>
      <c r="L141" s="3">
        <f>ROUND((H141-J141),5)</f>
        <v>0</v>
      </c>
      <c r="M141" s="17"/>
      <c r="N141" s="19">
        <f>ROUND(IF(J141=0, IF(H141=0, 0, 1), H141/J141),5)</f>
        <v>0</v>
      </c>
    </row>
    <row r="142" spans="1:14">
      <c r="A142" s="1"/>
      <c r="B142" s="1"/>
      <c r="C142" s="1"/>
      <c r="D142" s="1" t="s">
        <v>243</v>
      </c>
      <c r="E142" s="1"/>
      <c r="F142" s="1"/>
      <c r="G142" s="1"/>
      <c r="H142" s="2">
        <f>ROUND(SUM(H138:H141),5)</f>
        <v>0</v>
      </c>
      <c r="I142" s="17"/>
      <c r="J142" s="2">
        <f>ROUND(SUM(J138:J141),5)</f>
        <v>0</v>
      </c>
      <c r="K142" s="17"/>
      <c r="L142" s="2">
        <f>ROUND((H142-J142),5)</f>
        <v>0</v>
      </c>
      <c r="M142" s="17"/>
      <c r="N142" s="18">
        <f>ROUND(IF(J142=0, IF(H142=0, 0, 1), H142/J142),5)</f>
        <v>0</v>
      </c>
    </row>
    <row r="143" spans="1:14">
      <c r="A143" s="1"/>
      <c r="B143" s="1"/>
      <c r="C143" s="1"/>
      <c r="D143" s="1" t="s">
        <v>123</v>
      </c>
      <c r="E143" s="1"/>
      <c r="F143" s="1"/>
      <c r="G143" s="1"/>
      <c r="H143" s="2"/>
      <c r="I143" s="17"/>
      <c r="J143" s="2"/>
      <c r="K143" s="17"/>
      <c r="L143" s="2"/>
      <c r="M143" s="17"/>
      <c r="N143" s="18"/>
    </row>
    <row r="144" spans="1:14">
      <c r="A144" s="1"/>
      <c r="B144" s="1"/>
      <c r="C144" s="1"/>
      <c r="D144" s="1"/>
      <c r="E144" s="1" t="s">
        <v>124</v>
      </c>
      <c r="F144" s="1"/>
      <c r="G144" s="1"/>
      <c r="H144" s="2">
        <v>202.33</v>
      </c>
      <c r="I144" s="17"/>
      <c r="J144" s="2">
        <v>800</v>
      </c>
      <c r="K144" s="17"/>
      <c r="L144" s="2">
        <f>ROUND((H144-J144),5)</f>
        <v>-597.66999999999996</v>
      </c>
      <c r="M144" s="17"/>
      <c r="N144" s="18">
        <f>ROUND(IF(J144=0, IF(H144=0, 0, 1), H144/J144),5)</f>
        <v>0.25291000000000002</v>
      </c>
    </row>
    <row r="145" spans="1:14">
      <c r="A145" s="1"/>
      <c r="B145" s="1"/>
      <c r="C145" s="1"/>
      <c r="D145" s="1"/>
      <c r="E145" s="1" t="s">
        <v>244</v>
      </c>
      <c r="F145" s="1"/>
      <c r="G145" s="1"/>
      <c r="H145" s="2">
        <v>0</v>
      </c>
      <c r="I145" s="17"/>
      <c r="J145" s="2">
        <v>0</v>
      </c>
      <c r="K145" s="17"/>
      <c r="L145" s="2">
        <f>ROUND((H145-J145),5)</f>
        <v>0</v>
      </c>
      <c r="M145" s="17"/>
      <c r="N145" s="18">
        <f>ROUND(IF(J145=0, IF(H145=0, 0, 1), H145/J145),5)</f>
        <v>0</v>
      </c>
    </row>
    <row r="146" spans="1:14">
      <c r="A146" s="1"/>
      <c r="B146" s="1"/>
      <c r="C146" s="1"/>
      <c r="D146" s="1"/>
      <c r="E146" s="1" t="s">
        <v>245</v>
      </c>
      <c r="F146" s="1"/>
      <c r="G146" s="1"/>
      <c r="H146" s="2"/>
      <c r="I146" s="17"/>
      <c r="J146" s="2"/>
      <c r="K146" s="17"/>
      <c r="L146" s="2"/>
      <c r="M146" s="17"/>
      <c r="N146" s="18"/>
    </row>
    <row r="147" spans="1:14">
      <c r="A147" s="1"/>
      <c r="B147" s="1"/>
      <c r="C147" s="1"/>
      <c r="D147" s="1"/>
      <c r="E147" s="1"/>
      <c r="F147" s="1" t="s">
        <v>246</v>
      </c>
      <c r="G147" s="1"/>
      <c r="H147" s="2">
        <v>0</v>
      </c>
      <c r="I147" s="17"/>
      <c r="J147" s="2">
        <v>0</v>
      </c>
      <c r="K147" s="17"/>
      <c r="L147" s="2">
        <f>ROUND((H147-J147),5)</f>
        <v>0</v>
      </c>
      <c r="M147" s="17"/>
      <c r="N147" s="18">
        <f>ROUND(IF(J147=0, IF(H147=0, 0, 1), H147/J147),5)</f>
        <v>0</v>
      </c>
    </row>
    <row r="148" spans="1:14" ht="15.75" thickBot="1">
      <c r="A148" s="1"/>
      <c r="B148" s="1"/>
      <c r="C148" s="1"/>
      <c r="D148" s="1"/>
      <c r="E148" s="1"/>
      <c r="F148" s="1" t="s">
        <v>247</v>
      </c>
      <c r="G148" s="1"/>
      <c r="H148" s="3">
        <v>0</v>
      </c>
      <c r="I148" s="17"/>
      <c r="J148" s="3">
        <v>0</v>
      </c>
      <c r="K148" s="17"/>
      <c r="L148" s="3">
        <f>ROUND((H148-J148),5)</f>
        <v>0</v>
      </c>
      <c r="M148" s="17"/>
      <c r="N148" s="19">
        <f>ROUND(IF(J148=0, IF(H148=0, 0, 1), H148/J148),5)</f>
        <v>0</v>
      </c>
    </row>
    <row r="149" spans="1:14">
      <c r="A149" s="1"/>
      <c r="B149" s="1"/>
      <c r="C149" s="1"/>
      <c r="D149" s="1"/>
      <c r="E149" s="1" t="s">
        <v>248</v>
      </c>
      <c r="F149" s="1"/>
      <c r="G149" s="1"/>
      <c r="H149" s="2">
        <f>ROUND(SUM(H146:H148),5)</f>
        <v>0</v>
      </c>
      <c r="I149" s="17"/>
      <c r="J149" s="2">
        <f>ROUND(SUM(J146:J148),5)</f>
        <v>0</v>
      </c>
      <c r="K149" s="17"/>
      <c r="L149" s="2">
        <f>ROUND((H149-J149),5)</f>
        <v>0</v>
      </c>
      <c r="M149" s="17"/>
      <c r="N149" s="18">
        <f>ROUND(IF(J149=0, IF(H149=0, 0, 1), H149/J149),5)</f>
        <v>0</v>
      </c>
    </row>
    <row r="150" spans="1:14">
      <c r="A150" s="1"/>
      <c r="B150" s="1"/>
      <c r="C150" s="1"/>
      <c r="D150" s="1"/>
      <c r="E150" s="1" t="s">
        <v>125</v>
      </c>
      <c r="F150" s="1"/>
      <c r="G150" s="1"/>
      <c r="H150" s="2">
        <v>10</v>
      </c>
      <c r="I150" s="17"/>
      <c r="J150" s="2">
        <v>30</v>
      </c>
      <c r="K150" s="17"/>
      <c r="L150" s="2">
        <f>ROUND((H150-J150),5)</f>
        <v>-20</v>
      </c>
      <c r="M150" s="17"/>
      <c r="N150" s="18">
        <f>ROUND(IF(J150=0, IF(H150=0, 0, 1), H150/J150),5)</f>
        <v>0.33333000000000002</v>
      </c>
    </row>
    <row r="151" spans="1:14">
      <c r="A151" s="1"/>
      <c r="B151" s="1"/>
      <c r="C151" s="1"/>
      <c r="D151" s="1"/>
      <c r="E151" s="1" t="s">
        <v>126</v>
      </c>
      <c r="F151" s="1"/>
      <c r="G151" s="1"/>
      <c r="H151" s="2">
        <v>600</v>
      </c>
      <c r="I151" s="17"/>
      <c r="J151" s="2">
        <v>600</v>
      </c>
      <c r="K151" s="17"/>
      <c r="L151" s="2">
        <f>ROUND((H151-J151),5)</f>
        <v>0</v>
      </c>
      <c r="M151" s="17"/>
      <c r="N151" s="18">
        <f>ROUND(IF(J151=0, IF(H151=0, 0, 1), H151/J151),5)</f>
        <v>1</v>
      </c>
    </row>
    <row r="152" spans="1:14">
      <c r="A152" s="1"/>
      <c r="B152" s="1"/>
      <c r="C152" s="1"/>
      <c r="D152" s="1"/>
      <c r="E152" s="1" t="s">
        <v>127</v>
      </c>
      <c r="F152" s="1"/>
      <c r="G152" s="1"/>
      <c r="H152" s="2"/>
      <c r="I152" s="17"/>
      <c r="J152" s="2"/>
      <c r="K152" s="17"/>
      <c r="L152" s="2"/>
      <c r="M152" s="17"/>
      <c r="N152" s="18"/>
    </row>
    <row r="153" spans="1:14">
      <c r="A153" s="1"/>
      <c r="B153" s="1"/>
      <c r="C153" s="1"/>
      <c r="D153" s="1"/>
      <c r="E153" s="1"/>
      <c r="F153" s="1" t="s">
        <v>128</v>
      </c>
      <c r="G153" s="1"/>
      <c r="H153" s="2">
        <v>51.48</v>
      </c>
      <c r="I153" s="17"/>
      <c r="J153" s="2">
        <v>0</v>
      </c>
      <c r="K153" s="17"/>
      <c r="L153" s="2">
        <f t="shared" ref="L153:L159" si="20">ROUND((H153-J153),5)</f>
        <v>51.48</v>
      </c>
      <c r="M153" s="17"/>
      <c r="N153" s="18">
        <f t="shared" ref="N153:N159" si="21">ROUND(IF(J153=0, IF(H153=0, 0, 1), H153/J153),5)</f>
        <v>1</v>
      </c>
    </row>
    <row r="154" spans="1:14" ht="15.75" thickBot="1">
      <c r="A154" s="1"/>
      <c r="B154" s="1"/>
      <c r="C154" s="1"/>
      <c r="D154" s="1"/>
      <c r="E154" s="1"/>
      <c r="F154" s="1" t="s">
        <v>129</v>
      </c>
      <c r="G154" s="1"/>
      <c r="H154" s="3">
        <v>2084.19</v>
      </c>
      <c r="I154" s="17"/>
      <c r="J154" s="3">
        <v>927.42</v>
      </c>
      <c r="K154" s="17"/>
      <c r="L154" s="3">
        <f t="shared" si="20"/>
        <v>1156.77</v>
      </c>
      <c r="M154" s="17"/>
      <c r="N154" s="19">
        <f t="shared" si="21"/>
        <v>2.2473000000000001</v>
      </c>
    </row>
    <row r="155" spans="1:14">
      <c r="A155" s="1"/>
      <c r="B155" s="1"/>
      <c r="C155" s="1"/>
      <c r="D155" s="1"/>
      <c r="E155" s="1" t="s">
        <v>130</v>
      </c>
      <c r="F155" s="1"/>
      <c r="G155" s="1"/>
      <c r="H155" s="2">
        <f>ROUND(SUM(H152:H154),5)</f>
        <v>2135.67</v>
      </c>
      <c r="I155" s="17"/>
      <c r="J155" s="2">
        <f>ROUND(SUM(J152:J154),5)</f>
        <v>927.42</v>
      </c>
      <c r="K155" s="17"/>
      <c r="L155" s="2">
        <f t="shared" si="20"/>
        <v>1208.25</v>
      </c>
      <c r="M155" s="17"/>
      <c r="N155" s="18">
        <f t="shared" si="21"/>
        <v>2.30281</v>
      </c>
    </row>
    <row r="156" spans="1:14">
      <c r="A156" s="1"/>
      <c r="B156" s="1"/>
      <c r="C156" s="1"/>
      <c r="D156" s="1"/>
      <c r="E156" s="1" t="s">
        <v>249</v>
      </c>
      <c r="F156" s="1"/>
      <c r="G156" s="1"/>
      <c r="H156" s="2">
        <v>0</v>
      </c>
      <c r="I156" s="17"/>
      <c r="J156" s="2">
        <v>0</v>
      </c>
      <c r="K156" s="17"/>
      <c r="L156" s="2">
        <f t="shared" si="20"/>
        <v>0</v>
      </c>
      <c r="M156" s="17"/>
      <c r="N156" s="18">
        <f t="shared" si="21"/>
        <v>0</v>
      </c>
    </row>
    <row r="157" spans="1:14">
      <c r="A157" s="1"/>
      <c r="B157" s="1"/>
      <c r="C157" s="1"/>
      <c r="D157" s="1"/>
      <c r="E157" s="1" t="s">
        <v>131</v>
      </c>
      <c r="F157" s="1"/>
      <c r="G157" s="1"/>
      <c r="H157" s="2">
        <v>986.5</v>
      </c>
      <c r="I157" s="17"/>
      <c r="J157" s="2">
        <v>463.71</v>
      </c>
      <c r="K157" s="17"/>
      <c r="L157" s="2">
        <f t="shared" si="20"/>
        <v>522.79</v>
      </c>
      <c r="M157" s="17"/>
      <c r="N157" s="18">
        <f t="shared" si="21"/>
        <v>2.1274099999999998</v>
      </c>
    </row>
    <row r="158" spans="1:14" ht="15.75" thickBot="1">
      <c r="A158" s="1"/>
      <c r="B158" s="1"/>
      <c r="C158" s="1"/>
      <c r="D158" s="1"/>
      <c r="E158" s="1" t="s">
        <v>250</v>
      </c>
      <c r="F158" s="1"/>
      <c r="G158" s="1"/>
      <c r="H158" s="3">
        <v>0</v>
      </c>
      <c r="I158" s="17"/>
      <c r="J158" s="3">
        <v>0</v>
      </c>
      <c r="K158" s="17"/>
      <c r="L158" s="3">
        <f t="shared" si="20"/>
        <v>0</v>
      </c>
      <c r="M158" s="17"/>
      <c r="N158" s="19">
        <f t="shared" si="21"/>
        <v>0</v>
      </c>
    </row>
    <row r="159" spans="1:14">
      <c r="A159" s="1"/>
      <c r="B159" s="1"/>
      <c r="C159" s="1"/>
      <c r="D159" s="1" t="s">
        <v>132</v>
      </c>
      <c r="E159" s="1"/>
      <c r="F159" s="1"/>
      <c r="G159" s="1"/>
      <c r="H159" s="2">
        <f>ROUND(SUM(H143:H145)+SUM(H149:H151)+SUM(H155:H158),5)</f>
        <v>3934.5</v>
      </c>
      <c r="I159" s="17"/>
      <c r="J159" s="2">
        <f>ROUND(SUM(J143:J145)+SUM(J149:J151)+SUM(J155:J158),5)</f>
        <v>2821.13</v>
      </c>
      <c r="K159" s="17"/>
      <c r="L159" s="2">
        <f t="shared" si="20"/>
        <v>1113.3699999999999</v>
      </c>
      <c r="M159" s="17"/>
      <c r="N159" s="18">
        <f t="shared" si="21"/>
        <v>1.3946499999999999</v>
      </c>
    </row>
    <row r="160" spans="1:14">
      <c r="A160" s="1"/>
      <c r="B160" s="1"/>
      <c r="C160" s="1"/>
      <c r="D160" s="1" t="s">
        <v>251</v>
      </c>
      <c r="E160" s="1"/>
      <c r="F160" s="1"/>
      <c r="G160" s="1"/>
      <c r="H160" s="2"/>
      <c r="I160" s="17"/>
      <c r="J160" s="2"/>
      <c r="K160" s="17"/>
      <c r="L160" s="2"/>
      <c r="M160" s="17"/>
      <c r="N160" s="18"/>
    </row>
    <row r="161" spans="1:14">
      <c r="A161" s="1"/>
      <c r="B161" s="1"/>
      <c r="C161" s="1"/>
      <c r="D161" s="1"/>
      <c r="E161" s="1" t="s">
        <v>252</v>
      </c>
      <c r="F161" s="1"/>
      <c r="G161" s="1"/>
      <c r="H161" s="2">
        <v>0</v>
      </c>
      <c r="I161" s="17"/>
      <c r="J161" s="2">
        <v>0</v>
      </c>
      <c r="K161" s="17"/>
      <c r="L161" s="2">
        <f>ROUND((H161-J161),5)</f>
        <v>0</v>
      </c>
      <c r="M161" s="17"/>
      <c r="N161" s="18">
        <f>ROUND(IF(J161=0, IF(H161=0, 0, 1), H161/J161),5)</f>
        <v>0</v>
      </c>
    </row>
    <row r="162" spans="1:14">
      <c r="A162" s="1"/>
      <c r="B162" s="1"/>
      <c r="C162" s="1"/>
      <c r="D162" s="1"/>
      <c r="E162" s="1" t="s">
        <v>253</v>
      </c>
      <c r="F162" s="1"/>
      <c r="G162" s="1"/>
      <c r="H162" s="2">
        <v>0</v>
      </c>
      <c r="I162" s="17"/>
      <c r="J162" s="2">
        <v>0</v>
      </c>
      <c r="K162" s="17"/>
      <c r="L162" s="2">
        <f>ROUND((H162-J162),5)</f>
        <v>0</v>
      </c>
      <c r="M162" s="17"/>
      <c r="N162" s="18">
        <f>ROUND(IF(J162=0, IF(H162=0, 0, 1), H162/J162),5)</f>
        <v>0</v>
      </c>
    </row>
    <row r="163" spans="1:14">
      <c r="A163" s="1"/>
      <c r="B163" s="1"/>
      <c r="C163" s="1"/>
      <c r="D163" s="1"/>
      <c r="E163" s="1" t="s">
        <v>254</v>
      </c>
      <c r="F163" s="1"/>
      <c r="G163" s="1"/>
      <c r="H163" s="2">
        <v>0</v>
      </c>
      <c r="I163" s="17"/>
      <c r="J163" s="2">
        <v>0</v>
      </c>
      <c r="K163" s="17"/>
      <c r="L163" s="2">
        <f>ROUND((H163-J163),5)</f>
        <v>0</v>
      </c>
      <c r="M163" s="17"/>
      <c r="N163" s="18">
        <f>ROUND(IF(J163=0, IF(H163=0, 0, 1), H163/J163),5)</f>
        <v>0</v>
      </c>
    </row>
    <row r="164" spans="1:14" ht="15.75" thickBot="1">
      <c r="A164" s="1"/>
      <c r="B164" s="1"/>
      <c r="C164" s="1"/>
      <c r="D164" s="1"/>
      <c r="E164" s="1" t="s">
        <v>255</v>
      </c>
      <c r="F164" s="1"/>
      <c r="G164" s="1"/>
      <c r="H164" s="3">
        <v>0</v>
      </c>
      <c r="I164" s="17"/>
      <c r="J164" s="3">
        <v>0</v>
      </c>
      <c r="K164" s="17"/>
      <c r="L164" s="3">
        <f>ROUND((H164-J164),5)</f>
        <v>0</v>
      </c>
      <c r="M164" s="17"/>
      <c r="N164" s="19">
        <f>ROUND(IF(J164=0, IF(H164=0, 0, 1), H164/J164),5)</f>
        <v>0</v>
      </c>
    </row>
    <row r="165" spans="1:14">
      <c r="A165" s="1"/>
      <c r="B165" s="1"/>
      <c r="C165" s="1"/>
      <c r="D165" s="1" t="s">
        <v>256</v>
      </c>
      <c r="E165" s="1"/>
      <c r="F165" s="1"/>
      <c r="G165" s="1"/>
      <c r="H165" s="2">
        <f>ROUND(SUM(H160:H164),5)</f>
        <v>0</v>
      </c>
      <c r="I165" s="17"/>
      <c r="J165" s="2">
        <f>ROUND(SUM(J160:J164),5)</f>
        <v>0</v>
      </c>
      <c r="K165" s="17"/>
      <c r="L165" s="2">
        <f>ROUND((H165-J165),5)</f>
        <v>0</v>
      </c>
      <c r="M165" s="17"/>
      <c r="N165" s="18">
        <f>ROUND(IF(J165=0, IF(H165=0, 0, 1), H165/J165),5)</f>
        <v>0</v>
      </c>
    </row>
    <row r="166" spans="1:14">
      <c r="A166" s="1"/>
      <c r="B166" s="1"/>
      <c r="C166" s="1"/>
      <c r="D166" s="1" t="s">
        <v>133</v>
      </c>
      <c r="E166" s="1"/>
      <c r="F166" s="1"/>
      <c r="G166" s="1"/>
      <c r="H166" s="2"/>
      <c r="I166" s="17"/>
      <c r="J166" s="2"/>
      <c r="K166" s="17"/>
      <c r="L166" s="2"/>
      <c r="M166" s="17"/>
      <c r="N166" s="18"/>
    </row>
    <row r="167" spans="1:14">
      <c r="A167" s="1"/>
      <c r="B167" s="1"/>
      <c r="C167" s="1"/>
      <c r="D167" s="1"/>
      <c r="E167" s="1" t="s">
        <v>257</v>
      </c>
      <c r="F167" s="1"/>
      <c r="G167" s="1"/>
      <c r="H167" s="2">
        <v>0</v>
      </c>
      <c r="I167" s="17"/>
      <c r="J167" s="2">
        <v>0</v>
      </c>
      <c r="K167" s="17"/>
      <c r="L167" s="2">
        <f t="shared" ref="L167:L174" si="22">ROUND((H167-J167),5)</f>
        <v>0</v>
      </c>
      <c r="M167" s="17"/>
      <c r="N167" s="18">
        <f t="shared" ref="N167:N174" si="23">ROUND(IF(J167=0, IF(H167=0, 0, 1), H167/J167),5)</f>
        <v>0</v>
      </c>
    </row>
    <row r="168" spans="1:14">
      <c r="A168" s="1"/>
      <c r="B168" s="1"/>
      <c r="C168" s="1"/>
      <c r="D168" s="1"/>
      <c r="E168" s="1" t="s">
        <v>258</v>
      </c>
      <c r="F168" s="1"/>
      <c r="G168" s="1"/>
      <c r="H168" s="2">
        <v>0</v>
      </c>
      <c r="I168" s="17"/>
      <c r="J168" s="2">
        <v>0</v>
      </c>
      <c r="K168" s="17"/>
      <c r="L168" s="2">
        <f t="shared" si="22"/>
        <v>0</v>
      </c>
      <c r="M168" s="17"/>
      <c r="N168" s="18">
        <f t="shared" si="23"/>
        <v>0</v>
      </c>
    </row>
    <row r="169" spans="1:14">
      <c r="A169" s="1"/>
      <c r="B169" s="1"/>
      <c r="C169" s="1"/>
      <c r="D169" s="1"/>
      <c r="E169" s="1" t="s">
        <v>259</v>
      </c>
      <c r="F169" s="1"/>
      <c r="G169" s="1"/>
      <c r="H169" s="2">
        <v>0</v>
      </c>
      <c r="I169" s="17"/>
      <c r="J169" s="2">
        <v>0</v>
      </c>
      <c r="K169" s="17"/>
      <c r="L169" s="2">
        <f t="shared" si="22"/>
        <v>0</v>
      </c>
      <c r="M169" s="17"/>
      <c r="N169" s="18">
        <f t="shared" si="23"/>
        <v>0</v>
      </c>
    </row>
    <row r="170" spans="1:14">
      <c r="A170" s="1"/>
      <c r="B170" s="1"/>
      <c r="C170" s="1"/>
      <c r="D170" s="1"/>
      <c r="E170" s="1" t="s">
        <v>260</v>
      </c>
      <c r="F170" s="1"/>
      <c r="G170" s="1"/>
      <c r="H170" s="2">
        <v>0</v>
      </c>
      <c r="I170" s="17"/>
      <c r="J170" s="2">
        <v>0</v>
      </c>
      <c r="K170" s="17"/>
      <c r="L170" s="2">
        <f t="shared" si="22"/>
        <v>0</v>
      </c>
      <c r="M170" s="17"/>
      <c r="N170" s="18">
        <f t="shared" si="23"/>
        <v>0</v>
      </c>
    </row>
    <row r="171" spans="1:14">
      <c r="A171" s="1"/>
      <c r="B171" s="1"/>
      <c r="C171" s="1"/>
      <c r="D171" s="1"/>
      <c r="E171" s="1" t="s">
        <v>134</v>
      </c>
      <c r="F171" s="1"/>
      <c r="G171" s="1"/>
      <c r="H171" s="2">
        <v>349.58</v>
      </c>
      <c r="I171" s="17"/>
      <c r="J171" s="2">
        <v>250</v>
      </c>
      <c r="K171" s="17"/>
      <c r="L171" s="2">
        <f t="shared" si="22"/>
        <v>99.58</v>
      </c>
      <c r="M171" s="17"/>
      <c r="N171" s="18">
        <f t="shared" si="23"/>
        <v>1.39832</v>
      </c>
    </row>
    <row r="172" spans="1:14">
      <c r="A172" s="1"/>
      <c r="B172" s="1"/>
      <c r="C172" s="1"/>
      <c r="D172" s="1"/>
      <c r="E172" s="1" t="s">
        <v>261</v>
      </c>
      <c r="F172" s="1"/>
      <c r="G172" s="1"/>
      <c r="H172" s="2">
        <v>0</v>
      </c>
      <c r="I172" s="17"/>
      <c r="J172" s="2">
        <v>0</v>
      </c>
      <c r="K172" s="17"/>
      <c r="L172" s="2">
        <f t="shared" si="22"/>
        <v>0</v>
      </c>
      <c r="M172" s="17"/>
      <c r="N172" s="18">
        <f t="shared" si="23"/>
        <v>0</v>
      </c>
    </row>
    <row r="173" spans="1:14">
      <c r="A173" s="1"/>
      <c r="B173" s="1"/>
      <c r="C173" s="1"/>
      <c r="D173" s="1"/>
      <c r="E173" s="1" t="s">
        <v>262</v>
      </c>
      <c r="F173" s="1"/>
      <c r="G173" s="1"/>
      <c r="H173" s="2">
        <v>0</v>
      </c>
      <c r="I173" s="17"/>
      <c r="J173" s="2">
        <v>0</v>
      </c>
      <c r="K173" s="17"/>
      <c r="L173" s="2">
        <f t="shared" si="22"/>
        <v>0</v>
      </c>
      <c r="M173" s="17"/>
      <c r="N173" s="18">
        <f t="shared" si="23"/>
        <v>0</v>
      </c>
    </row>
    <row r="174" spans="1:14">
      <c r="A174" s="1"/>
      <c r="B174" s="1"/>
      <c r="C174" s="1"/>
      <c r="D174" s="1"/>
      <c r="E174" s="1" t="s">
        <v>263</v>
      </c>
      <c r="F174" s="1"/>
      <c r="G174" s="1"/>
      <c r="H174" s="2">
        <v>0</v>
      </c>
      <c r="I174" s="17"/>
      <c r="J174" s="2">
        <v>0</v>
      </c>
      <c r="K174" s="17"/>
      <c r="L174" s="2">
        <f t="shared" si="22"/>
        <v>0</v>
      </c>
      <c r="M174" s="17"/>
      <c r="N174" s="18">
        <f t="shared" si="23"/>
        <v>0</v>
      </c>
    </row>
    <row r="175" spans="1:14">
      <c r="A175" s="1"/>
      <c r="B175" s="1"/>
      <c r="C175" s="1"/>
      <c r="D175" s="1"/>
      <c r="E175" s="1" t="s">
        <v>264</v>
      </c>
      <c r="F175" s="1"/>
      <c r="G175" s="1"/>
      <c r="H175" s="2"/>
      <c r="I175" s="17"/>
      <c r="J175" s="2"/>
      <c r="K175" s="17"/>
      <c r="L175" s="2"/>
      <c r="M175" s="17"/>
      <c r="N175" s="18"/>
    </row>
    <row r="176" spans="1:14">
      <c r="A176" s="1"/>
      <c r="B176" s="1"/>
      <c r="C176" s="1"/>
      <c r="D176" s="1"/>
      <c r="E176" s="1"/>
      <c r="F176" s="1" t="s">
        <v>265</v>
      </c>
      <c r="G176" s="1"/>
      <c r="H176" s="2">
        <v>0</v>
      </c>
      <c r="I176" s="17"/>
      <c r="J176" s="2">
        <v>0</v>
      </c>
      <c r="K176" s="17"/>
      <c r="L176" s="2">
        <f t="shared" ref="L176:L183" si="24">ROUND((H176-J176),5)</f>
        <v>0</v>
      </c>
      <c r="M176" s="17"/>
      <c r="N176" s="18">
        <f t="shared" ref="N176:N183" si="25">ROUND(IF(J176=0, IF(H176=0, 0, 1), H176/J176),5)</f>
        <v>0</v>
      </c>
    </row>
    <row r="177" spans="1:14">
      <c r="A177" s="1"/>
      <c r="B177" s="1"/>
      <c r="C177" s="1"/>
      <c r="D177" s="1"/>
      <c r="E177" s="1"/>
      <c r="F177" s="1" t="s">
        <v>264</v>
      </c>
      <c r="G177" s="1"/>
      <c r="H177" s="2">
        <v>0</v>
      </c>
      <c r="I177" s="17"/>
      <c r="J177" s="2">
        <v>0</v>
      </c>
      <c r="K177" s="17"/>
      <c r="L177" s="2">
        <f t="shared" si="24"/>
        <v>0</v>
      </c>
      <c r="M177" s="17"/>
      <c r="N177" s="18">
        <f t="shared" si="25"/>
        <v>0</v>
      </c>
    </row>
    <row r="178" spans="1:14" ht="15.75" thickBot="1">
      <c r="A178" s="1"/>
      <c r="B178" s="1"/>
      <c r="C178" s="1"/>
      <c r="D178" s="1"/>
      <c r="E178" s="1"/>
      <c r="F178" s="1" t="s">
        <v>266</v>
      </c>
      <c r="G178" s="1"/>
      <c r="H178" s="3">
        <v>0</v>
      </c>
      <c r="I178" s="17"/>
      <c r="J178" s="3">
        <v>0</v>
      </c>
      <c r="K178" s="17"/>
      <c r="L178" s="3">
        <f t="shared" si="24"/>
        <v>0</v>
      </c>
      <c r="M178" s="17"/>
      <c r="N178" s="19">
        <f t="shared" si="25"/>
        <v>0</v>
      </c>
    </row>
    <row r="179" spans="1:14">
      <c r="A179" s="1"/>
      <c r="B179" s="1"/>
      <c r="C179" s="1"/>
      <c r="D179" s="1"/>
      <c r="E179" s="1" t="s">
        <v>267</v>
      </c>
      <c r="F179" s="1"/>
      <c r="G179" s="1"/>
      <c r="H179" s="2">
        <f>ROUND(SUM(H175:H178),5)</f>
        <v>0</v>
      </c>
      <c r="I179" s="17"/>
      <c r="J179" s="2">
        <f>ROUND(SUM(J175:J178),5)</f>
        <v>0</v>
      </c>
      <c r="K179" s="17"/>
      <c r="L179" s="2">
        <f t="shared" si="24"/>
        <v>0</v>
      </c>
      <c r="M179" s="17"/>
      <c r="N179" s="18">
        <f t="shared" si="25"/>
        <v>0</v>
      </c>
    </row>
    <row r="180" spans="1:14" ht="15.75" thickBot="1">
      <c r="A180" s="1"/>
      <c r="B180" s="1"/>
      <c r="C180" s="1"/>
      <c r="D180" s="1"/>
      <c r="E180" s="1" t="s">
        <v>268</v>
      </c>
      <c r="F180" s="1"/>
      <c r="G180" s="1"/>
      <c r="H180" s="4">
        <v>0</v>
      </c>
      <c r="I180" s="17"/>
      <c r="J180" s="4">
        <v>0</v>
      </c>
      <c r="K180" s="17"/>
      <c r="L180" s="4">
        <f t="shared" si="24"/>
        <v>0</v>
      </c>
      <c r="M180" s="17"/>
      <c r="N180" s="20">
        <f t="shared" si="25"/>
        <v>0</v>
      </c>
    </row>
    <row r="181" spans="1:14" ht="15.75" thickBot="1">
      <c r="A181" s="1"/>
      <c r="B181" s="1"/>
      <c r="C181" s="1"/>
      <c r="D181" s="1" t="s">
        <v>135</v>
      </c>
      <c r="E181" s="1"/>
      <c r="F181" s="1"/>
      <c r="G181" s="1"/>
      <c r="H181" s="5">
        <f>ROUND(SUM(H166:H174)+SUM(H179:H180),5)</f>
        <v>349.58</v>
      </c>
      <c r="I181" s="17"/>
      <c r="J181" s="5">
        <f>ROUND(SUM(J166:J174)+SUM(J179:J180),5)</f>
        <v>250</v>
      </c>
      <c r="K181" s="17"/>
      <c r="L181" s="5">
        <f t="shared" si="24"/>
        <v>99.58</v>
      </c>
      <c r="M181" s="17"/>
      <c r="N181" s="21">
        <f t="shared" si="25"/>
        <v>1.39832</v>
      </c>
    </row>
    <row r="182" spans="1:14" ht="15.75" thickBot="1">
      <c r="A182" s="1"/>
      <c r="B182" s="1"/>
      <c r="C182" s="1" t="s">
        <v>136</v>
      </c>
      <c r="D182" s="1"/>
      <c r="E182" s="1"/>
      <c r="F182" s="1"/>
      <c r="G182" s="1"/>
      <c r="H182" s="6">
        <f>ROUND(SUM(H21:H29)+SUM(H38:H44)+SUM(H53:H56)+H78+SUM(H95:H96)+SUM(H124:H127)+H132+H137+H142+H159+H165+H181,5)</f>
        <v>242931.84</v>
      </c>
      <c r="I182" s="17"/>
      <c r="J182" s="6">
        <f>ROUND(SUM(J21:J29)+SUM(J38:J44)+SUM(J53:J56)+J78+SUM(J95:J96)+SUM(J124:J127)+J132+J137+J142+J159+J165+J181,5)</f>
        <v>226873.07</v>
      </c>
      <c r="K182" s="17"/>
      <c r="L182" s="6">
        <f t="shared" si="24"/>
        <v>16058.77</v>
      </c>
      <c r="M182" s="17"/>
      <c r="N182" s="22">
        <f t="shared" si="25"/>
        <v>1.0707800000000001</v>
      </c>
    </row>
    <row r="183" spans="1:14">
      <c r="A183" s="1"/>
      <c r="B183" s="1" t="s">
        <v>137</v>
      </c>
      <c r="C183" s="1"/>
      <c r="D183" s="1"/>
      <c r="E183" s="1"/>
      <c r="F183" s="1"/>
      <c r="G183" s="1"/>
      <c r="H183" s="2">
        <f>ROUND(H3+H20-H182,5)</f>
        <v>18450.84</v>
      </c>
      <c r="I183" s="17"/>
      <c r="J183" s="2">
        <f>ROUND(J3+J20-J182,5)</f>
        <v>-284.85000000000002</v>
      </c>
      <c r="K183" s="17"/>
      <c r="L183" s="2">
        <f t="shared" si="24"/>
        <v>18735.689999999999</v>
      </c>
      <c r="M183" s="17"/>
      <c r="N183" s="18">
        <f t="shared" si="25"/>
        <v>-64.773880000000005</v>
      </c>
    </row>
    <row r="184" spans="1:14">
      <c r="A184" s="1"/>
      <c r="B184" s="1" t="s">
        <v>138</v>
      </c>
      <c r="C184" s="1"/>
      <c r="D184" s="1"/>
      <c r="E184" s="1"/>
      <c r="F184" s="1"/>
      <c r="G184" s="1"/>
      <c r="H184" s="2"/>
      <c r="I184" s="17"/>
      <c r="J184" s="2"/>
      <c r="K184" s="17"/>
      <c r="L184" s="2"/>
      <c r="M184" s="17"/>
      <c r="N184" s="18"/>
    </row>
    <row r="185" spans="1:14">
      <c r="A185" s="1"/>
      <c r="B185" s="1"/>
      <c r="C185" s="1" t="s">
        <v>139</v>
      </c>
      <c r="D185" s="1"/>
      <c r="E185" s="1"/>
      <c r="F185" s="1"/>
      <c r="G185" s="1"/>
      <c r="H185" s="2"/>
      <c r="I185" s="17"/>
      <c r="J185" s="2"/>
      <c r="K185" s="17"/>
      <c r="L185" s="2"/>
      <c r="M185" s="17"/>
      <c r="N185" s="18"/>
    </row>
    <row r="186" spans="1:14">
      <c r="A186" s="1"/>
      <c r="B186" s="1"/>
      <c r="C186" s="1"/>
      <c r="D186" s="1" t="s">
        <v>269</v>
      </c>
      <c r="E186" s="1"/>
      <c r="F186" s="1"/>
      <c r="G186" s="1"/>
      <c r="H186" s="2">
        <v>0</v>
      </c>
      <c r="I186" s="17"/>
      <c r="J186" s="2">
        <v>0</v>
      </c>
      <c r="K186" s="17"/>
      <c r="L186" s="2">
        <f>ROUND((H186-J186),5)</f>
        <v>0</v>
      </c>
      <c r="M186" s="17"/>
      <c r="N186" s="18">
        <f>ROUND(IF(J186=0, IF(H186=0, 0, 1), H186/J186),5)</f>
        <v>0</v>
      </c>
    </row>
    <row r="187" spans="1:14">
      <c r="A187" s="1"/>
      <c r="B187" s="1"/>
      <c r="C187" s="1"/>
      <c r="D187" s="1" t="s">
        <v>270</v>
      </c>
      <c r="E187" s="1"/>
      <c r="F187" s="1"/>
      <c r="G187" s="1"/>
      <c r="H187" s="2">
        <v>0</v>
      </c>
      <c r="I187" s="17"/>
      <c r="J187" s="2">
        <v>0</v>
      </c>
      <c r="K187" s="17"/>
      <c r="L187" s="2">
        <f>ROUND((H187-J187),5)</f>
        <v>0</v>
      </c>
      <c r="M187" s="17"/>
      <c r="N187" s="18">
        <f>ROUND(IF(J187=0, IF(H187=0, 0, 1), H187/J187),5)</f>
        <v>0</v>
      </c>
    </row>
    <row r="188" spans="1:14">
      <c r="A188" s="1"/>
      <c r="B188" s="1"/>
      <c r="C188" s="1"/>
      <c r="D188" s="1" t="s">
        <v>271</v>
      </c>
      <c r="E188" s="1"/>
      <c r="F188" s="1"/>
      <c r="G188" s="1"/>
      <c r="H188" s="2">
        <v>0</v>
      </c>
      <c r="I188" s="17"/>
      <c r="J188" s="2">
        <v>13578</v>
      </c>
      <c r="K188" s="17"/>
      <c r="L188" s="2">
        <f>ROUND((H188-J188),5)</f>
        <v>-13578</v>
      </c>
      <c r="M188" s="17"/>
      <c r="N188" s="18">
        <f>ROUND(IF(J188=0, IF(H188=0, 0, 1), H188/J188),5)</f>
        <v>0</v>
      </c>
    </row>
    <row r="189" spans="1:14">
      <c r="A189" s="1"/>
      <c r="B189" s="1"/>
      <c r="C189" s="1"/>
      <c r="D189" s="1" t="s">
        <v>140</v>
      </c>
      <c r="E189" s="1"/>
      <c r="F189" s="1"/>
      <c r="G189" s="1"/>
      <c r="H189" s="2"/>
      <c r="I189" s="17"/>
      <c r="J189" s="2"/>
      <c r="K189" s="17"/>
      <c r="L189" s="2"/>
      <c r="M189" s="17"/>
      <c r="N189" s="18"/>
    </row>
    <row r="190" spans="1:14">
      <c r="A190" s="1"/>
      <c r="B190" s="1"/>
      <c r="C190" s="1"/>
      <c r="D190" s="1"/>
      <c r="E190" s="1" t="s">
        <v>141</v>
      </c>
      <c r="F190" s="1"/>
      <c r="G190" s="1"/>
      <c r="H190" s="2">
        <v>-217</v>
      </c>
      <c r="I190" s="17"/>
      <c r="J190" s="2">
        <v>0</v>
      </c>
      <c r="K190" s="17"/>
      <c r="L190" s="2">
        <f>ROUND((H190-J190),5)</f>
        <v>-217</v>
      </c>
      <c r="M190" s="17"/>
      <c r="N190" s="18">
        <f>ROUND(IF(J190=0, IF(H190=0, 0, 1), H190/J190),5)</f>
        <v>1</v>
      </c>
    </row>
    <row r="191" spans="1:14">
      <c r="A191" s="1"/>
      <c r="B191" s="1"/>
      <c r="C191" s="1"/>
      <c r="D191" s="1"/>
      <c r="E191" s="1" t="s">
        <v>272</v>
      </c>
      <c r="F191" s="1"/>
      <c r="G191" s="1"/>
      <c r="H191" s="2"/>
      <c r="I191" s="17"/>
      <c r="J191" s="2"/>
      <c r="K191" s="17"/>
      <c r="L191" s="2"/>
      <c r="M191" s="17"/>
      <c r="N191" s="18"/>
    </row>
    <row r="192" spans="1:14">
      <c r="A192" s="1"/>
      <c r="B192" s="1"/>
      <c r="C192" s="1"/>
      <c r="D192" s="1"/>
      <c r="E192" s="1"/>
      <c r="F192" s="1" t="s">
        <v>273</v>
      </c>
      <c r="G192" s="1"/>
      <c r="H192" s="2">
        <v>0</v>
      </c>
      <c r="I192" s="17"/>
      <c r="J192" s="2">
        <v>0</v>
      </c>
      <c r="K192" s="17"/>
      <c r="L192" s="2">
        <f>ROUND((H192-J192),5)</f>
        <v>0</v>
      </c>
      <c r="M192" s="17"/>
      <c r="N192" s="18">
        <f>ROUND(IF(J192=0, IF(H192=0, 0, 1), H192/J192),5)</f>
        <v>0</v>
      </c>
    </row>
    <row r="193" spans="1:14">
      <c r="A193" s="1"/>
      <c r="B193" s="1"/>
      <c r="C193" s="1"/>
      <c r="D193" s="1"/>
      <c r="E193" s="1"/>
      <c r="F193" s="1" t="s">
        <v>274</v>
      </c>
      <c r="G193" s="1"/>
      <c r="H193" s="2">
        <v>0</v>
      </c>
      <c r="I193" s="17"/>
      <c r="J193" s="2">
        <v>0</v>
      </c>
      <c r="K193" s="17"/>
      <c r="L193" s="2">
        <f>ROUND((H193-J193),5)</f>
        <v>0</v>
      </c>
      <c r="M193" s="17"/>
      <c r="N193" s="18">
        <f>ROUND(IF(J193=0, IF(H193=0, 0, 1), H193/J193),5)</f>
        <v>0</v>
      </c>
    </row>
    <row r="194" spans="1:14" ht="15.75" thickBot="1">
      <c r="A194" s="1"/>
      <c r="B194" s="1"/>
      <c r="C194" s="1"/>
      <c r="D194" s="1"/>
      <c r="E194" s="1"/>
      <c r="F194" s="1" t="s">
        <v>275</v>
      </c>
      <c r="G194" s="1"/>
      <c r="H194" s="3">
        <v>0</v>
      </c>
      <c r="I194" s="17"/>
      <c r="J194" s="3">
        <v>0</v>
      </c>
      <c r="K194" s="17"/>
      <c r="L194" s="3">
        <f>ROUND((H194-J194),5)</f>
        <v>0</v>
      </c>
      <c r="M194" s="17"/>
      <c r="N194" s="19">
        <f>ROUND(IF(J194=0, IF(H194=0, 0, 1), H194/J194),5)</f>
        <v>0</v>
      </c>
    </row>
    <row r="195" spans="1:14">
      <c r="A195" s="1"/>
      <c r="B195" s="1"/>
      <c r="C195" s="1"/>
      <c r="D195" s="1"/>
      <c r="E195" s="1" t="s">
        <v>276</v>
      </c>
      <c r="F195" s="1"/>
      <c r="G195" s="1"/>
      <c r="H195" s="2">
        <f>ROUND(SUM(H191:H194),5)</f>
        <v>0</v>
      </c>
      <c r="I195" s="17"/>
      <c r="J195" s="2">
        <f>ROUND(SUM(J191:J194),5)</f>
        <v>0</v>
      </c>
      <c r="K195" s="17"/>
      <c r="L195" s="2">
        <f>ROUND((H195-J195),5)</f>
        <v>0</v>
      </c>
      <c r="M195" s="17"/>
      <c r="N195" s="18">
        <f>ROUND(IF(J195=0, IF(H195=0, 0, 1), H195/J195),5)</f>
        <v>0</v>
      </c>
    </row>
    <row r="196" spans="1:14">
      <c r="A196" s="1"/>
      <c r="B196" s="1"/>
      <c r="C196" s="1"/>
      <c r="D196" s="1"/>
      <c r="E196" s="1" t="s">
        <v>277</v>
      </c>
      <c r="F196" s="1"/>
      <c r="G196" s="1"/>
      <c r="H196" s="2"/>
      <c r="I196" s="17"/>
      <c r="J196" s="2"/>
      <c r="K196" s="17"/>
      <c r="L196" s="2"/>
      <c r="M196" s="17"/>
      <c r="N196" s="18"/>
    </row>
    <row r="197" spans="1:14">
      <c r="A197" s="1"/>
      <c r="B197" s="1"/>
      <c r="C197" s="1"/>
      <c r="D197" s="1"/>
      <c r="E197" s="1"/>
      <c r="F197" s="1" t="s">
        <v>278</v>
      </c>
      <c r="G197" s="1"/>
      <c r="H197" s="2">
        <v>0</v>
      </c>
      <c r="I197" s="17"/>
      <c r="J197" s="2">
        <v>0</v>
      </c>
      <c r="K197" s="17"/>
      <c r="L197" s="2">
        <f t="shared" ref="L197:L207" si="26">ROUND((H197-J197),5)</f>
        <v>0</v>
      </c>
      <c r="M197" s="17"/>
      <c r="N197" s="18">
        <f t="shared" ref="N197:N207" si="27">ROUND(IF(J197=0, IF(H197=0, 0, 1), H197/J197),5)</f>
        <v>0</v>
      </c>
    </row>
    <row r="198" spans="1:14">
      <c r="A198" s="1"/>
      <c r="B198" s="1"/>
      <c r="C198" s="1"/>
      <c r="D198" s="1"/>
      <c r="E198" s="1"/>
      <c r="F198" s="1" t="s">
        <v>279</v>
      </c>
      <c r="G198" s="1"/>
      <c r="H198" s="2">
        <v>0</v>
      </c>
      <c r="I198" s="17"/>
      <c r="J198" s="2">
        <v>0</v>
      </c>
      <c r="K198" s="17"/>
      <c r="L198" s="2">
        <f t="shared" si="26"/>
        <v>0</v>
      </c>
      <c r="M198" s="17"/>
      <c r="N198" s="18">
        <f t="shared" si="27"/>
        <v>0</v>
      </c>
    </row>
    <row r="199" spans="1:14">
      <c r="A199" s="1"/>
      <c r="B199" s="1"/>
      <c r="C199" s="1"/>
      <c r="D199" s="1"/>
      <c r="E199" s="1"/>
      <c r="F199" s="1" t="s">
        <v>280</v>
      </c>
      <c r="G199" s="1"/>
      <c r="H199" s="2">
        <v>0</v>
      </c>
      <c r="I199" s="17"/>
      <c r="J199" s="2">
        <v>0</v>
      </c>
      <c r="K199" s="17"/>
      <c r="L199" s="2">
        <f t="shared" si="26"/>
        <v>0</v>
      </c>
      <c r="M199" s="17"/>
      <c r="N199" s="18">
        <f t="shared" si="27"/>
        <v>0</v>
      </c>
    </row>
    <row r="200" spans="1:14">
      <c r="A200" s="1"/>
      <c r="B200" s="1"/>
      <c r="C200" s="1"/>
      <c r="D200" s="1"/>
      <c r="E200" s="1"/>
      <c r="F200" s="1" t="s">
        <v>281</v>
      </c>
      <c r="G200" s="1"/>
      <c r="H200" s="2">
        <v>0</v>
      </c>
      <c r="I200" s="17"/>
      <c r="J200" s="2">
        <v>0</v>
      </c>
      <c r="K200" s="17"/>
      <c r="L200" s="2">
        <f t="shared" si="26"/>
        <v>0</v>
      </c>
      <c r="M200" s="17"/>
      <c r="N200" s="18">
        <f t="shared" si="27"/>
        <v>0</v>
      </c>
    </row>
    <row r="201" spans="1:14" ht="15.75" thickBot="1">
      <c r="A201" s="1"/>
      <c r="B201" s="1"/>
      <c r="C201" s="1"/>
      <c r="D201" s="1"/>
      <c r="E201" s="1"/>
      <c r="F201" s="1" t="s">
        <v>282</v>
      </c>
      <c r="G201" s="1"/>
      <c r="H201" s="3">
        <v>0</v>
      </c>
      <c r="I201" s="17"/>
      <c r="J201" s="3">
        <v>0</v>
      </c>
      <c r="K201" s="17"/>
      <c r="L201" s="3">
        <f t="shared" si="26"/>
        <v>0</v>
      </c>
      <c r="M201" s="17"/>
      <c r="N201" s="19">
        <f t="shared" si="27"/>
        <v>0</v>
      </c>
    </row>
    <row r="202" spans="1:14">
      <c r="A202" s="1"/>
      <c r="B202" s="1"/>
      <c r="C202" s="1"/>
      <c r="D202" s="1"/>
      <c r="E202" s="1" t="s">
        <v>283</v>
      </c>
      <c r="F202" s="1"/>
      <c r="G202" s="1"/>
      <c r="H202" s="2">
        <f>ROUND(SUM(H196:H201),5)</f>
        <v>0</v>
      </c>
      <c r="I202" s="17"/>
      <c r="J202" s="2">
        <f>ROUND(SUM(J196:J201),5)</f>
        <v>0</v>
      </c>
      <c r="K202" s="17"/>
      <c r="L202" s="2">
        <f t="shared" si="26"/>
        <v>0</v>
      </c>
      <c r="M202" s="17"/>
      <c r="N202" s="18">
        <f t="shared" si="27"/>
        <v>0</v>
      </c>
    </row>
    <row r="203" spans="1:14" ht="15.75" thickBot="1">
      <c r="A203" s="1"/>
      <c r="B203" s="1"/>
      <c r="C203" s="1"/>
      <c r="D203" s="1"/>
      <c r="E203" s="1" t="s">
        <v>284</v>
      </c>
      <c r="F203" s="1"/>
      <c r="G203" s="1"/>
      <c r="H203" s="3">
        <v>0</v>
      </c>
      <c r="I203" s="17"/>
      <c r="J203" s="3">
        <v>0</v>
      </c>
      <c r="K203" s="17"/>
      <c r="L203" s="3">
        <f t="shared" si="26"/>
        <v>0</v>
      </c>
      <c r="M203" s="17"/>
      <c r="N203" s="19">
        <f t="shared" si="27"/>
        <v>0</v>
      </c>
    </row>
    <row r="204" spans="1:14">
      <c r="A204" s="1"/>
      <c r="B204" s="1"/>
      <c r="C204" s="1"/>
      <c r="D204" s="1" t="s">
        <v>142</v>
      </c>
      <c r="E204" s="1"/>
      <c r="F204" s="1"/>
      <c r="G204" s="1"/>
      <c r="H204" s="2">
        <f>ROUND(SUM(H189:H190)+H195+SUM(H202:H203),5)</f>
        <v>-217</v>
      </c>
      <c r="I204" s="17"/>
      <c r="J204" s="2">
        <f>ROUND(SUM(J189:J190)+J195+SUM(J202:J203),5)</f>
        <v>0</v>
      </c>
      <c r="K204" s="17"/>
      <c r="L204" s="2">
        <f t="shared" si="26"/>
        <v>-217</v>
      </c>
      <c r="M204" s="17"/>
      <c r="N204" s="18">
        <f t="shared" si="27"/>
        <v>1</v>
      </c>
    </row>
    <row r="205" spans="1:14">
      <c r="A205" s="1"/>
      <c r="B205" s="1"/>
      <c r="C205" s="1"/>
      <c r="D205" s="1" t="s">
        <v>285</v>
      </c>
      <c r="E205" s="1"/>
      <c r="F205" s="1"/>
      <c r="G205" s="1"/>
      <c r="H205" s="2">
        <v>0</v>
      </c>
      <c r="I205" s="17"/>
      <c r="J205" s="2">
        <v>0</v>
      </c>
      <c r="K205" s="17"/>
      <c r="L205" s="2">
        <f t="shared" si="26"/>
        <v>0</v>
      </c>
      <c r="M205" s="17"/>
      <c r="N205" s="18">
        <f t="shared" si="27"/>
        <v>0</v>
      </c>
    </row>
    <row r="206" spans="1:14" ht="15.75" thickBot="1">
      <c r="A206" s="1"/>
      <c r="B206" s="1"/>
      <c r="C206" s="1"/>
      <c r="D206" s="1" t="s">
        <v>286</v>
      </c>
      <c r="E206" s="1"/>
      <c r="F206" s="1"/>
      <c r="G206" s="1"/>
      <c r="H206" s="3">
        <v>0</v>
      </c>
      <c r="I206" s="17"/>
      <c r="J206" s="3">
        <v>0</v>
      </c>
      <c r="K206" s="17"/>
      <c r="L206" s="3">
        <f t="shared" si="26"/>
        <v>0</v>
      </c>
      <c r="M206" s="17"/>
      <c r="N206" s="19">
        <f t="shared" si="27"/>
        <v>0</v>
      </c>
    </row>
    <row r="207" spans="1:14">
      <c r="A207" s="1"/>
      <c r="B207" s="1"/>
      <c r="C207" s="1" t="s">
        <v>143</v>
      </c>
      <c r="D207" s="1"/>
      <c r="E207" s="1"/>
      <c r="F207" s="1"/>
      <c r="G207" s="1"/>
      <c r="H207" s="2">
        <f>ROUND(SUM(H185:H188)+SUM(H204:H206),5)</f>
        <v>-217</v>
      </c>
      <c r="I207" s="17"/>
      <c r="J207" s="2">
        <f>ROUND(SUM(J185:J188)+SUM(J204:J206),5)</f>
        <v>13578</v>
      </c>
      <c r="K207" s="17"/>
      <c r="L207" s="2">
        <f t="shared" si="26"/>
        <v>-13795</v>
      </c>
      <c r="M207" s="17"/>
      <c r="N207" s="18">
        <f t="shared" si="27"/>
        <v>-1.5980000000000001E-2</v>
      </c>
    </row>
    <row r="208" spans="1:14">
      <c r="A208" s="1"/>
      <c r="B208" s="1"/>
      <c r="C208" s="1" t="s">
        <v>144</v>
      </c>
      <c r="D208" s="1"/>
      <c r="E208" s="1"/>
      <c r="F208" s="1"/>
      <c r="G208" s="1"/>
      <c r="H208" s="2"/>
      <c r="I208" s="17"/>
      <c r="J208" s="2"/>
      <c r="K208" s="17"/>
      <c r="L208" s="2"/>
      <c r="M208" s="17"/>
      <c r="N208" s="18"/>
    </row>
    <row r="209" spans="1:14">
      <c r="A209" s="1"/>
      <c r="B209" s="1"/>
      <c r="C209" s="1"/>
      <c r="D209" s="1" t="s">
        <v>287</v>
      </c>
      <c r="E209" s="1"/>
      <c r="F209" s="1"/>
      <c r="G209" s="1"/>
      <c r="H209" s="2">
        <v>0</v>
      </c>
      <c r="I209" s="17"/>
      <c r="J209" s="2">
        <v>0</v>
      </c>
      <c r="K209" s="17"/>
      <c r="L209" s="2">
        <f t="shared" ref="L209:L215" si="28">ROUND((H209-J209),5)</f>
        <v>0</v>
      </c>
      <c r="M209" s="17"/>
      <c r="N209" s="18">
        <f t="shared" ref="N209:N215" si="29">ROUND(IF(J209=0, IF(H209=0, 0, 1), H209/J209),5)</f>
        <v>0</v>
      </c>
    </row>
    <row r="210" spans="1:14">
      <c r="A210" s="1"/>
      <c r="B210" s="1"/>
      <c r="C210" s="1"/>
      <c r="D210" s="1" t="s">
        <v>145</v>
      </c>
      <c r="E210" s="1"/>
      <c r="F210" s="1"/>
      <c r="G210" s="1"/>
      <c r="H210" s="2">
        <v>60402</v>
      </c>
      <c r="I210" s="17"/>
      <c r="J210" s="2">
        <v>56017.98</v>
      </c>
      <c r="K210" s="17"/>
      <c r="L210" s="2">
        <f t="shared" si="28"/>
        <v>4384.0200000000004</v>
      </c>
      <c r="M210" s="17"/>
      <c r="N210" s="18">
        <f t="shared" si="29"/>
        <v>1.07826</v>
      </c>
    </row>
    <row r="211" spans="1:14">
      <c r="A211" s="1"/>
      <c r="B211" s="1"/>
      <c r="C211" s="1"/>
      <c r="D211" s="1" t="s">
        <v>288</v>
      </c>
      <c r="E211" s="1"/>
      <c r="F211" s="1"/>
      <c r="G211" s="1"/>
      <c r="H211" s="2">
        <v>0</v>
      </c>
      <c r="I211" s="17"/>
      <c r="J211" s="2">
        <v>0</v>
      </c>
      <c r="K211" s="17"/>
      <c r="L211" s="2">
        <f t="shared" si="28"/>
        <v>0</v>
      </c>
      <c r="M211" s="17"/>
      <c r="N211" s="18">
        <f t="shared" si="29"/>
        <v>0</v>
      </c>
    </row>
    <row r="212" spans="1:14" ht="15.75" thickBot="1">
      <c r="A212" s="1"/>
      <c r="B212" s="1"/>
      <c r="C212" s="1"/>
      <c r="D212" s="1" t="s">
        <v>289</v>
      </c>
      <c r="E212" s="1"/>
      <c r="F212" s="1"/>
      <c r="G212" s="1"/>
      <c r="H212" s="4">
        <v>0</v>
      </c>
      <c r="I212" s="17"/>
      <c r="J212" s="4">
        <v>0</v>
      </c>
      <c r="K212" s="17"/>
      <c r="L212" s="4">
        <f t="shared" si="28"/>
        <v>0</v>
      </c>
      <c r="M212" s="17"/>
      <c r="N212" s="20">
        <f t="shared" si="29"/>
        <v>0</v>
      </c>
    </row>
    <row r="213" spans="1:14" ht="15.75" thickBot="1">
      <c r="A213" s="1"/>
      <c r="B213" s="1"/>
      <c r="C213" s="1" t="s">
        <v>146</v>
      </c>
      <c r="D213" s="1"/>
      <c r="E213" s="1"/>
      <c r="F213" s="1"/>
      <c r="G213" s="1"/>
      <c r="H213" s="5">
        <f>ROUND(SUM(H208:H212),5)</f>
        <v>60402</v>
      </c>
      <c r="I213" s="17"/>
      <c r="J213" s="5">
        <f>ROUND(SUM(J208:J212),5)</f>
        <v>56017.98</v>
      </c>
      <c r="K213" s="17"/>
      <c r="L213" s="5">
        <f t="shared" si="28"/>
        <v>4384.0200000000004</v>
      </c>
      <c r="M213" s="17"/>
      <c r="N213" s="21">
        <f t="shared" si="29"/>
        <v>1.07826</v>
      </c>
    </row>
    <row r="214" spans="1:14" ht="15.75" thickBot="1">
      <c r="A214" s="1"/>
      <c r="B214" s="1" t="s">
        <v>147</v>
      </c>
      <c r="C214" s="1"/>
      <c r="D214" s="1"/>
      <c r="E214" s="1"/>
      <c r="F214" s="1"/>
      <c r="G214" s="1"/>
      <c r="H214" s="5">
        <f>ROUND(H184+H207-H213,5)</f>
        <v>-60619</v>
      </c>
      <c r="I214" s="17"/>
      <c r="J214" s="5">
        <f>ROUND(J184+J207-J213,5)</f>
        <v>-42439.98</v>
      </c>
      <c r="K214" s="17"/>
      <c r="L214" s="5">
        <f t="shared" si="28"/>
        <v>-18179.02</v>
      </c>
      <c r="M214" s="17"/>
      <c r="N214" s="21">
        <f t="shared" si="29"/>
        <v>1.42835</v>
      </c>
    </row>
    <row r="215" spans="1:14" s="9" customFormat="1" ht="12" thickBot="1">
      <c r="A215" s="7" t="s">
        <v>72</v>
      </c>
      <c r="B215" s="7"/>
      <c r="C215" s="7"/>
      <c r="D215" s="7"/>
      <c r="E215" s="7"/>
      <c r="F215" s="7"/>
      <c r="G215" s="7"/>
      <c r="H215" s="8">
        <f>ROUND(H183+H214,5)</f>
        <v>-42168.160000000003</v>
      </c>
      <c r="I215" s="7"/>
      <c r="J215" s="8">
        <f>ROUND(J183+J214,5)</f>
        <v>-42724.83</v>
      </c>
      <c r="K215" s="7"/>
      <c r="L215" s="8">
        <f t="shared" si="28"/>
        <v>556.66999999999996</v>
      </c>
      <c r="M215" s="7"/>
      <c r="N215" s="23">
        <f t="shared" si="29"/>
        <v>0.98697000000000001</v>
      </c>
    </row>
    <row r="216" spans="1:14" ht="15.75" thickTop="1"/>
  </sheetData>
  <pageMargins left="0.7" right="0.7" top="0.75" bottom="0.75" header="0.1" footer="0.3"/>
  <pageSetup orientation="portrait" horizontalDpi="4294967293" verticalDpi="0" r:id="rId1"/>
  <headerFooter>
    <oddHeader>&amp;L&amp;"Arial,Bold"&amp;8 9:38 AM
&amp;"Arial,Bold"&amp;8 12/04/22
&amp;"Arial,Bold"&amp;8 Accrual Basis&amp;C&amp;"Arial,Bold"&amp;12 PIKES BAY SANITARY DISTRICT
&amp;"Arial,Bold"&amp;14 Profit &amp;&amp; Loss Budget vs. Actual
&amp;"Arial,Bold"&amp;10 January 1 through December 4, 2022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2049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2049" r:id="rId4" name="FILT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Rose</dc:creator>
  <cp:keywords/>
  <dc:description/>
  <cp:lastModifiedBy>John Carlson</cp:lastModifiedBy>
  <cp:revision/>
  <dcterms:created xsi:type="dcterms:W3CDTF">2022-12-04T15:37:03Z</dcterms:created>
  <dcterms:modified xsi:type="dcterms:W3CDTF">2022-12-06T02:22:12Z</dcterms:modified>
  <cp:category/>
  <cp:contentStatus/>
</cp:coreProperties>
</file>