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1.2.20 Public Budget and Board  Packet\"/>
    </mc:Choice>
  </mc:AlternateContent>
  <bookViews>
    <workbookView xWindow="0" yWindow="0" windowWidth="15345" windowHeight="6105"/>
  </bookViews>
  <sheets>
    <sheet name="Balance Sheet Oct 2020" sheetId="7" r:id="rId1"/>
    <sheet name="Balance Sheet  Oct 2020" sheetId="5" r:id="rId2"/>
    <sheet name="Oct 2020 PNL" sheetId="3" r:id="rId3"/>
    <sheet name="PNL Budget vs Actual" sheetId="1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'Balance Sheet  Oct 2020'!$A:$E,'Balance Sheet  Oct 2020'!$1:$1</definedName>
    <definedName name="_xlnm.Print_Titles" localSheetId="0">'Balance Sheet Oct 2020'!$A:$A,'Balance Sheet Oct 2020'!$1:$1</definedName>
    <definedName name="_xlnm.Print_Titles" localSheetId="2">'Oct 2020 PNL'!$A:$F,'Oct 2020 PNL'!$1:$1</definedName>
    <definedName name="_xlnm.Print_Titles" localSheetId="3">'PNL Budget vs Actual'!$A:$F,'PNL Budget vs Actual'!$1:$2</definedName>
    <definedName name="QB_COLUMN_29" localSheetId="1" hidden="1">'Balance Sheet  Oct 2020'!$F$1</definedName>
    <definedName name="QB_COLUMN_29" localSheetId="2" hidden="1">'Oct 2020 PNL'!$G$1</definedName>
    <definedName name="QB_COLUMN_59200" localSheetId="3" hidden="1">'PNL Budget vs Actual'!$G$2</definedName>
    <definedName name="QB_COLUMN_63620" localSheetId="3" hidden="1">'PNL Budget vs Actual'!$K$2</definedName>
    <definedName name="QB_COLUMN_64430" localSheetId="3" hidden="1">'PNL Budget vs Actual'!$M$2</definedName>
    <definedName name="QB_COLUMN_76210" localSheetId="3" hidden="1">'PNL Budget vs Actual'!$I$2</definedName>
    <definedName name="QB_DATA_0" localSheetId="1" hidden="1">'Balance Sheet  Oct 2020'!$5:$5,'Balance Sheet  Oct 2020'!$6:$6,'Balance Sheet  Oct 2020'!$7:$7,'Balance Sheet  Oct 2020'!$8:$8,'Balance Sheet  Oct 2020'!$11:$11,'Balance Sheet  Oct 2020'!$12:$12,'Balance Sheet  Oct 2020'!$13:$13,'Balance Sheet  Oct 2020'!$14:$14,'Balance Sheet  Oct 2020'!$17:$17,'Balance Sheet  Oct 2020'!$18:$18,'Balance Sheet  Oct 2020'!$19:$19,'Balance Sheet  Oct 2020'!$23:$23,'Balance Sheet  Oct 2020'!$24:$24,'Balance Sheet  Oct 2020'!$25:$25,'Balance Sheet  Oct 2020'!$26:$26,'Balance Sheet  Oct 2020'!$27:$27</definedName>
    <definedName name="QB_DATA_0" localSheetId="2" hidden="1">'Oct 2020 PNL'!$4:$4,'Oct 2020 PNL'!$7:$7,'Oct 2020 PNL'!$9:$9,'Oct 2020 PNL'!$12:$12,'Oct 2020 PNL'!$13:$13,'Oct 2020 PNL'!$14:$14,'Oct 2020 PNL'!$15:$15,'Oct 2020 PNL'!$16:$16,'Oct 2020 PNL'!$17:$17,'Oct 2020 PNL'!$20:$20,'Oct 2020 PNL'!$22:$22,'Oct 2020 PNL'!$23:$23,'Oct 2020 PNL'!$27:$27,'Oct 2020 PNL'!$30:$30,'Oct 2020 PNL'!$33:$33,'Oct 2020 PNL'!$36:$36</definedName>
    <definedName name="QB_DATA_0" localSheetId="3" hidden="1">'PNL Budget vs Actual'!$5:$5,'PNL Budget vs Actual'!$6:$6,'PNL Budget vs Actual'!$7:$7,'PNL Budget vs Actual'!$8:$8,'PNL Budget vs Actual'!$11:$11,'PNL Budget vs Actual'!$12:$12,'PNL Budget vs Actual'!$13:$13,'PNL Budget vs Actual'!$15:$15,'PNL Budget vs Actual'!$16:$16,'PNL Budget vs Actual'!$19:$19,'PNL Budget vs Actual'!$20:$20,'PNL Budget vs Actual'!$21:$21,'PNL Budget vs Actual'!$22:$22,'PNL Budget vs Actual'!$23:$23,'PNL Budget vs Actual'!$24:$24,'PNL Budget vs Actual'!$25:$25</definedName>
    <definedName name="QB_DATA_1" localSheetId="1" hidden="1">'Balance Sheet  Oct 2020'!$29:$29,'Balance Sheet  Oct 2020'!$30:$30,'Balance Sheet  Oct 2020'!$32:$32,'Balance Sheet  Oct 2020'!$33:$33,'Balance Sheet  Oct 2020'!$34:$34,'Balance Sheet  Oct 2020'!$37:$37,'Balance Sheet  Oct 2020'!$44:$44,'Balance Sheet  Oct 2020'!$47:$47,'Balance Sheet  Oct 2020'!$48:$48,'Balance Sheet  Oct 2020'!$49:$49,'Balance Sheet  Oct 2020'!$50:$50,'Balance Sheet  Oct 2020'!$51:$51,'Balance Sheet  Oct 2020'!$52:$52,'Balance Sheet  Oct 2020'!$56:$56,'Balance Sheet  Oct 2020'!$60:$60,'Balance Sheet  Oct 2020'!$61:$61</definedName>
    <definedName name="QB_DATA_1" localSheetId="2" hidden="1">'Oct 2020 PNL'!$37:$37,'Oct 2020 PNL'!$43:$43,'Oct 2020 PNL'!$44:$44</definedName>
    <definedName name="QB_DATA_1" localSheetId="3" hidden="1">'PNL Budget vs Actual'!$28:$28,'PNL Budget vs Actual'!$29:$29,'PNL Budget vs Actual'!$30:$30,'PNL Budget vs Actual'!$32:$32,'PNL Budget vs Actual'!$33:$33,'PNL Budget vs Actual'!$34:$34,'PNL Budget vs Actual'!$35:$35,'PNL Budget vs Actual'!$36:$36,'PNL Budget vs Actual'!$38:$38,'PNL Budget vs Actual'!$41:$41,'PNL Budget vs Actual'!$42:$42,'PNL Budget vs Actual'!$45:$45,'PNL Budget vs Actual'!$46:$46,'PNL Budget vs Actual'!$49:$49,'PNL Budget vs Actual'!$52:$52,'PNL Budget vs Actual'!$53:$53</definedName>
    <definedName name="QB_DATA_2" localSheetId="1" hidden="1">'Balance Sheet  Oct 2020'!$62:$62,'Balance Sheet  Oct 2020'!$63:$63,'Balance Sheet  Oct 2020'!$64:$64,'Balance Sheet  Oct 2020'!$65:$65</definedName>
    <definedName name="QB_DATA_2" localSheetId="3" hidden="1">'PNL Budget vs Actual'!$54:$54,'PNL Budget vs Actual'!$55:$55,'PNL Budget vs Actual'!$56:$56,'PNL Budget vs Actual'!$59:$59,'PNL Budget vs Actual'!$66:$66,'PNL Budget vs Actual'!$68:$68,'PNL Budget vs Actual'!$71:$71,'PNL Budget vs Actual'!$72:$72</definedName>
    <definedName name="QB_FORMULA_0" localSheetId="1" hidden="1">'Balance Sheet  Oct 2020'!$F$9,'Balance Sheet  Oct 2020'!$F$15,'Balance Sheet  Oct 2020'!$F$20,'Balance Sheet  Oct 2020'!$F$21,'Balance Sheet  Oct 2020'!$F$31,'Balance Sheet  Oct 2020'!$F$35,'Balance Sheet  Oct 2020'!$F$38,'Balance Sheet  Oct 2020'!$F$39,'Balance Sheet  Oct 2020'!$F$45,'Balance Sheet  Oct 2020'!$F$53,'Balance Sheet  Oct 2020'!$F$54,'Balance Sheet  Oct 2020'!$F$57,'Balance Sheet  Oct 2020'!$F$58,'Balance Sheet  Oct 2020'!$F$66,'Balance Sheet  Oct 2020'!$F$67</definedName>
    <definedName name="QB_FORMULA_0" localSheetId="2" hidden="1">'Oct 2020 PNL'!$G$5,'Oct 2020 PNL'!$G$10,'Oct 2020 PNL'!$G$18,'Oct 2020 PNL'!$G$24,'Oct 2020 PNL'!$G$25,'Oct 2020 PNL'!$G$28,'Oct 2020 PNL'!$G$31,'Oct 2020 PNL'!$G$34,'Oct 2020 PNL'!$G$38,'Oct 2020 PNL'!$G$39,'Oct 2020 PNL'!$G$40,'Oct 2020 PNL'!$G$45,'Oct 2020 PNL'!$G$46,'Oct 2020 PNL'!$G$47</definedName>
    <definedName name="QB_FORMULA_0" localSheetId="3" hidden="1">'PNL Budget vs Actual'!$K$5,'PNL Budget vs Actual'!$M$5,'PNL Budget vs Actual'!$K$7,'PNL Budget vs Actual'!$M$7,'PNL Budget vs Actual'!$K$8,'PNL Budget vs Actual'!$M$8,'PNL Budget vs Actual'!$G$9,'PNL Budget vs Actual'!$I$9,'PNL Budget vs Actual'!$K$9,'PNL Budget vs Actual'!$M$9,'PNL Budget vs Actual'!$K$11,'PNL Budget vs Actual'!$M$11,'PNL Budget vs Actual'!$K$12,'PNL Budget vs Actual'!$M$12,'PNL Budget vs Actual'!$K$13,'PNL Budget vs Actual'!$M$13</definedName>
    <definedName name="QB_FORMULA_1" localSheetId="3" hidden="1">'PNL Budget vs Actual'!$K$15,'PNL Budget vs Actual'!$M$15,'PNL Budget vs Actual'!$G$17,'PNL Budget vs Actual'!$I$17,'PNL Budget vs Actual'!$K$17,'PNL Budget vs Actual'!$M$17,'PNL Budget vs Actual'!$K$19,'PNL Budget vs Actual'!$M$19,'PNL Budget vs Actual'!$K$20,'PNL Budget vs Actual'!$M$20,'PNL Budget vs Actual'!$K$21,'PNL Budget vs Actual'!$M$21,'PNL Budget vs Actual'!$K$22,'PNL Budget vs Actual'!$M$22,'PNL Budget vs Actual'!$K$23,'PNL Budget vs Actual'!$M$23</definedName>
    <definedName name="QB_FORMULA_2" localSheetId="3" hidden="1">'PNL Budget vs Actual'!$K$24,'PNL Budget vs Actual'!$M$24,'PNL Budget vs Actual'!$K$25,'PNL Budget vs Actual'!$M$25,'PNL Budget vs Actual'!$G$26,'PNL Budget vs Actual'!$I$26,'PNL Budget vs Actual'!$K$26,'PNL Budget vs Actual'!$M$26,'PNL Budget vs Actual'!$K$28,'PNL Budget vs Actual'!$M$28,'PNL Budget vs Actual'!$K$29,'PNL Budget vs Actual'!$M$29,'PNL Budget vs Actual'!$K$36,'PNL Budget vs Actual'!$M$36,'PNL Budget vs Actual'!$G$37,'PNL Budget vs Actual'!$I$37</definedName>
    <definedName name="QB_FORMULA_3" localSheetId="3" hidden="1">'PNL Budget vs Actual'!$K$37,'PNL Budget vs Actual'!$M$37,'PNL Budget vs Actual'!$K$38,'PNL Budget vs Actual'!$M$38,'PNL Budget vs Actual'!$G$39,'PNL Budget vs Actual'!$I$39,'PNL Budget vs Actual'!$K$39,'PNL Budget vs Actual'!$M$39,'PNL Budget vs Actual'!$K$41,'PNL Budget vs Actual'!$M$41,'PNL Budget vs Actual'!$K$42,'PNL Budget vs Actual'!$M$42,'PNL Budget vs Actual'!$G$43,'PNL Budget vs Actual'!$I$43,'PNL Budget vs Actual'!$K$43,'PNL Budget vs Actual'!$M$43</definedName>
    <definedName name="QB_FORMULA_4" localSheetId="3" hidden="1">'PNL Budget vs Actual'!$K$45,'PNL Budget vs Actual'!$M$45,'PNL Budget vs Actual'!$K$46,'PNL Budget vs Actual'!$M$46,'PNL Budget vs Actual'!$G$47,'PNL Budget vs Actual'!$I$47,'PNL Budget vs Actual'!$K$47,'PNL Budget vs Actual'!$M$47,'PNL Budget vs Actual'!$K$49,'PNL Budget vs Actual'!$M$49,'PNL Budget vs Actual'!$G$50,'PNL Budget vs Actual'!$I$50,'PNL Budget vs Actual'!$K$50,'PNL Budget vs Actual'!$M$50,'PNL Budget vs Actual'!$K$52,'PNL Budget vs Actual'!$M$52</definedName>
    <definedName name="QB_FORMULA_5" localSheetId="3" hidden="1">'PNL Budget vs Actual'!$K$54,'PNL Budget vs Actual'!$M$54,'PNL Budget vs Actual'!$K$55,'PNL Budget vs Actual'!$M$55,'PNL Budget vs Actual'!$K$56,'PNL Budget vs Actual'!$M$56,'PNL Budget vs Actual'!$G$57,'PNL Budget vs Actual'!$I$57,'PNL Budget vs Actual'!$K$57,'PNL Budget vs Actual'!$M$57,'PNL Budget vs Actual'!$K$59,'PNL Budget vs Actual'!$M$59,'PNL Budget vs Actual'!$G$60,'PNL Budget vs Actual'!$I$60,'PNL Budget vs Actual'!$K$60,'PNL Budget vs Actual'!$M$60</definedName>
    <definedName name="QB_FORMULA_6" localSheetId="3" hidden="1">'PNL Budget vs Actual'!$G$61,'PNL Budget vs Actual'!$I$61,'PNL Budget vs Actual'!$K$61,'PNL Budget vs Actual'!$M$61,'PNL Budget vs Actual'!$G$62,'PNL Budget vs Actual'!$I$62,'PNL Budget vs Actual'!$K$62,'PNL Budget vs Actual'!$M$62,'PNL Budget vs Actual'!$K$66,'PNL Budget vs Actual'!$M$66,'PNL Budget vs Actual'!$G$67,'PNL Budget vs Actual'!$I$67,'PNL Budget vs Actual'!$K$67,'PNL Budget vs Actual'!$M$67,'PNL Budget vs Actual'!$G$69,'PNL Budget vs Actual'!$I$69</definedName>
    <definedName name="QB_FORMULA_7" localSheetId="3" hidden="1">'PNL Budget vs Actual'!$K$69,'PNL Budget vs Actual'!$M$69,'PNL Budget vs Actual'!$K$71,'PNL Budget vs Actual'!$M$71,'PNL Budget vs Actual'!$G$73,'PNL Budget vs Actual'!$I$73,'PNL Budget vs Actual'!$K$73,'PNL Budget vs Actual'!$M$73,'PNL Budget vs Actual'!$G$74,'PNL Budget vs Actual'!$I$74,'PNL Budget vs Actual'!$K$74,'PNL Budget vs Actual'!$M$74,'PNL Budget vs Actual'!$G$75,'PNL Budget vs Actual'!$I$75,'PNL Budget vs Actual'!$K$75,'PNL Budget vs Actual'!$M$75</definedName>
    <definedName name="QB_ROW_1" localSheetId="1" hidden="1">'Balance Sheet  Oct 2020'!$A$2</definedName>
    <definedName name="QB_ROW_10031" localSheetId="1" hidden="1">'Balance Sheet  Oct 2020'!$D$43</definedName>
    <definedName name="QB_ROW_1011" localSheetId="1" hidden="1">'Balance Sheet  Oct 2020'!$B$3</definedName>
    <definedName name="QB_ROW_101220" localSheetId="1" hidden="1">'Balance Sheet  Oct 2020'!$C$33</definedName>
    <definedName name="QB_ROW_10331" localSheetId="1" hidden="1">'Balance Sheet  Oct 2020'!$D$45</definedName>
    <definedName name="QB_ROW_106240" localSheetId="1" hidden="1">'Balance Sheet  Oct 2020'!$E$50</definedName>
    <definedName name="QB_ROW_107230" localSheetId="3" hidden="1">'PNL Budget vs Actual'!$D$7</definedName>
    <definedName name="QB_ROW_110230" localSheetId="1" hidden="1">'Balance Sheet  Oct 2020'!$D$56</definedName>
    <definedName name="QB_ROW_117220" localSheetId="1" hidden="1">'Balance Sheet  Oct 2020'!$C$25</definedName>
    <definedName name="QB_ROW_12031" localSheetId="1" hidden="1">'Balance Sheet  Oct 2020'!$D$46</definedName>
    <definedName name="QB_ROW_1220" localSheetId="1" hidden="1">'Balance Sheet  Oct 2020'!$C$62</definedName>
    <definedName name="QB_ROW_122030" localSheetId="2" hidden="1">'Oct 2020 PNL'!$D$32</definedName>
    <definedName name="QB_ROW_122030" localSheetId="3" hidden="1">'PNL Budget vs Actual'!$D$48</definedName>
    <definedName name="QB_ROW_122330" localSheetId="2" hidden="1">'Oct 2020 PNL'!$D$34</definedName>
    <definedName name="QB_ROW_122330" localSheetId="3" hidden="1">'PNL Budget vs Actual'!$D$50</definedName>
    <definedName name="QB_ROW_12331" localSheetId="1" hidden="1">'Balance Sheet  Oct 2020'!$D$53</definedName>
    <definedName name="QB_ROW_128240" localSheetId="1" hidden="1">'Balance Sheet  Oct 2020'!$E$51</definedName>
    <definedName name="QB_ROW_13021" localSheetId="1" hidden="1">'Balance Sheet  Oct 2020'!$C$55</definedName>
    <definedName name="QB_ROW_1311" localSheetId="1" hidden="1">'Balance Sheet  Oct 2020'!$B$21</definedName>
    <definedName name="QB_ROW_13321" localSheetId="1" hidden="1">'Balance Sheet  Oct 2020'!$C$57</definedName>
    <definedName name="QB_ROW_133230" localSheetId="1" hidden="1">'Balance Sheet  Oct 2020'!$D$19</definedName>
    <definedName name="QB_ROW_134220" localSheetId="1" hidden="1">'Balance Sheet  Oct 2020'!$C$64</definedName>
    <definedName name="QB_ROW_135220" localSheetId="1" hidden="1">'Balance Sheet  Oct 2020'!$C$63</definedName>
    <definedName name="QB_ROW_136220" localSheetId="1" hidden="1">'Balance Sheet  Oct 2020'!$C$26</definedName>
    <definedName name="QB_ROW_137220" localSheetId="1" hidden="1">'Balance Sheet  Oct 2020'!$C$34</definedName>
    <definedName name="QB_ROW_14011" localSheetId="1" hidden="1">'Balance Sheet  Oct 2020'!$B$59</definedName>
    <definedName name="QB_ROW_142240" localSheetId="3" hidden="1">'PNL Budget vs Actual'!$E$30</definedName>
    <definedName name="QB_ROW_14311" localSheetId="1" hidden="1">'Balance Sheet  Oct 2020'!$B$66</definedName>
    <definedName name="QB_ROW_146320" localSheetId="1" hidden="1">'Balance Sheet  Oct 2020'!$C$27</definedName>
    <definedName name="QB_ROW_152330" localSheetId="1" hidden="1">'Balance Sheet  Oct 2020'!$D$7</definedName>
    <definedName name="QB_ROW_154230" localSheetId="1" hidden="1">'Balance Sheet  Oct 2020'!$D$8</definedName>
    <definedName name="QB_ROW_17221" localSheetId="1" hidden="1">'Balance Sheet  Oct 2020'!$C$65</definedName>
    <definedName name="QB_ROW_180230" localSheetId="1" hidden="1">'Balance Sheet  Oct 2020'!$D$17</definedName>
    <definedName name="QB_ROW_181230" localSheetId="1" hidden="1">'Balance Sheet  Oct 2020'!$D$18</definedName>
    <definedName name="QB_ROW_18230" localSheetId="3" hidden="1">'PNL Budget vs Actual'!$D$13</definedName>
    <definedName name="QB_ROW_18301" localSheetId="2" hidden="1">'Oct 2020 PNL'!$A$47</definedName>
    <definedName name="QB_ROW_18301" localSheetId="3" hidden="1">'PNL Budget vs Actual'!$A$75</definedName>
    <definedName name="QB_ROW_183220" localSheetId="1" hidden="1">'Balance Sheet  Oct 2020'!$C$37</definedName>
    <definedName name="QB_ROW_19011" localSheetId="2" hidden="1">'Oct 2020 PNL'!$B$2</definedName>
    <definedName name="QB_ROW_19011" localSheetId="3" hidden="1">'PNL Budget vs Actual'!$B$3</definedName>
    <definedName name="QB_ROW_192030" localSheetId="2" hidden="1">'Oct 2020 PNL'!$D$26</definedName>
    <definedName name="QB_ROW_192030" localSheetId="3" hidden="1">'PNL Budget vs Actual'!$D$40</definedName>
    <definedName name="QB_ROW_192330" localSheetId="2" hidden="1">'Oct 2020 PNL'!$D$28</definedName>
    <definedName name="QB_ROW_192330" localSheetId="3" hidden="1">'PNL Budget vs Actual'!$D$43</definedName>
    <definedName name="QB_ROW_19311" localSheetId="2" hidden="1">'Oct 2020 PNL'!$B$40</definedName>
    <definedName name="QB_ROW_19311" localSheetId="3" hidden="1">'PNL Budget vs Actual'!$B$62</definedName>
    <definedName name="QB_ROW_193230" localSheetId="2" hidden="1">'Oct 2020 PNL'!$D$43</definedName>
    <definedName name="QB_ROW_193230" localSheetId="3" hidden="1">'PNL Budget vs Actual'!$D$71</definedName>
    <definedName name="QB_ROW_194030" localSheetId="3" hidden="1">'PNL Budget vs Actual'!$D$58</definedName>
    <definedName name="QB_ROW_194330" localSheetId="3" hidden="1">'PNL Budget vs Actual'!$D$60</definedName>
    <definedName name="QB_ROW_196240" localSheetId="1" hidden="1">'Balance Sheet  Oct 2020'!$E$48</definedName>
    <definedName name="QB_ROW_198240" localSheetId="1" hidden="1">'Balance Sheet  Oct 2020'!$E$47</definedName>
    <definedName name="QB_ROW_199240" localSheetId="1" hidden="1">'Balance Sheet  Oct 2020'!$E$52</definedName>
    <definedName name="QB_ROW_20021" localSheetId="2" hidden="1">'Oct 2020 PNL'!$C$3</definedName>
    <definedName name="QB_ROW_20021" localSheetId="3" hidden="1">'PNL Budget vs Actual'!$C$4</definedName>
    <definedName name="QB_ROW_2021" localSheetId="1" hidden="1">'Balance Sheet  Oct 2020'!$C$4</definedName>
    <definedName name="QB_ROW_20321" localSheetId="2" hidden="1">'Oct 2020 PNL'!$C$5</definedName>
    <definedName name="QB_ROW_20321" localSheetId="3" hidden="1">'PNL Budget vs Actual'!$C$9</definedName>
    <definedName name="QB_ROW_207230" localSheetId="2" hidden="1">'Oct 2020 PNL'!$D$7</definedName>
    <definedName name="QB_ROW_207230" localSheetId="3" hidden="1">'PNL Budget vs Actual'!$D$12</definedName>
    <definedName name="QB_ROW_208240" localSheetId="2" hidden="1">'Oct 2020 PNL'!$E$33</definedName>
    <definedName name="QB_ROW_208240" localSheetId="3" hidden="1">'PNL Budget vs Actual'!$E$49</definedName>
    <definedName name="QB_ROW_21021" localSheetId="2" hidden="1">'Oct 2020 PNL'!$C$6</definedName>
    <definedName name="QB_ROW_21021" localSheetId="3" hidden="1">'PNL Budget vs Actual'!$C$10</definedName>
    <definedName name="QB_ROW_21321" localSheetId="2" hidden="1">'Oct 2020 PNL'!$C$39</definedName>
    <definedName name="QB_ROW_21321" localSheetId="3" hidden="1">'PNL Budget vs Actual'!$C$61</definedName>
    <definedName name="QB_ROW_216240" localSheetId="2" hidden="1">'Oct 2020 PNL'!$E$12</definedName>
    <definedName name="QB_ROW_216240" localSheetId="3" hidden="1">'PNL Budget vs Actual'!$E$20</definedName>
    <definedName name="QB_ROW_217230" localSheetId="1" hidden="1">'Balance Sheet  Oct 2020'!$D$5</definedName>
    <definedName name="QB_ROW_218230" localSheetId="1" hidden="1">'Balance Sheet  Oct 2020'!$D$6</definedName>
    <definedName name="QB_ROW_22011" localSheetId="2" hidden="1">'Oct 2020 PNL'!$B$41</definedName>
    <definedName name="QB_ROW_22011" localSheetId="3" hidden="1">'PNL Budget vs Actual'!$B$63</definedName>
    <definedName name="QB_ROW_220220" localSheetId="1" hidden="1">'Balance Sheet  Oct 2020'!$C$32</definedName>
    <definedName name="QB_ROW_222240" localSheetId="3" hidden="1">'PNL Budget vs Actual'!$E$54</definedName>
    <definedName name="QB_ROW_22230" localSheetId="2" hidden="1">'Oct 2020 PNL'!$D$44</definedName>
    <definedName name="QB_ROW_22230" localSheetId="3" hidden="1">'PNL Budget vs Actual'!$D$72</definedName>
    <definedName name="QB_ROW_22311" localSheetId="2" hidden="1">'Oct 2020 PNL'!$B$46</definedName>
    <definedName name="QB_ROW_22311" localSheetId="3" hidden="1">'PNL Budget vs Actual'!$B$74</definedName>
    <definedName name="QB_ROW_225020" localSheetId="1" hidden="1">'Balance Sheet  Oct 2020'!$C$28</definedName>
    <definedName name="QB_ROW_225230" localSheetId="1" hidden="1">'Balance Sheet  Oct 2020'!$D$30</definedName>
    <definedName name="QB_ROW_225320" localSheetId="1" hidden="1">'Balance Sheet  Oct 2020'!$C$31</definedName>
    <definedName name="QB_ROW_23021" localSheetId="3" hidden="1">'PNL Budget vs Actual'!$C$64</definedName>
    <definedName name="QB_ROW_230230" localSheetId="1" hidden="1">'Balance Sheet  Oct 2020'!$D$29</definedName>
    <definedName name="QB_ROW_231240" localSheetId="3" hidden="1">'PNL Budget vs Actual'!$E$41</definedName>
    <definedName name="QB_ROW_2321" localSheetId="1" hidden="1">'Balance Sheet  Oct 2020'!$C$9</definedName>
    <definedName name="QB_ROW_23321" localSheetId="3" hidden="1">'PNL Budget vs Actual'!$C$69</definedName>
    <definedName name="QB_ROW_236230" localSheetId="1" hidden="1">'Balance Sheet  Oct 2020'!$D$12</definedName>
    <definedName name="QB_ROW_24021" localSheetId="2" hidden="1">'Oct 2020 PNL'!$C$42</definedName>
    <definedName name="QB_ROW_24021" localSheetId="3" hidden="1">'PNL Budget vs Actual'!$C$70</definedName>
    <definedName name="QB_ROW_241030" localSheetId="2" hidden="1">'Oct 2020 PNL'!$D$35</definedName>
    <definedName name="QB_ROW_241030" localSheetId="3" hidden="1">'PNL Budget vs Actual'!$D$51</definedName>
    <definedName name="QB_ROW_241330" localSheetId="2" hidden="1">'Oct 2020 PNL'!$D$38</definedName>
    <definedName name="QB_ROW_241330" localSheetId="3" hidden="1">'PNL Budget vs Actual'!$D$57</definedName>
    <definedName name="QB_ROW_242030" localSheetId="3" hidden="1">'PNL Budget vs Actual'!$D$65</definedName>
    <definedName name="QB_ROW_242330" localSheetId="3" hidden="1">'PNL Budget vs Actual'!$D$67</definedName>
    <definedName name="QB_ROW_24321" localSheetId="2" hidden="1">'Oct 2020 PNL'!$C$45</definedName>
    <definedName name="QB_ROW_24321" localSheetId="3" hidden="1">'PNL Budget vs Actual'!$C$73</definedName>
    <definedName name="QB_ROW_250240" localSheetId="2" hidden="1">'Oct 2020 PNL'!$E$17</definedName>
    <definedName name="QB_ROW_250240" localSheetId="3" hidden="1">'PNL Budget vs Actual'!$E$25</definedName>
    <definedName name="QB_ROW_251240" localSheetId="2" hidden="1">'Oct 2020 PNL'!$E$16</definedName>
    <definedName name="QB_ROW_251240" localSheetId="3" hidden="1">'PNL Budget vs Actual'!$E$24</definedName>
    <definedName name="QB_ROW_252240" localSheetId="2" hidden="1">'Oct 2020 PNL'!$E$13</definedName>
    <definedName name="QB_ROW_252240" localSheetId="3" hidden="1">'PNL Budget vs Actual'!$E$21</definedName>
    <definedName name="QB_ROW_253240" localSheetId="2" hidden="1">'Oct 2020 PNL'!$E$15</definedName>
    <definedName name="QB_ROW_253240" localSheetId="3" hidden="1">'PNL Budget vs Actual'!$E$23</definedName>
    <definedName name="QB_ROW_254030" localSheetId="2" hidden="1">'Oct 2020 PNL'!$D$11</definedName>
    <definedName name="QB_ROW_254030" localSheetId="3" hidden="1">'PNL Budget vs Actual'!$D$18</definedName>
    <definedName name="QB_ROW_254330" localSheetId="2" hidden="1">'Oct 2020 PNL'!$D$18</definedName>
    <definedName name="QB_ROW_254330" localSheetId="3" hidden="1">'PNL Budget vs Actual'!$D$26</definedName>
    <definedName name="QB_ROW_255220" localSheetId="1" hidden="1">'Balance Sheet  Oct 2020'!$C$24</definedName>
    <definedName name="QB_ROW_257230" localSheetId="3" hidden="1">'PNL Budget vs Actual'!$D$68</definedName>
    <definedName name="QB_ROW_258230" localSheetId="1" hidden="1">'Balance Sheet  Oct 2020'!$D$13</definedName>
    <definedName name="QB_ROW_260230" localSheetId="1" hidden="1">'Balance Sheet  Oct 2020'!$D$14</definedName>
    <definedName name="QB_ROW_262240" localSheetId="2" hidden="1">'Oct 2020 PNL'!$E$20</definedName>
    <definedName name="QB_ROW_262240" localSheetId="3" hidden="1">'PNL Budget vs Actual'!$E$28</definedName>
    <definedName name="QB_ROW_26240" localSheetId="3" hidden="1">'PNL Budget vs Actual'!$E$53</definedName>
    <definedName name="QB_ROW_264240" localSheetId="3" hidden="1">'PNL Budget vs Actual'!$E$19</definedName>
    <definedName name="QB_ROW_265240" localSheetId="3" hidden="1">'PNL Budget vs Actual'!$E$15</definedName>
    <definedName name="QB_ROW_266230" localSheetId="3" hidden="1">'PNL Budget vs Actual'!$D$6</definedName>
    <definedName name="QB_ROW_267250" localSheetId="3" hidden="1">'PNL Budget vs Actual'!$F$35</definedName>
    <definedName name="QB_ROW_268250" localSheetId="2" hidden="1">'Oct 2020 PNL'!$F$23</definedName>
    <definedName name="QB_ROW_268250" localSheetId="3" hidden="1">'PNL Budget vs Actual'!$F$34</definedName>
    <definedName name="QB_ROW_269250" localSheetId="2" hidden="1">'Oct 2020 PNL'!$F$22</definedName>
    <definedName name="QB_ROW_269250" localSheetId="3" hidden="1">'PNL Budget vs Actual'!$F$33</definedName>
    <definedName name="QB_ROW_27030" localSheetId="2" hidden="1">'Oct 2020 PNL'!$D$8</definedName>
    <definedName name="QB_ROW_27030" localSheetId="3" hidden="1">'PNL Budget vs Actual'!$D$14</definedName>
    <definedName name="QB_ROW_271220" localSheetId="1" hidden="1">'Balance Sheet  Oct 2020'!$C$61</definedName>
    <definedName name="QB_ROW_272220" localSheetId="1" hidden="1">'Balance Sheet  Oct 2020'!$C$60</definedName>
    <definedName name="QB_ROW_273250" localSheetId="3" hidden="1">'PNL Budget vs Actual'!$F$32</definedName>
    <definedName name="QB_ROW_27330" localSheetId="2" hidden="1">'Oct 2020 PNL'!$D$10</definedName>
    <definedName name="QB_ROW_27330" localSheetId="3" hidden="1">'PNL Budget vs Actual'!$D$17</definedName>
    <definedName name="QB_ROW_28240" localSheetId="3" hidden="1">'PNL Budget vs Actual'!$E$59</definedName>
    <definedName name="QB_ROW_301" localSheetId="1" hidden="1">'Balance Sheet  Oct 2020'!$A$39</definedName>
    <definedName name="QB_ROW_3021" localSheetId="1" hidden="1">'Balance Sheet  Oct 2020'!$C$10</definedName>
    <definedName name="QB_ROW_30240" localSheetId="2" hidden="1">'Oct 2020 PNL'!$E$36</definedName>
    <definedName name="QB_ROW_30240" localSheetId="3" hidden="1">'PNL Budget vs Actual'!$E$55</definedName>
    <definedName name="QB_ROW_3230" localSheetId="3" hidden="1">'PNL Budget vs Actual'!$D$5</definedName>
    <definedName name="QB_ROW_3321" localSheetId="1" hidden="1">'Balance Sheet  Oct 2020'!$C$15</definedName>
    <definedName name="QB_ROW_39240" localSheetId="2" hidden="1">'Oct 2020 PNL'!$E$37</definedName>
    <definedName name="QB_ROW_39240" localSheetId="3" hidden="1">'PNL Budget vs Actual'!$E$56</definedName>
    <definedName name="QB_ROW_4021" localSheetId="1" hidden="1">'Balance Sheet  Oct 2020'!$C$16</definedName>
    <definedName name="QB_ROW_41030" localSheetId="2" hidden="1">'Oct 2020 PNL'!$D$19</definedName>
    <definedName name="QB_ROW_41030" localSheetId="3" hidden="1">'PNL Budget vs Actual'!$D$27</definedName>
    <definedName name="QB_ROW_41330" localSheetId="2" hidden="1">'Oct 2020 PNL'!$D$25</definedName>
    <definedName name="QB_ROW_41330" localSheetId="3" hidden="1">'PNL Budget vs Actual'!$D$39</definedName>
    <definedName name="QB_ROW_42240" localSheetId="3" hidden="1">'PNL Budget vs Actual'!$E$29</definedName>
    <definedName name="QB_ROW_4321" localSheetId="1" hidden="1">'Balance Sheet  Oct 2020'!$C$20</definedName>
    <definedName name="QB_ROW_43240" localSheetId="3" hidden="1">'PNL Budget vs Actual'!$E$38</definedName>
    <definedName name="QB_ROW_44230" localSheetId="2" hidden="1">'Oct 2020 PNL'!$D$4</definedName>
    <definedName name="QB_ROW_44230" localSheetId="3" hidden="1">'PNL Budget vs Actual'!$D$8</definedName>
    <definedName name="QB_ROW_5011" localSheetId="1" hidden="1">'Balance Sheet  Oct 2020'!$B$22</definedName>
    <definedName name="QB_ROW_50240" localSheetId="2" hidden="1">'Oct 2020 PNL'!$E$27</definedName>
    <definedName name="QB_ROW_50240" localSheetId="3" hidden="1">'PNL Budget vs Actual'!$E$42</definedName>
    <definedName name="QB_ROW_5311" localSheetId="1" hidden="1">'Balance Sheet  Oct 2020'!$B$35</definedName>
    <definedName name="QB_ROW_6011" localSheetId="1" hidden="1">'Balance Sheet  Oct 2020'!$B$36</definedName>
    <definedName name="QB_ROW_61240" localSheetId="3" hidden="1">'PNL Budget vs Actual'!$E$46</definedName>
    <definedName name="QB_ROW_6240" localSheetId="3" hidden="1">'PNL Budget vs Actual'!$E$66</definedName>
    <definedName name="QB_ROW_63030" localSheetId="2" hidden="1">'Oct 2020 PNL'!$D$29</definedName>
    <definedName name="QB_ROW_63030" localSheetId="3" hidden="1">'PNL Budget vs Actual'!$D$44</definedName>
    <definedName name="QB_ROW_6311" localSheetId="1" hidden="1">'Balance Sheet  Oct 2020'!$B$38</definedName>
    <definedName name="QB_ROW_63330" localSheetId="2" hidden="1">'Oct 2020 PNL'!$D$31</definedName>
    <definedName name="QB_ROW_63330" localSheetId="3" hidden="1">'PNL Budget vs Actual'!$D$47</definedName>
    <definedName name="QB_ROW_64240" localSheetId="2" hidden="1">'Oct 2020 PNL'!$E$30</definedName>
    <definedName name="QB_ROW_64240" localSheetId="3" hidden="1">'PNL Budget vs Actual'!$E$45</definedName>
    <definedName name="QB_ROW_67230" localSheetId="1" hidden="1">'Balance Sheet  Oct 2020'!$D$11</definedName>
    <definedName name="QB_ROW_68240" localSheetId="1" hidden="1">'Balance Sheet  Oct 2020'!$E$44</definedName>
    <definedName name="QB_ROW_7001" localSheetId="1" hidden="1">'Balance Sheet  Oct 2020'!$A$40</definedName>
    <definedName name="QB_ROW_72340" localSheetId="2" hidden="1">'Oct 2020 PNL'!$E$14</definedName>
    <definedName name="QB_ROW_72340" localSheetId="3" hidden="1">'PNL Budget vs Actual'!$E$22</definedName>
    <definedName name="QB_ROW_7240" localSheetId="3" hidden="1">'PNL Budget vs Actual'!$E$52</definedName>
    <definedName name="QB_ROW_7301" localSheetId="1" hidden="1">'Balance Sheet  Oct 2020'!$A$67</definedName>
    <definedName name="QB_ROW_79240" localSheetId="2" hidden="1">'Oct 2020 PNL'!$E$9</definedName>
    <definedName name="QB_ROW_79240" localSheetId="3" hidden="1">'PNL Budget vs Actual'!$E$16</definedName>
    <definedName name="QB_ROW_8011" localSheetId="1" hidden="1">'Balance Sheet  Oct 2020'!$B$41</definedName>
    <definedName name="QB_ROW_82040" localSheetId="2" hidden="1">'Oct 2020 PNL'!$E$21</definedName>
    <definedName name="QB_ROW_82040" localSheetId="3" hidden="1">'PNL Budget vs Actual'!$E$31</definedName>
    <definedName name="QB_ROW_82250" localSheetId="3" hidden="1">'PNL Budget vs Actual'!$F$36</definedName>
    <definedName name="QB_ROW_82340" localSheetId="2" hidden="1">'Oct 2020 PNL'!$E$24</definedName>
    <definedName name="QB_ROW_82340" localSheetId="3" hidden="1">'PNL Budget vs Actual'!$E$37</definedName>
    <definedName name="QB_ROW_8311" localSheetId="1" hidden="1">'Balance Sheet  Oct 2020'!$B$58</definedName>
    <definedName name="QB_ROW_83240" localSheetId="1" hidden="1">'Balance Sheet  Oct 2020'!$E$49</definedName>
    <definedName name="QB_ROW_86230" localSheetId="3" hidden="1">'PNL Budget vs Actual'!$D$11</definedName>
    <definedName name="QB_ROW_9021" localSheetId="1" hidden="1">'Balance Sheet  Oct 2020'!$C$42</definedName>
    <definedName name="QB_ROW_9321" localSheetId="1" hidden="1">'Balance Sheet  Oct 2020'!$C$54</definedName>
    <definedName name="QB_ROW_98220" localSheetId="1" hidden="1">'Balance Sheet  Oct 2020'!$C$23</definedName>
    <definedName name="QBCANSUPPORTUPDATE" localSheetId="1">TRUE</definedName>
    <definedName name="QBCANSUPPORTUPDATE" localSheetId="0">FALSE</definedName>
    <definedName name="QBCANSUPPORTUPDATE" localSheetId="2">TRUE</definedName>
    <definedName name="QBCANSUPPORTUPDATE" localSheetId="3">TRUE</definedName>
    <definedName name="QBCOMPANYFILENAME" localSheetId="1">"C:\Users\Public\Documents\Intuit\QuickBooks\Company Files\PBSD 2013.QBW"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ENDDATE" localSheetId="1">20201029</definedName>
    <definedName name="QBENDDATE" localSheetId="0">20201031</definedName>
    <definedName name="QBENDDATE" localSheetId="2">20201031</definedName>
    <definedName name="QBENDDATE" localSheetId="3">20201231</definedName>
    <definedName name="QBHEADERSONSCREEN" localSheetId="1">FALSE</definedName>
    <definedName name="QBHEADERSONSCREEN" localSheetId="0">FALSE</definedName>
    <definedName name="QBHEADERSONSCREEN" localSheetId="2">FALSE</definedName>
    <definedName name="QBHEADERSONSCREEN" localSheetId="3">FALSE</definedName>
    <definedName name="QBMETADATASIZE" localSheetId="1">5914</definedName>
    <definedName name="QBMETADATASIZE" localSheetId="0">0</definedName>
    <definedName name="QBMETADATASIZE" localSheetId="2">5914</definedName>
    <definedName name="QBMETADATASIZE" localSheetId="3">5914</definedName>
    <definedName name="QBPRESERVECOLOR" localSheetId="1">TRUE</definedName>
    <definedName name="QBPRESERVECOLOR" localSheetId="0">TRUE</definedName>
    <definedName name="QBPRESERVECOLOR" localSheetId="2">TRUE</definedName>
    <definedName name="QBPRESERVECOLOR" localSheetId="3">TRUE</definedName>
    <definedName name="QBPRESERVEFONT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ROWHEIGH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SPACE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REPORTCOLAXIS" localSheetId="1">0</definedName>
    <definedName name="QBREPORTCOLAXIS" localSheetId="0">0</definedName>
    <definedName name="QBREPORTCOLAXIS" localSheetId="2">0</definedName>
    <definedName name="QBREPORTCOLAXIS" localSheetId="3">0</definedName>
    <definedName name="QBREPORTCOMPANYID" localSheetId="1">"023fc636988644559ad9c4e30ae45b1f"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RECOL_ANNUALBUDGET" localSheetId="1">FALSE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VGCOGS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PRICE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BUDDIFF" localSheetId="1">FALSE</definedName>
    <definedName name="QBREPORTCOMPARECOL_BUDDIFF" localSheetId="0">FALSE</definedName>
    <definedName name="QBREPORTCOMPARECOL_BUDDIFF" localSheetId="2">FALSE</definedName>
    <definedName name="QBREPORTCOMPARECOL_BUDDIFF" localSheetId="3">TRUE</definedName>
    <definedName name="QBREPORTCOMPARECOL_BUDGET" localSheetId="1">FALSE</definedName>
    <definedName name="QBREPORTCOMPARECOL_BUDGET" localSheetId="0">FALSE</definedName>
    <definedName name="QBREPORTCOMPARECOL_BUDGET" localSheetId="2">FALSE</definedName>
    <definedName name="QBREPORTCOMPARECOL_BUDGET" localSheetId="3">TRUE</definedName>
    <definedName name="QBREPORTCOMPARECOL_BUDPCT" localSheetId="1">FALSE</definedName>
    <definedName name="QBREPORTCOMPARECOL_BUDPCT" localSheetId="0">FALSE</definedName>
    <definedName name="QBREPORTCOMPARECOL_BUDPCT" localSheetId="2">FALSE</definedName>
    <definedName name="QBREPORTCOMPARECOL_BUDPCT" localSheetId="3">TRUE</definedName>
    <definedName name="QBREPORTCOMPARECOL_COGS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GROSSMARGIN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HOURS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PCTCOL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EXPENSE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INCOM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OFSALES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ROW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PDIFF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PCT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REVPERIOD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YEAR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YDIFF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PCT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QTY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RATE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YTD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BUDGET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PC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ROWAXIS" localSheetId="1">9</definedName>
    <definedName name="QBREPORTROWAXIS" localSheetId="0">70</definedName>
    <definedName name="QBREPORTROWAXIS" localSheetId="2">11</definedName>
    <definedName name="QBREPORTROWAXIS" localSheetId="3">11</definedName>
    <definedName name="QBREPORTSUBCOLAXIS" localSheetId="1">0</definedName>
    <definedName name="QBREPORTSUBCOLAXIS" localSheetId="0">0</definedName>
    <definedName name="QBREPORTSUBCOLAXIS" localSheetId="2">0</definedName>
    <definedName name="QBREPORTSUBCOLAXIS" localSheetId="3">24</definedName>
    <definedName name="QBREPORTTYPE" localSheetId="1">5</definedName>
    <definedName name="QBREPORTTYPE" localSheetId="0">115</definedName>
    <definedName name="QBREPORTTYPE" localSheetId="2">0</definedName>
    <definedName name="QBREPORTTYPE" localSheetId="3">288</definedName>
    <definedName name="QBROWHEADERS" localSheetId="1">5</definedName>
    <definedName name="QBROWHEADERS" localSheetId="0">1</definedName>
    <definedName name="QBROWHEADERS" localSheetId="2">6</definedName>
    <definedName name="QBROWHEADERS" localSheetId="3">6</definedName>
    <definedName name="QBSTARTDATE" localSheetId="1">20200101</definedName>
    <definedName name="QBSTARTDATE" localSheetId="0">20201001</definedName>
    <definedName name="QBSTARTDATE" localSheetId="2">20201001</definedName>
    <definedName name="QBSTARTDATE" localSheetId="3">20200101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6" i="7" l="1"/>
  <c r="N226" i="7"/>
  <c r="P220" i="7"/>
  <c r="N220" i="7"/>
  <c r="P215" i="7"/>
  <c r="N215" i="7"/>
  <c r="P209" i="7"/>
  <c r="N209" i="7"/>
  <c r="P204" i="7"/>
  <c r="N204" i="7"/>
  <c r="P199" i="7"/>
  <c r="N199" i="7"/>
  <c r="P194" i="7"/>
  <c r="N194" i="7"/>
  <c r="P189" i="7"/>
  <c r="N189" i="7"/>
  <c r="P184" i="7"/>
  <c r="N184" i="7"/>
  <c r="P179" i="7"/>
  <c r="N179" i="7"/>
  <c r="P174" i="7"/>
  <c r="N174" i="7"/>
  <c r="P169" i="7"/>
  <c r="N169" i="7"/>
  <c r="P163" i="7"/>
  <c r="N163" i="7"/>
  <c r="P158" i="7"/>
  <c r="N158" i="7"/>
  <c r="P144" i="7"/>
  <c r="N144" i="7"/>
  <c r="P130" i="7"/>
  <c r="N130" i="7"/>
  <c r="P119" i="7"/>
  <c r="N119" i="7"/>
  <c r="P108" i="7"/>
  <c r="N108" i="7"/>
  <c r="P97" i="7"/>
  <c r="N97" i="7"/>
  <c r="P81" i="7"/>
  <c r="N81" i="7"/>
  <c r="P70" i="7"/>
  <c r="N70" i="7"/>
  <c r="P59" i="7"/>
  <c r="N59" i="7"/>
  <c r="P54" i="7"/>
  <c r="N54" i="7"/>
  <c r="P49" i="7"/>
  <c r="N49" i="7"/>
  <c r="P40" i="7"/>
  <c r="N40" i="7"/>
  <c r="P31" i="7"/>
  <c r="N31" i="7"/>
  <c r="P26" i="7"/>
  <c r="N26" i="7"/>
  <c r="P21" i="7"/>
  <c r="N21" i="7"/>
  <c r="P16" i="7"/>
  <c r="N16" i="7"/>
  <c r="P11" i="7"/>
  <c r="N11" i="7"/>
  <c r="P6" i="7"/>
  <c r="N6" i="7"/>
  <c r="F67" i="5" l="1"/>
  <c r="F66" i="5"/>
  <c r="F58" i="5"/>
  <c r="F57" i="5"/>
  <c r="F54" i="5"/>
  <c r="F53" i="5"/>
  <c r="F45" i="5"/>
  <c r="F39" i="5"/>
  <c r="F38" i="5"/>
  <c r="F35" i="5"/>
  <c r="F31" i="5"/>
  <c r="F21" i="5"/>
  <c r="F20" i="5"/>
  <c r="F15" i="5"/>
  <c r="F9" i="5"/>
  <c r="G47" i="3" l="1"/>
  <c r="G46" i="3"/>
  <c r="G45" i="3"/>
  <c r="G40" i="3"/>
  <c r="G39" i="3"/>
  <c r="G38" i="3"/>
  <c r="G34" i="3"/>
  <c r="G31" i="3"/>
  <c r="G28" i="3"/>
  <c r="G25" i="3"/>
  <c r="G24" i="3"/>
  <c r="G18" i="3"/>
  <c r="G10" i="3"/>
  <c r="G5" i="3"/>
  <c r="M75" i="1" l="1"/>
  <c r="K75" i="1"/>
  <c r="I75" i="1"/>
  <c r="G75" i="1"/>
  <c r="M74" i="1"/>
  <c r="K74" i="1"/>
  <c r="I74" i="1"/>
  <c r="G74" i="1"/>
  <c r="M73" i="1"/>
  <c r="K73" i="1"/>
  <c r="I73" i="1"/>
  <c r="G73" i="1"/>
  <c r="M71" i="1"/>
  <c r="K71" i="1"/>
  <c r="M69" i="1"/>
  <c r="K69" i="1"/>
  <c r="I69" i="1"/>
  <c r="G69" i="1"/>
  <c r="M67" i="1"/>
  <c r="K67" i="1"/>
  <c r="I67" i="1"/>
  <c r="G67" i="1"/>
  <c r="M66" i="1"/>
  <c r="K66" i="1"/>
  <c r="M62" i="1"/>
  <c r="K62" i="1"/>
  <c r="I62" i="1"/>
  <c r="G62" i="1"/>
  <c r="M61" i="1"/>
  <c r="K61" i="1"/>
  <c r="I61" i="1"/>
  <c r="G61" i="1"/>
  <c r="M60" i="1"/>
  <c r="K60" i="1"/>
  <c r="I60" i="1"/>
  <c r="G60" i="1"/>
  <c r="M59" i="1"/>
  <c r="K59" i="1"/>
  <c r="M57" i="1"/>
  <c r="K57" i="1"/>
  <c r="I57" i="1"/>
  <c r="G57" i="1"/>
  <c r="M56" i="1"/>
  <c r="K56" i="1"/>
  <c r="M55" i="1"/>
  <c r="K55" i="1"/>
  <c r="M54" i="1"/>
  <c r="K54" i="1"/>
  <c r="M52" i="1"/>
  <c r="K52" i="1"/>
  <c r="M50" i="1"/>
  <c r="K50" i="1"/>
  <c r="I50" i="1"/>
  <c r="G50" i="1"/>
  <c r="M49" i="1"/>
  <c r="K49" i="1"/>
  <c r="M47" i="1"/>
  <c r="K47" i="1"/>
  <c r="I47" i="1"/>
  <c r="G47" i="1"/>
  <c r="M46" i="1"/>
  <c r="K46" i="1"/>
  <c r="M45" i="1"/>
  <c r="K45" i="1"/>
  <c r="M43" i="1"/>
  <c r="K43" i="1"/>
  <c r="I43" i="1"/>
  <c r="G43" i="1"/>
  <c r="M42" i="1"/>
  <c r="K42" i="1"/>
  <c r="M41" i="1"/>
  <c r="K41" i="1"/>
  <c r="M39" i="1"/>
  <c r="K39" i="1"/>
  <c r="I39" i="1"/>
  <c r="G39" i="1"/>
  <c r="M38" i="1"/>
  <c r="K38" i="1"/>
  <c r="M37" i="1"/>
  <c r="K37" i="1"/>
  <c r="I37" i="1"/>
  <c r="G37" i="1"/>
  <c r="M36" i="1"/>
  <c r="K36" i="1"/>
  <c r="M29" i="1"/>
  <c r="K29" i="1"/>
  <c r="M28" i="1"/>
  <c r="K28" i="1"/>
  <c r="M26" i="1"/>
  <c r="K26" i="1"/>
  <c r="I26" i="1"/>
  <c r="G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7" i="1"/>
  <c r="K17" i="1"/>
  <c r="I17" i="1"/>
  <c r="G17" i="1"/>
  <c r="M15" i="1"/>
  <c r="K15" i="1"/>
  <c r="M13" i="1"/>
  <c r="K13" i="1"/>
  <c r="M12" i="1"/>
  <c r="K12" i="1"/>
  <c r="M11" i="1"/>
  <c r="K11" i="1"/>
  <c r="M9" i="1"/>
  <c r="K9" i="1"/>
  <c r="I9" i="1"/>
  <c r="G9" i="1"/>
  <c r="M8" i="1"/>
  <c r="K8" i="1"/>
  <c r="M7" i="1"/>
  <c r="K7" i="1"/>
  <c r="M5" i="1"/>
  <c r="K5" i="1"/>
</calcChain>
</file>

<file path=xl/sharedStrings.xml><?xml version="1.0" encoding="utf-8"?>
<sst xmlns="http://schemas.openxmlformats.org/spreadsheetml/2006/main" count="531" uniqueCount="212">
  <si>
    <t>Jan - Dec 20</t>
  </si>
  <si>
    <t>Budget</t>
  </si>
  <si>
    <t>$ Over Budget</t>
  </si>
  <si>
    <t>% of Budget</t>
  </si>
  <si>
    <t>Ordinary Income/Expense</t>
  </si>
  <si>
    <t>Income</t>
  </si>
  <si>
    <t>611 · Interest  Income</t>
  </si>
  <si>
    <t>Audit Adj - GBWWTP Commission</t>
  </si>
  <si>
    <t>600 · Tax Levy</t>
  </si>
  <si>
    <t>410 · Monthly REUs User Fees</t>
  </si>
  <si>
    <t>Total Income</t>
  </si>
  <si>
    <t>Expense</t>
  </si>
  <si>
    <t>Equip Purchase</t>
  </si>
  <si>
    <t>GBWWTPC Processing Fees</t>
  </si>
  <si>
    <t>Insurance</t>
  </si>
  <si>
    <t>Maintenance</t>
  </si>
  <si>
    <t>Lift Station/Pump/Gen Sets</t>
  </si>
  <si>
    <t>Pump</t>
  </si>
  <si>
    <t>Total Maintenance</t>
  </si>
  <si>
    <t>Payroll Expense</t>
  </si>
  <si>
    <t>Operators' Meeting Hours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</si>
  <si>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</si>
  <si>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</si>
  <si>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</si>
  <si>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</si>
  <si>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</si>
  <si>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</si>
  <si>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</si>
  <si>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</si>
  <si>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</si>
  <si>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</si>
  <si>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</si>
  <si>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</si>
  <si>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LLS Wetland Deliniation</t>
  </si>
  <si>
    <t>WO #14 Apple Hill</t>
  </si>
  <si>
    <t>WO #13 Extensions 2020</t>
  </si>
  <si>
    <t>PBSD General</t>
  </si>
  <si>
    <t>Engineering - Other</t>
  </si>
  <si>
    <t>Total Engineering</t>
  </si>
  <si>
    <t>Legal</t>
  </si>
  <si>
    <t>Total Professional Fees</t>
  </si>
  <si>
    <t>530 · Grounds Maintenance</t>
  </si>
  <si>
    <t>Cheq Road Membership Fee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</si>
  <si>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</si>
  <si>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</si>
  <si>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</si>
  <si>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</si>
  <si>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</si>
  <si>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</si>
  <si>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560 · Contract Service</t>
  </si>
  <si>
    <t>Force Main Direct to GBWWTPC</t>
  </si>
  <si>
    <t>Total 560 · Contract Service</t>
  </si>
  <si>
    <t>580 · Office Expenses</t>
  </si>
  <si>
    <t>Advertising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</si>
  <si>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</si>
  <si>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</si>
  <si>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</si>
  <si>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</si>
  <si>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</si>
  <si>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</si>
  <si>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</si>
  <si>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</si>
  <si>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</si>
  <si>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</si>
  <si>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</si>
  <si>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</si>
  <si>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</si>
  <si>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</si>
  <si>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</si>
  <si>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</si>
  <si>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</si>
  <si>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</si>
  <si>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</si>
  <si>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700 · Interest Expense to CWF Loans</t>
  </si>
  <si>
    <t>Total Other Expense</t>
  </si>
  <si>
    <t>Net Other Income</t>
  </si>
  <si>
    <t>Net Income</t>
  </si>
  <si>
    <t>Oct 20</t>
  </si>
  <si>
    <t>PN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</si>
  <si>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</si>
  <si>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</si>
  <si>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</si>
  <si>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</si>
  <si>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</si>
  <si>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</si>
  <si>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</si>
  <si>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</si>
  <si>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</si>
  <si>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</si>
  <si>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</si>
  <si>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</si>
  <si>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</si>
  <si>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</si>
  <si>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</si>
  <si>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</si>
  <si>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</si>
  <si>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</si>
  <si>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</si>
  <si>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</si>
  <si>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</si>
  <si>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</si>
  <si>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</si>
  <si>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</si>
  <si>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</si>
  <si>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</si>
  <si>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</si>
  <si>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</si>
  <si>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</si>
  <si>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</si>
  <si>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</si>
  <si>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</si>
  <si>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</si>
  <si>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</si>
  <si>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</si>
  <si>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</si>
  <si>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</si>
  <si>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</si>
  <si>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</si>
  <si>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</si>
  <si>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</si>
  <si>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</si>
  <si>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</si>
  <si>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</si>
  <si>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</si>
  <si>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</si>
  <si>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</si>
  <si>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</si>
  <si>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</si>
  <si>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</si>
  <si>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</si>
  <si>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</si>
  <si>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</si>
  <si>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</si>
  <si>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</si>
  <si>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</si>
  <si>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</si>
  <si>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</si>
  <si>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</si>
  <si>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</si>
  <si>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</si>
  <si>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</si>
  <si>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</si>
  <si>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</si>
  <si>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</si>
  <si>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Oct 31, 2020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</si>
  <si>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</si>
  <si>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</si>
  <si>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</si>
  <si>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</si>
  <si>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</si>
  <si>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</si>
  <si>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</si>
  <si>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</si>
  <si>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</si>
  <si>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</si>
  <si>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</si>
  <si>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Liability Check</t>
  </si>
  <si>
    <t>Paycheck</t>
  </si>
  <si>
    <t>Bill Pmt -Check</t>
  </si>
  <si>
    <t>Bill</t>
  </si>
  <si>
    <t>auto</t>
  </si>
  <si>
    <t>debit</t>
  </si>
  <si>
    <t>E-pay</t>
  </si>
  <si>
    <t>2012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</si>
  <si>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</si>
  <si>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</si>
  <si>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</si>
  <si>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</si>
  <si>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</si>
  <si>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</si>
  <si>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</si>
  <si>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</si>
  <si>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</si>
  <si>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</si>
  <si>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</si>
  <si>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</si>
  <si>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</si>
  <si>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</si>
  <si>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200 9 68851</t>
  </si>
  <si>
    <t>5825</t>
  </si>
  <si>
    <t>5826</t>
  </si>
  <si>
    <t>5827</t>
  </si>
  <si>
    <t>5828</t>
  </si>
  <si>
    <t>5829</t>
  </si>
  <si>
    <t>3126</t>
  </si>
  <si>
    <t>3128</t>
  </si>
  <si>
    <t>5830</t>
  </si>
  <si>
    <t>5831</t>
  </si>
  <si>
    <t>1007</t>
  </si>
  <si>
    <t>1006</t>
  </si>
  <si>
    <t>GoToMeeting</t>
  </si>
  <si>
    <t>Xcel Energy</t>
  </si>
  <si>
    <t>USPS</t>
  </si>
  <si>
    <t>United States Treasury</t>
  </si>
  <si>
    <t>Wisconsin Dept. of Revenue</t>
  </si>
  <si>
    <t>WI Environmental Improvement Fund DOA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</si>
  <si>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</si>
  <si>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</si>
  <si>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</si>
  <si>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</si>
  <si>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</si>
  <si>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</si>
  <si>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Rose M Lawyer</t>
  </si>
  <si>
    <t>Ryan Faragher</t>
  </si>
  <si>
    <t>GBWWTP COMMISSION.</t>
  </si>
  <si>
    <t>Diggers Hotline Inc</t>
  </si>
  <si>
    <t>Wiikwaibaan Inini</t>
  </si>
  <si>
    <t>Quality Tree Service</t>
  </si>
  <si>
    <t>Gall, Mr. Warren</t>
  </si>
  <si>
    <t>Duane L. Dehn Ind.</t>
  </si>
  <si>
    <t>GBWWTP</t>
  </si>
  <si>
    <t>Lund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</si>
</sst>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49" fontId="3" fillId="0" borderId="0" xfId="0" applyNumberFormat="1" applyFont="1"/>
    <xf numFmtId="164" fontId="3" fillId="0" borderId="6" xfId="0" applyNumberFormat="1" applyFont="1" applyBorder="1"/>
    <xf numFmtId="165" fontId="3" fillId="0" borderId="6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3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6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F12" sqref="F12"/>
    </sheetView>
  </sheetViews>
  <sheetFormatPr defaultRowHeight="15" x14ac:dyDescent="0.25"/>
  <cols>
    <col min="1" max="1" width="5.85546875" style="24" bestFit="1" customWidth="1"/>
    <col min="2" max="2" width="12.85546875" style="24" bestFit="1" customWidth="1"/>
    <col min="3" max="3" width="2.28515625" style="24" customWidth="1"/>
    <col min="4" max="4" width="9.5703125" style="24" bestFit="1" customWidth="1"/>
    <col min="5" max="5" width="2.28515625" style="24" customWidth="1"/>
    <col min="6" max="6" width="8.7109375" style="24" bestFit="1" customWidth="1"/>
    <col min="7" max="7" width="2.28515625" style="24" customWidth="1"/>
    <col min="8" max="8" width="30.7109375" style="24" customWidth="1"/>
    <col min="9" max="9" width="2.28515625" style="24" customWidth="1"/>
    <col min="10" max="10" width="4.5703125" style="24" bestFit="1" customWidth="1"/>
    <col min="11" max="11" width="2.28515625" style="24" customWidth="1"/>
    <col min="12" max="12" width="29.42578125" style="24" bestFit="1" customWidth="1"/>
    <col min="13" max="13" width="2.28515625" style="24" customWidth="1"/>
    <col min="14" max="14" width="11" style="24" bestFit="1" customWidth="1"/>
    <col min="15" max="15" width="2.28515625" style="24" customWidth="1"/>
    <col min="16" max="16" width="13.85546875" style="24" bestFit="1" customWidth="1"/>
  </cols>
  <sheetData>
    <row r="1" spans="1:16" s="22" customFormat="1" ht="15.75" thickBot="1" x14ac:dyDescent="0.3">
      <c r="A1" s="21"/>
      <c r="B1" s="25" t="s">
        <v>145</v>
      </c>
      <c r="C1" s="21"/>
      <c r="D1" s="25" t="s">
        <v>146</v>
      </c>
      <c r="E1" s="21"/>
      <c r="F1" s="25" t="s">
        <v>147</v>
      </c>
      <c r="G1" s="21"/>
      <c r="H1" s="25" t="s">
        <v>148</v>
      </c>
      <c r="I1" s="21"/>
      <c r="J1" s="25" t="s">
        <v>149</v>
      </c>
      <c r="K1" s="21"/>
      <c r="L1" s="25" t="s">
        <v>150</v>
      </c>
      <c r="M1" s="21"/>
      <c r="N1" s="25" t="s">
        <v>151</v>
      </c>
      <c r="O1" s="21"/>
      <c r="P1" s="25" t="s">
        <v>152</v>
      </c>
    </row>
    <row r="2" spans="1:16" ht="15.75" thickTop="1" x14ac:dyDescent="0.25">
      <c r="A2" s="1" t="s">
        <v>153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155</v>
      </c>
      <c r="C3" s="29"/>
      <c r="D3" s="29" t="s">
        <v>160</v>
      </c>
      <c r="E3" s="29"/>
      <c r="F3" s="30">
        <v>44109</v>
      </c>
      <c r="G3" s="29"/>
      <c r="H3" s="29" t="s">
        <v>190</v>
      </c>
      <c r="I3" s="29"/>
      <c r="J3" s="29"/>
      <c r="K3" s="29"/>
      <c r="L3" s="29" t="s">
        <v>84</v>
      </c>
      <c r="M3" s="29"/>
      <c r="N3" s="31"/>
      <c r="O3" s="29"/>
      <c r="P3" s="31">
        <v>-14.77</v>
      </c>
    </row>
    <row r="4" spans="1:16" x14ac:dyDescent="0.25">
      <c r="A4" s="1" t="s">
        <v>153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56</v>
      </c>
      <c r="M5" s="32"/>
      <c r="N5" s="34">
        <v>-14.77</v>
      </c>
      <c r="O5" s="32"/>
      <c r="P5" s="34">
        <v>14.77</v>
      </c>
    </row>
    <row r="6" spans="1:16" x14ac:dyDescent="0.25">
      <c r="A6" s="5" t="s">
        <v>154</v>
      </c>
      <c r="B6" s="5"/>
      <c r="C6" s="5"/>
      <c r="D6" s="5"/>
      <c r="E6" s="5"/>
      <c r="F6" s="35"/>
      <c r="G6" s="5"/>
      <c r="H6" s="5"/>
      <c r="I6" s="5"/>
      <c r="J6" s="5"/>
      <c r="K6" s="5"/>
      <c r="L6" s="5"/>
      <c r="M6" s="5"/>
      <c r="N6" s="4">
        <f>ROUND(SUM(N4:N5),5)</f>
        <v>-14.77</v>
      </c>
      <c r="O6" s="5"/>
      <c r="P6" s="4">
        <f>ROUND(SUM(P4:P5),5)</f>
        <v>14.77</v>
      </c>
    </row>
    <row r="7" spans="1:16" x14ac:dyDescent="0.25">
      <c r="A7" s="1" t="s">
        <v>153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155</v>
      </c>
      <c r="C8" s="29"/>
      <c r="D8" s="29" t="s">
        <v>160</v>
      </c>
      <c r="E8" s="29"/>
      <c r="F8" s="30">
        <v>44125</v>
      </c>
      <c r="G8" s="29"/>
      <c r="H8" s="29" t="s">
        <v>191</v>
      </c>
      <c r="I8" s="29"/>
      <c r="J8" s="29"/>
      <c r="K8" s="29"/>
      <c r="L8" s="29" t="s">
        <v>84</v>
      </c>
      <c r="M8" s="29"/>
      <c r="N8" s="31"/>
      <c r="O8" s="29"/>
      <c r="P8" s="31">
        <v>-11525.93</v>
      </c>
    </row>
    <row r="9" spans="1:16" x14ac:dyDescent="0.25">
      <c r="A9" s="1" t="s">
        <v>153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103</v>
      </c>
      <c r="M10" s="32"/>
      <c r="N10" s="34">
        <v>-11525.93</v>
      </c>
      <c r="O10" s="32"/>
      <c r="P10" s="34">
        <v>11525.93</v>
      </c>
    </row>
    <row r="11" spans="1:16" x14ac:dyDescent="0.25">
      <c r="A11" s="5" t="s">
        <v>154</v>
      </c>
      <c r="B11" s="5"/>
      <c r="C11" s="5"/>
      <c r="D11" s="5"/>
      <c r="E11" s="5"/>
      <c r="F11" s="35"/>
      <c r="G11" s="5"/>
      <c r="H11" s="5"/>
      <c r="I11" s="5"/>
      <c r="J11" s="5"/>
      <c r="K11" s="5"/>
      <c r="L11" s="5"/>
      <c r="M11" s="5"/>
      <c r="N11" s="4">
        <f>ROUND(SUM(N9:N10),5)</f>
        <v>-11525.93</v>
      </c>
      <c r="O11" s="5"/>
      <c r="P11" s="4">
        <f>ROUND(SUM(P9:P10),5)</f>
        <v>11525.93</v>
      </c>
    </row>
    <row r="12" spans="1:16" x14ac:dyDescent="0.25">
      <c r="A12" s="1" t="s">
        <v>153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155</v>
      </c>
      <c r="C13" s="29"/>
      <c r="D13" s="29" t="s">
        <v>160</v>
      </c>
      <c r="E13" s="29"/>
      <c r="F13" s="30">
        <v>44127</v>
      </c>
      <c r="G13" s="29"/>
      <c r="H13" s="29" t="s">
        <v>191</v>
      </c>
      <c r="I13" s="29"/>
      <c r="J13" s="29"/>
      <c r="K13" s="29"/>
      <c r="L13" s="29" t="s">
        <v>84</v>
      </c>
      <c r="M13" s="29"/>
      <c r="N13" s="31"/>
      <c r="O13" s="29"/>
      <c r="P13" s="31">
        <v>-98.55</v>
      </c>
    </row>
    <row r="14" spans="1:16" x14ac:dyDescent="0.25">
      <c r="A14" s="1" t="s">
        <v>153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46</v>
      </c>
      <c r="M15" s="32"/>
      <c r="N15" s="34">
        <v>-98.55</v>
      </c>
      <c r="O15" s="32"/>
      <c r="P15" s="34">
        <v>98.55</v>
      </c>
    </row>
    <row r="16" spans="1:16" x14ac:dyDescent="0.25">
      <c r="A16" s="5" t="s">
        <v>154</v>
      </c>
      <c r="B16" s="5"/>
      <c r="C16" s="5"/>
      <c r="D16" s="5"/>
      <c r="E16" s="5"/>
      <c r="F16" s="35"/>
      <c r="G16" s="5"/>
      <c r="H16" s="5"/>
      <c r="I16" s="5"/>
      <c r="J16" s="5"/>
      <c r="K16" s="5"/>
      <c r="L16" s="5"/>
      <c r="M16" s="5"/>
      <c r="N16" s="4">
        <f>ROUND(SUM(N14:N15),5)</f>
        <v>-98.55</v>
      </c>
      <c r="O16" s="5"/>
      <c r="P16" s="4">
        <f>ROUND(SUM(P14:P15),5)</f>
        <v>98.55</v>
      </c>
    </row>
    <row r="17" spans="1:16" x14ac:dyDescent="0.25">
      <c r="A17" s="1" t="s">
        <v>153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155</v>
      </c>
      <c r="C18" s="29"/>
      <c r="D18" s="29" t="s">
        <v>160</v>
      </c>
      <c r="E18" s="29"/>
      <c r="F18" s="30">
        <v>44127</v>
      </c>
      <c r="G18" s="29"/>
      <c r="H18" s="29"/>
      <c r="I18" s="29"/>
      <c r="J18" s="29"/>
      <c r="K18" s="29"/>
      <c r="L18" s="29" t="s">
        <v>84</v>
      </c>
      <c r="M18" s="29"/>
      <c r="N18" s="31"/>
      <c r="O18" s="29"/>
      <c r="P18" s="31">
        <v>-53.06</v>
      </c>
    </row>
    <row r="19" spans="1:16" x14ac:dyDescent="0.25">
      <c r="A19" s="1" t="s">
        <v>153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46</v>
      </c>
      <c r="M20" s="32"/>
      <c r="N20" s="34">
        <v>-53.06</v>
      </c>
      <c r="O20" s="32"/>
      <c r="P20" s="34">
        <v>53.06</v>
      </c>
    </row>
    <row r="21" spans="1:16" x14ac:dyDescent="0.25">
      <c r="A21" s="5" t="s">
        <v>154</v>
      </c>
      <c r="B21" s="5"/>
      <c r="C21" s="5"/>
      <c r="D21" s="5"/>
      <c r="E21" s="5"/>
      <c r="F21" s="35"/>
      <c r="G21" s="5"/>
      <c r="H21" s="5"/>
      <c r="I21" s="5"/>
      <c r="J21" s="5"/>
      <c r="K21" s="5"/>
      <c r="L21" s="5"/>
      <c r="M21" s="5"/>
      <c r="N21" s="4">
        <f>ROUND(SUM(N19:N20),5)</f>
        <v>-53.06</v>
      </c>
      <c r="O21" s="5"/>
      <c r="P21" s="4">
        <f>ROUND(SUM(P19:P20),5)</f>
        <v>53.06</v>
      </c>
    </row>
    <row r="22" spans="1:16" x14ac:dyDescent="0.25">
      <c r="A22" s="1" t="s">
        <v>153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155</v>
      </c>
      <c r="C23" s="29"/>
      <c r="D23" s="29" t="s">
        <v>160</v>
      </c>
      <c r="E23" s="29"/>
      <c r="F23" s="30">
        <v>44127</v>
      </c>
      <c r="G23" s="29"/>
      <c r="H23" s="29" t="s">
        <v>191</v>
      </c>
      <c r="I23" s="29"/>
      <c r="J23" s="29"/>
      <c r="K23" s="29"/>
      <c r="L23" s="29" t="s">
        <v>84</v>
      </c>
      <c r="M23" s="29"/>
      <c r="N23" s="31"/>
      <c r="O23" s="29"/>
      <c r="P23" s="31">
        <v>-98.55</v>
      </c>
    </row>
    <row r="24" spans="1:16" x14ac:dyDescent="0.25">
      <c r="A24" s="1" t="s">
        <v>153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46</v>
      </c>
      <c r="M25" s="32"/>
      <c r="N25" s="34">
        <v>-98.55</v>
      </c>
      <c r="O25" s="32"/>
      <c r="P25" s="34">
        <v>98.55</v>
      </c>
    </row>
    <row r="26" spans="1:16" x14ac:dyDescent="0.25">
      <c r="A26" s="5" t="s">
        <v>154</v>
      </c>
      <c r="B26" s="5"/>
      <c r="C26" s="5"/>
      <c r="D26" s="5"/>
      <c r="E26" s="5"/>
      <c r="F26" s="35"/>
      <c r="G26" s="5"/>
      <c r="H26" s="5"/>
      <c r="I26" s="5"/>
      <c r="J26" s="5"/>
      <c r="K26" s="5"/>
      <c r="L26" s="5"/>
      <c r="M26" s="5"/>
      <c r="N26" s="4">
        <f>ROUND(SUM(N24:N25),5)</f>
        <v>-98.55</v>
      </c>
      <c r="O26" s="5"/>
      <c r="P26" s="4">
        <f>ROUND(SUM(P24:P25),5)</f>
        <v>98.55</v>
      </c>
    </row>
    <row r="27" spans="1:16" x14ac:dyDescent="0.25">
      <c r="A27" s="1" t="s">
        <v>153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155</v>
      </c>
      <c r="C28" s="29"/>
      <c r="D28" s="29" t="s">
        <v>161</v>
      </c>
      <c r="E28" s="29"/>
      <c r="F28" s="30">
        <v>44107</v>
      </c>
      <c r="G28" s="29"/>
      <c r="H28" s="29" t="s">
        <v>192</v>
      </c>
      <c r="I28" s="29"/>
      <c r="J28" s="29"/>
      <c r="K28" s="29"/>
      <c r="L28" s="29" t="s">
        <v>84</v>
      </c>
      <c r="M28" s="29"/>
      <c r="N28" s="31"/>
      <c r="O28" s="29"/>
      <c r="P28" s="31">
        <v>-110</v>
      </c>
    </row>
    <row r="29" spans="1:16" x14ac:dyDescent="0.25">
      <c r="A29" s="1" t="s">
        <v>153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57</v>
      </c>
      <c r="M30" s="32"/>
      <c r="N30" s="34">
        <v>-110</v>
      </c>
      <c r="O30" s="32"/>
      <c r="P30" s="34">
        <v>110</v>
      </c>
    </row>
    <row r="31" spans="1:16" x14ac:dyDescent="0.25">
      <c r="A31" s="5" t="s">
        <v>154</v>
      </c>
      <c r="B31" s="5"/>
      <c r="C31" s="5"/>
      <c r="D31" s="5"/>
      <c r="E31" s="5"/>
      <c r="F31" s="35"/>
      <c r="G31" s="5"/>
      <c r="H31" s="5"/>
      <c r="I31" s="5"/>
      <c r="J31" s="5"/>
      <c r="K31" s="5"/>
      <c r="L31" s="5"/>
      <c r="M31" s="5"/>
      <c r="N31" s="4">
        <f>ROUND(SUM(N29:N30),5)</f>
        <v>-110</v>
      </c>
      <c r="O31" s="5"/>
      <c r="P31" s="4">
        <f>ROUND(SUM(P29:P30),5)</f>
        <v>110</v>
      </c>
    </row>
    <row r="32" spans="1:16" x14ac:dyDescent="0.25">
      <c r="A32" s="1" t="s">
        <v>153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156</v>
      </c>
      <c r="C33" s="29"/>
      <c r="D33" s="29" t="s">
        <v>162</v>
      </c>
      <c r="E33" s="29"/>
      <c r="F33" s="30">
        <v>44105</v>
      </c>
      <c r="G33" s="29"/>
      <c r="H33" s="29" t="s">
        <v>193</v>
      </c>
      <c r="I33" s="29"/>
      <c r="J33" s="29"/>
      <c r="K33" s="29"/>
      <c r="L33" s="29" t="s">
        <v>84</v>
      </c>
      <c r="M33" s="29"/>
      <c r="N33" s="31"/>
      <c r="O33" s="29"/>
      <c r="P33" s="31">
        <v>-1127.26</v>
      </c>
    </row>
    <row r="34" spans="1:16" x14ac:dyDescent="0.25">
      <c r="A34" s="1" t="s">
        <v>153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126</v>
      </c>
      <c r="M35" s="32"/>
      <c r="N35" s="36">
        <v>-263</v>
      </c>
      <c r="O35" s="32"/>
      <c r="P35" s="36">
        <v>263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126</v>
      </c>
      <c r="M36" s="32"/>
      <c r="N36" s="36">
        <v>-350.2</v>
      </c>
      <c r="O36" s="32"/>
      <c r="P36" s="36">
        <v>350.2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126</v>
      </c>
      <c r="M37" s="32"/>
      <c r="N37" s="36">
        <v>-350.2</v>
      </c>
      <c r="O37" s="32"/>
      <c r="P37" s="36">
        <v>350.2</v>
      </c>
    </row>
    <row r="38" spans="1:16" x14ac:dyDescent="0.25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126</v>
      </c>
      <c r="M38" s="32"/>
      <c r="N38" s="36">
        <v>-81.93</v>
      </c>
      <c r="O38" s="32"/>
      <c r="P38" s="36">
        <v>81.93</v>
      </c>
    </row>
    <row r="39" spans="1:16" ht="15.75" thickBot="1" x14ac:dyDescent="0.3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126</v>
      </c>
      <c r="M39" s="32"/>
      <c r="N39" s="34">
        <v>-81.93</v>
      </c>
      <c r="O39" s="32"/>
      <c r="P39" s="34">
        <v>81.93</v>
      </c>
    </row>
    <row r="40" spans="1:16" x14ac:dyDescent="0.25">
      <c r="A40" s="5" t="s">
        <v>154</v>
      </c>
      <c r="B40" s="5"/>
      <c r="C40" s="5"/>
      <c r="D40" s="5"/>
      <c r="E40" s="5"/>
      <c r="F40" s="35"/>
      <c r="G40" s="5"/>
      <c r="H40" s="5"/>
      <c r="I40" s="5"/>
      <c r="J40" s="5"/>
      <c r="K40" s="5"/>
      <c r="L40" s="5"/>
      <c r="M40" s="5"/>
      <c r="N40" s="4">
        <f>ROUND(SUM(N34:N39),5)</f>
        <v>-1127.26</v>
      </c>
      <c r="O40" s="5"/>
      <c r="P40" s="4">
        <f>ROUND(SUM(P34:P39),5)</f>
        <v>1127.26</v>
      </c>
    </row>
    <row r="41" spans="1:16" x14ac:dyDescent="0.25">
      <c r="A41" s="1" t="s">
        <v>153</v>
      </c>
      <c r="B41" s="1"/>
      <c r="C41" s="1"/>
      <c r="D41" s="1"/>
      <c r="E41" s="1"/>
      <c r="F41" s="27"/>
      <c r="G41" s="1"/>
      <c r="H41" s="1"/>
      <c r="I41" s="1"/>
      <c r="J41" s="1"/>
      <c r="K41" s="1"/>
      <c r="L41" s="1"/>
      <c r="M41" s="1"/>
      <c r="N41" s="28"/>
      <c r="O41" s="1"/>
      <c r="P41" s="28"/>
    </row>
    <row r="42" spans="1:16" x14ac:dyDescent="0.25">
      <c r="A42" s="26"/>
      <c r="B42" s="29" t="s">
        <v>156</v>
      </c>
      <c r="C42" s="29"/>
      <c r="D42" s="29" t="s">
        <v>162</v>
      </c>
      <c r="E42" s="29"/>
      <c r="F42" s="30">
        <v>44105</v>
      </c>
      <c r="G42" s="29"/>
      <c r="H42" s="29" t="s">
        <v>193</v>
      </c>
      <c r="I42" s="29"/>
      <c r="J42" s="29"/>
      <c r="K42" s="29"/>
      <c r="L42" s="29" t="s">
        <v>84</v>
      </c>
      <c r="M42" s="29"/>
      <c r="N42" s="31"/>
      <c r="O42" s="29"/>
      <c r="P42" s="31">
        <v>-1110.06</v>
      </c>
    </row>
    <row r="43" spans="1:16" x14ac:dyDescent="0.25">
      <c r="A43" s="1" t="s">
        <v>153</v>
      </c>
      <c r="B43" s="1"/>
      <c r="C43" s="1"/>
      <c r="D43" s="1"/>
      <c r="E43" s="1"/>
      <c r="F43" s="27"/>
      <c r="G43" s="1"/>
      <c r="H43" s="1"/>
      <c r="I43" s="1"/>
      <c r="J43" s="1"/>
      <c r="K43" s="1"/>
      <c r="L43" s="1"/>
      <c r="M43" s="1"/>
      <c r="N43" s="28"/>
      <c r="O43" s="1"/>
      <c r="P43" s="28"/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126</v>
      </c>
      <c r="M44" s="32"/>
      <c r="N44" s="36">
        <v>-254</v>
      </c>
      <c r="O44" s="32"/>
      <c r="P44" s="36">
        <v>254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126</v>
      </c>
      <c r="M45" s="32"/>
      <c r="N45" s="36">
        <v>-346.89</v>
      </c>
      <c r="O45" s="32"/>
      <c r="P45" s="36">
        <v>346.89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126</v>
      </c>
      <c r="M46" s="32"/>
      <c r="N46" s="36">
        <v>-346.89</v>
      </c>
      <c r="O46" s="32"/>
      <c r="P46" s="36">
        <v>346.89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126</v>
      </c>
      <c r="M47" s="32"/>
      <c r="N47" s="36">
        <v>-81.14</v>
      </c>
      <c r="O47" s="32"/>
      <c r="P47" s="36">
        <v>81.14</v>
      </c>
    </row>
    <row r="48" spans="1:16" ht="15.75" thickBot="1" x14ac:dyDescent="0.3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126</v>
      </c>
      <c r="M48" s="32"/>
      <c r="N48" s="34">
        <v>-81.14</v>
      </c>
      <c r="O48" s="32"/>
      <c r="P48" s="34">
        <v>81.14</v>
      </c>
    </row>
    <row r="49" spans="1:16" x14ac:dyDescent="0.25">
      <c r="A49" s="5" t="s">
        <v>154</v>
      </c>
      <c r="B49" s="5"/>
      <c r="C49" s="5"/>
      <c r="D49" s="5"/>
      <c r="E49" s="5"/>
      <c r="F49" s="35"/>
      <c r="G49" s="5"/>
      <c r="H49" s="5"/>
      <c r="I49" s="5"/>
      <c r="J49" s="5"/>
      <c r="K49" s="5"/>
      <c r="L49" s="5"/>
      <c r="M49" s="5"/>
      <c r="N49" s="4">
        <f>ROUND(SUM(N43:N48),5)</f>
        <v>-1110.06</v>
      </c>
      <c r="O49" s="5"/>
      <c r="P49" s="4">
        <f>ROUND(SUM(P43:P48),5)</f>
        <v>1110.06</v>
      </c>
    </row>
    <row r="50" spans="1:16" x14ac:dyDescent="0.25">
      <c r="A50" s="1" t="s">
        <v>153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1"/>
      <c r="M50" s="1"/>
      <c r="N50" s="28"/>
      <c r="O50" s="1"/>
      <c r="P50" s="28"/>
    </row>
    <row r="51" spans="1:16" x14ac:dyDescent="0.25">
      <c r="A51" s="26"/>
      <c r="B51" s="29" t="s">
        <v>156</v>
      </c>
      <c r="C51" s="29"/>
      <c r="D51" s="29" t="s">
        <v>162</v>
      </c>
      <c r="E51" s="29"/>
      <c r="F51" s="30">
        <v>44105</v>
      </c>
      <c r="G51" s="29"/>
      <c r="H51" s="29" t="s">
        <v>194</v>
      </c>
      <c r="I51" s="29"/>
      <c r="J51" s="29"/>
      <c r="K51" s="29"/>
      <c r="L51" s="29" t="s">
        <v>84</v>
      </c>
      <c r="M51" s="29"/>
      <c r="N51" s="31"/>
      <c r="O51" s="29"/>
      <c r="P51" s="31">
        <v>-433.34</v>
      </c>
    </row>
    <row r="52" spans="1:16" x14ac:dyDescent="0.25">
      <c r="A52" s="1" t="s">
        <v>153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28"/>
      <c r="O52" s="1"/>
      <c r="P52" s="28"/>
    </row>
    <row r="53" spans="1:16" ht="15.75" thickBot="1" x14ac:dyDescent="0.3">
      <c r="A53" s="26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126</v>
      </c>
      <c r="M53" s="32"/>
      <c r="N53" s="34">
        <v>-433.34</v>
      </c>
      <c r="O53" s="32"/>
      <c r="P53" s="34">
        <v>433.34</v>
      </c>
    </row>
    <row r="54" spans="1:16" x14ac:dyDescent="0.25">
      <c r="A54" s="5" t="s">
        <v>154</v>
      </c>
      <c r="B54" s="5"/>
      <c r="C54" s="5"/>
      <c r="D54" s="5"/>
      <c r="E54" s="5"/>
      <c r="F54" s="35"/>
      <c r="G54" s="5"/>
      <c r="H54" s="5"/>
      <c r="I54" s="5"/>
      <c r="J54" s="5"/>
      <c r="K54" s="5"/>
      <c r="L54" s="5"/>
      <c r="M54" s="5"/>
      <c r="N54" s="4">
        <f>ROUND(SUM(N52:N53),5)</f>
        <v>-433.34</v>
      </c>
      <c r="O54" s="5"/>
      <c r="P54" s="4">
        <f>ROUND(SUM(P52:P53),5)</f>
        <v>433.34</v>
      </c>
    </row>
    <row r="55" spans="1:16" x14ac:dyDescent="0.25">
      <c r="A55" s="1" t="s">
        <v>153</v>
      </c>
      <c r="B55" s="1"/>
      <c r="C55" s="1"/>
      <c r="D55" s="1"/>
      <c r="E55" s="1"/>
      <c r="F55" s="27"/>
      <c r="G55" s="1"/>
      <c r="H55" s="1"/>
      <c r="I55" s="1"/>
      <c r="J55" s="1"/>
      <c r="K55" s="1"/>
      <c r="L55" s="1"/>
      <c r="M55" s="1"/>
      <c r="N55" s="28"/>
      <c r="O55" s="1"/>
      <c r="P55" s="28"/>
    </row>
    <row r="56" spans="1:16" x14ac:dyDescent="0.25">
      <c r="A56" s="26"/>
      <c r="B56" s="29" t="s">
        <v>155</v>
      </c>
      <c r="C56" s="29"/>
      <c r="D56" s="29" t="s">
        <v>163</v>
      </c>
      <c r="E56" s="29"/>
      <c r="F56" s="30">
        <v>44107</v>
      </c>
      <c r="G56" s="29"/>
      <c r="H56" s="29" t="s">
        <v>195</v>
      </c>
      <c r="I56" s="29"/>
      <c r="J56" s="29"/>
      <c r="K56" s="29"/>
      <c r="L56" s="29" t="s">
        <v>85</v>
      </c>
      <c r="M56" s="29"/>
      <c r="N56" s="31"/>
      <c r="O56" s="29"/>
      <c r="P56" s="31">
        <v>-1988.77</v>
      </c>
    </row>
    <row r="57" spans="1:16" x14ac:dyDescent="0.25">
      <c r="A57" s="1" t="s">
        <v>153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 ht="15.75" thickBot="1" x14ac:dyDescent="0.3">
      <c r="A58" s="26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73</v>
      </c>
      <c r="M58" s="32"/>
      <c r="N58" s="34">
        <v>-1988.77</v>
      </c>
      <c r="O58" s="32"/>
      <c r="P58" s="34">
        <v>1988.77</v>
      </c>
    </row>
    <row r="59" spans="1:16" x14ac:dyDescent="0.25">
      <c r="A59" s="5" t="s">
        <v>154</v>
      </c>
      <c r="B59" s="5"/>
      <c r="C59" s="5"/>
      <c r="D59" s="5"/>
      <c r="E59" s="5"/>
      <c r="F59" s="35"/>
      <c r="G59" s="5"/>
      <c r="H59" s="5"/>
      <c r="I59" s="5"/>
      <c r="J59" s="5"/>
      <c r="K59" s="5"/>
      <c r="L59" s="5"/>
      <c r="M59" s="5"/>
      <c r="N59" s="4">
        <f>ROUND(SUM(N57:N58),5)</f>
        <v>-1988.77</v>
      </c>
      <c r="O59" s="5"/>
      <c r="P59" s="4">
        <f>ROUND(SUM(P57:P58),5)</f>
        <v>1988.77</v>
      </c>
    </row>
    <row r="60" spans="1:16" x14ac:dyDescent="0.25">
      <c r="A60" s="1" t="s">
        <v>153</v>
      </c>
      <c r="B60" s="1"/>
      <c r="C60" s="1"/>
      <c r="D60" s="1"/>
      <c r="E60" s="1"/>
      <c r="F60" s="27"/>
      <c r="G60" s="1"/>
      <c r="H60" s="1"/>
      <c r="I60" s="1"/>
      <c r="J60" s="1"/>
      <c r="K60" s="1"/>
      <c r="L60" s="1"/>
      <c r="M60" s="1"/>
      <c r="N60" s="28"/>
      <c r="O60" s="1"/>
      <c r="P60" s="28"/>
    </row>
    <row r="61" spans="1:16" x14ac:dyDescent="0.25">
      <c r="A61" s="26"/>
      <c r="B61" s="29" t="s">
        <v>157</v>
      </c>
      <c r="C61" s="29"/>
      <c r="D61" s="29" t="s">
        <v>164</v>
      </c>
      <c r="E61" s="29"/>
      <c r="F61" s="30">
        <v>44105</v>
      </c>
      <c r="G61" s="29"/>
      <c r="H61" s="29" t="s">
        <v>196</v>
      </c>
      <c r="I61" s="29"/>
      <c r="J61" s="29"/>
      <c r="K61" s="29"/>
      <c r="L61" s="29" t="s">
        <v>84</v>
      </c>
      <c r="M61" s="29"/>
      <c r="N61" s="31"/>
      <c r="O61" s="29"/>
      <c r="P61" s="31">
        <v>-416.09</v>
      </c>
    </row>
    <row r="62" spans="1:16" x14ac:dyDescent="0.25">
      <c r="A62" s="1" t="s">
        <v>153</v>
      </c>
      <c r="B62" s="1"/>
      <c r="C62" s="1"/>
      <c r="D62" s="1"/>
      <c r="E62" s="1"/>
      <c r="F62" s="27"/>
      <c r="G62" s="1"/>
      <c r="H62" s="1"/>
      <c r="I62" s="1"/>
      <c r="J62" s="1"/>
      <c r="K62" s="1"/>
      <c r="L62" s="1"/>
      <c r="M62" s="1"/>
      <c r="N62" s="28"/>
      <c r="O62" s="1"/>
      <c r="P62" s="28"/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21</v>
      </c>
      <c r="M63" s="32"/>
      <c r="N63" s="36">
        <v>-450.55</v>
      </c>
      <c r="O63" s="32"/>
      <c r="P63" s="36">
        <v>450.55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23</v>
      </c>
      <c r="M64" s="32"/>
      <c r="N64" s="36">
        <v>-27.93</v>
      </c>
      <c r="O64" s="32"/>
      <c r="P64" s="36">
        <v>27.93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126</v>
      </c>
      <c r="M65" s="32"/>
      <c r="N65" s="36">
        <v>27.93</v>
      </c>
      <c r="O65" s="32"/>
      <c r="P65" s="36">
        <v>-27.93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126</v>
      </c>
      <c r="M66" s="32"/>
      <c r="N66" s="36">
        <v>27.93</v>
      </c>
      <c r="O66" s="32"/>
      <c r="P66" s="36">
        <v>-27.93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23</v>
      </c>
      <c r="M67" s="32"/>
      <c r="N67" s="36">
        <v>-6.53</v>
      </c>
      <c r="O67" s="32"/>
      <c r="P67" s="36">
        <v>6.53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126</v>
      </c>
      <c r="M68" s="32"/>
      <c r="N68" s="36">
        <v>6.53</v>
      </c>
      <c r="O68" s="32"/>
      <c r="P68" s="36">
        <v>-6.53</v>
      </c>
    </row>
    <row r="69" spans="1:16" ht="15.75" thickBot="1" x14ac:dyDescent="0.3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126</v>
      </c>
      <c r="M69" s="32"/>
      <c r="N69" s="34">
        <v>6.53</v>
      </c>
      <c r="O69" s="32"/>
      <c r="P69" s="34">
        <v>-6.53</v>
      </c>
    </row>
    <row r="70" spans="1:16" x14ac:dyDescent="0.25">
      <c r="A70" s="5" t="s">
        <v>154</v>
      </c>
      <c r="B70" s="5"/>
      <c r="C70" s="5"/>
      <c r="D70" s="5"/>
      <c r="E70" s="5"/>
      <c r="F70" s="35"/>
      <c r="G70" s="5"/>
      <c r="H70" s="5"/>
      <c r="I70" s="5"/>
      <c r="J70" s="5"/>
      <c r="K70" s="5"/>
      <c r="L70" s="5"/>
      <c r="M70" s="5"/>
      <c r="N70" s="4">
        <f>ROUND(SUM(N62:N69),5)</f>
        <v>-416.09</v>
      </c>
      <c r="O70" s="5"/>
      <c r="P70" s="4">
        <f>ROUND(SUM(P62:P69),5)</f>
        <v>416.09</v>
      </c>
    </row>
    <row r="71" spans="1:16" x14ac:dyDescent="0.25">
      <c r="A71" s="1" t="s">
        <v>153</v>
      </c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28"/>
      <c r="O71" s="1"/>
      <c r="P71" s="28"/>
    </row>
    <row r="72" spans="1:16" x14ac:dyDescent="0.25">
      <c r="A72" s="26"/>
      <c r="B72" s="29" t="s">
        <v>157</v>
      </c>
      <c r="C72" s="29"/>
      <c r="D72" s="29" t="s">
        <v>165</v>
      </c>
      <c r="E72" s="29"/>
      <c r="F72" s="30">
        <v>44105</v>
      </c>
      <c r="G72" s="29"/>
      <c r="H72" s="29" t="s">
        <v>197</v>
      </c>
      <c r="I72" s="29"/>
      <c r="J72" s="29"/>
      <c r="K72" s="29"/>
      <c r="L72" s="29" t="s">
        <v>84</v>
      </c>
      <c r="M72" s="29"/>
      <c r="N72" s="31"/>
      <c r="O72" s="29"/>
      <c r="P72" s="31">
        <v>-208.05</v>
      </c>
    </row>
    <row r="73" spans="1:16" x14ac:dyDescent="0.25">
      <c r="A73" s="1" t="s">
        <v>153</v>
      </c>
      <c r="B73" s="1"/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28"/>
      <c r="O73" s="1"/>
      <c r="P73" s="28"/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21</v>
      </c>
      <c r="M74" s="32"/>
      <c r="N74" s="36">
        <v>-225.28</v>
      </c>
      <c r="O74" s="32"/>
      <c r="P74" s="36">
        <v>225.28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23</v>
      </c>
      <c r="M75" s="32"/>
      <c r="N75" s="36">
        <v>-13.96</v>
      </c>
      <c r="O75" s="32"/>
      <c r="P75" s="36">
        <v>13.96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126</v>
      </c>
      <c r="M76" s="32"/>
      <c r="N76" s="36">
        <v>13.96</v>
      </c>
      <c r="O76" s="32"/>
      <c r="P76" s="36">
        <v>-13.96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126</v>
      </c>
      <c r="M77" s="32"/>
      <c r="N77" s="36">
        <v>13.96</v>
      </c>
      <c r="O77" s="32"/>
      <c r="P77" s="36">
        <v>-13.96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23</v>
      </c>
      <c r="M78" s="32"/>
      <c r="N78" s="36">
        <v>-3.27</v>
      </c>
      <c r="O78" s="32"/>
      <c r="P78" s="36">
        <v>3.27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126</v>
      </c>
      <c r="M79" s="32"/>
      <c r="N79" s="36">
        <v>3.27</v>
      </c>
      <c r="O79" s="32"/>
      <c r="P79" s="36">
        <v>-3.27</v>
      </c>
    </row>
    <row r="80" spans="1:16" ht="15.75" thickBot="1" x14ac:dyDescent="0.3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126</v>
      </c>
      <c r="M80" s="32"/>
      <c r="N80" s="34">
        <v>3.27</v>
      </c>
      <c r="O80" s="32"/>
      <c r="P80" s="34">
        <v>-3.27</v>
      </c>
    </row>
    <row r="81" spans="1:16" x14ac:dyDescent="0.25">
      <c r="A81" s="5" t="s">
        <v>154</v>
      </c>
      <c r="B81" s="5"/>
      <c r="C81" s="5"/>
      <c r="D81" s="5"/>
      <c r="E81" s="5"/>
      <c r="F81" s="35"/>
      <c r="G81" s="5"/>
      <c r="H81" s="5"/>
      <c r="I81" s="5"/>
      <c r="J81" s="5"/>
      <c r="K81" s="5"/>
      <c r="L81" s="5"/>
      <c r="M81" s="5"/>
      <c r="N81" s="4">
        <f>ROUND(SUM(N73:N80),5)</f>
        <v>-208.05</v>
      </c>
      <c r="O81" s="5"/>
      <c r="P81" s="4">
        <f>ROUND(SUM(P73:P80),5)</f>
        <v>208.05</v>
      </c>
    </row>
    <row r="82" spans="1:16" x14ac:dyDescent="0.25">
      <c r="A82" s="1" t="s">
        <v>153</v>
      </c>
      <c r="B82" s="1"/>
      <c r="C82" s="1"/>
      <c r="D82" s="1"/>
      <c r="E82" s="1"/>
      <c r="F82" s="27"/>
      <c r="G82" s="1"/>
      <c r="H82" s="1"/>
      <c r="I82" s="1"/>
      <c r="J82" s="1"/>
      <c r="K82" s="1"/>
      <c r="L82" s="1"/>
      <c r="M82" s="1"/>
      <c r="N82" s="28"/>
      <c r="O82" s="1"/>
      <c r="P82" s="28"/>
    </row>
    <row r="83" spans="1:16" x14ac:dyDescent="0.25">
      <c r="A83" s="26"/>
      <c r="B83" s="29" t="s">
        <v>157</v>
      </c>
      <c r="C83" s="29"/>
      <c r="D83" s="29" t="s">
        <v>166</v>
      </c>
      <c r="E83" s="29"/>
      <c r="F83" s="30">
        <v>44105</v>
      </c>
      <c r="G83" s="29"/>
      <c r="H83" s="29" t="s">
        <v>198</v>
      </c>
      <c r="I83" s="29"/>
      <c r="J83" s="29"/>
      <c r="K83" s="29"/>
      <c r="L83" s="29" t="s">
        <v>84</v>
      </c>
      <c r="M83" s="29"/>
      <c r="N83" s="31"/>
      <c r="O83" s="29"/>
      <c r="P83" s="31">
        <v>-1062.32</v>
      </c>
    </row>
    <row r="84" spans="1:16" x14ac:dyDescent="0.25">
      <c r="A84" s="1" t="s">
        <v>153</v>
      </c>
      <c r="B84" s="1"/>
      <c r="C84" s="1"/>
      <c r="D84" s="1"/>
      <c r="E84" s="1"/>
      <c r="F84" s="27"/>
      <c r="G84" s="1"/>
      <c r="H84" s="1"/>
      <c r="I84" s="1"/>
      <c r="J84" s="1"/>
      <c r="K84" s="1"/>
      <c r="L84" s="1"/>
      <c r="M84" s="1"/>
      <c r="N84" s="28"/>
      <c r="O84" s="1"/>
      <c r="P84" s="28"/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25</v>
      </c>
      <c r="M85" s="32"/>
      <c r="N85" s="36">
        <v>-625</v>
      </c>
      <c r="O85" s="32"/>
      <c r="P85" s="36">
        <v>625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26</v>
      </c>
      <c r="M86" s="32"/>
      <c r="N86" s="36">
        <v>-1229.56</v>
      </c>
      <c r="O86" s="32"/>
      <c r="P86" s="36">
        <v>1229.56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26</v>
      </c>
      <c r="M87" s="32"/>
      <c r="N87" s="36">
        <v>-103</v>
      </c>
      <c r="O87" s="32"/>
      <c r="P87" s="36">
        <v>103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25</v>
      </c>
      <c r="M88" s="32"/>
      <c r="N88" s="36">
        <v>625</v>
      </c>
      <c r="O88" s="32"/>
      <c r="P88" s="36">
        <v>-625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126</v>
      </c>
      <c r="M89" s="32"/>
      <c r="N89" s="36">
        <v>61</v>
      </c>
      <c r="O89" s="32"/>
      <c r="P89" s="36">
        <v>-61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23</v>
      </c>
      <c r="M90" s="32"/>
      <c r="N90" s="36">
        <v>-121.37</v>
      </c>
      <c r="O90" s="32"/>
      <c r="P90" s="36">
        <v>121.37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126</v>
      </c>
      <c r="M91" s="32"/>
      <c r="N91" s="36">
        <v>121.37</v>
      </c>
      <c r="O91" s="32"/>
      <c r="P91" s="36">
        <v>-121.37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126</v>
      </c>
      <c r="M92" s="32"/>
      <c r="N92" s="36">
        <v>121.37</v>
      </c>
      <c r="O92" s="32"/>
      <c r="P92" s="36">
        <v>-121.37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23</v>
      </c>
      <c r="M93" s="32"/>
      <c r="N93" s="36">
        <v>-28.38</v>
      </c>
      <c r="O93" s="32"/>
      <c r="P93" s="36">
        <v>28.38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126</v>
      </c>
      <c r="M94" s="32"/>
      <c r="N94" s="36">
        <v>28.38</v>
      </c>
      <c r="O94" s="32"/>
      <c r="P94" s="36">
        <v>-28.38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126</v>
      </c>
      <c r="M95" s="32"/>
      <c r="N95" s="36">
        <v>28.38</v>
      </c>
      <c r="O95" s="32"/>
      <c r="P95" s="36">
        <v>-28.38</v>
      </c>
    </row>
    <row r="96" spans="1:16" ht="15.75" thickBot="1" x14ac:dyDescent="0.3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126</v>
      </c>
      <c r="M96" s="32"/>
      <c r="N96" s="34">
        <v>59.49</v>
      </c>
      <c r="O96" s="32"/>
      <c r="P96" s="34">
        <v>-59.49</v>
      </c>
    </row>
    <row r="97" spans="1:16" x14ac:dyDescent="0.25">
      <c r="A97" s="5" t="s">
        <v>154</v>
      </c>
      <c r="B97" s="5"/>
      <c r="C97" s="5"/>
      <c r="D97" s="5"/>
      <c r="E97" s="5"/>
      <c r="F97" s="35"/>
      <c r="G97" s="5"/>
      <c r="H97" s="5"/>
      <c r="I97" s="5"/>
      <c r="J97" s="5"/>
      <c r="K97" s="5"/>
      <c r="L97" s="5"/>
      <c r="M97" s="5"/>
      <c r="N97" s="4">
        <f>ROUND(SUM(N84:N96),5)</f>
        <v>-1062.32</v>
      </c>
      <c r="O97" s="5"/>
      <c r="P97" s="4">
        <f>ROUND(SUM(P84:P96),5)</f>
        <v>1062.32</v>
      </c>
    </row>
    <row r="98" spans="1:16" x14ac:dyDescent="0.25">
      <c r="A98" s="1" t="s">
        <v>153</v>
      </c>
      <c r="B98" s="1"/>
      <c r="C98" s="1"/>
      <c r="D98" s="1"/>
      <c r="E98" s="1"/>
      <c r="F98" s="27"/>
      <c r="G98" s="1"/>
      <c r="H98" s="1"/>
      <c r="I98" s="1"/>
      <c r="J98" s="1"/>
      <c r="K98" s="1"/>
      <c r="L98" s="1"/>
      <c r="M98" s="1"/>
      <c r="N98" s="28"/>
      <c r="O98" s="1"/>
      <c r="P98" s="28"/>
    </row>
    <row r="99" spans="1:16" x14ac:dyDescent="0.25">
      <c r="A99" s="26"/>
      <c r="B99" s="29" t="s">
        <v>157</v>
      </c>
      <c r="C99" s="29"/>
      <c r="D99" s="29" t="s">
        <v>167</v>
      </c>
      <c r="E99" s="29"/>
      <c r="F99" s="30">
        <v>44105</v>
      </c>
      <c r="G99" s="29"/>
      <c r="H99" s="29" t="s">
        <v>199</v>
      </c>
      <c r="I99" s="29"/>
      <c r="J99" s="29"/>
      <c r="K99" s="29"/>
      <c r="L99" s="29" t="s">
        <v>84</v>
      </c>
      <c r="M99" s="29"/>
      <c r="N99" s="31"/>
      <c r="O99" s="29"/>
      <c r="P99" s="31">
        <v>-208.05</v>
      </c>
    </row>
    <row r="100" spans="1:16" x14ac:dyDescent="0.25">
      <c r="A100" s="1" t="s">
        <v>153</v>
      </c>
      <c r="B100" s="1"/>
      <c r="C100" s="1"/>
      <c r="D100" s="1"/>
      <c r="E100" s="1"/>
      <c r="F100" s="27"/>
      <c r="G100" s="1"/>
      <c r="H100" s="1"/>
      <c r="I100" s="1"/>
      <c r="J100" s="1"/>
      <c r="K100" s="1"/>
      <c r="L100" s="1"/>
      <c r="M100" s="1"/>
      <c r="N100" s="28"/>
      <c r="O100" s="1"/>
      <c r="P100" s="28"/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21</v>
      </c>
      <c r="M101" s="32"/>
      <c r="N101" s="36">
        <v>-225.28</v>
      </c>
      <c r="O101" s="32"/>
      <c r="P101" s="36">
        <v>225.28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23</v>
      </c>
      <c r="M102" s="32"/>
      <c r="N102" s="36">
        <v>-13.96</v>
      </c>
      <c r="O102" s="32"/>
      <c r="P102" s="36">
        <v>13.96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126</v>
      </c>
      <c r="M103" s="32"/>
      <c r="N103" s="36">
        <v>13.96</v>
      </c>
      <c r="O103" s="32"/>
      <c r="P103" s="36">
        <v>-13.96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126</v>
      </c>
      <c r="M104" s="32"/>
      <c r="N104" s="36">
        <v>13.96</v>
      </c>
      <c r="O104" s="32"/>
      <c r="P104" s="36">
        <v>-13.96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23</v>
      </c>
      <c r="M105" s="32"/>
      <c r="N105" s="36">
        <v>-3.27</v>
      </c>
      <c r="O105" s="32"/>
      <c r="P105" s="36">
        <v>3.27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126</v>
      </c>
      <c r="M106" s="32"/>
      <c r="N106" s="36">
        <v>3.27</v>
      </c>
      <c r="O106" s="32"/>
      <c r="P106" s="36">
        <v>-3.27</v>
      </c>
    </row>
    <row r="107" spans="1:16" ht="15.75" thickBot="1" x14ac:dyDescent="0.3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126</v>
      </c>
      <c r="M107" s="32"/>
      <c r="N107" s="34">
        <v>3.27</v>
      </c>
      <c r="O107" s="32"/>
      <c r="P107" s="34">
        <v>-3.27</v>
      </c>
    </row>
    <row r="108" spans="1:16" x14ac:dyDescent="0.25">
      <c r="A108" s="5" t="s">
        <v>154</v>
      </c>
      <c r="B108" s="5"/>
      <c r="C108" s="5"/>
      <c r="D108" s="5"/>
      <c r="E108" s="5"/>
      <c r="F108" s="35"/>
      <c r="G108" s="5"/>
      <c r="H108" s="5"/>
      <c r="I108" s="5"/>
      <c r="J108" s="5"/>
      <c r="K108" s="5"/>
      <c r="L108" s="5"/>
      <c r="M108" s="5"/>
      <c r="N108" s="4">
        <f>ROUND(SUM(N100:N107),5)</f>
        <v>-208.05</v>
      </c>
      <c r="O108" s="5"/>
      <c r="P108" s="4">
        <f>ROUND(SUM(P100:P107),5)</f>
        <v>208.05</v>
      </c>
    </row>
    <row r="109" spans="1:16" x14ac:dyDescent="0.25">
      <c r="A109" s="1" t="s">
        <v>153</v>
      </c>
      <c r="B109" s="1"/>
      <c r="C109" s="1"/>
      <c r="D109" s="1"/>
      <c r="E109" s="1"/>
      <c r="F109" s="27"/>
      <c r="G109" s="1"/>
      <c r="H109" s="1"/>
      <c r="I109" s="1"/>
      <c r="J109" s="1"/>
      <c r="K109" s="1"/>
      <c r="L109" s="1"/>
      <c r="M109" s="1"/>
      <c r="N109" s="28"/>
      <c r="O109" s="1"/>
      <c r="P109" s="28"/>
    </row>
    <row r="110" spans="1:16" x14ac:dyDescent="0.25">
      <c r="A110" s="26"/>
      <c r="B110" s="29" t="s">
        <v>157</v>
      </c>
      <c r="C110" s="29"/>
      <c r="D110" s="29" t="s">
        <v>168</v>
      </c>
      <c r="E110" s="29"/>
      <c r="F110" s="30">
        <v>44105</v>
      </c>
      <c r="G110" s="29"/>
      <c r="H110" s="29" t="s">
        <v>200</v>
      </c>
      <c r="I110" s="29"/>
      <c r="J110" s="29"/>
      <c r="K110" s="29"/>
      <c r="L110" s="29" t="s">
        <v>84</v>
      </c>
      <c r="M110" s="29"/>
      <c r="N110" s="31"/>
      <c r="O110" s="29"/>
      <c r="P110" s="31">
        <v>-208.05</v>
      </c>
    </row>
    <row r="111" spans="1:16" x14ac:dyDescent="0.25">
      <c r="A111" s="1" t="s">
        <v>153</v>
      </c>
      <c r="B111" s="1"/>
      <c r="C111" s="1"/>
      <c r="D111" s="1"/>
      <c r="E111" s="1"/>
      <c r="F111" s="27"/>
      <c r="G111" s="1"/>
      <c r="H111" s="1"/>
      <c r="I111" s="1"/>
      <c r="J111" s="1"/>
      <c r="K111" s="1"/>
      <c r="L111" s="1"/>
      <c r="M111" s="1"/>
      <c r="N111" s="28"/>
      <c r="O111" s="1"/>
      <c r="P111" s="28"/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21</v>
      </c>
      <c r="M112" s="32"/>
      <c r="N112" s="36">
        <v>-225.28</v>
      </c>
      <c r="O112" s="32"/>
      <c r="P112" s="36">
        <v>225.28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23</v>
      </c>
      <c r="M113" s="32"/>
      <c r="N113" s="36">
        <v>-13.96</v>
      </c>
      <c r="O113" s="32"/>
      <c r="P113" s="36">
        <v>13.96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126</v>
      </c>
      <c r="M114" s="32"/>
      <c r="N114" s="36">
        <v>13.96</v>
      </c>
      <c r="O114" s="32"/>
      <c r="P114" s="36">
        <v>-13.96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126</v>
      </c>
      <c r="M115" s="32"/>
      <c r="N115" s="36">
        <v>13.96</v>
      </c>
      <c r="O115" s="32"/>
      <c r="P115" s="36">
        <v>-13.96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23</v>
      </c>
      <c r="M116" s="32"/>
      <c r="N116" s="36">
        <v>-3.27</v>
      </c>
      <c r="O116" s="32"/>
      <c r="P116" s="36">
        <v>3.27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126</v>
      </c>
      <c r="M117" s="32"/>
      <c r="N117" s="36">
        <v>3.27</v>
      </c>
      <c r="O117" s="32"/>
      <c r="P117" s="36">
        <v>-3.27</v>
      </c>
    </row>
    <row r="118" spans="1:16" ht="15.75" thickBot="1" x14ac:dyDescent="0.3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126</v>
      </c>
      <c r="M118" s="32"/>
      <c r="N118" s="34">
        <v>3.27</v>
      </c>
      <c r="O118" s="32"/>
      <c r="P118" s="34">
        <v>-3.27</v>
      </c>
    </row>
    <row r="119" spans="1:16" x14ac:dyDescent="0.25">
      <c r="A119" s="5" t="s">
        <v>154</v>
      </c>
      <c r="B119" s="5"/>
      <c r="C119" s="5"/>
      <c r="D119" s="5"/>
      <c r="E119" s="5"/>
      <c r="F119" s="35"/>
      <c r="G119" s="5"/>
      <c r="H119" s="5"/>
      <c r="I119" s="5"/>
      <c r="J119" s="5"/>
      <c r="K119" s="5"/>
      <c r="L119" s="5"/>
      <c r="M119" s="5"/>
      <c r="N119" s="4">
        <f>ROUND(SUM(N111:N118),5)</f>
        <v>-208.05</v>
      </c>
      <c r="O119" s="5"/>
      <c r="P119" s="4">
        <f>ROUND(SUM(P111:P118),5)</f>
        <v>208.05</v>
      </c>
    </row>
    <row r="120" spans="1:16" x14ac:dyDescent="0.25">
      <c r="A120" s="1" t="s">
        <v>153</v>
      </c>
      <c r="B120" s="1"/>
      <c r="C120" s="1"/>
      <c r="D120" s="1"/>
      <c r="E120" s="1"/>
      <c r="F120" s="27"/>
      <c r="G120" s="1"/>
      <c r="H120" s="1"/>
      <c r="I120" s="1"/>
      <c r="J120" s="1"/>
      <c r="K120" s="1"/>
      <c r="L120" s="1"/>
      <c r="M120" s="1"/>
      <c r="N120" s="28"/>
      <c r="O120" s="1"/>
      <c r="P120" s="28"/>
    </row>
    <row r="121" spans="1:16" x14ac:dyDescent="0.25">
      <c r="A121" s="26"/>
      <c r="B121" s="29" t="s">
        <v>157</v>
      </c>
      <c r="C121" s="29"/>
      <c r="D121" s="29" t="s">
        <v>169</v>
      </c>
      <c r="E121" s="29"/>
      <c r="F121" s="30">
        <v>44105</v>
      </c>
      <c r="G121" s="29"/>
      <c r="H121" s="29" t="s">
        <v>201</v>
      </c>
      <c r="I121" s="29"/>
      <c r="J121" s="29"/>
      <c r="K121" s="29"/>
      <c r="L121" s="29" t="s">
        <v>84</v>
      </c>
      <c r="M121" s="29"/>
      <c r="N121" s="31"/>
      <c r="O121" s="29"/>
      <c r="P121" s="31">
        <v>-208.05</v>
      </c>
    </row>
    <row r="122" spans="1:16" x14ac:dyDescent="0.25">
      <c r="A122" s="1" t="s">
        <v>153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21</v>
      </c>
      <c r="M123" s="32"/>
      <c r="N123" s="36">
        <v>-225.28</v>
      </c>
      <c r="O123" s="32"/>
      <c r="P123" s="36">
        <v>225.28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23</v>
      </c>
      <c r="M124" s="32"/>
      <c r="N124" s="36">
        <v>-13.96</v>
      </c>
      <c r="O124" s="32"/>
      <c r="P124" s="36">
        <v>13.96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126</v>
      </c>
      <c r="M125" s="32"/>
      <c r="N125" s="36">
        <v>13.96</v>
      </c>
      <c r="O125" s="32"/>
      <c r="P125" s="36">
        <v>-13.96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126</v>
      </c>
      <c r="M126" s="32"/>
      <c r="N126" s="36">
        <v>13.96</v>
      </c>
      <c r="O126" s="32"/>
      <c r="P126" s="36">
        <v>-13.96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23</v>
      </c>
      <c r="M127" s="32"/>
      <c r="N127" s="36">
        <v>-3.27</v>
      </c>
      <c r="O127" s="32"/>
      <c r="P127" s="36">
        <v>3.27</v>
      </c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126</v>
      </c>
      <c r="M128" s="32"/>
      <c r="N128" s="36">
        <v>3.27</v>
      </c>
      <c r="O128" s="32"/>
      <c r="P128" s="36">
        <v>-3.27</v>
      </c>
    </row>
    <row r="129" spans="1:16" ht="15.75" thickBot="1" x14ac:dyDescent="0.3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126</v>
      </c>
      <c r="M129" s="32"/>
      <c r="N129" s="34">
        <v>3.27</v>
      </c>
      <c r="O129" s="32"/>
      <c r="P129" s="34">
        <v>-3.27</v>
      </c>
    </row>
    <row r="130" spans="1:16" x14ac:dyDescent="0.25">
      <c r="A130" s="5" t="s">
        <v>154</v>
      </c>
      <c r="B130" s="5"/>
      <c r="C130" s="5"/>
      <c r="D130" s="5"/>
      <c r="E130" s="5"/>
      <c r="F130" s="35"/>
      <c r="G130" s="5"/>
      <c r="H130" s="5"/>
      <c r="I130" s="5"/>
      <c r="J130" s="5"/>
      <c r="K130" s="5"/>
      <c r="L130" s="5"/>
      <c r="M130" s="5"/>
      <c r="N130" s="4">
        <f>ROUND(SUM(N122:N129),5)</f>
        <v>-208.05</v>
      </c>
      <c r="O130" s="5"/>
      <c r="P130" s="4">
        <f>ROUND(SUM(P122:P129),5)</f>
        <v>208.05</v>
      </c>
    </row>
    <row r="131" spans="1:16" x14ac:dyDescent="0.25">
      <c r="A131" s="1" t="s">
        <v>153</v>
      </c>
      <c r="B131" s="1"/>
      <c r="C131" s="1"/>
      <c r="D131" s="1"/>
      <c r="E131" s="1"/>
      <c r="F131" s="27"/>
      <c r="G131" s="1"/>
      <c r="H131" s="1"/>
      <c r="I131" s="1"/>
      <c r="J131" s="1"/>
      <c r="K131" s="1"/>
      <c r="L131" s="1"/>
      <c r="M131" s="1"/>
      <c r="N131" s="28"/>
      <c r="O131" s="1"/>
      <c r="P131" s="28"/>
    </row>
    <row r="132" spans="1:16" x14ac:dyDescent="0.25">
      <c r="A132" s="26"/>
      <c r="B132" s="29" t="s">
        <v>157</v>
      </c>
      <c r="C132" s="29"/>
      <c r="D132" s="29" t="s">
        <v>170</v>
      </c>
      <c r="E132" s="29"/>
      <c r="F132" s="30">
        <v>44105</v>
      </c>
      <c r="G132" s="29"/>
      <c r="H132" s="29" t="s">
        <v>202</v>
      </c>
      <c r="I132" s="29"/>
      <c r="J132" s="29"/>
      <c r="K132" s="29"/>
      <c r="L132" s="29" t="s">
        <v>84</v>
      </c>
      <c r="M132" s="29"/>
      <c r="N132" s="31"/>
      <c r="O132" s="29"/>
      <c r="P132" s="31">
        <v>-1035.98</v>
      </c>
    </row>
    <row r="133" spans="1:16" x14ac:dyDescent="0.25">
      <c r="A133" s="1" t="s">
        <v>153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26</v>
      </c>
      <c r="M134" s="32"/>
      <c r="N134" s="36">
        <v>-681.25</v>
      </c>
      <c r="O134" s="32"/>
      <c r="P134" s="36">
        <v>681.25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25</v>
      </c>
      <c r="M135" s="32"/>
      <c r="N135" s="36">
        <v>-625</v>
      </c>
      <c r="O135" s="32"/>
      <c r="P135" s="36">
        <v>625</v>
      </c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126</v>
      </c>
      <c r="M136" s="32"/>
      <c r="N136" s="36">
        <v>127</v>
      </c>
      <c r="O136" s="32"/>
      <c r="P136" s="36">
        <v>-127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23</v>
      </c>
      <c r="M137" s="32"/>
      <c r="N137" s="36">
        <v>-80.989999999999995</v>
      </c>
      <c r="O137" s="32"/>
      <c r="P137" s="36">
        <v>80.989999999999995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126</v>
      </c>
      <c r="M138" s="32"/>
      <c r="N138" s="36">
        <v>80.989999999999995</v>
      </c>
      <c r="O138" s="32"/>
      <c r="P138" s="36">
        <v>-80.989999999999995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126</v>
      </c>
      <c r="M139" s="32"/>
      <c r="N139" s="36">
        <v>80.989999999999995</v>
      </c>
      <c r="O139" s="32"/>
      <c r="P139" s="36">
        <v>-80.989999999999995</v>
      </c>
    </row>
    <row r="140" spans="1:16" x14ac:dyDescent="0.25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23</v>
      </c>
      <c r="M140" s="32"/>
      <c r="N140" s="36">
        <v>-18.940000000000001</v>
      </c>
      <c r="O140" s="32"/>
      <c r="P140" s="36">
        <v>18.940000000000001</v>
      </c>
    </row>
    <row r="141" spans="1:16" x14ac:dyDescent="0.25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126</v>
      </c>
      <c r="M141" s="32"/>
      <c r="N141" s="36">
        <v>18.940000000000001</v>
      </c>
      <c r="O141" s="32"/>
      <c r="P141" s="36">
        <v>-18.940000000000001</v>
      </c>
    </row>
    <row r="142" spans="1:16" x14ac:dyDescent="0.25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126</v>
      </c>
      <c r="M142" s="32"/>
      <c r="N142" s="36">
        <v>18.940000000000001</v>
      </c>
      <c r="O142" s="32"/>
      <c r="P142" s="36">
        <v>-18.940000000000001</v>
      </c>
    </row>
    <row r="143" spans="1:16" ht="15.75" thickBot="1" x14ac:dyDescent="0.3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126</v>
      </c>
      <c r="M143" s="32"/>
      <c r="N143" s="34">
        <v>43.34</v>
      </c>
      <c r="O143" s="32"/>
      <c r="P143" s="34">
        <v>-43.34</v>
      </c>
    </row>
    <row r="144" spans="1:16" x14ac:dyDescent="0.25">
      <c r="A144" s="5" t="s">
        <v>154</v>
      </c>
      <c r="B144" s="5"/>
      <c r="C144" s="5"/>
      <c r="D144" s="5"/>
      <c r="E144" s="5"/>
      <c r="F144" s="35"/>
      <c r="G144" s="5"/>
      <c r="H144" s="5"/>
      <c r="I144" s="5"/>
      <c r="J144" s="5"/>
      <c r="K144" s="5"/>
      <c r="L144" s="5"/>
      <c r="M144" s="5"/>
      <c r="N144" s="4">
        <f>ROUND(SUM(N133:N143),5)</f>
        <v>-1035.98</v>
      </c>
      <c r="O144" s="5"/>
      <c r="P144" s="4">
        <f>ROUND(SUM(P133:P143),5)</f>
        <v>1035.98</v>
      </c>
    </row>
    <row r="145" spans="1:16" x14ac:dyDescent="0.25">
      <c r="A145" s="1" t="s">
        <v>153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x14ac:dyDescent="0.25">
      <c r="A146" s="26"/>
      <c r="B146" s="29" t="s">
        <v>157</v>
      </c>
      <c r="C146" s="29"/>
      <c r="D146" s="29" t="s">
        <v>171</v>
      </c>
      <c r="E146" s="29"/>
      <c r="F146" s="30">
        <v>44105</v>
      </c>
      <c r="G146" s="29"/>
      <c r="H146" s="29" t="s">
        <v>203</v>
      </c>
      <c r="I146" s="29"/>
      <c r="J146" s="29"/>
      <c r="K146" s="29"/>
      <c r="L146" s="29" t="s">
        <v>84</v>
      </c>
      <c r="M146" s="29"/>
      <c r="N146" s="31"/>
      <c r="O146" s="29"/>
      <c r="P146" s="31">
        <v>-818.93</v>
      </c>
    </row>
    <row r="147" spans="1:16" x14ac:dyDescent="0.25">
      <c r="A147" s="1" t="s">
        <v>153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 x14ac:dyDescent="0.25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26</v>
      </c>
      <c r="M148" s="32"/>
      <c r="N148" s="36">
        <v>-900</v>
      </c>
      <c r="O148" s="32"/>
      <c r="P148" s="36">
        <v>900</v>
      </c>
    </row>
    <row r="149" spans="1:16" x14ac:dyDescent="0.25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26</v>
      </c>
      <c r="M149" s="32"/>
      <c r="N149" s="36">
        <v>-80</v>
      </c>
      <c r="O149" s="32"/>
      <c r="P149" s="36">
        <v>80</v>
      </c>
    </row>
    <row r="150" spans="1:16" x14ac:dyDescent="0.25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126</v>
      </c>
      <c r="M150" s="32"/>
      <c r="N150" s="36">
        <v>66</v>
      </c>
      <c r="O150" s="32"/>
      <c r="P150" s="36">
        <v>-66</v>
      </c>
    </row>
    <row r="151" spans="1:16" x14ac:dyDescent="0.25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23</v>
      </c>
      <c r="M151" s="32"/>
      <c r="N151" s="36">
        <v>-60.76</v>
      </c>
      <c r="O151" s="32"/>
      <c r="P151" s="36">
        <v>60.76</v>
      </c>
    </row>
    <row r="152" spans="1:16" x14ac:dyDescent="0.25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126</v>
      </c>
      <c r="M152" s="32"/>
      <c r="N152" s="36">
        <v>60.76</v>
      </c>
      <c r="O152" s="32"/>
      <c r="P152" s="36">
        <v>-60.76</v>
      </c>
    </row>
    <row r="153" spans="1:16" x14ac:dyDescent="0.25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126</v>
      </c>
      <c r="M153" s="32"/>
      <c r="N153" s="36">
        <v>60.76</v>
      </c>
      <c r="O153" s="32"/>
      <c r="P153" s="36">
        <v>-60.76</v>
      </c>
    </row>
    <row r="154" spans="1:16" x14ac:dyDescent="0.25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23</v>
      </c>
      <c r="M154" s="32"/>
      <c r="N154" s="36">
        <v>-14.21</v>
      </c>
      <c r="O154" s="32"/>
      <c r="P154" s="36">
        <v>14.21</v>
      </c>
    </row>
    <row r="155" spans="1:16" x14ac:dyDescent="0.25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126</v>
      </c>
      <c r="M155" s="32"/>
      <c r="N155" s="36">
        <v>14.21</v>
      </c>
      <c r="O155" s="32"/>
      <c r="P155" s="36">
        <v>-14.21</v>
      </c>
    </row>
    <row r="156" spans="1:16" x14ac:dyDescent="0.25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126</v>
      </c>
      <c r="M156" s="32"/>
      <c r="N156" s="36">
        <v>14.21</v>
      </c>
      <c r="O156" s="32"/>
      <c r="P156" s="36">
        <v>-14.21</v>
      </c>
    </row>
    <row r="157" spans="1:16" ht="15.75" thickBot="1" x14ac:dyDescent="0.3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126</v>
      </c>
      <c r="M157" s="32"/>
      <c r="N157" s="34">
        <v>20.100000000000001</v>
      </c>
      <c r="O157" s="32"/>
      <c r="P157" s="34">
        <v>-20.100000000000001</v>
      </c>
    </row>
    <row r="158" spans="1:16" x14ac:dyDescent="0.25">
      <c r="A158" s="5" t="s">
        <v>154</v>
      </c>
      <c r="B158" s="5"/>
      <c r="C158" s="5"/>
      <c r="D158" s="5"/>
      <c r="E158" s="5"/>
      <c r="F158" s="35"/>
      <c r="G158" s="5"/>
      <c r="H158" s="5"/>
      <c r="I158" s="5"/>
      <c r="J158" s="5"/>
      <c r="K158" s="5"/>
      <c r="L158" s="5"/>
      <c r="M158" s="5"/>
      <c r="N158" s="4">
        <f>ROUND(SUM(N147:N157),5)</f>
        <v>-818.93</v>
      </c>
      <c r="O158" s="5"/>
      <c r="P158" s="4">
        <f>ROUND(SUM(P147:P157),5)</f>
        <v>818.93</v>
      </c>
    </row>
    <row r="159" spans="1:16" x14ac:dyDescent="0.25">
      <c r="A159" s="1" t="s">
        <v>153</v>
      </c>
      <c r="B159" s="1"/>
      <c r="C159" s="1"/>
      <c r="D159" s="1"/>
      <c r="E159" s="1"/>
      <c r="F159" s="27"/>
      <c r="G159" s="1"/>
      <c r="H159" s="1"/>
      <c r="I159" s="1"/>
      <c r="J159" s="1"/>
      <c r="K159" s="1"/>
      <c r="L159" s="1"/>
      <c r="M159" s="1"/>
      <c r="N159" s="28"/>
      <c r="O159" s="1"/>
      <c r="P159" s="28"/>
    </row>
    <row r="160" spans="1:16" x14ac:dyDescent="0.25">
      <c r="A160" s="26"/>
      <c r="B160" s="29" t="s">
        <v>155</v>
      </c>
      <c r="C160" s="29"/>
      <c r="D160" s="29" t="s">
        <v>172</v>
      </c>
      <c r="E160" s="29"/>
      <c r="F160" s="30">
        <v>44105</v>
      </c>
      <c r="G160" s="29"/>
      <c r="H160" s="29" t="s">
        <v>202</v>
      </c>
      <c r="I160" s="29"/>
      <c r="J160" s="29"/>
      <c r="K160" s="29"/>
      <c r="L160" s="29" t="s">
        <v>84</v>
      </c>
      <c r="M160" s="29"/>
      <c r="N160" s="31"/>
      <c r="O160" s="29"/>
      <c r="P160" s="31">
        <v>-50</v>
      </c>
    </row>
    <row r="161" spans="1:16" x14ac:dyDescent="0.25">
      <c r="A161" s="1" t="s">
        <v>153</v>
      </c>
      <c r="B161" s="1"/>
      <c r="C161" s="1"/>
      <c r="D161" s="1"/>
      <c r="E161" s="1"/>
      <c r="F161" s="27"/>
      <c r="G161" s="1"/>
      <c r="H161" s="1"/>
      <c r="I161" s="1"/>
      <c r="J161" s="1"/>
      <c r="K161" s="1"/>
      <c r="L161" s="1"/>
      <c r="M161" s="1"/>
      <c r="N161" s="28"/>
      <c r="O161" s="1"/>
      <c r="P161" s="28"/>
    </row>
    <row r="162" spans="1:16" ht="15.75" thickBot="1" x14ac:dyDescent="0.3">
      <c r="A162" s="26"/>
      <c r="B162" s="32"/>
      <c r="C162" s="32"/>
      <c r="D162" s="32"/>
      <c r="E162" s="32"/>
      <c r="F162" s="33"/>
      <c r="G162" s="32"/>
      <c r="H162" s="32"/>
      <c r="I162" s="32"/>
      <c r="J162" s="32"/>
      <c r="K162" s="32"/>
      <c r="L162" s="32" t="s">
        <v>24</v>
      </c>
      <c r="M162" s="32"/>
      <c r="N162" s="34">
        <v>-50</v>
      </c>
      <c r="O162" s="32"/>
      <c r="P162" s="34">
        <v>50</v>
      </c>
    </row>
    <row r="163" spans="1:16" x14ac:dyDescent="0.25">
      <c r="A163" s="5" t="s">
        <v>154</v>
      </c>
      <c r="B163" s="5"/>
      <c r="C163" s="5"/>
      <c r="D163" s="5"/>
      <c r="E163" s="5"/>
      <c r="F163" s="35"/>
      <c r="G163" s="5"/>
      <c r="H163" s="5"/>
      <c r="I163" s="5"/>
      <c r="J163" s="5"/>
      <c r="K163" s="5"/>
      <c r="L163" s="5"/>
      <c r="M163" s="5"/>
      <c r="N163" s="4">
        <f>ROUND(SUM(N161:N162),5)</f>
        <v>-50</v>
      </c>
      <c r="O163" s="5"/>
      <c r="P163" s="4">
        <f>ROUND(SUM(P161:P162),5)</f>
        <v>50</v>
      </c>
    </row>
    <row r="164" spans="1:16" x14ac:dyDescent="0.25">
      <c r="A164" s="1" t="s">
        <v>153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x14ac:dyDescent="0.25">
      <c r="A165" s="26"/>
      <c r="B165" s="29" t="s">
        <v>155</v>
      </c>
      <c r="C165" s="29"/>
      <c r="D165" s="29" t="s">
        <v>173</v>
      </c>
      <c r="E165" s="29"/>
      <c r="F165" s="30">
        <v>44105</v>
      </c>
      <c r="G165" s="29"/>
      <c r="H165" s="29" t="s">
        <v>203</v>
      </c>
      <c r="I165" s="29"/>
      <c r="J165" s="29"/>
      <c r="K165" s="29"/>
      <c r="L165" s="29" t="s">
        <v>84</v>
      </c>
      <c r="M165" s="29"/>
      <c r="N165" s="31"/>
      <c r="O165" s="29"/>
      <c r="P165" s="31">
        <v>-102.2</v>
      </c>
    </row>
    <row r="166" spans="1:16" x14ac:dyDescent="0.25">
      <c r="A166" s="1" t="s">
        <v>153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32"/>
      <c r="B167" s="32"/>
      <c r="C167" s="32"/>
      <c r="D167" s="32"/>
      <c r="E167" s="32"/>
      <c r="F167" s="33"/>
      <c r="G167" s="32"/>
      <c r="H167" s="32"/>
      <c r="I167" s="32"/>
      <c r="J167" s="32"/>
      <c r="K167" s="32"/>
      <c r="L167" s="32" t="s">
        <v>22</v>
      </c>
      <c r="M167" s="32"/>
      <c r="N167" s="36">
        <v>-52.2</v>
      </c>
      <c r="O167" s="32"/>
      <c r="P167" s="36">
        <v>52.2</v>
      </c>
    </row>
    <row r="168" spans="1:16" ht="15.75" thickBot="1" x14ac:dyDescent="0.3">
      <c r="A168" s="32"/>
      <c r="B168" s="32"/>
      <c r="C168" s="32"/>
      <c r="D168" s="32"/>
      <c r="E168" s="32"/>
      <c r="F168" s="33"/>
      <c r="G168" s="32"/>
      <c r="H168" s="32"/>
      <c r="I168" s="32"/>
      <c r="J168" s="32"/>
      <c r="K168" s="32"/>
      <c r="L168" s="32" t="s">
        <v>24</v>
      </c>
      <c r="M168" s="32"/>
      <c r="N168" s="34">
        <v>-50</v>
      </c>
      <c r="O168" s="32"/>
      <c r="P168" s="34">
        <v>50</v>
      </c>
    </row>
    <row r="169" spans="1:16" x14ac:dyDescent="0.25">
      <c r="A169" s="5" t="s">
        <v>154</v>
      </c>
      <c r="B169" s="5"/>
      <c r="C169" s="5"/>
      <c r="D169" s="5"/>
      <c r="E169" s="5"/>
      <c r="F169" s="35"/>
      <c r="G169" s="5"/>
      <c r="H169" s="5"/>
      <c r="I169" s="5"/>
      <c r="J169" s="5"/>
      <c r="K169" s="5"/>
      <c r="L169" s="5"/>
      <c r="M169" s="5"/>
      <c r="N169" s="4">
        <f>ROUND(SUM(N166:N168),5)</f>
        <v>-102.2</v>
      </c>
      <c r="O169" s="5"/>
      <c r="P169" s="4">
        <f>ROUND(SUM(P166:P168),5)</f>
        <v>102.2</v>
      </c>
    </row>
    <row r="170" spans="1:16" x14ac:dyDescent="0.25">
      <c r="A170" s="1" t="s">
        <v>153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x14ac:dyDescent="0.25">
      <c r="A171" s="26"/>
      <c r="B171" s="29" t="s">
        <v>155</v>
      </c>
      <c r="C171" s="29"/>
      <c r="D171" s="29" t="s">
        <v>174</v>
      </c>
      <c r="E171" s="29"/>
      <c r="F171" s="30">
        <v>44105</v>
      </c>
      <c r="G171" s="29"/>
      <c r="H171" s="29" t="s">
        <v>198</v>
      </c>
      <c r="I171" s="29"/>
      <c r="J171" s="29"/>
      <c r="K171" s="29"/>
      <c r="L171" s="29" t="s">
        <v>84</v>
      </c>
      <c r="M171" s="29"/>
      <c r="N171" s="31"/>
      <c r="O171" s="29"/>
      <c r="P171" s="31">
        <v>-50</v>
      </c>
    </row>
    <row r="172" spans="1:16" x14ac:dyDescent="0.25">
      <c r="A172" s="1" t="s">
        <v>153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ht="15.75" thickBot="1" x14ac:dyDescent="0.3">
      <c r="A173" s="26"/>
      <c r="B173" s="32"/>
      <c r="C173" s="32"/>
      <c r="D173" s="32"/>
      <c r="E173" s="32"/>
      <c r="F173" s="33"/>
      <c r="G173" s="32"/>
      <c r="H173" s="32"/>
      <c r="I173" s="32"/>
      <c r="J173" s="32"/>
      <c r="K173" s="32"/>
      <c r="L173" s="32" t="s">
        <v>24</v>
      </c>
      <c r="M173" s="32"/>
      <c r="N173" s="34">
        <v>-50</v>
      </c>
      <c r="O173" s="32"/>
      <c r="P173" s="34">
        <v>50</v>
      </c>
    </row>
    <row r="174" spans="1:16" x14ac:dyDescent="0.25">
      <c r="A174" s="5" t="s">
        <v>154</v>
      </c>
      <c r="B174" s="5"/>
      <c r="C174" s="5"/>
      <c r="D174" s="5"/>
      <c r="E174" s="5"/>
      <c r="F174" s="35"/>
      <c r="G174" s="5"/>
      <c r="H174" s="5"/>
      <c r="I174" s="5"/>
      <c r="J174" s="5"/>
      <c r="K174" s="5"/>
      <c r="L174" s="5"/>
      <c r="M174" s="5"/>
      <c r="N174" s="4">
        <f>ROUND(SUM(N172:N173),5)</f>
        <v>-50</v>
      </c>
      <c r="O174" s="5"/>
      <c r="P174" s="4">
        <f>ROUND(SUM(P172:P173),5)</f>
        <v>50</v>
      </c>
    </row>
    <row r="175" spans="1:16" x14ac:dyDescent="0.25">
      <c r="A175" s="1" t="s">
        <v>153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 x14ac:dyDescent="0.25">
      <c r="A176" s="26"/>
      <c r="B176" s="29" t="s">
        <v>155</v>
      </c>
      <c r="C176" s="29"/>
      <c r="D176" s="29" t="s">
        <v>175</v>
      </c>
      <c r="E176" s="29"/>
      <c r="F176" s="30">
        <v>44105</v>
      </c>
      <c r="G176" s="29"/>
      <c r="H176" s="29" t="s">
        <v>198</v>
      </c>
      <c r="I176" s="29"/>
      <c r="J176" s="29"/>
      <c r="K176" s="29"/>
      <c r="L176" s="29" t="s">
        <v>84</v>
      </c>
      <c r="M176" s="29"/>
      <c r="N176" s="31"/>
      <c r="O176" s="29"/>
      <c r="P176" s="31">
        <v>-625</v>
      </c>
    </row>
    <row r="177" spans="1:16" x14ac:dyDescent="0.25">
      <c r="A177" s="1" t="s">
        <v>153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ht="15.75" thickBot="1" x14ac:dyDescent="0.3">
      <c r="A178" s="26"/>
      <c r="B178" s="32"/>
      <c r="C178" s="32"/>
      <c r="D178" s="32"/>
      <c r="E178" s="32"/>
      <c r="F178" s="33"/>
      <c r="G178" s="32"/>
      <c r="H178" s="32"/>
      <c r="I178" s="32"/>
      <c r="J178" s="32"/>
      <c r="K178" s="32"/>
      <c r="L178" s="32" t="s">
        <v>25</v>
      </c>
      <c r="M178" s="32"/>
      <c r="N178" s="34">
        <v>-625</v>
      </c>
      <c r="O178" s="32"/>
      <c r="P178" s="34">
        <v>625</v>
      </c>
    </row>
    <row r="179" spans="1:16" x14ac:dyDescent="0.25">
      <c r="A179" s="5" t="s">
        <v>154</v>
      </c>
      <c r="B179" s="5"/>
      <c r="C179" s="5"/>
      <c r="D179" s="5"/>
      <c r="E179" s="5"/>
      <c r="F179" s="35"/>
      <c r="G179" s="5"/>
      <c r="H179" s="5"/>
      <c r="I179" s="5"/>
      <c r="J179" s="5"/>
      <c r="K179" s="5"/>
      <c r="L179" s="5"/>
      <c r="M179" s="5"/>
      <c r="N179" s="4">
        <f>ROUND(SUM(N177:N178),5)</f>
        <v>-625</v>
      </c>
      <c r="O179" s="5"/>
      <c r="P179" s="4">
        <f>ROUND(SUM(P177:P178),5)</f>
        <v>625</v>
      </c>
    </row>
    <row r="180" spans="1:16" x14ac:dyDescent="0.25">
      <c r="A180" s="1" t="s">
        <v>153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 x14ac:dyDescent="0.25">
      <c r="A181" s="26"/>
      <c r="B181" s="29" t="s">
        <v>155</v>
      </c>
      <c r="C181" s="29"/>
      <c r="D181" s="29" t="s">
        <v>176</v>
      </c>
      <c r="E181" s="29"/>
      <c r="F181" s="30">
        <v>44105</v>
      </c>
      <c r="G181" s="29"/>
      <c r="H181" s="29" t="s">
        <v>204</v>
      </c>
      <c r="I181" s="29"/>
      <c r="J181" s="29"/>
      <c r="K181" s="29"/>
      <c r="L181" s="29" t="s">
        <v>84</v>
      </c>
      <c r="M181" s="29"/>
      <c r="N181" s="31"/>
      <c r="O181" s="29"/>
      <c r="P181" s="31">
        <v>-925.6</v>
      </c>
    </row>
    <row r="182" spans="1:16" x14ac:dyDescent="0.25">
      <c r="A182" s="1" t="s">
        <v>153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ht="15.75" thickBot="1" x14ac:dyDescent="0.3">
      <c r="A183" s="26"/>
      <c r="B183" s="32"/>
      <c r="C183" s="32"/>
      <c r="D183" s="32"/>
      <c r="E183" s="32"/>
      <c r="F183" s="33"/>
      <c r="G183" s="32"/>
      <c r="H183" s="32"/>
      <c r="I183" s="32"/>
      <c r="J183" s="32"/>
      <c r="K183" s="32"/>
      <c r="L183" s="32" t="s">
        <v>50</v>
      </c>
      <c r="M183" s="32"/>
      <c r="N183" s="34">
        <v>-925.6</v>
      </c>
      <c r="O183" s="32"/>
      <c r="P183" s="34">
        <v>925.6</v>
      </c>
    </row>
    <row r="184" spans="1:16" x14ac:dyDescent="0.25">
      <c r="A184" s="5" t="s">
        <v>154</v>
      </c>
      <c r="B184" s="5"/>
      <c r="C184" s="5"/>
      <c r="D184" s="5"/>
      <c r="E184" s="5"/>
      <c r="F184" s="35"/>
      <c r="G184" s="5"/>
      <c r="H184" s="5"/>
      <c r="I184" s="5"/>
      <c r="J184" s="5"/>
      <c r="K184" s="5"/>
      <c r="L184" s="5"/>
      <c r="M184" s="5"/>
      <c r="N184" s="4">
        <f>ROUND(SUM(N182:N183),5)</f>
        <v>-925.6</v>
      </c>
      <c r="O184" s="5"/>
      <c r="P184" s="4">
        <f>ROUND(SUM(P182:P183),5)</f>
        <v>925.6</v>
      </c>
    </row>
    <row r="185" spans="1:16" x14ac:dyDescent="0.25">
      <c r="A185" s="1" t="s">
        <v>153</v>
      </c>
      <c r="B185" s="1"/>
      <c r="C185" s="1"/>
      <c r="D185" s="1"/>
      <c r="E185" s="1"/>
      <c r="F185" s="27"/>
      <c r="G185" s="1"/>
      <c r="H185" s="1"/>
      <c r="I185" s="1"/>
      <c r="J185" s="1"/>
      <c r="K185" s="1"/>
      <c r="L185" s="1"/>
      <c r="M185" s="1"/>
      <c r="N185" s="28"/>
      <c r="O185" s="1"/>
      <c r="P185" s="28"/>
    </row>
    <row r="186" spans="1:16" x14ac:dyDescent="0.25">
      <c r="A186" s="26"/>
      <c r="B186" s="29" t="s">
        <v>158</v>
      </c>
      <c r="C186" s="29"/>
      <c r="D186" s="29" t="s">
        <v>177</v>
      </c>
      <c r="E186" s="29"/>
      <c r="F186" s="30">
        <v>44109</v>
      </c>
      <c r="G186" s="29"/>
      <c r="H186" s="29" t="s">
        <v>205</v>
      </c>
      <c r="I186" s="29"/>
      <c r="J186" s="29"/>
      <c r="K186" s="29"/>
      <c r="L186" s="29" t="s">
        <v>84</v>
      </c>
      <c r="M186" s="29"/>
      <c r="N186" s="31"/>
      <c r="O186" s="29"/>
      <c r="P186" s="31">
        <v>-69.41</v>
      </c>
    </row>
    <row r="187" spans="1:16" x14ac:dyDescent="0.25">
      <c r="A187" s="1" t="s">
        <v>153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1"/>
      <c r="M187" s="1"/>
      <c r="N187" s="28"/>
      <c r="O187" s="1"/>
      <c r="P187" s="28"/>
    </row>
    <row r="188" spans="1:16" ht="15.75" thickBot="1" x14ac:dyDescent="0.3">
      <c r="A188" s="26"/>
      <c r="B188" s="32" t="s">
        <v>159</v>
      </c>
      <c r="C188" s="32"/>
      <c r="D188" s="32" t="s">
        <v>178</v>
      </c>
      <c r="E188" s="32"/>
      <c r="F188" s="33">
        <v>44109</v>
      </c>
      <c r="G188" s="32"/>
      <c r="H188" s="32"/>
      <c r="I188" s="32"/>
      <c r="J188" s="32"/>
      <c r="K188" s="32"/>
      <c r="L188" s="32" t="s">
        <v>29</v>
      </c>
      <c r="M188" s="32"/>
      <c r="N188" s="34">
        <v>-69.41</v>
      </c>
      <c r="O188" s="32"/>
      <c r="P188" s="34">
        <v>69.41</v>
      </c>
    </row>
    <row r="189" spans="1:16" x14ac:dyDescent="0.25">
      <c r="A189" s="5" t="s">
        <v>154</v>
      </c>
      <c r="B189" s="5"/>
      <c r="C189" s="5"/>
      <c r="D189" s="5"/>
      <c r="E189" s="5"/>
      <c r="F189" s="35"/>
      <c r="G189" s="5"/>
      <c r="H189" s="5"/>
      <c r="I189" s="5"/>
      <c r="J189" s="5"/>
      <c r="K189" s="5"/>
      <c r="L189" s="5"/>
      <c r="M189" s="5"/>
      <c r="N189" s="4">
        <f>ROUND(SUM(N187:N188),5)</f>
        <v>-69.41</v>
      </c>
      <c r="O189" s="5"/>
      <c r="P189" s="4">
        <f>ROUND(SUM(P187:P188),5)</f>
        <v>69.41</v>
      </c>
    </row>
    <row r="190" spans="1:16" x14ac:dyDescent="0.25">
      <c r="A190" s="1" t="s">
        <v>153</v>
      </c>
      <c r="B190" s="1"/>
      <c r="C190" s="1"/>
      <c r="D190" s="1"/>
      <c r="E190" s="1"/>
      <c r="F190" s="27"/>
      <c r="G190" s="1"/>
      <c r="H190" s="1"/>
      <c r="I190" s="1"/>
      <c r="J190" s="1"/>
      <c r="K190" s="1"/>
      <c r="L190" s="1"/>
      <c r="M190" s="1"/>
      <c r="N190" s="28"/>
      <c r="O190" s="1"/>
      <c r="P190" s="28"/>
    </row>
    <row r="191" spans="1:16" x14ac:dyDescent="0.25">
      <c r="A191" s="26"/>
      <c r="B191" s="29" t="s">
        <v>158</v>
      </c>
      <c r="C191" s="29"/>
      <c r="D191" s="29" t="s">
        <v>179</v>
      </c>
      <c r="E191" s="29"/>
      <c r="F191" s="30">
        <v>44114</v>
      </c>
      <c r="G191" s="29"/>
      <c r="H191" s="29" t="s">
        <v>206</v>
      </c>
      <c r="I191" s="29"/>
      <c r="J191" s="29"/>
      <c r="K191" s="29"/>
      <c r="L191" s="29" t="s">
        <v>84</v>
      </c>
      <c r="M191" s="29"/>
      <c r="N191" s="31"/>
      <c r="O191" s="29"/>
      <c r="P191" s="31">
        <v>-4625</v>
      </c>
    </row>
    <row r="192" spans="1:16" x14ac:dyDescent="0.25">
      <c r="A192" s="1" t="s">
        <v>153</v>
      </c>
      <c r="B192" s="1"/>
      <c r="C192" s="1"/>
      <c r="D192" s="1"/>
      <c r="E192" s="1"/>
      <c r="F192" s="27"/>
      <c r="G192" s="1"/>
      <c r="H192" s="1"/>
      <c r="I192" s="1"/>
      <c r="J192" s="1"/>
      <c r="K192" s="1"/>
      <c r="L192" s="1"/>
      <c r="M192" s="1"/>
      <c r="N192" s="28"/>
      <c r="O192" s="1"/>
      <c r="P192" s="28"/>
    </row>
    <row r="193" spans="1:16" ht="15.75" thickBot="1" x14ac:dyDescent="0.3">
      <c r="A193" s="26"/>
      <c r="B193" s="32" t="s">
        <v>159</v>
      </c>
      <c r="C193" s="32"/>
      <c r="D193" s="32"/>
      <c r="E193" s="32"/>
      <c r="F193" s="33">
        <v>44114</v>
      </c>
      <c r="G193" s="32"/>
      <c r="H193" s="32"/>
      <c r="I193" s="32"/>
      <c r="J193" s="32"/>
      <c r="K193" s="32"/>
      <c r="L193" s="32" t="s">
        <v>17</v>
      </c>
      <c r="M193" s="32"/>
      <c r="N193" s="34">
        <v>-4625</v>
      </c>
      <c r="O193" s="32"/>
      <c r="P193" s="34">
        <v>4625</v>
      </c>
    </row>
    <row r="194" spans="1:16" x14ac:dyDescent="0.25">
      <c r="A194" s="5" t="s">
        <v>154</v>
      </c>
      <c r="B194" s="5"/>
      <c r="C194" s="5"/>
      <c r="D194" s="5"/>
      <c r="E194" s="5"/>
      <c r="F194" s="35"/>
      <c r="G194" s="5"/>
      <c r="H194" s="5"/>
      <c r="I194" s="5"/>
      <c r="J194" s="5"/>
      <c r="K194" s="5"/>
      <c r="L194" s="5"/>
      <c r="M194" s="5"/>
      <c r="N194" s="4">
        <f>ROUND(SUM(N192:N193),5)</f>
        <v>-4625</v>
      </c>
      <c r="O194" s="5"/>
      <c r="P194" s="4">
        <f>ROUND(SUM(P192:P193),5)</f>
        <v>4625</v>
      </c>
    </row>
    <row r="195" spans="1:16" x14ac:dyDescent="0.25">
      <c r="A195" s="1" t="s">
        <v>153</v>
      </c>
      <c r="B195" s="1"/>
      <c r="C195" s="1"/>
      <c r="D195" s="1"/>
      <c r="E195" s="1"/>
      <c r="F195" s="27"/>
      <c r="G195" s="1"/>
      <c r="H195" s="1"/>
      <c r="I195" s="1"/>
      <c r="J195" s="1"/>
      <c r="K195" s="1"/>
      <c r="L195" s="1"/>
      <c r="M195" s="1"/>
      <c r="N195" s="28"/>
      <c r="O195" s="1"/>
      <c r="P195" s="28"/>
    </row>
    <row r="196" spans="1:16" x14ac:dyDescent="0.25">
      <c r="A196" s="26"/>
      <c r="B196" s="29" t="s">
        <v>158</v>
      </c>
      <c r="C196" s="29"/>
      <c r="D196" s="29" t="s">
        <v>180</v>
      </c>
      <c r="E196" s="29"/>
      <c r="F196" s="30">
        <v>44127</v>
      </c>
      <c r="G196" s="29"/>
      <c r="H196" s="29" t="s">
        <v>207</v>
      </c>
      <c r="I196" s="29"/>
      <c r="J196" s="29"/>
      <c r="K196" s="29"/>
      <c r="L196" s="29" t="s">
        <v>84</v>
      </c>
      <c r="M196" s="29"/>
      <c r="N196" s="31"/>
      <c r="O196" s="29"/>
      <c r="P196" s="31">
        <v>-4500</v>
      </c>
    </row>
    <row r="197" spans="1:16" x14ac:dyDescent="0.25">
      <c r="A197" s="1" t="s">
        <v>153</v>
      </c>
      <c r="B197" s="1"/>
      <c r="C197" s="1"/>
      <c r="D197" s="1"/>
      <c r="E197" s="1"/>
      <c r="F197" s="27"/>
      <c r="G197" s="1"/>
      <c r="H197" s="1"/>
      <c r="I197" s="1"/>
      <c r="J197" s="1"/>
      <c r="K197" s="1"/>
      <c r="L197" s="1"/>
      <c r="M197" s="1"/>
      <c r="N197" s="28"/>
      <c r="O197" s="1"/>
      <c r="P197" s="28"/>
    </row>
    <row r="198" spans="1:16" ht="15.75" thickBot="1" x14ac:dyDescent="0.3">
      <c r="A198" s="26"/>
      <c r="B198" s="32" t="s">
        <v>159</v>
      </c>
      <c r="C198" s="32"/>
      <c r="D198" s="32"/>
      <c r="E198" s="32"/>
      <c r="F198" s="33">
        <v>44127</v>
      </c>
      <c r="G198" s="32"/>
      <c r="H198" s="32"/>
      <c r="I198" s="32"/>
      <c r="J198" s="32"/>
      <c r="K198" s="32"/>
      <c r="L198" s="32" t="s">
        <v>103</v>
      </c>
      <c r="M198" s="32"/>
      <c r="N198" s="34">
        <v>-4500</v>
      </c>
      <c r="O198" s="32"/>
      <c r="P198" s="34">
        <v>4500</v>
      </c>
    </row>
    <row r="199" spans="1:16" x14ac:dyDescent="0.25">
      <c r="A199" s="5" t="s">
        <v>154</v>
      </c>
      <c r="B199" s="5"/>
      <c r="C199" s="5"/>
      <c r="D199" s="5"/>
      <c r="E199" s="5"/>
      <c r="F199" s="35"/>
      <c r="G199" s="5"/>
      <c r="H199" s="5"/>
      <c r="I199" s="5"/>
      <c r="J199" s="5"/>
      <c r="K199" s="5"/>
      <c r="L199" s="5"/>
      <c r="M199" s="5"/>
      <c r="N199" s="4">
        <f>ROUND(SUM(N197:N198),5)</f>
        <v>-4500</v>
      </c>
      <c r="O199" s="5"/>
      <c r="P199" s="4">
        <f>ROUND(SUM(P197:P198),5)</f>
        <v>4500</v>
      </c>
    </row>
    <row r="200" spans="1:16" x14ac:dyDescent="0.25">
      <c r="A200" s="1" t="s">
        <v>153</v>
      </c>
      <c r="B200" s="1"/>
      <c r="C200" s="1"/>
      <c r="D200" s="1"/>
      <c r="E200" s="1"/>
      <c r="F200" s="27"/>
      <c r="G200" s="1"/>
      <c r="H200" s="1"/>
      <c r="I200" s="1"/>
      <c r="J200" s="1"/>
      <c r="K200" s="1"/>
      <c r="L200" s="1"/>
      <c r="M200" s="1"/>
      <c r="N200" s="28"/>
      <c r="O200" s="1"/>
      <c r="P200" s="28"/>
    </row>
    <row r="201" spans="1:16" x14ac:dyDescent="0.25">
      <c r="A201" s="26"/>
      <c r="B201" s="29" t="s">
        <v>158</v>
      </c>
      <c r="C201" s="29"/>
      <c r="D201" s="29" t="s">
        <v>181</v>
      </c>
      <c r="E201" s="29"/>
      <c r="F201" s="30">
        <v>44125</v>
      </c>
      <c r="G201" s="29"/>
      <c r="H201" s="29" t="s">
        <v>206</v>
      </c>
      <c r="I201" s="29"/>
      <c r="J201" s="29"/>
      <c r="K201" s="29"/>
      <c r="L201" s="29" t="s">
        <v>84</v>
      </c>
      <c r="M201" s="29"/>
      <c r="N201" s="31"/>
      <c r="O201" s="29"/>
      <c r="P201" s="31">
        <v>-980</v>
      </c>
    </row>
    <row r="202" spans="1:16" x14ac:dyDescent="0.25">
      <c r="A202" s="1" t="s">
        <v>153</v>
      </c>
      <c r="B202" s="1"/>
      <c r="C202" s="1"/>
      <c r="D202" s="1"/>
      <c r="E202" s="1"/>
      <c r="F202" s="27"/>
      <c r="G202" s="1"/>
      <c r="H202" s="1"/>
      <c r="I202" s="1"/>
      <c r="J202" s="1"/>
      <c r="K202" s="1"/>
      <c r="L202" s="1"/>
      <c r="M202" s="1"/>
      <c r="N202" s="28"/>
      <c r="O202" s="1"/>
      <c r="P202" s="28"/>
    </row>
    <row r="203" spans="1:16" ht="15.75" thickBot="1" x14ac:dyDescent="0.3">
      <c r="A203" s="26"/>
      <c r="B203" s="32" t="s">
        <v>159</v>
      </c>
      <c r="C203" s="32"/>
      <c r="D203" s="32"/>
      <c r="E203" s="32"/>
      <c r="F203" s="33">
        <v>44125</v>
      </c>
      <c r="G203" s="32"/>
      <c r="H203" s="32"/>
      <c r="I203" s="32"/>
      <c r="J203" s="32"/>
      <c r="K203" s="32"/>
      <c r="L203" s="32" t="s">
        <v>17</v>
      </c>
      <c r="M203" s="32"/>
      <c r="N203" s="34">
        <v>-980</v>
      </c>
      <c r="O203" s="32"/>
      <c r="P203" s="34">
        <v>980</v>
      </c>
    </row>
    <row r="204" spans="1:16" x14ac:dyDescent="0.25">
      <c r="A204" s="5" t="s">
        <v>154</v>
      </c>
      <c r="B204" s="5"/>
      <c r="C204" s="5"/>
      <c r="D204" s="5"/>
      <c r="E204" s="5"/>
      <c r="F204" s="35"/>
      <c r="G204" s="5"/>
      <c r="H204" s="5"/>
      <c r="I204" s="5"/>
      <c r="J204" s="5"/>
      <c r="K204" s="5"/>
      <c r="L204" s="5"/>
      <c r="M204" s="5"/>
      <c r="N204" s="4">
        <f>ROUND(SUM(N202:N203),5)</f>
        <v>-980</v>
      </c>
      <c r="O204" s="5"/>
      <c r="P204" s="4">
        <f>ROUND(SUM(P202:P203),5)</f>
        <v>980</v>
      </c>
    </row>
    <row r="205" spans="1:16" x14ac:dyDescent="0.25">
      <c r="A205" s="1" t="s">
        <v>153</v>
      </c>
      <c r="B205" s="1"/>
      <c r="C205" s="1"/>
      <c r="D205" s="1"/>
      <c r="E205" s="1"/>
      <c r="F205" s="27"/>
      <c r="G205" s="1"/>
      <c r="H205" s="1"/>
      <c r="I205" s="1"/>
      <c r="J205" s="1"/>
      <c r="K205" s="1"/>
      <c r="L205" s="1"/>
      <c r="M205" s="1"/>
      <c r="N205" s="28"/>
      <c r="O205" s="1"/>
      <c r="P205" s="28"/>
    </row>
    <row r="206" spans="1:16" x14ac:dyDescent="0.25">
      <c r="A206" s="26"/>
      <c r="B206" s="29" t="s">
        <v>155</v>
      </c>
      <c r="C206" s="29"/>
      <c r="D206" s="29" t="s">
        <v>182</v>
      </c>
      <c r="E206" s="29"/>
      <c r="F206" s="30">
        <v>44125</v>
      </c>
      <c r="G206" s="29"/>
      <c r="H206" s="29" t="s">
        <v>208</v>
      </c>
      <c r="I206" s="29"/>
      <c r="J206" s="29"/>
      <c r="K206" s="29"/>
      <c r="L206" s="29" t="s">
        <v>84</v>
      </c>
      <c r="M206" s="29"/>
      <c r="N206" s="31"/>
      <c r="O206" s="29"/>
      <c r="P206" s="31">
        <v>-3000</v>
      </c>
    </row>
    <row r="207" spans="1:16" x14ac:dyDescent="0.25">
      <c r="A207" s="1" t="s">
        <v>153</v>
      </c>
      <c r="B207" s="1"/>
      <c r="C207" s="1"/>
      <c r="D207" s="1"/>
      <c r="E207" s="1"/>
      <c r="F207" s="27"/>
      <c r="G207" s="1"/>
      <c r="H207" s="1"/>
      <c r="I207" s="1"/>
      <c r="J207" s="1"/>
      <c r="K207" s="1"/>
      <c r="L207" s="1"/>
      <c r="M207" s="1"/>
      <c r="N207" s="28"/>
      <c r="O207" s="1"/>
      <c r="P207" s="28"/>
    </row>
    <row r="208" spans="1:16" ht="15.75" thickBot="1" x14ac:dyDescent="0.3">
      <c r="A208" s="26"/>
      <c r="B208" s="32"/>
      <c r="C208" s="32"/>
      <c r="D208" s="32"/>
      <c r="E208" s="32"/>
      <c r="F208" s="33"/>
      <c r="G208" s="32"/>
      <c r="H208" s="32"/>
      <c r="I208" s="32"/>
      <c r="J208" s="32"/>
      <c r="K208" s="32"/>
      <c r="L208" s="32" t="s">
        <v>109</v>
      </c>
      <c r="M208" s="32"/>
      <c r="N208" s="34">
        <v>-3000</v>
      </c>
      <c r="O208" s="32"/>
      <c r="P208" s="34">
        <v>3000</v>
      </c>
    </row>
    <row r="209" spans="1:16" x14ac:dyDescent="0.25">
      <c r="A209" s="5" t="s">
        <v>154</v>
      </c>
      <c r="B209" s="5"/>
      <c r="C209" s="5"/>
      <c r="D209" s="5"/>
      <c r="E209" s="5"/>
      <c r="F209" s="35"/>
      <c r="G209" s="5"/>
      <c r="H209" s="5"/>
      <c r="I209" s="5"/>
      <c r="J209" s="5"/>
      <c r="K209" s="5"/>
      <c r="L209" s="5"/>
      <c r="M209" s="5"/>
      <c r="N209" s="4">
        <f>ROUND(SUM(N207:N208),5)</f>
        <v>-3000</v>
      </c>
      <c r="O209" s="5"/>
      <c r="P209" s="4">
        <f>ROUND(SUM(P207:P208),5)</f>
        <v>3000</v>
      </c>
    </row>
    <row r="210" spans="1:16" x14ac:dyDescent="0.25">
      <c r="A210" s="1" t="s">
        <v>153</v>
      </c>
      <c r="B210" s="1"/>
      <c r="C210" s="1"/>
      <c r="D210" s="1"/>
      <c r="E210" s="1"/>
      <c r="F210" s="27"/>
      <c r="G210" s="1"/>
      <c r="H210" s="1"/>
      <c r="I210" s="1"/>
      <c r="J210" s="1"/>
      <c r="K210" s="1"/>
      <c r="L210" s="1"/>
      <c r="M210" s="1"/>
      <c r="N210" s="28"/>
      <c r="O210" s="1"/>
      <c r="P210" s="28"/>
    </row>
    <row r="211" spans="1:16" x14ac:dyDescent="0.25">
      <c r="A211" s="26"/>
      <c r="B211" s="29" t="s">
        <v>158</v>
      </c>
      <c r="C211" s="29"/>
      <c r="D211" s="29" t="s">
        <v>183</v>
      </c>
      <c r="E211" s="29"/>
      <c r="F211" s="30">
        <v>44133</v>
      </c>
      <c r="G211" s="29"/>
      <c r="H211" s="29" t="s">
        <v>209</v>
      </c>
      <c r="I211" s="29"/>
      <c r="J211" s="29"/>
      <c r="K211" s="29"/>
      <c r="L211" s="29" t="s">
        <v>84</v>
      </c>
      <c r="M211" s="29"/>
      <c r="N211" s="31"/>
      <c r="O211" s="29"/>
      <c r="P211" s="31">
        <v>-760</v>
      </c>
    </row>
    <row r="212" spans="1:16" x14ac:dyDescent="0.25">
      <c r="A212" s="1" t="s">
        <v>153</v>
      </c>
      <c r="B212" s="1"/>
      <c r="C212" s="1"/>
      <c r="D212" s="1"/>
      <c r="E212" s="1"/>
      <c r="F212" s="27"/>
      <c r="G212" s="1"/>
      <c r="H212" s="1"/>
      <c r="I212" s="1"/>
      <c r="J212" s="1"/>
      <c r="K212" s="1"/>
      <c r="L212" s="1"/>
      <c r="M212" s="1"/>
      <c r="N212" s="28"/>
      <c r="O212" s="1"/>
      <c r="P212" s="28"/>
    </row>
    <row r="213" spans="1:16" x14ac:dyDescent="0.25">
      <c r="A213" s="32"/>
      <c r="B213" s="32" t="s">
        <v>159</v>
      </c>
      <c r="C213" s="32"/>
      <c r="D213" s="32" t="s">
        <v>184</v>
      </c>
      <c r="E213" s="32"/>
      <c r="F213" s="33">
        <v>44133</v>
      </c>
      <c r="G213" s="32"/>
      <c r="H213" s="32"/>
      <c r="I213" s="32"/>
      <c r="J213" s="32"/>
      <c r="K213" s="32"/>
      <c r="L213" s="32" t="s">
        <v>43</v>
      </c>
      <c r="M213" s="32"/>
      <c r="N213" s="36">
        <v>-380</v>
      </c>
      <c r="O213" s="32"/>
      <c r="P213" s="36">
        <v>380</v>
      </c>
    </row>
    <row r="214" spans="1:16" ht="15.75" thickBot="1" x14ac:dyDescent="0.3">
      <c r="A214" s="32"/>
      <c r="B214" s="32" t="s">
        <v>159</v>
      </c>
      <c r="C214" s="32"/>
      <c r="D214" s="32" t="s">
        <v>185</v>
      </c>
      <c r="E214" s="32"/>
      <c r="F214" s="33">
        <v>44133</v>
      </c>
      <c r="G214" s="32"/>
      <c r="H214" s="32"/>
      <c r="I214" s="32"/>
      <c r="J214" s="32"/>
      <c r="K214" s="32"/>
      <c r="L214" s="32" t="s">
        <v>43</v>
      </c>
      <c r="M214" s="32"/>
      <c r="N214" s="34">
        <v>-380</v>
      </c>
      <c r="O214" s="32"/>
      <c r="P214" s="34">
        <v>380</v>
      </c>
    </row>
    <row r="215" spans="1:16" x14ac:dyDescent="0.25">
      <c r="A215" s="5" t="s">
        <v>154</v>
      </c>
      <c r="B215" s="5"/>
      <c r="C215" s="5"/>
      <c r="D215" s="5"/>
      <c r="E215" s="5"/>
      <c r="F215" s="35"/>
      <c r="G215" s="5"/>
      <c r="H215" s="5"/>
      <c r="I215" s="5"/>
      <c r="J215" s="5"/>
      <c r="K215" s="5"/>
      <c r="L215" s="5"/>
      <c r="M215" s="5"/>
      <c r="N215" s="4">
        <f>ROUND(SUM(N212:N214),5)</f>
        <v>-760</v>
      </c>
      <c r="O215" s="5"/>
      <c r="P215" s="4">
        <f>ROUND(SUM(P212:P214),5)</f>
        <v>760</v>
      </c>
    </row>
    <row r="216" spans="1:16" x14ac:dyDescent="0.25">
      <c r="A216" s="1" t="s">
        <v>153</v>
      </c>
      <c r="B216" s="1"/>
      <c r="C216" s="1"/>
      <c r="D216" s="1"/>
      <c r="E216" s="1"/>
      <c r="F216" s="27"/>
      <c r="G216" s="1"/>
      <c r="H216" s="1"/>
      <c r="I216" s="1"/>
      <c r="J216" s="1"/>
      <c r="K216" s="1"/>
      <c r="L216" s="1"/>
      <c r="M216" s="1"/>
      <c r="N216" s="28"/>
      <c r="O216" s="1"/>
      <c r="P216" s="28"/>
    </row>
    <row r="217" spans="1:16" x14ac:dyDescent="0.25">
      <c r="A217" s="26"/>
      <c r="B217" s="29" t="s">
        <v>158</v>
      </c>
      <c r="C217" s="29"/>
      <c r="D217" s="29" t="s">
        <v>186</v>
      </c>
      <c r="E217" s="29"/>
      <c r="F217" s="30">
        <v>44133</v>
      </c>
      <c r="G217" s="29"/>
      <c r="H217" s="29" t="s">
        <v>210</v>
      </c>
      <c r="I217" s="29"/>
      <c r="J217" s="29"/>
      <c r="K217" s="29"/>
      <c r="L217" s="29" t="s">
        <v>84</v>
      </c>
      <c r="M217" s="29"/>
      <c r="N217" s="31"/>
      <c r="O217" s="29"/>
      <c r="P217" s="31">
        <v>-1391.71</v>
      </c>
    </row>
    <row r="218" spans="1:16" x14ac:dyDescent="0.25">
      <c r="A218" s="1" t="s">
        <v>153</v>
      </c>
      <c r="B218" s="1"/>
      <c r="C218" s="1"/>
      <c r="D218" s="1"/>
      <c r="E218" s="1"/>
      <c r="F218" s="27"/>
      <c r="G218" s="1"/>
      <c r="H218" s="1"/>
      <c r="I218" s="1"/>
      <c r="J218" s="1"/>
      <c r="K218" s="1"/>
      <c r="L218" s="1"/>
      <c r="M218" s="1"/>
      <c r="N218" s="28"/>
      <c r="O218" s="1"/>
      <c r="P218" s="28"/>
    </row>
    <row r="219" spans="1:16" ht="15.75" thickBot="1" x14ac:dyDescent="0.3">
      <c r="A219" s="26"/>
      <c r="B219" s="32" t="s">
        <v>159</v>
      </c>
      <c r="C219" s="32"/>
      <c r="D219" s="32"/>
      <c r="E219" s="32"/>
      <c r="F219" s="33">
        <v>44136</v>
      </c>
      <c r="G219" s="32"/>
      <c r="H219" s="32"/>
      <c r="I219" s="32"/>
      <c r="J219" s="32"/>
      <c r="K219" s="32"/>
      <c r="L219" s="32" t="s">
        <v>13</v>
      </c>
      <c r="M219" s="32"/>
      <c r="N219" s="34">
        <v>-1391.71</v>
      </c>
      <c r="O219" s="32"/>
      <c r="P219" s="34">
        <v>1391.71</v>
      </c>
    </row>
    <row r="220" spans="1:16" x14ac:dyDescent="0.25">
      <c r="A220" s="5" t="s">
        <v>154</v>
      </c>
      <c r="B220" s="5"/>
      <c r="C220" s="5"/>
      <c r="D220" s="5"/>
      <c r="E220" s="5"/>
      <c r="F220" s="35"/>
      <c r="G220" s="5"/>
      <c r="H220" s="5"/>
      <c r="I220" s="5"/>
      <c r="J220" s="5"/>
      <c r="K220" s="5"/>
      <c r="L220" s="5"/>
      <c r="M220" s="5"/>
      <c r="N220" s="4">
        <f>ROUND(SUM(N218:N219),5)</f>
        <v>-1391.71</v>
      </c>
      <c r="O220" s="5"/>
      <c r="P220" s="4">
        <f>ROUND(SUM(P218:P219),5)</f>
        <v>1391.71</v>
      </c>
    </row>
    <row r="221" spans="1:16" x14ac:dyDescent="0.25">
      <c r="A221" s="1" t="s">
        <v>153</v>
      </c>
      <c r="B221" s="1"/>
      <c r="C221" s="1"/>
      <c r="D221" s="1"/>
      <c r="E221" s="1"/>
      <c r="F221" s="27"/>
      <c r="G221" s="1"/>
      <c r="H221" s="1"/>
      <c r="I221" s="1"/>
      <c r="J221" s="1"/>
      <c r="K221" s="1"/>
      <c r="L221" s="1"/>
      <c r="M221" s="1"/>
      <c r="N221" s="28"/>
      <c r="O221" s="1"/>
      <c r="P221" s="28"/>
    </row>
    <row r="222" spans="1:16" x14ac:dyDescent="0.25">
      <c r="A222" s="26"/>
      <c r="B222" s="29" t="s">
        <v>158</v>
      </c>
      <c r="C222" s="29"/>
      <c r="D222" s="29" t="s">
        <v>187</v>
      </c>
      <c r="E222" s="29"/>
      <c r="F222" s="30">
        <v>44133</v>
      </c>
      <c r="G222" s="29"/>
      <c r="H222" s="29" t="s">
        <v>211</v>
      </c>
      <c r="I222" s="29"/>
      <c r="J222" s="29"/>
      <c r="K222" s="29"/>
      <c r="L222" s="29" t="s">
        <v>84</v>
      </c>
      <c r="M222" s="29"/>
      <c r="N222" s="31"/>
      <c r="O222" s="29"/>
      <c r="P222" s="31">
        <v>-1871.88</v>
      </c>
    </row>
    <row r="223" spans="1:16" x14ac:dyDescent="0.25">
      <c r="A223" s="1" t="s">
        <v>153</v>
      </c>
      <c r="B223" s="1"/>
      <c r="C223" s="1"/>
      <c r="D223" s="1"/>
      <c r="E223" s="1"/>
      <c r="F223" s="27"/>
      <c r="G223" s="1"/>
      <c r="H223" s="1"/>
      <c r="I223" s="1"/>
      <c r="J223" s="1"/>
      <c r="K223" s="1"/>
      <c r="L223" s="1"/>
      <c r="M223" s="1"/>
      <c r="N223" s="28"/>
      <c r="O223" s="1"/>
      <c r="P223" s="28"/>
    </row>
    <row r="224" spans="1:16" x14ac:dyDescent="0.25">
      <c r="A224" s="32"/>
      <c r="B224" s="32" t="s">
        <v>159</v>
      </c>
      <c r="C224" s="32"/>
      <c r="D224" s="32" t="s">
        <v>188</v>
      </c>
      <c r="E224" s="32"/>
      <c r="F224" s="33">
        <v>44133</v>
      </c>
      <c r="G224" s="32"/>
      <c r="H224" s="32"/>
      <c r="I224" s="32"/>
      <c r="J224" s="32"/>
      <c r="K224" s="32"/>
      <c r="L224" s="32" t="s">
        <v>34</v>
      </c>
      <c r="M224" s="32"/>
      <c r="N224" s="36">
        <v>-500</v>
      </c>
      <c r="O224" s="32"/>
      <c r="P224" s="36">
        <v>500</v>
      </c>
    </row>
    <row r="225" spans="1:16" ht="15.75" thickBot="1" x14ac:dyDescent="0.3">
      <c r="A225" s="32"/>
      <c r="B225" s="32" t="s">
        <v>159</v>
      </c>
      <c r="C225" s="32"/>
      <c r="D225" s="32" t="s">
        <v>189</v>
      </c>
      <c r="E225" s="32"/>
      <c r="F225" s="33">
        <v>44133</v>
      </c>
      <c r="G225" s="32"/>
      <c r="H225" s="32"/>
      <c r="I225" s="32"/>
      <c r="J225" s="32"/>
      <c r="K225" s="32"/>
      <c r="L225" s="32" t="s">
        <v>35</v>
      </c>
      <c r="M225" s="32"/>
      <c r="N225" s="34">
        <v>-1371.88</v>
      </c>
      <c r="O225" s="32"/>
      <c r="P225" s="34">
        <v>1371.88</v>
      </c>
    </row>
    <row r="226" spans="1:16" x14ac:dyDescent="0.25">
      <c r="A226" s="5" t="s">
        <v>154</v>
      </c>
      <c r="B226" s="5"/>
      <c r="C226" s="5"/>
      <c r="D226" s="5"/>
      <c r="E226" s="5"/>
      <c r="F226" s="35"/>
      <c r="G226" s="5"/>
      <c r="H226" s="5"/>
      <c r="I226" s="5"/>
      <c r="J226" s="5"/>
      <c r="K226" s="5"/>
      <c r="L226" s="5"/>
      <c r="M226" s="5"/>
      <c r="N226" s="4">
        <f>ROUND(SUM(N223:N225),5)</f>
        <v>-1871.88</v>
      </c>
      <c r="O226" s="5"/>
      <c r="P226" s="4">
        <f>ROUND(SUM(P223:P225),5)</f>
        <v>1871.88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11:03 PM
&amp;"Arial,Bold"&amp;8 10/29/20
&amp;"Arial,Bold"&amp;8 &amp;C&amp;"Arial,Bold"&amp;12 PIKES BAY SANITARY DISTRICT
&amp;"Arial,Bold"&amp;14 Check Detail
&amp;"Arial,Bold"&amp;10 October 2020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68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H2" sqref="H2"/>
    </sheetView>
  </sheetViews>
  <sheetFormatPr defaultRowHeight="15" x14ac:dyDescent="0.25"/>
  <cols>
    <col min="1" max="4" width="3" style="23" customWidth="1"/>
    <col min="5" max="5" width="35" style="23" customWidth="1"/>
    <col min="6" max="6" width="10" style="24" bestFit="1" customWidth="1"/>
  </cols>
  <sheetData>
    <row r="1" spans="1:6" s="22" customFormat="1" ht="15.75" thickBot="1" x14ac:dyDescent="0.3">
      <c r="A1" s="19"/>
      <c r="B1" s="19"/>
      <c r="C1" s="19"/>
      <c r="D1" s="19"/>
      <c r="E1" s="19"/>
      <c r="F1" s="25" t="s">
        <v>144</v>
      </c>
    </row>
    <row r="2" spans="1:6" ht="15.75" thickTop="1" x14ac:dyDescent="0.25">
      <c r="A2" s="1" t="s">
        <v>79</v>
      </c>
      <c r="B2" s="1"/>
      <c r="C2" s="1"/>
      <c r="D2" s="1"/>
      <c r="E2" s="1"/>
      <c r="F2" s="4"/>
    </row>
    <row r="3" spans="1:6" x14ac:dyDescent="0.25">
      <c r="A3" s="1"/>
      <c r="B3" s="1" t="s">
        <v>80</v>
      </c>
      <c r="C3" s="1"/>
      <c r="D3" s="1"/>
      <c r="E3" s="1"/>
      <c r="F3" s="4"/>
    </row>
    <row r="4" spans="1:6" x14ac:dyDescent="0.25">
      <c r="A4" s="1"/>
      <c r="B4" s="1"/>
      <c r="C4" s="1" t="s">
        <v>81</v>
      </c>
      <c r="D4" s="1"/>
      <c r="E4" s="1"/>
      <c r="F4" s="4"/>
    </row>
    <row r="5" spans="1:6" x14ac:dyDescent="0.25">
      <c r="A5" s="1"/>
      <c r="B5" s="1"/>
      <c r="C5" s="1"/>
      <c r="D5" s="1" t="s">
        <v>82</v>
      </c>
      <c r="E5" s="1"/>
      <c r="F5" s="4">
        <v>175475.20000000001</v>
      </c>
    </row>
    <row r="6" spans="1:6" x14ac:dyDescent="0.25">
      <c r="A6" s="1"/>
      <c r="B6" s="1"/>
      <c r="C6" s="1"/>
      <c r="D6" s="1" t="s">
        <v>83</v>
      </c>
      <c r="E6" s="1"/>
      <c r="F6" s="4">
        <v>211323.62</v>
      </c>
    </row>
    <row r="7" spans="1:6" x14ac:dyDescent="0.25">
      <c r="A7" s="1"/>
      <c r="B7" s="1"/>
      <c r="C7" s="1"/>
      <c r="D7" s="1" t="s">
        <v>84</v>
      </c>
      <c r="E7" s="1"/>
      <c r="F7" s="4">
        <v>697.29</v>
      </c>
    </row>
    <row r="8" spans="1:6" ht="15.75" thickBot="1" x14ac:dyDescent="0.3">
      <c r="A8" s="1"/>
      <c r="B8" s="1"/>
      <c r="C8" s="1"/>
      <c r="D8" s="1" t="s">
        <v>85</v>
      </c>
      <c r="E8" s="1"/>
      <c r="F8" s="7">
        <v>30494.04</v>
      </c>
    </row>
    <row r="9" spans="1:6" x14ac:dyDescent="0.25">
      <c r="A9" s="1"/>
      <c r="B9" s="1"/>
      <c r="C9" s="1" t="s">
        <v>86</v>
      </c>
      <c r="D9" s="1"/>
      <c r="E9" s="1"/>
      <c r="F9" s="4">
        <f>ROUND(SUM(F4:F8),5)</f>
        <v>417990.15</v>
      </c>
    </row>
    <row r="10" spans="1:6" x14ac:dyDescent="0.25">
      <c r="A10" s="1"/>
      <c r="B10" s="1"/>
      <c r="C10" s="1" t="s">
        <v>87</v>
      </c>
      <c r="D10" s="1"/>
      <c r="E10" s="1"/>
      <c r="F10" s="4"/>
    </row>
    <row r="11" spans="1:6" x14ac:dyDescent="0.25">
      <c r="A11" s="1"/>
      <c r="B11" s="1"/>
      <c r="C11" s="1"/>
      <c r="D11" s="1" t="s">
        <v>88</v>
      </c>
      <c r="E11" s="1"/>
      <c r="F11" s="4">
        <v>-337</v>
      </c>
    </row>
    <row r="12" spans="1:6" x14ac:dyDescent="0.25">
      <c r="A12" s="1"/>
      <c r="B12" s="1"/>
      <c r="C12" s="1"/>
      <c r="D12" s="1" t="s">
        <v>89</v>
      </c>
      <c r="E12" s="1"/>
      <c r="F12" s="4">
        <v>906.84</v>
      </c>
    </row>
    <row r="13" spans="1:6" x14ac:dyDescent="0.25">
      <c r="A13" s="1"/>
      <c r="B13" s="1"/>
      <c r="C13" s="1"/>
      <c r="D13" s="1" t="s">
        <v>90</v>
      </c>
      <c r="E13" s="1"/>
      <c r="F13" s="4">
        <v>23166.43</v>
      </c>
    </row>
    <row r="14" spans="1:6" ht="15.75" thickBot="1" x14ac:dyDescent="0.3">
      <c r="A14" s="1"/>
      <c r="B14" s="1"/>
      <c r="C14" s="1"/>
      <c r="D14" s="1" t="s">
        <v>91</v>
      </c>
      <c r="E14" s="1"/>
      <c r="F14" s="7">
        <v>20575.16</v>
      </c>
    </row>
    <row r="15" spans="1:6" x14ac:dyDescent="0.25">
      <c r="A15" s="1"/>
      <c r="B15" s="1"/>
      <c r="C15" s="1" t="s">
        <v>92</v>
      </c>
      <c r="D15" s="1"/>
      <c r="E15" s="1"/>
      <c r="F15" s="4">
        <f>ROUND(SUM(F10:F14),5)</f>
        <v>44311.43</v>
      </c>
    </row>
    <row r="16" spans="1:6" x14ac:dyDescent="0.25">
      <c r="A16" s="1"/>
      <c r="B16" s="1"/>
      <c r="C16" s="1" t="s">
        <v>93</v>
      </c>
      <c r="D16" s="1"/>
      <c r="E16" s="1"/>
      <c r="F16" s="4"/>
    </row>
    <row r="17" spans="1:6" x14ac:dyDescent="0.25">
      <c r="A17" s="1"/>
      <c r="B17" s="1"/>
      <c r="C17" s="1"/>
      <c r="D17" s="1" t="s">
        <v>94</v>
      </c>
      <c r="E17" s="1"/>
      <c r="F17" s="4">
        <v>1469.42</v>
      </c>
    </row>
    <row r="18" spans="1:6" x14ac:dyDescent="0.25">
      <c r="A18" s="1"/>
      <c r="B18" s="1"/>
      <c r="C18" s="1"/>
      <c r="D18" s="1" t="s">
        <v>95</v>
      </c>
      <c r="E18" s="1"/>
      <c r="F18" s="4">
        <v>41977.04</v>
      </c>
    </row>
    <row r="19" spans="1:6" ht="15.75" thickBot="1" x14ac:dyDescent="0.3">
      <c r="A19" s="1"/>
      <c r="B19" s="1"/>
      <c r="C19" s="1"/>
      <c r="D19" s="1" t="s">
        <v>96</v>
      </c>
      <c r="E19" s="1"/>
      <c r="F19" s="9">
        <v>2115.67</v>
      </c>
    </row>
    <row r="20" spans="1:6" ht="15.75" thickBot="1" x14ac:dyDescent="0.3">
      <c r="A20" s="1"/>
      <c r="B20" s="1"/>
      <c r="C20" s="1" t="s">
        <v>97</v>
      </c>
      <c r="D20" s="1"/>
      <c r="E20" s="1"/>
      <c r="F20" s="13">
        <f>ROUND(SUM(F16:F19),5)</f>
        <v>45562.13</v>
      </c>
    </row>
    <row r="21" spans="1:6" x14ac:dyDescent="0.25">
      <c r="A21" s="1"/>
      <c r="B21" s="1" t="s">
        <v>98</v>
      </c>
      <c r="C21" s="1"/>
      <c r="D21" s="1"/>
      <c r="E21" s="1"/>
      <c r="F21" s="4">
        <f>ROUND(F3+F9+F15+F20,5)</f>
        <v>507863.71</v>
      </c>
    </row>
    <row r="22" spans="1:6" x14ac:dyDescent="0.25">
      <c r="A22" s="1"/>
      <c r="B22" s="1" t="s">
        <v>99</v>
      </c>
      <c r="C22" s="1"/>
      <c r="D22" s="1"/>
      <c r="E22" s="1"/>
      <c r="F22" s="4"/>
    </row>
    <row r="23" spans="1:6" x14ac:dyDescent="0.25">
      <c r="A23" s="1"/>
      <c r="B23" s="1"/>
      <c r="C23" s="1" t="s">
        <v>100</v>
      </c>
      <c r="D23" s="1"/>
      <c r="E23" s="1"/>
      <c r="F23" s="4">
        <v>1897196.49</v>
      </c>
    </row>
    <row r="24" spans="1:6" x14ac:dyDescent="0.25">
      <c r="A24" s="1"/>
      <c r="B24" s="1"/>
      <c r="C24" s="1" t="s">
        <v>101</v>
      </c>
      <c r="D24" s="1"/>
      <c r="E24" s="1"/>
      <c r="F24" s="4">
        <v>29950.97</v>
      </c>
    </row>
    <row r="25" spans="1:6" x14ac:dyDescent="0.25">
      <c r="A25" s="1"/>
      <c r="B25" s="1"/>
      <c r="C25" s="1" t="s">
        <v>102</v>
      </c>
      <c r="D25" s="1"/>
      <c r="E25" s="1"/>
      <c r="F25" s="4">
        <v>1288.99</v>
      </c>
    </row>
    <row r="26" spans="1:6" x14ac:dyDescent="0.25">
      <c r="A26" s="1"/>
      <c r="B26" s="1"/>
      <c r="C26" s="1" t="s">
        <v>103</v>
      </c>
      <c r="D26" s="1"/>
      <c r="E26" s="1"/>
      <c r="F26" s="4">
        <v>202236.42</v>
      </c>
    </row>
    <row r="27" spans="1:6" x14ac:dyDescent="0.25">
      <c r="A27" s="1"/>
      <c r="B27" s="1"/>
      <c r="C27" s="1" t="s">
        <v>104</v>
      </c>
      <c r="D27" s="1"/>
      <c r="E27" s="1"/>
      <c r="F27" s="4">
        <v>640114.91</v>
      </c>
    </row>
    <row r="28" spans="1:6" x14ac:dyDescent="0.25">
      <c r="A28" s="1"/>
      <c r="B28" s="1"/>
      <c r="C28" s="1" t="s">
        <v>105</v>
      </c>
      <c r="D28" s="1"/>
      <c r="E28" s="1"/>
      <c r="F28" s="4"/>
    </row>
    <row r="29" spans="1:6" x14ac:dyDescent="0.25">
      <c r="A29" s="1"/>
      <c r="B29" s="1"/>
      <c r="C29" s="1"/>
      <c r="D29" s="1" t="s">
        <v>106</v>
      </c>
      <c r="E29" s="1"/>
      <c r="F29" s="4">
        <v>14475</v>
      </c>
    </row>
    <row r="30" spans="1:6" ht="15.75" thickBot="1" x14ac:dyDescent="0.3">
      <c r="A30" s="1"/>
      <c r="B30" s="1"/>
      <c r="C30" s="1"/>
      <c r="D30" s="1" t="s">
        <v>107</v>
      </c>
      <c r="E30" s="1"/>
      <c r="F30" s="7">
        <v>52932</v>
      </c>
    </row>
    <row r="31" spans="1:6" x14ac:dyDescent="0.25">
      <c r="A31" s="1"/>
      <c r="B31" s="1"/>
      <c r="C31" s="1" t="s">
        <v>108</v>
      </c>
      <c r="D31" s="1"/>
      <c r="E31" s="1"/>
      <c r="F31" s="4">
        <f>ROUND(SUM(F28:F30),5)</f>
        <v>67407</v>
      </c>
    </row>
    <row r="32" spans="1:6" x14ac:dyDescent="0.25">
      <c r="A32" s="1"/>
      <c r="B32" s="1"/>
      <c r="C32" s="1" t="s">
        <v>109</v>
      </c>
      <c r="D32" s="1"/>
      <c r="E32" s="1"/>
      <c r="F32" s="4">
        <v>5163</v>
      </c>
    </row>
    <row r="33" spans="1:6" x14ac:dyDescent="0.25">
      <c r="A33" s="1"/>
      <c r="B33" s="1"/>
      <c r="C33" s="1" t="s">
        <v>110</v>
      </c>
      <c r="D33" s="1"/>
      <c r="E33" s="1"/>
      <c r="F33" s="4">
        <v>-181106.78</v>
      </c>
    </row>
    <row r="34" spans="1:6" ht="15.75" thickBot="1" x14ac:dyDescent="0.3">
      <c r="A34" s="1"/>
      <c r="B34" s="1"/>
      <c r="C34" s="1" t="s">
        <v>111</v>
      </c>
      <c r="D34" s="1"/>
      <c r="E34" s="1"/>
      <c r="F34" s="7">
        <v>-560217.46</v>
      </c>
    </row>
    <row r="35" spans="1:6" x14ac:dyDescent="0.25">
      <c r="A35" s="1"/>
      <c r="B35" s="1" t="s">
        <v>112</v>
      </c>
      <c r="C35" s="1"/>
      <c r="D35" s="1"/>
      <c r="E35" s="1"/>
      <c r="F35" s="4">
        <f>ROUND(SUM(F22:F27)+SUM(F31:F34),5)</f>
        <v>2102033.54</v>
      </c>
    </row>
    <row r="36" spans="1:6" x14ac:dyDescent="0.25">
      <c r="A36" s="1"/>
      <c r="B36" s="1" t="s">
        <v>113</v>
      </c>
      <c r="C36" s="1"/>
      <c r="D36" s="1"/>
      <c r="E36" s="1"/>
      <c r="F36" s="4"/>
    </row>
    <row r="37" spans="1:6" ht="15.75" thickBot="1" x14ac:dyDescent="0.3">
      <c r="A37" s="1"/>
      <c r="B37" s="1"/>
      <c r="C37" s="1" t="s">
        <v>114</v>
      </c>
      <c r="D37" s="1"/>
      <c r="E37" s="1"/>
      <c r="F37" s="9">
        <v>26321.26</v>
      </c>
    </row>
    <row r="38" spans="1:6" ht="15.75" thickBot="1" x14ac:dyDescent="0.3">
      <c r="A38" s="1"/>
      <c r="B38" s="1" t="s">
        <v>115</v>
      </c>
      <c r="C38" s="1"/>
      <c r="D38" s="1"/>
      <c r="E38" s="1"/>
      <c r="F38" s="11">
        <f>ROUND(SUM(F36:F37),5)</f>
        <v>26321.26</v>
      </c>
    </row>
    <row r="39" spans="1:6" s="18" customFormat="1" ht="12" thickBot="1" x14ac:dyDescent="0.25">
      <c r="A39" s="15" t="s">
        <v>116</v>
      </c>
      <c r="B39" s="15"/>
      <c r="C39" s="15"/>
      <c r="D39" s="15"/>
      <c r="E39" s="15"/>
      <c r="F39" s="16">
        <f>ROUND(F2+F21+F35+F38,5)</f>
        <v>2636218.5099999998</v>
      </c>
    </row>
    <row r="40" spans="1:6" ht="15.75" thickTop="1" x14ac:dyDescent="0.25">
      <c r="A40" s="1" t="s">
        <v>117</v>
      </c>
      <c r="B40" s="1"/>
      <c r="C40" s="1"/>
      <c r="D40" s="1"/>
      <c r="E40" s="1"/>
      <c r="F40" s="4"/>
    </row>
    <row r="41" spans="1:6" x14ac:dyDescent="0.25">
      <c r="A41" s="1"/>
      <c r="B41" s="1" t="s">
        <v>118</v>
      </c>
      <c r="C41" s="1"/>
      <c r="D41" s="1"/>
      <c r="E41" s="1"/>
      <c r="F41" s="4"/>
    </row>
    <row r="42" spans="1:6" x14ac:dyDescent="0.25">
      <c r="A42" s="1"/>
      <c r="B42" s="1"/>
      <c r="C42" s="1" t="s">
        <v>119</v>
      </c>
      <c r="D42" s="1"/>
      <c r="E42" s="1"/>
      <c r="F42" s="4"/>
    </row>
    <row r="43" spans="1:6" x14ac:dyDescent="0.25">
      <c r="A43" s="1"/>
      <c r="B43" s="1"/>
      <c r="C43" s="1"/>
      <c r="D43" s="1" t="s">
        <v>120</v>
      </c>
      <c r="E43" s="1"/>
      <c r="F43" s="4"/>
    </row>
    <row r="44" spans="1:6" ht="15.75" thickBot="1" x14ac:dyDescent="0.3">
      <c r="A44" s="1"/>
      <c r="B44" s="1"/>
      <c r="C44" s="1"/>
      <c r="D44" s="1"/>
      <c r="E44" s="1" t="s">
        <v>121</v>
      </c>
      <c r="F44" s="7">
        <v>-1391.71</v>
      </c>
    </row>
    <row r="45" spans="1:6" x14ac:dyDescent="0.25">
      <c r="A45" s="1"/>
      <c r="B45" s="1"/>
      <c r="C45" s="1"/>
      <c r="D45" s="1" t="s">
        <v>122</v>
      </c>
      <c r="E45" s="1"/>
      <c r="F45" s="4">
        <f>ROUND(SUM(F43:F44),5)</f>
        <v>-1391.71</v>
      </c>
    </row>
    <row r="46" spans="1:6" x14ac:dyDescent="0.25">
      <c r="A46" s="1"/>
      <c r="B46" s="1"/>
      <c r="C46" s="1"/>
      <c r="D46" s="1" t="s">
        <v>123</v>
      </c>
      <c r="E46" s="1"/>
      <c r="F46" s="4"/>
    </row>
    <row r="47" spans="1:6" x14ac:dyDescent="0.25">
      <c r="A47" s="1"/>
      <c r="B47" s="1"/>
      <c r="C47" s="1"/>
      <c r="D47" s="1"/>
      <c r="E47" s="1" t="s">
        <v>124</v>
      </c>
      <c r="F47" s="4">
        <v>4264.3900000000003</v>
      </c>
    </row>
    <row r="48" spans="1:6" x14ac:dyDescent="0.25">
      <c r="A48" s="1"/>
      <c r="B48" s="1"/>
      <c r="C48" s="1"/>
      <c r="D48" s="1"/>
      <c r="E48" s="1" t="s">
        <v>125</v>
      </c>
      <c r="F48" s="4">
        <v>828.17</v>
      </c>
    </row>
    <row r="49" spans="1:6" x14ac:dyDescent="0.25">
      <c r="A49" s="1"/>
      <c r="B49" s="1"/>
      <c r="C49" s="1"/>
      <c r="D49" s="1"/>
      <c r="E49" s="1" t="s">
        <v>126</v>
      </c>
      <c r="F49" s="4">
        <v>122.93</v>
      </c>
    </row>
    <row r="50" spans="1:6" x14ac:dyDescent="0.25">
      <c r="A50" s="1"/>
      <c r="B50" s="1"/>
      <c r="C50" s="1"/>
      <c r="D50" s="1"/>
      <c r="E50" s="1" t="s">
        <v>127</v>
      </c>
      <c r="F50" s="4">
        <v>6405.13</v>
      </c>
    </row>
    <row r="51" spans="1:6" x14ac:dyDescent="0.25">
      <c r="A51" s="1"/>
      <c r="B51" s="1"/>
      <c r="C51" s="1"/>
      <c r="D51" s="1"/>
      <c r="E51" s="1" t="s">
        <v>128</v>
      </c>
      <c r="F51" s="4">
        <v>490.01</v>
      </c>
    </row>
    <row r="52" spans="1:6" ht="15.75" thickBot="1" x14ac:dyDescent="0.3">
      <c r="A52" s="1"/>
      <c r="B52" s="1"/>
      <c r="C52" s="1"/>
      <c r="D52" s="1"/>
      <c r="E52" s="1" t="s">
        <v>129</v>
      </c>
      <c r="F52" s="9">
        <v>69458</v>
      </c>
    </row>
    <row r="53" spans="1:6" ht="15.75" thickBot="1" x14ac:dyDescent="0.3">
      <c r="A53" s="1"/>
      <c r="B53" s="1"/>
      <c r="C53" s="1"/>
      <c r="D53" s="1" t="s">
        <v>130</v>
      </c>
      <c r="E53" s="1"/>
      <c r="F53" s="13">
        <f>ROUND(SUM(F46:F52),5)</f>
        <v>81568.63</v>
      </c>
    </row>
    <row r="54" spans="1:6" x14ac:dyDescent="0.25">
      <c r="A54" s="1"/>
      <c r="B54" s="1"/>
      <c r="C54" s="1" t="s">
        <v>131</v>
      </c>
      <c r="D54" s="1"/>
      <c r="E54" s="1"/>
      <c r="F54" s="4">
        <f>ROUND(F42+F45+F53,5)</f>
        <v>80176.92</v>
      </c>
    </row>
    <row r="55" spans="1:6" x14ac:dyDescent="0.25">
      <c r="A55" s="1"/>
      <c r="B55" s="1"/>
      <c r="C55" s="1" t="s">
        <v>132</v>
      </c>
      <c r="D55" s="1"/>
      <c r="E55" s="1"/>
      <c r="F55" s="4"/>
    </row>
    <row r="56" spans="1:6" ht="15.75" thickBot="1" x14ac:dyDescent="0.3">
      <c r="A56" s="1"/>
      <c r="B56" s="1"/>
      <c r="C56" s="1"/>
      <c r="D56" s="1" t="s">
        <v>133</v>
      </c>
      <c r="E56" s="1"/>
      <c r="F56" s="9">
        <v>165725.60999999999</v>
      </c>
    </row>
    <row r="57" spans="1:6" ht="15.75" thickBot="1" x14ac:dyDescent="0.3">
      <c r="A57" s="1"/>
      <c r="B57" s="1"/>
      <c r="C57" s="1" t="s">
        <v>134</v>
      </c>
      <c r="D57" s="1"/>
      <c r="E57" s="1"/>
      <c r="F57" s="13">
        <f>ROUND(SUM(F55:F56),5)</f>
        <v>165725.60999999999</v>
      </c>
    </row>
    <row r="58" spans="1:6" x14ac:dyDescent="0.25">
      <c r="A58" s="1"/>
      <c r="B58" s="1" t="s">
        <v>135</v>
      </c>
      <c r="C58" s="1"/>
      <c r="D58" s="1"/>
      <c r="E58" s="1"/>
      <c r="F58" s="4">
        <f>ROUND(F41+F54+F57,5)</f>
        <v>245902.53</v>
      </c>
    </row>
    <row r="59" spans="1:6" x14ac:dyDescent="0.25">
      <c r="A59" s="1"/>
      <c r="B59" s="1" t="s">
        <v>136</v>
      </c>
      <c r="C59" s="1"/>
      <c r="D59" s="1"/>
      <c r="E59" s="1"/>
      <c r="F59" s="4"/>
    </row>
    <row r="60" spans="1:6" x14ac:dyDescent="0.25">
      <c r="A60" s="1"/>
      <c r="B60" s="1"/>
      <c r="C60" s="1" t="s">
        <v>137</v>
      </c>
      <c r="D60" s="1"/>
      <c r="E60" s="1"/>
      <c r="F60" s="4">
        <v>291467.96999999997</v>
      </c>
    </row>
    <row r="61" spans="1:6" x14ac:dyDescent="0.25">
      <c r="A61" s="1"/>
      <c r="B61" s="1"/>
      <c r="C61" s="1" t="s">
        <v>138</v>
      </c>
      <c r="D61" s="1"/>
      <c r="E61" s="1"/>
      <c r="F61" s="4">
        <v>1925049</v>
      </c>
    </row>
    <row r="62" spans="1:6" x14ac:dyDescent="0.25">
      <c r="A62" s="1"/>
      <c r="B62" s="1"/>
      <c r="C62" s="1" t="s">
        <v>139</v>
      </c>
      <c r="D62" s="1"/>
      <c r="E62" s="1"/>
      <c r="F62" s="4">
        <v>47473.29</v>
      </c>
    </row>
    <row r="63" spans="1:6" x14ac:dyDescent="0.25">
      <c r="A63" s="1"/>
      <c r="B63" s="1"/>
      <c r="C63" s="1" t="s">
        <v>140</v>
      </c>
      <c r="D63" s="1"/>
      <c r="E63" s="1"/>
      <c r="F63" s="4">
        <v>5907</v>
      </c>
    </row>
    <row r="64" spans="1:6" x14ac:dyDescent="0.25">
      <c r="A64" s="1"/>
      <c r="B64" s="1"/>
      <c r="C64" s="1" t="s">
        <v>141</v>
      </c>
      <c r="D64" s="1"/>
      <c r="E64" s="1"/>
      <c r="F64" s="4">
        <v>146523.03</v>
      </c>
    </row>
    <row r="65" spans="1:6" ht="15.75" thickBot="1" x14ac:dyDescent="0.3">
      <c r="A65" s="1"/>
      <c r="B65" s="1"/>
      <c r="C65" s="1" t="s">
        <v>76</v>
      </c>
      <c r="D65" s="1"/>
      <c r="E65" s="1"/>
      <c r="F65" s="9">
        <v>-26104.31</v>
      </c>
    </row>
    <row r="66" spans="1:6" ht="15.75" thickBot="1" x14ac:dyDescent="0.3">
      <c r="A66" s="1"/>
      <c r="B66" s="1" t="s">
        <v>142</v>
      </c>
      <c r="C66" s="1"/>
      <c r="D66" s="1"/>
      <c r="E66" s="1"/>
      <c r="F66" s="11">
        <f>ROUND(SUM(F59:F65),5)</f>
        <v>2390315.98</v>
      </c>
    </row>
    <row r="67" spans="1:6" s="18" customFormat="1" ht="12" thickBot="1" x14ac:dyDescent="0.25">
      <c r="A67" s="15" t="s">
        <v>143</v>
      </c>
      <c r="B67" s="15"/>
      <c r="C67" s="15"/>
      <c r="D67" s="15"/>
      <c r="E67" s="15"/>
      <c r="F67" s="16">
        <f>ROUND(F40+F58+F66,5)</f>
        <v>2636218.5099999998</v>
      </c>
    </row>
    <row r="6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10:55 PM
&amp;"Arial,Bold"&amp;8 10/29/20
&amp;"Arial,Bold"&amp;8 Accrual Basis&amp;C&amp;"Arial,Bold"&amp;12 PIKES BAY SANITARY DISTRICT
&amp;"Arial,Bold"&amp;14 Balance Sheet
&amp;"Arial,Bold"&amp;10 As of October 29,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48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7" sqref="F7"/>
    </sheetView>
  </sheetViews>
  <sheetFormatPr defaultRowHeight="15" x14ac:dyDescent="0.25"/>
  <cols>
    <col min="1" max="5" width="3" style="23" customWidth="1"/>
    <col min="6" max="6" width="25.7109375" style="23" customWidth="1"/>
    <col min="7" max="7" width="8.42578125" style="24" bestFit="1" customWidth="1"/>
  </cols>
  <sheetData>
    <row r="1" spans="1:7" s="22" customFormat="1" ht="15.75" thickBot="1" x14ac:dyDescent="0.3">
      <c r="A1" s="19" t="s">
        <v>78</v>
      </c>
      <c r="B1" s="19"/>
      <c r="C1" s="19"/>
      <c r="D1" s="19"/>
      <c r="E1" s="19"/>
      <c r="F1" s="19"/>
      <c r="G1" s="25" t="s">
        <v>77</v>
      </c>
    </row>
    <row r="2" spans="1:7" ht="15.75" thickTop="1" x14ac:dyDescent="0.25">
      <c r="A2" s="1"/>
      <c r="B2" s="1" t="s">
        <v>4</v>
      </c>
      <c r="C2" s="1"/>
      <c r="D2" s="1"/>
      <c r="E2" s="1"/>
      <c r="F2" s="1"/>
      <c r="G2" s="4"/>
    </row>
    <row r="3" spans="1:7" x14ac:dyDescent="0.25">
      <c r="A3" s="1"/>
      <c r="B3" s="1"/>
      <c r="C3" s="1" t="s">
        <v>5</v>
      </c>
      <c r="D3" s="1"/>
      <c r="E3" s="1"/>
      <c r="F3" s="1"/>
      <c r="G3" s="4"/>
    </row>
    <row r="4" spans="1:7" ht="15.75" thickBot="1" x14ac:dyDescent="0.3">
      <c r="A4" s="1"/>
      <c r="B4" s="1"/>
      <c r="C4" s="1"/>
      <c r="D4" s="1" t="s">
        <v>9</v>
      </c>
      <c r="E4" s="1"/>
      <c r="F4" s="1"/>
      <c r="G4" s="7">
        <v>10350</v>
      </c>
    </row>
    <row r="5" spans="1:7" x14ac:dyDescent="0.25">
      <c r="A5" s="1"/>
      <c r="B5" s="1"/>
      <c r="C5" s="1" t="s">
        <v>10</v>
      </c>
      <c r="D5" s="1"/>
      <c r="E5" s="1"/>
      <c r="F5" s="1"/>
      <c r="G5" s="4">
        <f>ROUND(SUM(G3:G4),5)</f>
        <v>10350</v>
      </c>
    </row>
    <row r="6" spans="1:7" x14ac:dyDescent="0.25">
      <c r="A6" s="1"/>
      <c r="B6" s="1"/>
      <c r="C6" s="1" t="s">
        <v>11</v>
      </c>
      <c r="D6" s="1"/>
      <c r="E6" s="1"/>
      <c r="F6" s="1"/>
      <c r="G6" s="4"/>
    </row>
    <row r="7" spans="1:7" x14ac:dyDescent="0.25">
      <c r="A7" s="1"/>
      <c r="B7" s="1"/>
      <c r="C7" s="1"/>
      <c r="D7" s="1" t="s">
        <v>13</v>
      </c>
      <c r="E7" s="1"/>
      <c r="F7" s="1"/>
      <c r="G7" s="4">
        <v>1391.71</v>
      </c>
    </row>
    <row r="8" spans="1:7" x14ac:dyDescent="0.25">
      <c r="A8" s="1"/>
      <c r="B8" s="1"/>
      <c r="C8" s="1"/>
      <c r="D8" s="1" t="s">
        <v>15</v>
      </c>
      <c r="E8" s="1"/>
      <c r="F8" s="1"/>
      <c r="G8" s="4"/>
    </row>
    <row r="9" spans="1:7" ht="15.75" thickBot="1" x14ac:dyDescent="0.3">
      <c r="A9" s="1"/>
      <c r="B9" s="1"/>
      <c r="C9" s="1"/>
      <c r="D9" s="1"/>
      <c r="E9" s="1" t="s">
        <v>17</v>
      </c>
      <c r="F9" s="1"/>
      <c r="G9" s="7">
        <v>5605</v>
      </c>
    </row>
    <row r="10" spans="1:7" x14ac:dyDescent="0.25">
      <c r="A10" s="1"/>
      <c r="B10" s="1"/>
      <c r="C10" s="1"/>
      <c r="D10" s="1" t="s">
        <v>18</v>
      </c>
      <c r="E10" s="1"/>
      <c r="F10" s="1"/>
      <c r="G10" s="4">
        <f>ROUND(SUM(G8:G9),5)</f>
        <v>5605</v>
      </c>
    </row>
    <row r="11" spans="1:7" x14ac:dyDescent="0.25">
      <c r="A11" s="1"/>
      <c r="B11" s="1"/>
      <c r="C11" s="1"/>
      <c r="D11" s="1" t="s">
        <v>19</v>
      </c>
      <c r="E11" s="1"/>
      <c r="F11" s="1"/>
      <c r="G11" s="4"/>
    </row>
    <row r="12" spans="1:7" x14ac:dyDescent="0.25">
      <c r="A12" s="1"/>
      <c r="B12" s="1"/>
      <c r="C12" s="1"/>
      <c r="D12" s="1"/>
      <c r="E12" s="1" t="s">
        <v>21</v>
      </c>
      <c r="F12" s="1"/>
      <c r="G12" s="4">
        <v>1351.67</v>
      </c>
    </row>
    <row r="13" spans="1:7" x14ac:dyDescent="0.25">
      <c r="A13" s="1"/>
      <c r="B13" s="1"/>
      <c r="C13" s="1"/>
      <c r="D13" s="1"/>
      <c r="E13" s="1" t="s">
        <v>22</v>
      </c>
      <c r="F13" s="1"/>
      <c r="G13" s="4">
        <v>52.2</v>
      </c>
    </row>
    <row r="14" spans="1:7" x14ac:dyDescent="0.25">
      <c r="A14" s="1"/>
      <c r="B14" s="1"/>
      <c r="C14" s="1"/>
      <c r="D14" s="1"/>
      <c r="E14" s="1" t="s">
        <v>23</v>
      </c>
      <c r="F14" s="1"/>
      <c r="G14" s="4">
        <v>428.03</v>
      </c>
    </row>
    <row r="15" spans="1:7" x14ac:dyDescent="0.25">
      <c r="A15" s="1"/>
      <c r="B15" s="1"/>
      <c r="C15" s="1"/>
      <c r="D15" s="1"/>
      <c r="E15" s="1" t="s">
        <v>24</v>
      </c>
      <c r="F15" s="1"/>
      <c r="G15" s="4">
        <v>150</v>
      </c>
    </row>
    <row r="16" spans="1:7" x14ac:dyDescent="0.25">
      <c r="A16" s="1"/>
      <c r="B16" s="1"/>
      <c r="C16" s="1"/>
      <c r="D16" s="1"/>
      <c r="E16" s="1" t="s">
        <v>25</v>
      </c>
      <c r="F16" s="1"/>
      <c r="G16" s="4">
        <v>1250</v>
      </c>
    </row>
    <row r="17" spans="1:7" ht="15.75" thickBot="1" x14ac:dyDescent="0.3">
      <c r="A17" s="1"/>
      <c r="B17" s="1"/>
      <c r="C17" s="1"/>
      <c r="D17" s="1"/>
      <c r="E17" s="1" t="s">
        <v>26</v>
      </c>
      <c r="F17" s="1"/>
      <c r="G17" s="7">
        <v>2993.81</v>
      </c>
    </row>
    <row r="18" spans="1:7" x14ac:dyDescent="0.25">
      <c r="A18" s="1"/>
      <c r="B18" s="1"/>
      <c r="C18" s="1"/>
      <c r="D18" s="1" t="s">
        <v>27</v>
      </c>
      <c r="E18" s="1"/>
      <c r="F18" s="1"/>
      <c r="G18" s="4">
        <f>ROUND(SUM(G11:G17),5)</f>
        <v>6225.71</v>
      </c>
    </row>
    <row r="19" spans="1:7" x14ac:dyDescent="0.25">
      <c r="A19" s="1"/>
      <c r="B19" s="1"/>
      <c r="C19" s="1"/>
      <c r="D19" s="1" t="s">
        <v>28</v>
      </c>
      <c r="E19" s="1"/>
      <c r="F19" s="1"/>
      <c r="G19" s="4"/>
    </row>
    <row r="20" spans="1:7" x14ac:dyDescent="0.25">
      <c r="A20" s="1"/>
      <c r="B20" s="1"/>
      <c r="C20" s="1"/>
      <c r="D20" s="1"/>
      <c r="E20" s="1" t="s">
        <v>29</v>
      </c>
      <c r="F20" s="1"/>
      <c r="G20" s="4">
        <v>69.41</v>
      </c>
    </row>
    <row r="21" spans="1:7" x14ac:dyDescent="0.25">
      <c r="A21" s="1"/>
      <c r="B21" s="1"/>
      <c r="C21" s="1"/>
      <c r="D21" s="1"/>
      <c r="E21" s="1" t="s">
        <v>32</v>
      </c>
      <c r="F21" s="1"/>
      <c r="G21" s="4"/>
    </row>
    <row r="22" spans="1:7" x14ac:dyDescent="0.25">
      <c r="A22" s="1"/>
      <c r="B22" s="1"/>
      <c r="C22" s="1"/>
      <c r="D22" s="1"/>
      <c r="E22" s="1"/>
      <c r="F22" s="1" t="s">
        <v>34</v>
      </c>
      <c r="G22" s="4">
        <v>500</v>
      </c>
    </row>
    <row r="23" spans="1:7" ht="15.75" thickBot="1" x14ac:dyDescent="0.3">
      <c r="A23" s="1"/>
      <c r="B23" s="1"/>
      <c r="C23" s="1"/>
      <c r="D23" s="1"/>
      <c r="E23" s="1"/>
      <c r="F23" s="1" t="s">
        <v>35</v>
      </c>
      <c r="G23" s="9">
        <v>1371.88</v>
      </c>
    </row>
    <row r="24" spans="1:7" ht="15.75" thickBot="1" x14ac:dyDescent="0.3">
      <c r="A24" s="1"/>
      <c r="B24" s="1"/>
      <c r="C24" s="1"/>
      <c r="D24" s="1"/>
      <c r="E24" s="1" t="s">
        <v>38</v>
      </c>
      <c r="F24" s="1"/>
      <c r="G24" s="13">
        <f>ROUND(SUM(G21:G23),5)</f>
        <v>1871.88</v>
      </c>
    </row>
    <row r="25" spans="1:7" x14ac:dyDescent="0.25">
      <c r="A25" s="1"/>
      <c r="B25" s="1"/>
      <c r="C25" s="1"/>
      <c r="D25" s="1" t="s">
        <v>40</v>
      </c>
      <c r="E25" s="1"/>
      <c r="F25" s="1"/>
      <c r="G25" s="4">
        <f>ROUND(SUM(G19:G20)+G24,5)</f>
        <v>1941.29</v>
      </c>
    </row>
    <row r="26" spans="1:7" x14ac:dyDescent="0.25">
      <c r="A26" s="1"/>
      <c r="B26" s="1"/>
      <c r="C26" s="1"/>
      <c r="D26" s="1" t="s">
        <v>41</v>
      </c>
      <c r="E26" s="1"/>
      <c r="F26" s="1"/>
      <c r="G26" s="4"/>
    </row>
    <row r="27" spans="1:7" ht="15.75" thickBot="1" x14ac:dyDescent="0.3">
      <c r="A27" s="1"/>
      <c r="B27" s="1"/>
      <c r="C27" s="1"/>
      <c r="D27" s="1"/>
      <c r="E27" s="1" t="s">
        <v>43</v>
      </c>
      <c r="F27" s="1"/>
      <c r="G27" s="7">
        <v>760</v>
      </c>
    </row>
    <row r="28" spans="1:7" x14ac:dyDescent="0.25">
      <c r="A28" s="1"/>
      <c r="B28" s="1"/>
      <c r="C28" s="1"/>
      <c r="D28" s="1" t="s">
        <v>44</v>
      </c>
      <c r="E28" s="1"/>
      <c r="F28" s="1"/>
      <c r="G28" s="4">
        <f>ROUND(SUM(G26:G27),5)</f>
        <v>760</v>
      </c>
    </row>
    <row r="29" spans="1:7" x14ac:dyDescent="0.25">
      <c r="A29" s="1"/>
      <c r="B29" s="1"/>
      <c r="C29" s="1"/>
      <c r="D29" s="1" t="s">
        <v>45</v>
      </c>
      <c r="E29" s="1"/>
      <c r="F29" s="1"/>
      <c r="G29" s="4"/>
    </row>
    <row r="30" spans="1:7" ht="15.75" thickBot="1" x14ac:dyDescent="0.3">
      <c r="A30" s="1"/>
      <c r="B30" s="1"/>
      <c r="C30" s="1"/>
      <c r="D30" s="1"/>
      <c r="E30" s="1" t="s">
        <v>46</v>
      </c>
      <c r="F30" s="1"/>
      <c r="G30" s="7">
        <v>250.16</v>
      </c>
    </row>
    <row r="31" spans="1:7" x14ac:dyDescent="0.25">
      <c r="A31" s="1"/>
      <c r="B31" s="1"/>
      <c r="C31" s="1"/>
      <c r="D31" s="1" t="s">
        <v>48</v>
      </c>
      <c r="E31" s="1"/>
      <c r="F31" s="1"/>
      <c r="G31" s="4">
        <f>ROUND(SUM(G29:G30),5)</f>
        <v>250.16</v>
      </c>
    </row>
    <row r="32" spans="1:7" x14ac:dyDescent="0.25">
      <c r="A32" s="1"/>
      <c r="B32" s="1"/>
      <c r="C32" s="1"/>
      <c r="D32" s="1" t="s">
        <v>49</v>
      </c>
      <c r="E32" s="1"/>
      <c r="F32" s="1"/>
      <c r="G32" s="4"/>
    </row>
    <row r="33" spans="1:7" ht="15.75" thickBot="1" x14ac:dyDescent="0.3">
      <c r="A33" s="1"/>
      <c r="B33" s="1"/>
      <c r="C33" s="1"/>
      <c r="D33" s="1"/>
      <c r="E33" s="1" t="s">
        <v>50</v>
      </c>
      <c r="F33" s="1"/>
      <c r="G33" s="7">
        <v>925.6</v>
      </c>
    </row>
    <row r="34" spans="1:7" x14ac:dyDescent="0.25">
      <c r="A34" s="1"/>
      <c r="B34" s="1"/>
      <c r="C34" s="1"/>
      <c r="D34" s="1" t="s">
        <v>51</v>
      </c>
      <c r="E34" s="1"/>
      <c r="F34" s="1"/>
      <c r="G34" s="4">
        <f>ROUND(SUM(G32:G33),5)</f>
        <v>925.6</v>
      </c>
    </row>
    <row r="35" spans="1:7" x14ac:dyDescent="0.25">
      <c r="A35" s="1"/>
      <c r="B35" s="1"/>
      <c r="C35" s="1"/>
      <c r="D35" s="1" t="s">
        <v>52</v>
      </c>
      <c r="E35" s="1"/>
      <c r="F35" s="1"/>
      <c r="G35" s="4"/>
    </row>
    <row r="36" spans="1:7" x14ac:dyDescent="0.25">
      <c r="A36" s="1"/>
      <c r="B36" s="1"/>
      <c r="C36" s="1"/>
      <c r="D36" s="1"/>
      <c r="E36" s="1" t="s">
        <v>56</v>
      </c>
      <c r="F36" s="1"/>
      <c r="G36" s="4">
        <v>14.77</v>
      </c>
    </row>
    <row r="37" spans="1:7" ht="15.75" thickBot="1" x14ac:dyDescent="0.3">
      <c r="A37" s="1"/>
      <c r="B37" s="1"/>
      <c r="C37" s="1"/>
      <c r="D37" s="1"/>
      <c r="E37" s="1" t="s">
        <v>57</v>
      </c>
      <c r="F37" s="1"/>
      <c r="G37" s="9">
        <v>110</v>
      </c>
    </row>
    <row r="38" spans="1:7" ht="15.75" thickBot="1" x14ac:dyDescent="0.3">
      <c r="A38" s="1"/>
      <c r="B38" s="1"/>
      <c r="C38" s="1"/>
      <c r="D38" s="1" t="s">
        <v>58</v>
      </c>
      <c r="E38" s="1"/>
      <c r="F38" s="1"/>
      <c r="G38" s="11">
        <f>ROUND(SUM(G35:G37),5)</f>
        <v>124.77</v>
      </c>
    </row>
    <row r="39" spans="1:7" ht="15.75" thickBot="1" x14ac:dyDescent="0.3">
      <c r="A39" s="1"/>
      <c r="B39" s="1"/>
      <c r="C39" s="1" t="s">
        <v>62</v>
      </c>
      <c r="D39" s="1"/>
      <c r="E39" s="1"/>
      <c r="F39" s="1"/>
      <c r="G39" s="13">
        <f>ROUND(SUM(G6:G7)+G10+G18+G25+G28+G31+G34+G38,5)</f>
        <v>17224.240000000002</v>
      </c>
    </row>
    <row r="40" spans="1:7" x14ac:dyDescent="0.25">
      <c r="A40" s="1"/>
      <c r="B40" s="1" t="s">
        <v>63</v>
      </c>
      <c r="C40" s="1"/>
      <c r="D40" s="1"/>
      <c r="E40" s="1"/>
      <c r="F40" s="1"/>
      <c r="G40" s="4">
        <f>ROUND(G2+G5-G39,5)</f>
        <v>-6874.24</v>
      </c>
    </row>
    <row r="41" spans="1:7" x14ac:dyDescent="0.25">
      <c r="A41" s="1"/>
      <c r="B41" s="1" t="s">
        <v>64</v>
      </c>
      <c r="C41" s="1"/>
      <c r="D41" s="1"/>
      <c r="E41" s="1"/>
      <c r="F41" s="1"/>
      <c r="G41" s="4"/>
    </row>
    <row r="42" spans="1:7" x14ac:dyDescent="0.25">
      <c r="A42" s="1"/>
      <c r="B42" s="1"/>
      <c r="C42" s="1" t="s">
        <v>71</v>
      </c>
      <c r="D42" s="1"/>
      <c r="E42" s="1"/>
      <c r="F42" s="1"/>
      <c r="G42" s="4"/>
    </row>
    <row r="43" spans="1:7" x14ac:dyDescent="0.25">
      <c r="A43" s="1"/>
      <c r="B43" s="1"/>
      <c r="C43" s="1"/>
      <c r="D43" s="1" t="s">
        <v>72</v>
      </c>
      <c r="E43" s="1"/>
      <c r="F43" s="1"/>
      <c r="G43" s="4">
        <v>5033.5</v>
      </c>
    </row>
    <row r="44" spans="1:7" ht="15.75" thickBot="1" x14ac:dyDescent="0.3">
      <c r="A44" s="1"/>
      <c r="B44" s="1"/>
      <c r="C44" s="1"/>
      <c r="D44" s="1" t="s">
        <v>73</v>
      </c>
      <c r="E44" s="1"/>
      <c r="F44" s="1"/>
      <c r="G44" s="9">
        <v>1988.77</v>
      </c>
    </row>
    <row r="45" spans="1:7" ht="15.75" thickBot="1" x14ac:dyDescent="0.3">
      <c r="A45" s="1"/>
      <c r="B45" s="1"/>
      <c r="C45" s="1" t="s">
        <v>74</v>
      </c>
      <c r="D45" s="1"/>
      <c r="E45" s="1"/>
      <c r="F45" s="1"/>
      <c r="G45" s="11">
        <f>ROUND(SUM(G42:G44),5)</f>
        <v>7022.27</v>
      </c>
    </row>
    <row r="46" spans="1:7" ht="15.75" thickBot="1" x14ac:dyDescent="0.3">
      <c r="A46" s="1"/>
      <c r="B46" s="1" t="s">
        <v>75</v>
      </c>
      <c r="C46" s="1"/>
      <c r="D46" s="1"/>
      <c r="E46" s="1"/>
      <c r="F46" s="1"/>
      <c r="G46" s="11">
        <f>ROUND(G41-G45,5)</f>
        <v>-7022.27</v>
      </c>
    </row>
    <row r="47" spans="1:7" s="18" customFormat="1" ht="12" thickBot="1" x14ac:dyDescent="0.25">
      <c r="A47" s="15" t="s">
        <v>76</v>
      </c>
      <c r="B47" s="15"/>
      <c r="C47" s="15"/>
      <c r="D47" s="15"/>
      <c r="E47" s="15"/>
      <c r="F47" s="15"/>
      <c r="G47" s="16">
        <f>ROUND(G40+G46,5)</f>
        <v>-13896.51</v>
      </c>
    </row>
    <row r="48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10:54 PM
&amp;"Arial,Bold"&amp;8 10/29/20
&amp;"Arial,Bold"&amp;8 Accrual Basis&amp;C&amp;"Arial,Bold"&amp;12 PIKES BAY SANITARY DISTRICT
&amp;"Arial,Bold"&amp;14 Profit &amp;&amp; Loss
&amp;"Arial,Bold"&amp;10 October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6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1" sqref="F1"/>
    </sheetView>
  </sheetViews>
  <sheetFormatPr defaultRowHeight="15" x14ac:dyDescent="0.25"/>
  <cols>
    <col min="1" max="5" width="3" style="23" customWidth="1"/>
    <col min="6" max="6" width="25.7109375" style="23" customWidth="1"/>
    <col min="7" max="7" width="10.140625" style="24" bestFit="1" customWidth="1"/>
    <col min="8" max="8" width="2.28515625" style="24" customWidth="1"/>
    <col min="9" max="9" width="8.7109375" style="24" bestFit="1" customWidth="1"/>
    <col min="10" max="10" width="2.28515625" style="24" customWidth="1"/>
    <col min="11" max="11" width="12" style="24" bestFit="1" customWidth="1"/>
    <col min="12" max="12" width="2.28515625" style="24" customWidth="1"/>
    <col min="13" max="13" width="10.28515625" style="2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  <c r="L1" s="2"/>
      <c r="M1" s="3"/>
    </row>
    <row r="2" spans="1:13" s="22" customFormat="1" ht="16.5" thickTop="1" thickBot="1" x14ac:dyDescent="0.3">
      <c r="A2" s="19"/>
      <c r="B2" s="19"/>
      <c r="C2" s="19"/>
      <c r="D2" s="19"/>
      <c r="E2" s="19"/>
      <c r="F2" s="19"/>
      <c r="G2" s="20" t="s">
        <v>0</v>
      </c>
      <c r="H2" s="21"/>
      <c r="I2" s="20" t="s">
        <v>1</v>
      </c>
      <c r="J2" s="21"/>
      <c r="K2" s="20" t="s">
        <v>2</v>
      </c>
      <c r="L2" s="21"/>
      <c r="M2" s="20" t="s">
        <v>3</v>
      </c>
    </row>
    <row r="3" spans="1:13" ht="15.75" thickTop="1" x14ac:dyDescent="0.25">
      <c r="A3" s="1"/>
      <c r="B3" s="1" t="s">
        <v>4</v>
      </c>
      <c r="C3" s="1"/>
      <c r="D3" s="1"/>
      <c r="E3" s="1"/>
      <c r="F3" s="1"/>
      <c r="G3" s="4"/>
      <c r="H3" s="5"/>
      <c r="I3" s="4"/>
      <c r="J3" s="5"/>
      <c r="K3" s="4"/>
      <c r="L3" s="5"/>
      <c r="M3" s="6"/>
    </row>
    <row r="4" spans="1:13" x14ac:dyDescent="0.25">
      <c r="A4" s="1"/>
      <c r="B4" s="1"/>
      <c r="C4" s="1" t="s">
        <v>5</v>
      </c>
      <c r="D4" s="1"/>
      <c r="E4" s="1"/>
      <c r="F4" s="1"/>
      <c r="G4" s="4"/>
      <c r="H4" s="5"/>
      <c r="I4" s="4"/>
      <c r="J4" s="5"/>
      <c r="K4" s="4"/>
      <c r="L4" s="5"/>
      <c r="M4" s="6"/>
    </row>
    <row r="5" spans="1:13" x14ac:dyDescent="0.25">
      <c r="A5" s="1"/>
      <c r="B5" s="1"/>
      <c r="C5" s="1"/>
      <c r="D5" s="1" t="s">
        <v>6</v>
      </c>
      <c r="E5" s="1"/>
      <c r="F5" s="1"/>
      <c r="G5" s="4">
        <v>311.89</v>
      </c>
      <c r="H5" s="5"/>
      <c r="I5" s="4">
        <v>2500</v>
      </c>
      <c r="J5" s="5"/>
      <c r="K5" s="4">
        <f>ROUND((G5-I5),5)</f>
        <v>-2188.11</v>
      </c>
      <c r="L5" s="5"/>
      <c r="M5" s="6">
        <f>ROUND(IF(I5=0, IF(G5=0, 0, 1), G5/I5),5)</f>
        <v>0.12476</v>
      </c>
    </row>
    <row r="6" spans="1:13" x14ac:dyDescent="0.25">
      <c r="A6" s="1"/>
      <c r="B6" s="1"/>
      <c r="C6" s="1"/>
      <c r="D6" s="1" t="s">
        <v>7</v>
      </c>
      <c r="E6" s="1"/>
      <c r="F6" s="1"/>
      <c r="G6" s="4">
        <v>4873</v>
      </c>
      <c r="H6" s="5"/>
      <c r="I6" s="4"/>
      <c r="J6" s="5"/>
      <c r="K6" s="4"/>
      <c r="L6" s="5"/>
      <c r="M6" s="6"/>
    </row>
    <row r="7" spans="1:13" x14ac:dyDescent="0.25">
      <c r="A7" s="1"/>
      <c r="B7" s="1"/>
      <c r="C7" s="1"/>
      <c r="D7" s="1" t="s">
        <v>8</v>
      </c>
      <c r="E7" s="1"/>
      <c r="F7" s="1"/>
      <c r="G7" s="4">
        <v>45642.16</v>
      </c>
      <c r="H7" s="5"/>
      <c r="I7" s="4">
        <v>69458</v>
      </c>
      <c r="J7" s="5"/>
      <c r="K7" s="4">
        <f>ROUND((G7-I7),5)</f>
        <v>-23815.84</v>
      </c>
      <c r="L7" s="5"/>
      <c r="M7" s="6">
        <f>ROUND(IF(I7=0, IF(G7=0, 0, 1), G7/I7),5)</f>
        <v>0.65712000000000004</v>
      </c>
    </row>
    <row r="8" spans="1:13" ht="15.75" thickBot="1" x14ac:dyDescent="0.3">
      <c r="A8" s="1"/>
      <c r="B8" s="1"/>
      <c r="C8" s="1"/>
      <c r="D8" s="1" t="s">
        <v>9</v>
      </c>
      <c r="E8" s="1"/>
      <c r="F8" s="1"/>
      <c r="G8" s="7">
        <v>125994</v>
      </c>
      <c r="H8" s="5"/>
      <c r="I8" s="7">
        <v>136344</v>
      </c>
      <c r="J8" s="5"/>
      <c r="K8" s="7">
        <f>ROUND((G8-I8),5)</f>
        <v>-10350</v>
      </c>
      <c r="L8" s="5"/>
      <c r="M8" s="8">
        <f>ROUND(IF(I8=0, IF(G8=0, 0, 1), G8/I8),5)</f>
        <v>0.92408999999999997</v>
      </c>
    </row>
    <row r="9" spans="1:13" x14ac:dyDescent="0.25">
      <c r="A9" s="1"/>
      <c r="B9" s="1"/>
      <c r="C9" s="1" t="s">
        <v>10</v>
      </c>
      <c r="D9" s="1"/>
      <c r="E9" s="1"/>
      <c r="F9" s="1"/>
      <c r="G9" s="4">
        <f>ROUND(SUM(G4:G8),5)</f>
        <v>176821.05</v>
      </c>
      <c r="H9" s="5"/>
      <c r="I9" s="4">
        <f>ROUND(SUM(I4:I8),5)</f>
        <v>208302</v>
      </c>
      <c r="J9" s="5"/>
      <c r="K9" s="4">
        <f>ROUND((G9-I9),5)</f>
        <v>-31480.95</v>
      </c>
      <c r="L9" s="5"/>
      <c r="M9" s="6">
        <f>ROUND(IF(I9=0, IF(G9=0, 0, 1), G9/I9),5)</f>
        <v>0.84887000000000001</v>
      </c>
    </row>
    <row r="10" spans="1:13" x14ac:dyDescent="0.25">
      <c r="A10" s="1"/>
      <c r="B10" s="1"/>
      <c r="C10" s="1" t="s">
        <v>11</v>
      </c>
      <c r="D10" s="1"/>
      <c r="E10" s="1"/>
      <c r="F10" s="1"/>
      <c r="G10" s="4"/>
      <c r="H10" s="5"/>
      <c r="I10" s="4"/>
      <c r="J10" s="5"/>
      <c r="K10" s="4"/>
      <c r="L10" s="5"/>
      <c r="M10" s="6"/>
    </row>
    <row r="11" spans="1:13" x14ac:dyDescent="0.25">
      <c r="A11" s="1"/>
      <c r="B11" s="1"/>
      <c r="C11" s="1"/>
      <c r="D11" s="1" t="s">
        <v>12</v>
      </c>
      <c r="E11" s="1"/>
      <c r="F11" s="1"/>
      <c r="G11" s="4">
        <v>0</v>
      </c>
      <c r="H11" s="5"/>
      <c r="I11" s="4">
        <v>1000</v>
      </c>
      <c r="J11" s="5"/>
      <c r="K11" s="4">
        <f>ROUND((G11-I11),5)</f>
        <v>-1000</v>
      </c>
      <c r="L11" s="5"/>
      <c r="M11" s="6">
        <f>ROUND(IF(I11=0, IF(G11=0, 0, 1), G11/I11),5)</f>
        <v>0</v>
      </c>
    </row>
    <row r="12" spans="1:13" x14ac:dyDescent="0.25">
      <c r="A12" s="1"/>
      <c r="B12" s="1"/>
      <c r="C12" s="1"/>
      <c r="D12" s="1" t="s">
        <v>13</v>
      </c>
      <c r="E12" s="1"/>
      <c r="F12" s="1"/>
      <c r="G12" s="4">
        <v>15308.81</v>
      </c>
      <c r="H12" s="5"/>
      <c r="I12" s="4">
        <v>31000</v>
      </c>
      <c r="J12" s="5"/>
      <c r="K12" s="4">
        <f>ROUND((G12-I12),5)</f>
        <v>-15691.19</v>
      </c>
      <c r="L12" s="5"/>
      <c r="M12" s="6">
        <f>ROUND(IF(I12=0, IF(G12=0, 0, 1), G12/I12),5)</f>
        <v>0.49382999999999999</v>
      </c>
    </row>
    <row r="13" spans="1:13" x14ac:dyDescent="0.25">
      <c r="A13" s="1"/>
      <c r="B13" s="1"/>
      <c r="C13" s="1"/>
      <c r="D13" s="1" t="s">
        <v>14</v>
      </c>
      <c r="E13" s="1"/>
      <c r="F13" s="1"/>
      <c r="G13" s="4">
        <v>2234</v>
      </c>
      <c r="H13" s="5"/>
      <c r="I13" s="4">
        <v>5500</v>
      </c>
      <c r="J13" s="5"/>
      <c r="K13" s="4">
        <f>ROUND((G13-I13),5)</f>
        <v>-3266</v>
      </c>
      <c r="L13" s="5"/>
      <c r="M13" s="6">
        <f>ROUND(IF(I13=0, IF(G13=0, 0, 1), G13/I13),5)</f>
        <v>0.40617999999999999</v>
      </c>
    </row>
    <row r="14" spans="1:13" x14ac:dyDescent="0.25">
      <c r="A14" s="1"/>
      <c r="B14" s="1"/>
      <c r="C14" s="1"/>
      <c r="D14" s="1" t="s">
        <v>15</v>
      </c>
      <c r="E14" s="1"/>
      <c r="F14" s="1"/>
      <c r="G14" s="4"/>
      <c r="H14" s="5"/>
      <c r="I14" s="4"/>
      <c r="J14" s="5"/>
      <c r="K14" s="4"/>
      <c r="L14" s="5"/>
      <c r="M14" s="6"/>
    </row>
    <row r="15" spans="1:13" x14ac:dyDescent="0.25">
      <c r="A15" s="1"/>
      <c r="B15" s="1"/>
      <c r="C15" s="1"/>
      <c r="D15" s="1"/>
      <c r="E15" s="1" t="s">
        <v>16</v>
      </c>
      <c r="F15" s="1"/>
      <c r="G15" s="4">
        <v>2644.45</v>
      </c>
      <c r="H15" s="5"/>
      <c r="I15" s="4">
        <v>5000</v>
      </c>
      <c r="J15" s="5"/>
      <c r="K15" s="4">
        <f>ROUND((G15-I15),5)</f>
        <v>-2355.5500000000002</v>
      </c>
      <c r="L15" s="5"/>
      <c r="M15" s="6">
        <f>ROUND(IF(I15=0, IF(G15=0, 0, 1), G15/I15),5)</f>
        <v>0.52888999999999997</v>
      </c>
    </row>
    <row r="16" spans="1:13" ht="15.75" thickBot="1" x14ac:dyDescent="0.3">
      <c r="A16" s="1"/>
      <c r="B16" s="1"/>
      <c r="C16" s="1"/>
      <c r="D16" s="1"/>
      <c r="E16" s="1" t="s">
        <v>17</v>
      </c>
      <c r="F16" s="1"/>
      <c r="G16" s="7">
        <v>5605</v>
      </c>
      <c r="H16" s="5"/>
      <c r="I16" s="7"/>
      <c r="J16" s="5"/>
      <c r="K16" s="7"/>
      <c r="L16" s="5"/>
      <c r="M16" s="8"/>
    </row>
    <row r="17" spans="1:13" x14ac:dyDescent="0.25">
      <c r="A17" s="1"/>
      <c r="B17" s="1"/>
      <c r="C17" s="1"/>
      <c r="D17" s="1" t="s">
        <v>18</v>
      </c>
      <c r="E17" s="1"/>
      <c r="F17" s="1"/>
      <c r="G17" s="4">
        <f>ROUND(SUM(G14:G16),5)</f>
        <v>8249.4500000000007</v>
      </c>
      <c r="H17" s="5"/>
      <c r="I17" s="4">
        <f>ROUND(SUM(I14:I16),5)</f>
        <v>5000</v>
      </c>
      <c r="J17" s="5"/>
      <c r="K17" s="4">
        <f>ROUND((G17-I17),5)</f>
        <v>3249.45</v>
      </c>
      <c r="L17" s="5"/>
      <c r="M17" s="6">
        <f>ROUND(IF(I17=0, IF(G17=0, 0, 1), G17/I17),5)</f>
        <v>1.6498900000000001</v>
      </c>
    </row>
    <row r="18" spans="1:13" x14ac:dyDescent="0.25">
      <c r="A18" s="1"/>
      <c r="B18" s="1"/>
      <c r="C18" s="1"/>
      <c r="D18" s="1" t="s">
        <v>19</v>
      </c>
      <c r="E18" s="1"/>
      <c r="F18" s="1"/>
      <c r="G18" s="4"/>
      <c r="H18" s="5"/>
      <c r="I18" s="4"/>
      <c r="J18" s="5"/>
      <c r="K18" s="4"/>
      <c r="L18" s="5"/>
      <c r="M18" s="6"/>
    </row>
    <row r="19" spans="1:13" x14ac:dyDescent="0.25">
      <c r="A19" s="1"/>
      <c r="B19" s="1"/>
      <c r="C19" s="1"/>
      <c r="D19" s="1"/>
      <c r="E19" s="1" t="s">
        <v>20</v>
      </c>
      <c r="F19" s="1"/>
      <c r="G19" s="4">
        <v>0</v>
      </c>
      <c r="H19" s="5"/>
      <c r="I19" s="4">
        <v>500</v>
      </c>
      <c r="J19" s="5"/>
      <c r="K19" s="4">
        <f t="shared" ref="K19:K26" si="0">ROUND((G19-I19),5)</f>
        <v>-500</v>
      </c>
      <c r="L19" s="5"/>
      <c r="M19" s="6">
        <f t="shared" ref="M19:M26" si="1">ROUND(IF(I19=0, IF(G19=0, 0, 1), G19/I19),5)</f>
        <v>0</v>
      </c>
    </row>
    <row r="20" spans="1:13" x14ac:dyDescent="0.25">
      <c r="A20" s="1"/>
      <c r="B20" s="1"/>
      <c r="C20" s="1"/>
      <c r="D20" s="1"/>
      <c r="E20" s="1" t="s">
        <v>21</v>
      </c>
      <c r="F20" s="1"/>
      <c r="G20" s="4">
        <v>14868.37</v>
      </c>
      <c r="H20" s="5"/>
      <c r="I20" s="4">
        <v>16320</v>
      </c>
      <c r="J20" s="5"/>
      <c r="K20" s="4">
        <f t="shared" si="0"/>
        <v>-1451.63</v>
      </c>
      <c r="L20" s="5"/>
      <c r="M20" s="6">
        <f t="shared" si="1"/>
        <v>0.91105000000000003</v>
      </c>
    </row>
    <row r="21" spans="1:13" x14ac:dyDescent="0.25">
      <c r="A21" s="1"/>
      <c r="B21" s="1"/>
      <c r="C21" s="1"/>
      <c r="D21" s="1"/>
      <c r="E21" s="1" t="s">
        <v>22</v>
      </c>
      <c r="F21" s="1"/>
      <c r="G21" s="4">
        <v>608.41999999999996</v>
      </c>
      <c r="H21" s="5"/>
      <c r="I21" s="4">
        <v>1500</v>
      </c>
      <c r="J21" s="5"/>
      <c r="K21" s="4">
        <f t="shared" si="0"/>
        <v>-891.58</v>
      </c>
      <c r="L21" s="5"/>
      <c r="M21" s="6">
        <f t="shared" si="1"/>
        <v>0.40561000000000003</v>
      </c>
    </row>
    <row r="22" spans="1:13" x14ac:dyDescent="0.25">
      <c r="A22" s="1"/>
      <c r="B22" s="1"/>
      <c r="C22" s="1"/>
      <c r="D22" s="1"/>
      <c r="E22" s="1" t="s">
        <v>23</v>
      </c>
      <c r="F22" s="1"/>
      <c r="G22" s="4">
        <v>5305.81</v>
      </c>
      <c r="H22" s="5"/>
      <c r="I22" s="4">
        <v>6500</v>
      </c>
      <c r="J22" s="5"/>
      <c r="K22" s="4">
        <f t="shared" si="0"/>
        <v>-1194.19</v>
      </c>
      <c r="L22" s="5"/>
      <c r="M22" s="6">
        <f t="shared" si="1"/>
        <v>0.81628000000000001</v>
      </c>
    </row>
    <row r="23" spans="1:13" x14ac:dyDescent="0.25">
      <c r="A23" s="1"/>
      <c r="B23" s="1"/>
      <c r="C23" s="1"/>
      <c r="D23" s="1"/>
      <c r="E23" s="1" t="s">
        <v>24</v>
      </c>
      <c r="F23" s="1"/>
      <c r="G23" s="4">
        <v>850</v>
      </c>
      <c r="H23" s="5"/>
      <c r="I23" s="4">
        <v>300</v>
      </c>
      <c r="J23" s="5"/>
      <c r="K23" s="4">
        <f t="shared" si="0"/>
        <v>550</v>
      </c>
      <c r="L23" s="5"/>
      <c r="M23" s="6">
        <f t="shared" si="1"/>
        <v>2.8333300000000001</v>
      </c>
    </row>
    <row r="24" spans="1:13" x14ac:dyDescent="0.25">
      <c r="A24" s="1"/>
      <c r="B24" s="1"/>
      <c r="C24" s="1"/>
      <c r="D24" s="1"/>
      <c r="E24" s="1" t="s">
        <v>25</v>
      </c>
      <c r="F24" s="1"/>
      <c r="G24" s="4">
        <v>13800</v>
      </c>
      <c r="H24" s="5"/>
      <c r="I24" s="4">
        <v>15000</v>
      </c>
      <c r="J24" s="5"/>
      <c r="K24" s="4">
        <f t="shared" si="0"/>
        <v>-1200</v>
      </c>
      <c r="L24" s="5"/>
      <c r="M24" s="6">
        <f t="shared" si="1"/>
        <v>0.92</v>
      </c>
    </row>
    <row r="25" spans="1:13" ht="15.75" thickBot="1" x14ac:dyDescent="0.3">
      <c r="A25" s="1"/>
      <c r="B25" s="1"/>
      <c r="C25" s="1"/>
      <c r="D25" s="1"/>
      <c r="E25" s="1" t="s">
        <v>26</v>
      </c>
      <c r="F25" s="1"/>
      <c r="G25" s="7">
        <v>35312.81</v>
      </c>
      <c r="H25" s="5"/>
      <c r="I25" s="7">
        <v>49100</v>
      </c>
      <c r="J25" s="5"/>
      <c r="K25" s="7">
        <f t="shared" si="0"/>
        <v>-13787.19</v>
      </c>
      <c r="L25" s="5"/>
      <c r="M25" s="8">
        <f t="shared" si="1"/>
        <v>0.71919999999999995</v>
      </c>
    </row>
    <row r="26" spans="1:13" x14ac:dyDescent="0.25">
      <c r="A26" s="1"/>
      <c r="B26" s="1"/>
      <c r="C26" s="1"/>
      <c r="D26" s="1" t="s">
        <v>27</v>
      </c>
      <c r="E26" s="1"/>
      <c r="F26" s="1"/>
      <c r="G26" s="4">
        <f>ROUND(SUM(G18:G25),5)</f>
        <v>70745.41</v>
      </c>
      <c r="H26" s="5"/>
      <c r="I26" s="4">
        <f>ROUND(SUM(I18:I25),5)</f>
        <v>89220</v>
      </c>
      <c r="J26" s="5"/>
      <c r="K26" s="4">
        <f t="shared" si="0"/>
        <v>-18474.59</v>
      </c>
      <c r="L26" s="5"/>
      <c r="M26" s="6">
        <f t="shared" si="1"/>
        <v>0.79293000000000002</v>
      </c>
    </row>
    <row r="27" spans="1:13" x14ac:dyDescent="0.25">
      <c r="A27" s="1"/>
      <c r="B27" s="1"/>
      <c r="C27" s="1"/>
      <c r="D27" s="1" t="s">
        <v>28</v>
      </c>
      <c r="E27" s="1"/>
      <c r="F27" s="1"/>
      <c r="G27" s="4"/>
      <c r="H27" s="5"/>
      <c r="I27" s="4"/>
      <c r="J27" s="5"/>
      <c r="K27" s="4"/>
      <c r="L27" s="5"/>
      <c r="M27" s="6"/>
    </row>
    <row r="28" spans="1:13" x14ac:dyDescent="0.25">
      <c r="A28" s="1"/>
      <c r="B28" s="1"/>
      <c r="C28" s="1"/>
      <c r="D28" s="1"/>
      <c r="E28" s="1" t="s">
        <v>29</v>
      </c>
      <c r="F28" s="1"/>
      <c r="G28" s="4">
        <v>3350.94</v>
      </c>
      <c r="H28" s="5"/>
      <c r="I28" s="4">
        <v>900</v>
      </c>
      <c r="J28" s="5"/>
      <c r="K28" s="4">
        <f>ROUND((G28-I28),5)</f>
        <v>2450.94</v>
      </c>
      <c r="L28" s="5"/>
      <c r="M28" s="6">
        <f>ROUND(IF(I28=0, IF(G28=0, 0, 1), G28/I28),5)</f>
        <v>3.7232699999999999</v>
      </c>
    </row>
    <row r="29" spans="1:13" x14ac:dyDescent="0.25">
      <c r="A29" s="1"/>
      <c r="B29" s="1"/>
      <c r="C29" s="1"/>
      <c r="D29" s="1"/>
      <c r="E29" s="1" t="s">
        <v>30</v>
      </c>
      <c r="F29" s="1"/>
      <c r="G29" s="4">
        <v>2958.75</v>
      </c>
      <c r="H29" s="5"/>
      <c r="I29" s="4">
        <v>4000</v>
      </c>
      <c r="J29" s="5"/>
      <c r="K29" s="4">
        <f>ROUND((G29-I29),5)</f>
        <v>-1041.25</v>
      </c>
      <c r="L29" s="5"/>
      <c r="M29" s="6">
        <f>ROUND(IF(I29=0, IF(G29=0, 0, 1), G29/I29),5)</f>
        <v>0.73968999999999996</v>
      </c>
    </row>
    <row r="30" spans="1:13" x14ac:dyDescent="0.25">
      <c r="A30" s="1"/>
      <c r="B30" s="1"/>
      <c r="C30" s="1"/>
      <c r="D30" s="1"/>
      <c r="E30" s="1" t="s">
        <v>31</v>
      </c>
      <c r="F30" s="1"/>
      <c r="G30" s="4">
        <v>1167</v>
      </c>
      <c r="H30" s="5"/>
      <c r="I30" s="4"/>
      <c r="J30" s="5"/>
      <c r="K30" s="4"/>
      <c r="L30" s="5"/>
      <c r="M30" s="6"/>
    </row>
    <row r="31" spans="1:13" x14ac:dyDescent="0.25">
      <c r="A31" s="1"/>
      <c r="B31" s="1"/>
      <c r="C31" s="1"/>
      <c r="D31" s="1"/>
      <c r="E31" s="1" t="s">
        <v>32</v>
      </c>
      <c r="F31" s="1"/>
      <c r="G31" s="4"/>
      <c r="H31" s="5"/>
      <c r="I31" s="4"/>
      <c r="J31" s="5"/>
      <c r="K31" s="4"/>
      <c r="L31" s="5"/>
      <c r="M31" s="6"/>
    </row>
    <row r="32" spans="1:13" x14ac:dyDescent="0.25">
      <c r="A32" s="1"/>
      <c r="B32" s="1"/>
      <c r="C32" s="1"/>
      <c r="D32" s="1"/>
      <c r="E32" s="1"/>
      <c r="F32" s="1" t="s">
        <v>33</v>
      </c>
      <c r="G32" s="4">
        <v>5400</v>
      </c>
      <c r="H32" s="5"/>
      <c r="I32" s="4"/>
      <c r="J32" s="5"/>
      <c r="K32" s="4"/>
      <c r="L32" s="5"/>
      <c r="M32" s="6"/>
    </row>
    <row r="33" spans="1:13" x14ac:dyDescent="0.25">
      <c r="A33" s="1"/>
      <c r="B33" s="1"/>
      <c r="C33" s="1"/>
      <c r="D33" s="1"/>
      <c r="E33" s="1"/>
      <c r="F33" s="1" t="s">
        <v>34</v>
      </c>
      <c r="G33" s="4">
        <v>8000</v>
      </c>
      <c r="H33" s="5"/>
      <c r="I33" s="4"/>
      <c r="J33" s="5"/>
      <c r="K33" s="4"/>
      <c r="L33" s="5"/>
      <c r="M33" s="6"/>
    </row>
    <row r="34" spans="1:13" x14ac:dyDescent="0.25">
      <c r="A34" s="1"/>
      <c r="B34" s="1"/>
      <c r="C34" s="1"/>
      <c r="D34" s="1"/>
      <c r="E34" s="1"/>
      <c r="F34" s="1" t="s">
        <v>35</v>
      </c>
      <c r="G34" s="4">
        <v>9971.8799999999992</v>
      </c>
      <c r="H34" s="5"/>
      <c r="I34" s="4"/>
      <c r="J34" s="5"/>
      <c r="K34" s="4"/>
      <c r="L34" s="5"/>
      <c r="M34" s="6"/>
    </row>
    <row r="35" spans="1:13" x14ac:dyDescent="0.25">
      <c r="A35" s="1"/>
      <c r="B35" s="1"/>
      <c r="C35" s="1"/>
      <c r="D35" s="1"/>
      <c r="E35" s="1"/>
      <c r="F35" s="1" t="s">
        <v>36</v>
      </c>
      <c r="G35" s="4">
        <v>3269.65</v>
      </c>
      <c r="H35" s="5"/>
      <c r="I35" s="4"/>
      <c r="J35" s="5"/>
      <c r="K35" s="4"/>
      <c r="L35" s="5"/>
      <c r="M35" s="6"/>
    </row>
    <row r="36" spans="1:13" ht="15.75" thickBot="1" x14ac:dyDescent="0.3">
      <c r="A36" s="1"/>
      <c r="B36" s="1"/>
      <c r="C36" s="1"/>
      <c r="D36" s="1"/>
      <c r="E36" s="1"/>
      <c r="F36" s="1" t="s">
        <v>37</v>
      </c>
      <c r="G36" s="7">
        <v>0</v>
      </c>
      <c r="H36" s="5"/>
      <c r="I36" s="7">
        <v>12000</v>
      </c>
      <c r="J36" s="5"/>
      <c r="K36" s="7">
        <f>ROUND((G36-I36),5)</f>
        <v>-12000</v>
      </c>
      <c r="L36" s="5"/>
      <c r="M36" s="8">
        <f>ROUND(IF(I36=0, IF(G36=0, 0, 1), G36/I36),5)</f>
        <v>0</v>
      </c>
    </row>
    <row r="37" spans="1:13" x14ac:dyDescent="0.25">
      <c r="A37" s="1"/>
      <c r="B37" s="1"/>
      <c r="C37" s="1"/>
      <c r="D37" s="1"/>
      <c r="E37" s="1" t="s">
        <v>38</v>
      </c>
      <c r="F37" s="1"/>
      <c r="G37" s="4">
        <f>ROUND(SUM(G31:G36),5)</f>
        <v>26641.53</v>
      </c>
      <c r="H37" s="5"/>
      <c r="I37" s="4">
        <f>ROUND(SUM(I31:I36),5)</f>
        <v>12000</v>
      </c>
      <c r="J37" s="5"/>
      <c r="K37" s="4">
        <f>ROUND((G37-I37),5)</f>
        <v>14641.53</v>
      </c>
      <c r="L37" s="5"/>
      <c r="M37" s="6">
        <f>ROUND(IF(I37=0, IF(G37=0, 0, 1), G37/I37),5)</f>
        <v>2.2201300000000002</v>
      </c>
    </row>
    <row r="38" spans="1:13" ht="15.75" thickBot="1" x14ac:dyDescent="0.3">
      <c r="A38" s="1"/>
      <c r="B38" s="1"/>
      <c r="C38" s="1"/>
      <c r="D38" s="1"/>
      <c r="E38" s="1" t="s">
        <v>39</v>
      </c>
      <c r="F38" s="1"/>
      <c r="G38" s="7">
        <v>6470</v>
      </c>
      <c r="H38" s="5"/>
      <c r="I38" s="7">
        <v>6000</v>
      </c>
      <c r="J38" s="5"/>
      <c r="K38" s="7">
        <f>ROUND((G38-I38),5)</f>
        <v>470</v>
      </c>
      <c r="L38" s="5"/>
      <c r="M38" s="8">
        <f>ROUND(IF(I38=0, IF(G38=0, 0, 1), G38/I38),5)</f>
        <v>1.07833</v>
      </c>
    </row>
    <row r="39" spans="1:13" x14ac:dyDescent="0.25">
      <c r="A39" s="1"/>
      <c r="B39" s="1"/>
      <c r="C39" s="1"/>
      <c r="D39" s="1" t="s">
        <v>40</v>
      </c>
      <c r="E39" s="1"/>
      <c r="F39" s="1"/>
      <c r="G39" s="4">
        <f>ROUND(SUM(G27:G30)+SUM(G37:G38),5)</f>
        <v>40588.22</v>
      </c>
      <c r="H39" s="5"/>
      <c r="I39" s="4">
        <f>ROUND(SUM(I27:I30)+SUM(I37:I38),5)</f>
        <v>22900</v>
      </c>
      <c r="J39" s="5"/>
      <c r="K39" s="4">
        <f>ROUND((G39-I39),5)</f>
        <v>17688.22</v>
      </c>
      <c r="L39" s="5"/>
      <c r="M39" s="6">
        <f>ROUND(IF(I39=0, IF(G39=0, 0, 1), G39/I39),5)</f>
        <v>1.77241</v>
      </c>
    </row>
    <row r="40" spans="1:13" x14ac:dyDescent="0.25">
      <c r="A40" s="1"/>
      <c r="B40" s="1"/>
      <c r="C40" s="1"/>
      <c r="D40" s="1" t="s">
        <v>41</v>
      </c>
      <c r="E40" s="1"/>
      <c r="F40" s="1"/>
      <c r="G40" s="4"/>
      <c r="H40" s="5"/>
      <c r="I40" s="4"/>
      <c r="J40" s="5"/>
      <c r="K40" s="4"/>
      <c r="L40" s="5"/>
      <c r="M40" s="6"/>
    </row>
    <row r="41" spans="1:13" x14ac:dyDescent="0.25">
      <c r="A41" s="1"/>
      <c r="B41" s="1"/>
      <c r="C41" s="1"/>
      <c r="D41" s="1"/>
      <c r="E41" s="1" t="s">
        <v>42</v>
      </c>
      <c r="F41" s="1"/>
      <c r="G41" s="4">
        <v>0</v>
      </c>
      <c r="H41" s="5"/>
      <c r="I41" s="4">
        <v>125</v>
      </c>
      <c r="J41" s="5"/>
      <c r="K41" s="4">
        <f>ROUND((G41-I41),5)</f>
        <v>-125</v>
      </c>
      <c r="L41" s="5"/>
      <c r="M41" s="6">
        <f>ROUND(IF(I41=0, IF(G41=0, 0, 1), G41/I41),5)</f>
        <v>0</v>
      </c>
    </row>
    <row r="42" spans="1:13" ht="15.75" thickBot="1" x14ac:dyDescent="0.3">
      <c r="A42" s="1"/>
      <c r="B42" s="1"/>
      <c r="C42" s="1"/>
      <c r="D42" s="1"/>
      <c r="E42" s="1" t="s">
        <v>43</v>
      </c>
      <c r="F42" s="1"/>
      <c r="G42" s="7">
        <v>6330</v>
      </c>
      <c r="H42" s="5"/>
      <c r="I42" s="7">
        <v>6000</v>
      </c>
      <c r="J42" s="5"/>
      <c r="K42" s="7">
        <f>ROUND((G42-I42),5)</f>
        <v>330</v>
      </c>
      <c r="L42" s="5"/>
      <c r="M42" s="8">
        <f>ROUND(IF(I42=0, IF(G42=0, 0, 1), G42/I42),5)</f>
        <v>1.0549999999999999</v>
      </c>
    </row>
    <row r="43" spans="1:13" x14ac:dyDescent="0.25">
      <c r="A43" s="1"/>
      <c r="B43" s="1"/>
      <c r="C43" s="1"/>
      <c r="D43" s="1" t="s">
        <v>44</v>
      </c>
      <c r="E43" s="1"/>
      <c r="F43" s="1"/>
      <c r="G43" s="4">
        <f>ROUND(SUM(G40:G42),5)</f>
        <v>6330</v>
      </c>
      <c r="H43" s="5"/>
      <c r="I43" s="4">
        <f>ROUND(SUM(I40:I42),5)</f>
        <v>6125</v>
      </c>
      <c r="J43" s="5"/>
      <c r="K43" s="4">
        <f>ROUND((G43-I43),5)</f>
        <v>205</v>
      </c>
      <c r="L43" s="5"/>
      <c r="M43" s="6">
        <f>ROUND(IF(I43=0, IF(G43=0, 0, 1), G43/I43),5)</f>
        <v>1.0334700000000001</v>
      </c>
    </row>
    <row r="44" spans="1:13" x14ac:dyDescent="0.25">
      <c r="A44" s="1"/>
      <c r="B44" s="1"/>
      <c r="C44" s="1"/>
      <c r="D44" s="1" t="s">
        <v>45</v>
      </c>
      <c r="E44" s="1"/>
      <c r="F44" s="1"/>
      <c r="G44" s="4"/>
      <c r="H44" s="5"/>
      <c r="I44" s="4"/>
      <c r="J44" s="5"/>
      <c r="K44" s="4"/>
      <c r="L44" s="5"/>
      <c r="M44" s="6"/>
    </row>
    <row r="45" spans="1:13" x14ac:dyDescent="0.25">
      <c r="A45" s="1"/>
      <c r="B45" s="1"/>
      <c r="C45" s="1"/>
      <c r="D45" s="1"/>
      <c r="E45" s="1" t="s">
        <v>46</v>
      </c>
      <c r="F45" s="1"/>
      <c r="G45" s="4">
        <v>2023.88</v>
      </c>
      <c r="H45" s="5"/>
      <c r="I45" s="4">
        <v>2500</v>
      </c>
      <c r="J45" s="5"/>
      <c r="K45" s="4">
        <f>ROUND((G45-I45),5)</f>
        <v>-476.12</v>
      </c>
      <c r="L45" s="5"/>
      <c r="M45" s="6">
        <f>ROUND(IF(I45=0, IF(G45=0, 0, 1), G45/I45),5)</f>
        <v>0.80954999999999999</v>
      </c>
    </row>
    <row r="46" spans="1:13" ht="15.75" thickBot="1" x14ac:dyDescent="0.3">
      <c r="A46" s="1"/>
      <c r="B46" s="1"/>
      <c r="C46" s="1"/>
      <c r="D46" s="1"/>
      <c r="E46" s="1" t="s">
        <v>47</v>
      </c>
      <c r="F46" s="1"/>
      <c r="G46" s="7">
        <v>1227.58</v>
      </c>
      <c r="H46" s="5"/>
      <c r="I46" s="7">
        <v>1300</v>
      </c>
      <c r="J46" s="5"/>
      <c r="K46" s="7">
        <f>ROUND((G46-I46),5)</f>
        <v>-72.42</v>
      </c>
      <c r="L46" s="5"/>
      <c r="M46" s="8">
        <f>ROUND(IF(I46=0, IF(G46=0, 0, 1), G46/I46),5)</f>
        <v>0.94428999999999996</v>
      </c>
    </row>
    <row r="47" spans="1:13" x14ac:dyDescent="0.25">
      <c r="A47" s="1"/>
      <c r="B47" s="1"/>
      <c r="C47" s="1"/>
      <c r="D47" s="1" t="s">
        <v>48</v>
      </c>
      <c r="E47" s="1"/>
      <c r="F47" s="1"/>
      <c r="G47" s="4">
        <f>ROUND(SUM(G44:G46),5)</f>
        <v>3251.46</v>
      </c>
      <c r="H47" s="5"/>
      <c r="I47" s="4">
        <f>ROUND(SUM(I44:I46),5)</f>
        <v>3800</v>
      </c>
      <c r="J47" s="5"/>
      <c r="K47" s="4">
        <f>ROUND((G47-I47),5)</f>
        <v>-548.54</v>
      </c>
      <c r="L47" s="5"/>
      <c r="M47" s="6">
        <f>ROUND(IF(I47=0, IF(G47=0, 0, 1), G47/I47),5)</f>
        <v>0.85565000000000002</v>
      </c>
    </row>
    <row r="48" spans="1:13" x14ac:dyDescent="0.25">
      <c r="A48" s="1"/>
      <c r="B48" s="1"/>
      <c r="C48" s="1"/>
      <c r="D48" s="1" t="s">
        <v>49</v>
      </c>
      <c r="E48" s="1"/>
      <c r="F48" s="1"/>
      <c r="G48" s="4"/>
      <c r="H48" s="5"/>
      <c r="I48" s="4"/>
      <c r="J48" s="5"/>
      <c r="K48" s="4"/>
      <c r="L48" s="5"/>
      <c r="M48" s="6"/>
    </row>
    <row r="49" spans="1:13" ht="15.75" thickBot="1" x14ac:dyDescent="0.3">
      <c r="A49" s="1"/>
      <c r="B49" s="1"/>
      <c r="C49" s="1"/>
      <c r="D49" s="1"/>
      <c r="E49" s="1" t="s">
        <v>50</v>
      </c>
      <c r="F49" s="1"/>
      <c r="G49" s="7">
        <v>925.6</v>
      </c>
      <c r="H49" s="5"/>
      <c r="I49" s="7">
        <v>1000</v>
      </c>
      <c r="J49" s="5"/>
      <c r="K49" s="7">
        <f>ROUND((G49-I49),5)</f>
        <v>-74.400000000000006</v>
      </c>
      <c r="L49" s="5"/>
      <c r="M49" s="8">
        <f>ROUND(IF(I49=0, IF(G49=0, 0, 1), G49/I49),5)</f>
        <v>0.92559999999999998</v>
      </c>
    </row>
    <row r="50" spans="1:13" x14ac:dyDescent="0.25">
      <c r="A50" s="1"/>
      <c r="B50" s="1"/>
      <c r="C50" s="1"/>
      <c r="D50" s="1" t="s">
        <v>51</v>
      </c>
      <c r="E50" s="1"/>
      <c r="F50" s="1"/>
      <c r="G50" s="4">
        <f>ROUND(SUM(G48:G49),5)</f>
        <v>925.6</v>
      </c>
      <c r="H50" s="5"/>
      <c r="I50" s="4">
        <f>ROUND(SUM(I48:I49),5)</f>
        <v>1000</v>
      </c>
      <c r="J50" s="5"/>
      <c r="K50" s="4">
        <f>ROUND((G50-I50),5)</f>
        <v>-74.400000000000006</v>
      </c>
      <c r="L50" s="5"/>
      <c r="M50" s="6">
        <f>ROUND(IF(I50=0, IF(G50=0, 0, 1), G50/I50),5)</f>
        <v>0.92559999999999998</v>
      </c>
    </row>
    <row r="51" spans="1:13" x14ac:dyDescent="0.25">
      <c r="A51" s="1"/>
      <c r="B51" s="1"/>
      <c r="C51" s="1"/>
      <c r="D51" s="1" t="s">
        <v>52</v>
      </c>
      <c r="E51" s="1"/>
      <c r="F51" s="1"/>
      <c r="G51" s="4"/>
      <c r="H51" s="5"/>
      <c r="I51" s="4"/>
      <c r="J51" s="5"/>
      <c r="K51" s="4"/>
      <c r="L51" s="5"/>
      <c r="M51" s="6"/>
    </row>
    <row r="52" spans="1:13" x14ac:dyDescent="0.25">
      <c r="A52" s="1"/>
      <c r="B52" s="1"/>
      <c r="C52" s="1"/>
      <c r="D52" s="1"/>
      <c r="E52" s="1" t="s">
        <v>53</v>
      </c>
      <c r="F52" s="1"/>
      <c r="G52" s="4">
        <v>0</v>
      </c>
      <c r="H52" s="5"/>
      <c r="I52" s="4">
        <v>750</v>
      </c>
      <c r="J52" s="5"/>
      <c r="K52" s="4">
        <f>ROUND((G52-I52),5)</f>
        <v>-750</v>
      </c>
      <c r="L52" s="5"/>
      <c r="M52" s="6">
        <f>ROUND(IF(I52=0, IF(G52=0, 0, 1), G52/I52),5)</f>
        <v>0</v>
      </c>
    </row>
    <row r="53" spans="1:13" x14ac:dyDescent="0.25">
      <c r="A53" s="1"/>
      <c r="B53" s="1"/>
      <c r="C53" s="1"/>
      <c r="D53" s="1"/>
      <c r="E53" s="1" t="s">
        <v>54</v>
      </c>
      <c r="F53" s="1"/>
      <c r="G53" s="4">
        <v>30</v>
      </c>
      <c r="H53" s="5"/>
      <c r="I53" s="4"/>
      <c r="J53" s="5"/>
      <c r="K53" s="4"/>
      <c r="L53" s="5"/>
      <c r="M53" s="6"/>
    </row>
    <row r="54" spans="1:13" x14ac:dyDescent="0.25">
      <c r="A54" s="1"/>
      <c r="B54" s="1"/>
      <c r="C54" s="1"/>
      <c r="D54" s="1"/>
      <c r="E54" s="1" t="s">
        <v>55</v>
      </c>
      <c r="F54" s="1"/>
      <c r="G54" s="4">
        <v>450</v>
      </c>
      <c r="H54" s="5"/>
      <c r="I54" s="4">
        <v>600</v>
      </c>
      <c r="J54" s="5"/>
      <c r="K54" s="4">
        <f>ROUND((G54-I54),5)</f>
        <v>-150</v>
      </c>
      <c r="L54" s="5"/>
      <c r="M54" s="6">
        <f>ROUND(IF(I54=0, IF(G54=0, 0, 1), G54/I54),5)</f>
        <v>0.75</v>
      </c>
    </row>
    <row r="55" spans="1:13" x14ac:dyDescent="0.25">
      <c r="A55" s="1"/>
      <c r="B55" s="1"/>
      <c r="C55" s="1"/>
      <c r="D55" s="1"/>
      <c r="E55" s="1" t="s">
        <v>56</v>
      </c>
      <c r="F55" s="1"/>
      <c r="G55" s="4">
        <v>828.9</v>
      </c>
      <c r="H55" s="5"/>
      <c r="I55" s="4">
        <v>1500</v>
      </c>
      <c r="J55" s="5"/>
      <c r="K55" s="4">
        <f>ROUND((G55-I55),5)</f>
        <v>-671.1</v>
      </c>
      <c r="L55" s="5"/>
      <c r="M55" s="6">
        <f>ROUND(IF(I55=0, IF(G55=0, 0, 1), G55/I55),5)</f>
        <v>0.55259999999999998</v>
      </c>
    </row>
    <row r="56" spans="1:13" ht="15.75" thickBot="1" x14ac:dyDescent="0.3">
      <c r="A56" s="1"/>
      <c r="B56" s="1"/>
      <c r="C56" s="1"/>
      <c r="D56" s="1"/>
      <c r="E56" s="1" t="s">
        <v>57</v>
      </c>
      <c r="F56" s="1"/>
      <c r="G56" s="7">
        <v>542.04999999999995</v>
      </c>
      <c r="H56" s="5"/>
      <c r="I56" s="7">
        <v>500</v>
      </c>
      <c r="J56" s="5"/>
      <c r="K56" s="7">
        <f>ROUND((G56-I56),5)</f>
        <v>42.05</v>
      </c>
      <c r="L56" s="5"/>
      <c r="M56" s="8">
        <f>ROUND(IF(I56=0, IF(G56=0, 0, 1), G56/I56),5)</f>
        <v>1.0841000000000001</v>
      </c>
    </row>
    <row r="57" spans="1:13" x14ac:dyDescent="0.25">
      <c r="A57" s="1"/>
      <c r="B57" s="1"/>
      <c r="C57" s="1"/>
      <c r="D57" s="1" t="s">
        <v>58</v>
      </c>
      <c r="E57" s="1"/>
      <c r="F57" s="1"/>
      <c r="G57" s="4">
        <f>ROUND(SUM(G51:G56),5)</f>
        <v>1850.95</v>
      </c>
      <c r="H57" s="5"/>
      <c r="I57" s="4">
        <f>ROUND(SUM(I51:I56),5)</f>
        <v>3350</v>
      </c>
      <c r="J57" s="5"/>
      <c r="K57" s="4">
        <f>ROUND((G57-I57),5)</f>
        <v>-1499.05</v>
      </c>
      <c r="L57" s="5"/>
      <c r="M57" s="6">
        <f>ROUND(IF(I57=0, IF(G57=0, 0, 1), G57/I57),5)</f>
        <v>0.55252000000000001</v>
      </c>
    </row>
    <row r="58" spans="1:13" x14ac:dyDescent="0.25">
      <c r="A58" s="1"/>
      <c r="B58" s="1"/>
      <c r="C58" s="1"/>
      <c r="D58" s="1" t="s">
        <v>59</v>
      </c>
      <c r="E58" s="1"/>
      <c r="F58" s="1"/>
      <c r="G58" s="4"/>
      <c r="H58" s="5"/>
      <c r="I58" s="4"/>
      <c r="J58" s="5"/>
      <c r="K58" s="4"/>
      <c r="L58" s="5"/>
      <c r="M58" s="6"/>
    </row>
    <row r="59" spans="1:13" ht="15.75" thickBot="1" x14ac:dyDescent="0.3">
      <c r="A59" s="1"/>
      <c r="B59" s="1"/>
      <c r="C59" s="1"/>
      <c r="D59" s="1"/>
      <c r="E59" s="1" t="s">
        <v>60</v>
      </c>
      <c r="F59" s="1"/>
      <c r="G59" s="9">
        <v>426.97</v>
      </c>
      <c r="H59" s="5"/>
      <c r="I59" s="9">
        <v>200</v>
      </c>
      <c r="J59" s="5"/>
      <c r="K59" s="9">
        <f>ROUND((G59-I59),5)</f>
        <v>226.97</v>
      </c>
      <c r="L59" s="5"/>
      <c r="M59" s="10">
        <f>ROUND(IF(I59=0, IF(G59=0, 0, 1), G59/I59),5)</f>
        <v>2.1348500000000001</v>
      </c>
    </row>
    <row r="60" spans="1:13" ht="15.75" thickBot="1" x14ac:dyDescent="0.3">
      <c r="A60" s="1"/>
      <c r="B60" s="1"/>
      <c r="C60" s="1"/>
      <c r="D60" s="1" t="s">
        <v>61</v>
      </c>
      <c r="E60" s="1"/>
      <c r="F60" s="1"/>
      <c r="G60" s="11">
        <f>ROUND(SUM(G58:G59),5)</f>
        <v>426.97</v>
      </c>
      <c r="H60" s="5"/>
      <c r="I60" s="11">
        <f>ROUND(SUM(I58:I59),5)</f>
        <v>200</v>
      </c>
      <c r="J60" s="5"/>
      <c r="K60" s="11">
        <f>ROUND((G60-I60),5)</f>
        <v>226.97</v>
      </c>
      <c r="L60" s="5"/>
      <c r="M60" s="12">
        <f>ROUND(IF(I60=0, IF(G60=0, 0, 1), G60/I60),5)</f>
        <v>2.1348500000000001</v>
      </c>
    </row>
    <row r="61" spans="1:13" ht="15.75" thickBot="1" x14ac:dyDescent="0.3">
      <c r="A61" s="1"/>
      <c r="B61" s="1"/>
      <c r="C61" s="1" t="s">
        <v>62</v>
      </c>
      <c r="D61" s="1"/>
      <c r="E61" s="1"/>
      <c r="F61" s="1"/>
      <c r="G61" s="13">
        <f>ROUND(SUM(G10:G13)+G17+G26+G39+G43+G47+G50+G57+G60,5)</f>
        <v>149910.87</v>
      </c>
      <c r="H61" s="5"/>
      <c r="I61" s="13">
        <f>ROUND(SUM(I10:I13)+I17+I26+I39+I43+I47+I50+I57+I60,5)</f>
        <v>169095</v>
      </c>
      <c r="J61" s="5"/>
      <c r="K61" s="13">
        <f>ROUND((G61-I61),5)</f>
        <v>-19184.13</v>
      </c>
      <c r="L61" s="5"/>
      <c r="M61" s="14">
        <f>ROUND(IF(I61=0, IF(G61=0, 0, 1), G61/I61),5)</f>
        <v>0.88654999999999995</v>
      </c>
    </row>
    <row r="62" spans="1:13" x14ac:dyDescent="0.25">
      <c r="A62" s="1"/>
      <c r="B62" s="1" t="s">
        <v>63</v>
      </c>
      <c r="C62" s="1"/>
      <c r="D62" s="1"/>
      <c r="E62" s="1"/>
      <c r="F62" s="1"/>
      <c r="G62" s="4">
        <f>ROUND(G3+G9-G61,5)</f>
        <v>26910.18</v>
      </c>
      <c r="H62" s="5"/>
      <c r="I62" s="4">
        <f>ROUND(I3+I9-I61,5)</f>
        <v>39207</v>
      </c>
      <c r="J62" s="5"/>
      <c r="K62" s="4">
        <f>ROUND((G62-I62),5)</f>
        <v>-12296.82</v>
      </c>
      <c r="L62" s="5"/>
      <c r="M62" s="6">
        <f>ROUND(IF(I62=0, IF(G62=0, 0, 1), G62/I62),5)</f>
        <v>0.68635999999999997</v>
      </c>
    </row>
    <row r="63" spans="1:13" x14ac:dyDescent="0.25">
      <c r="A63" s="1"/>
      <c r="B63" s="1" t="s">
        <v>64</v>
      </c>
      <c r="C63" s="1"/>
      <c r="D63" s="1"/>
      <c r="E63" s="1"/>
      <c r="F63" s="1"/>
      <c r="G63" s="4"/>
      <c r="H63" s="5"/>
      <c r="I63" s="4"/>
      <c r="J63" s="5"/>
      <c r="K63" s="4"/>
      <c r="L63" s="5"/>
      <c r="M63" s="6"/>
    </row>
    <row r="64" spans="1:13" x14ac:dyDescent="0.25">
      <c r="A64" s="1"/>
      <c r="B64" s="1"/>
      <c r="C64" s="1" t="s">
        <v>65</v>
      </c>
      <c r="D64" s="1"/>
      <c r="E64" s="1"/>
      <c r="F64" s="1"/>
      <c r="G64" s="4"/>
      <c r="H64" s="5"/>
      <c r="I64" s="4"/>
      <c r="J64" s="5"/>
      <c r="K64" s="4"/>
      <c r="L64" s="5"/>
      <c r="M64" s="6"/>
    </row>
    <row r="65" spans="1:13" x14ac:dyDescent="0.25">
      <c r="A65" s="1"/>
      <c r="B65" s="1"/>
      <c r="C65" s="1"/>
      <c r="D65" s="1" t="s">
        <v>66</v>
      </c>
      <c r="E65" s="1"/>
      <c r="F65" s="1"/>
      <c r="G65" s="4"/>
      <c r="H65" s="5"/>
      <c r="I65" s="4"/>
      <c r="J65" s="5"/>
      <c r="K65" s="4"/>
      <c r="L65" s="5"/>
      <c r="M65" s="6"/>
    </row>
    <row r="66" spans="1:13" ht="15.75" thickBot="1" x14ac:dyDescent="0.3">
      <c r="A66" s="1"/>
      <c r="B66" s="1"/>
      <c r="C66" s="1"/>
      <c r="D66" s="1"/>
      <c r="E66" s="1" t="s">
        <v>67</v>
      </c>
      <c r="F66" s="1"/>
      <c r="G66" s="7">
        <v>0</v>
      </c>
      <c r="H66" s="5"/>
      <c r="I66" s="7">
        <v>20000</v>
      </c>
      <c r="J66" s="5"/>
      <c r="K66" s="7">
        <f>ROUND((G66-I66),5)</f>
        <v>-20000</v>
      </c>
      <c r="L66" s="5"/>
      <c r="M66" s="8">
        <f>ROUND(IF(I66=0, IF(G66=0, 0, 1), G66/I66),5)</f>
        <v>0</v>
      </c>
    </row>
    <row r="67" spans="1:13" x14ac:dyDescent="0.25">
      <c r="A67" s="1"/>
      <c r="B67" s="1"/>
      <c r="C67" s="1"/>
      <c r="D67" s="1" t="s">
        <v>68</v>
      </c>
      <c r="E67" s="1"/>
      <c r="F67" s="1"/>
      <c r="G67" s="4">
        <f>ROUND(SUM(G65:G66),5)</f>
        <v>0</v>
      </c>
      <c r="H67" s="5"/>
      <c r="I67" s="4">
        <f>ROUND(SUM(I65:I66),5)</f>
        <v>20000</v>
      </c>
      <c r="J67" s="5"/>
      <c r="K67" s="4">
        <f>ROUND((G67-I67),5)</f>
        <v>-20000</v>
      </c>
      <c r="L67" s="5"/>
      <c r="M67" s="6">
        <f>ROUND(IF(I67=0, IF(G67=0, 0, 1), G67/I67),5)</f>
        <v>0</v>
      </c>
    </row>
    <row r="68" spans="1:13" ht="15.75" thickBot="1" x14ac:dyDescent="0.3">
      <c r="A68" s="1"/>
      <c r="B68" s="1"/>
      <c r="C68" s="1"/>
      <c r="D68" s="1" t="s">
        <v>69</v>
      </c>
      <c r="E68" s="1"/>
      <c r="F68" s="1"/>
      <c r="G68" s="7">
        <v>6.47</v>
      </c>
      <c r="H68" s="5"/>
      <c r="I68" s="7"/>
      <c r="J68" s="5"/>
      <c r="K68" s="7"/>
      <c r="L68" s="5"/>
      <c r="M68" s="8"/>
    </row>
    <row r="69" spans="1:13" x14ac:dyDescent="0.25">
      <c r="A69" s="1"/>
      <c r="B69" s="1"/>
      <c r="C69" s="1" t="s">
        <v>70</v>
      </c>
      <c r="D69" s="1"/>
      <c r="E69" s="1"/>
      <c r="F69" s="1"/>
      <c r="G69" s="4">
        <f>ROUND(G64+SUM(G67:G68),5)</f>
        <v>6.47</v>
      </c>
      <c r="H69" s="5"/>
      <c r="I69" s="4">
        <f>ROUND(I64+SUM(I67:I68),5)</f>
        <v>20000</v>
      </c>
      <c r="J69" s="5"/>
      <c r="K69" s="4">
        <f>ROUND((G69-I69),5)</f>
        <v>-19993.53</v>
      </c>
      <c r="L69" s="5"/>
      <c r="M69" s="6">
        <f>ROUND(IF(I69=0, IF(G69=0, 0, 1), G69/I69),5)</f>
        <v>3.2000000000000003E-4</v>
      </c>
    </row>
    <row r="70" spans="1:13" x14ac:dyDescent="0.25">
      <c r="A70" s="1"/>
      <c r="B70" s="1"/>
      <c r="C70" s="1" t="s">
        <v>71</v>
      </c>
      <c r="D70" s="1"/>
      <c r="E70" s="1"/>
      <c r="F70" s="1"/>
      <c r="G70" s="4"/>
      <c r="H70" s="5"/>
      <c r="I70" s="4"/>
      <c r="J70" s="5"/>
      <c r="K70" s="4"/>
      <c r="L70" s="5"/>
      <c r="M70" s="6"/>
    </row>
    <row r="71" spans="1:13" x14ac:dyDescent="0.25">
      <c r="A71" s="1"/>
      <c r="B71" s="1"/>
      <c r="C71" s="1"/>
      <c r="D71" s="1" t="s">
        <v>72</v>
      </c>
      <c r="E71" s="1"/>
      <c r="F71" s="1"/>
      <c r="G71" s="4">
        <v>50335.3</v>
      </c>
      <c r="H71" s="5"/>
      <c r="I71" s="4">
        <v>58900</v>
      </c>
      <c r="J71" s="5"/>
      <c r="K71" s="4">
        <f>ROUND((G71-I71),5)</f>
        <v>-8564.7000000000007</v>
      </c>
      <c r="L71" s="5"/>
      <c r="M71" s="6">
        <f>ROUND(IF(I71=0, IF(G71=0, 0, 1), G71/I71),5)</f>
        <v>0.85458999999999996</v>
      </c>
    </row>
    <row r="72" spans="1:13" ht="15.75" thickBot="1" x14ac:dyDescent="0.3">
      <c r="A72" s="1"/>
      <c r="B72" s="1"/>
      <c r="C72" s="1"/>
      <c r="D72" s="1" t="s">
        <v>73</v>
      </c>
      <c r="E72" s="1"/>
      <c r="F72" s="1"/>
      <c r="G72" s="9">
        <v>1988.77</v>
      </c>
      <c r="H72" s="5"/>
      <c r="I72" s="9"/>
      <c r="J72" s="5"/>
      <c r="K72" s="9"/>
      <c r="L72" s="5"/>
      <c r="M72" s="10"/>
    </row>
    <row r="73" spans="1:13" ht="15.75" thickBot="1" x14ac:dyDescent="0.3">
      <c r="A73" s="1"/>
      <c r="B73" s="1"/>
      <c r="C73" s="1" t="s">
        <v>74</v>
      </c>
      <c r="D73" s="1"/>
      <c r="E73" s="1"/>
      <c r="F73" s="1"/>
      <c r="G73" s="11">
        <f>ROUND(SUM(G70:G72),5)</f>
        <v>52324.07</v>
      </c>
      <c r="H73" s="5"/>
      <c r="I73" s="11">
        <f>ROUND(SUM(I70:I72),5)</f>
        <v>58900</v>
      </c>
      <c r="J73" s="5"/>
      <c r="K73" s="11">
        <f>ROUND((G73-I73),5)</f>
        <v>-6575.93</v>
      </c>
      <c r="L73" s="5"/>
      <c r="M73" s="12">
        <f>ROUND(IF(I73=0, IF(G73=0, 0, 1), G73/I73),5)</f>
        <v>0.88834999999999997</v>
      </c>
    </row>
    <row r="74" spans="1:13" ht="15.75" thickBot="1" x14ac:dyDescent="0.3">
      <c r="A74" s="1"/>
      <c r="B74" s="1" t="s">
        <v>75</v>
      </c>
      <c r="C74" s="1"/>
      <c r="D74" s="1"/>
      <c r="E74" s="1"/>
      <c r="F74" s="1"/>
      <c r="G74" s="11">
        <f>ROUND(G63+G69-G73,5)</f>
        <v>-52317.599999999999</v>
      </c>
      <c r="H74" s="5"/>
      <c r="I74" s="11">
        <f>ROUND(I63+I69-I73,5)</f>
        <v>-38900</v>
      </c>
      <c r="J74" s="5"/>
      <c r="K74" s="11">
        <f>ROUND((G74-I74),5)</f>
        <v>-13417.6</v>
      </c>
      <c r="L74" s="5"/>
      <c r="M74" s="12">
        <f>ROUND(IF(I74=0, IF(G74=0, 0, 1), G74/I74),5)</f>
        <v>1.34493</v>
      </c>
    </row>
    <row r="75" spans="1:13" s="18" customFormat="1" ht="12" thickBot="1" x14ac:dyDescent="0.25">
      <c r="A75" s="15" t="s">
        <v>76</v>
      </c>
      <c r="B75" s="15"/>
      <c r="C75" s="15"/>
      <c r="D75" s="15"/>
      <c r="E75" s="15"/>
      <c r="F75" s="15"/>
      <c r="G75" s="16">
        <f>ROUND(G62+G74,5)</f>
        <v>-25407.42</v>
      </c>
      <c r="H75" s="15"/>
      <c r="I75" s="16">
        <f>ROUND(I62+I74,5)</f>
        <v>307</v>
      </c>
      <c r="J75" s="15"/>
      <c r="K75" s="16">
        <f>ROUND((G75-I75),5)</f>
        <v>-25714.42</v>
      </c>
      <c r="L75" s="15"/>
      <c r="M75" s="17">
        <f>ROUND(IF(I75=0, IF(G75=0, 0, 1), G75/I75),5)</f>
        <v>-82.760329999999996</v>
      </c>
    </row>
    <row r="76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10:48 PM
&amp;"Arial,Bold"&amp;8 10/29/20
&amp;"Arial,Bold"&amp;8 Accrual Basis&amp;C&amp;"Arial,Bold"&amp;12 PIKES BAY SANITARY DISTRICT
&amp;"Arial,Bold"&amp;14 Profit &amp;&amp; Loss Budget vs. Actual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 Oct 2020</vt:lpstr>
      <vt:lpstr>Balance Sheet  Oct 2020</vt:lpstr>
      <vt:lpstr>Oct 2020 PNL</vt:lpstr>
      <vt:lpstr>PNL Budget vs Actual</vt:lpstr>
      <vt:lpstr>'Balance Sheet  Oct 2020'!Print_Titles</vt:lpstr>
      <vt:lpstr>'Balance Sheet Oct 2020'!Print_Titles</vt:lpstr>
      <vt:lpstr>'Oct 2020 PNL'!Print_Titles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2020-10-30T03:48:25Z</dcterms:created>
  <dcterms:modified xsi:type="dcterms:W3CDTF">2020-10-30T04:04:56Z</dcterms:modified>
</cp:coreProperties>
</file>