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11.02.2022 Meeting Packet\"/>
    </mc:Choice>
  </mc:AlternateContent>
  <xr:revisionPtr revIDLastSave="0" documentId="11_7D79EDF4459B9DC34BD64D116F02F32140DC9349" xr6:coauthVersionLast="47" xr6:coauthVersionMax="47" xr10:uidLastSave="{00000000-0000-0000-0000-000000000000}"/>
  <bookViews>
    <workbookView xWindow="0" yWindow="0" windowWidth="15345" windowHeight="6105" xr2:uid="{00000000-000D-0000-FFFF-FFFF00000000}"/>
  </bookViews>
  <sheets>
    <sheet name="Balance Sheet" sheetId="3" r:id="rId1"/>
    <sheet name="PNL" sheetId="1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Actual'!$18:$18,'Budget vs Actual'!$19:$19,'Budget vs Actual'!$21:$21,'Budget vs Actual'!$22:$22,'Budget vs Actual'!$23:$23</definedName>
    <definedName name="QB_DATA_0" localSheetId="1" hidden="1">PNL!$4:$4,PNL!$5:$5,PNL!$6:$6,PNL!$9:$9,PNL!$10:$10,PNL!$11:$11,PNL!$12:$12,PNL!$13:$13,PNL!$15:$15,PNL!$16:$16,PNL!$17:$17,PNL!$20:$20,PNL!$21:$21,PNL!$24:$24,PNL!$25:$25,PNL!$26:$26</definedName>
    <definedName name="QB_DATA_1" localSheetId="0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Sheet'!$53:$53,'Balance Sheet'!$54:$54,'Balance Sheet'!$55:$55</definedName>
    <definedName name="QB_DATA_1" localSheetId="2" hidden="1">'Budget vs Actual'!$26:$26,'Budget vs Actual'!$27:$27,'Budget vs Actual'!$30:$30,'Budget vs Actual'!$31:$31,'Budget vs Actual'!$32:$32,'Budget vs Actual'!$33:$33,'Budget vs Actual'!$34:$34,'Budget vs Actual'!$35:$35,'Budget vs Actual'!$38:$38,'Budget vs Actual'!$39:$39,'Budget vs Actual'!$40:$40,'Budget vs Actual'!$41:$41,'Budget vs Actual'!$43:$43,'Budget vs Actual'!$44:$44,'Budget vs Actual'!$45:$45,'Budget vs Actual'!$46:$46</definedName>
    <definedName name="QB_DATA_1" localSheetId="1" hidden="1">PNL!$27:$27,PNL!$28:$28,PNL!$29:$29,PNL!$32:$32,PNL!$33:$33,PNL!$35:$35,PNL!$36:$36,PNL!$37:$37,PNL!$39:$39,PNL!$42:$42,PNL!$45:$45,PNL!$46:$46,PNL!$49:$49,PNL!$50:$50,PNL!$51:$51,PNL!$53:$53</definedName>
    <definedName name="QB_DATA_2" localSheetId="0" hidden="1">'Balance Sheet'!$56:$56,'Balance Sheet'!$57:$57,'Balance Sheet'!$58:$58,'Balance Sheet'!$59:$59,'Balance Sheet'!$63:$63,'Balance Sheet'!$64:$64,'Balance Sheet'!$68:$68,'Balance Sheet'!$69:$69,'Balance Sheet'!$70:$70,'Balance Sheet'!$71:$71,'Balance Sheet'!$72:$72,'Balance Sheet'!$73:$73</definedName>
    <definedName name="QB_DATA_2" localSheetId="2" hidden="1">'Budget vs Actual'!$47:$47,'Budget vs Actual'!$48:$48,'Budget vs Actual'!$50:$50,'Budget vs Actual'!$53:$53,'Budget vs Actual'!$54:$54,'Budget vs Actual'!$55:$55,'Budget vs Actual'!$58:$58,'Budget vs Actual'!$59:$59,'Budget vs Actual'!$62:$62,'Budget vs Actual'!$65:$65,'Budget vs Actual'!$66:$66,'Budget vs Actual'!$67:$67,'Budget vs Actual'!$68:$68,'Budget vs Actual'!$70:$70,'Budget vs Actual'!$71:$71,'Budget vs Actual'!$73:$73</definedName>
    <definedName name="QB_DATA_2" localSheetId="1" hidden="1">PNL!$54:$54,PNL!$56:$56,PNL!$59:$59,PNL!$66:$66,PNL!$70:$70</definedName>
    <definedName name="QB_DATA_3" localSheetId="2" hidden="1">'Budget vs Actual'!$76:$76,'Budget vs Actual'!$82:$82,'Budget vs Actual'!$84:$84,'Budget vs Actual'!$88:$88</definedName>
    <definedName name="QB_FORMULA_0" localSheetId="0" hidden="1">'Balance Sheet'!$F$9,'Balance Sheet'!$F$15,'Balance Sheet'!$F$22,'Balance Sheet'!$F$23,'Balance Sheet'!$F$37,'Balance Sheet'!$F$41,'Balance Sheet'!$F$44,'Balance Sheet'!$F$45,'Balance Sheet'!$F$51,'Balance Sheet'!$F$60,'Balance Sheet'!$F$61,'Balance Sheet'!$F$65,'Balance Sheet'!$F$66,'Balance Sheet'!$F$74,'Balance Sheet'!$F$75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1" hidden="1">PNL!$G$7,PNL!$G$18,PNL!$G$22,PNL!$G$30,PNL!$G$38,PNL!$G$40,PNL!$G$43,PNL!$G$47,PNL!$G$55,PNL!$G$57,PNL!$G$60,PNL!$G$61,PNL!$G$62,PNL!$G$67,PNL!$G$68,PNL!$G$71</definedName>
    <definedName name="QB_FORMULA_1" localSheetId="2" hidden="1">'Budget vs Actual'!$K$14,'Budget vs Actual'!$M$14,'Budget vs Actual'!$K$15,'Budget vs Actual'!$M$15,'Budget vs Actual'!$K$16,'Budget vs Actual'!$M$16,'Budget vs Actual'!$K$17,'Budget vs Actual'!$M$17,'Budget vs Actual'!$K$18,'Budget vs Actual'!$M$18,'Budget vs Actual'!$K$19,'Budget vs Actual'!$M$19,'Budget vs Actual'!$K$21,'Budget vs Actual'!$M$21,'Budget vs Actual'!$G$24,'Budget vs Actual'!$I$24</definedName>
    <definedName name="QB_FORMULA_1" localSheetId="1" hidden="1">PNL!$G$72,PNL!$G$73</definedName>
    <definedName name="QB_FORMULA_2" localSheetId="2" hidden="1">'Budget vs Actual'!$K$24,'Budget vs Actual'!$M$24,'Budget vs Actual'!$G$28,'Budget vs Actual'!$K$30,'Budget vs Actual'!$M$30,'Budget vs Actual'!$K$31,'Budget vs Actual'!$M$31,'Budget vs Actual'!$K$32,'Budget vs Actual'!$M$32,'Budget vs Actual'!$K$33,'Budget vs Actual'!$M$33,'Budget vs Actual'!$K$34,'Budget vs Actual'!$M$34,'Budget vs Actual'!$K$35,'Budget vs Actual'!$M$35,'Budget vs Actual'!$G$36</definedName>
    <definedName name="QB_FORMULA_3" localSheetId="2" hidden="1">'Budget vs Actual'!$I$36,'Budget vs Actual'!$K$36,'Budget vs Actual'!$M$36,'Budget vs Actual'!$K$38,'Budget vs Actual'!$M$38,'Budget vs Actual'!$K$39,'Budget vs Actual'!$M$39,'Budget vs Actual'!$K$40,'Budget vs Actual'!$M$40,'Budget vs Actual'!$K$41,'Budget vs Actual'!$M$41,'Budget vs Actual'!$K$44,'Budget vs Actual'!$M$44,'Budget vs Actual'!$K$45,'Budget vs Actual'!$M$45,'Budget vs Actual'!$K$46</definedName>
    <definedName name="QB_FORMULA_4" localSheetId="2" hidden="1">'Budget vs Actual'!$M$46,'Budget vs Actual'!$K$47,'Budget vs Actual'!$M$47,'Budget vs Actual'!$K$48,'Budget vs Actual'!$M$48,'Budget vs Actual'!$G$49,'Budget vs Actual'!$I$49,'Budget vs Actual'!$K$49,'Budget vs Actual'!$M$49,'Budget vs Actual'!$K$50,'Budget vs Actual'!$M$50,'Budget vs Actual'!$G$51,'Budget vs Actual'!$I$51,'Budget vs Actual'!$K$51,'Budget vs Actual'!$M$51,'Budget vs Actual'!$K$53</definedName>
    <definedName name="QB_FORMULA_5" localSheetId="2" hidden="1">'Budget vs Actual'!$M$53,'Budget vs Actual'!$K$54,'Budget vs Actual'!$M$54,'Budget vs Actual'!$K$55,'Budget vs Actual'!$M$55,'Budget vs Actual'!$G$56,'Budget vs Actual'!$I$56,'Budget vs Actual'!$K$56,'Budget vs Actual'!$M$56,'Budget vs Actual'!$K$58,'Budget vs Actual'!$M$58,'Budget vs Actual'!$K$59,'Budget vs Actual'!$M$59,'Budget vs Actual'!$G$60,'Budget vs Actual'!$I$60,'Budget vs Actual'!$K$60</definedName>
    <definedName name="QB_FORMULA_6" localSheetId="2" hidden="1">'Budget vs Actual'!$M$60,'Budget vs Actual'!$K$62,'Budget vs Actual'!$M$62,'Budget vs Actual'!$G$63,'Budget vs Actual'!$I$63,'Budget vs Actual'!$K$63,'Budget vs Actual'!$M$63,'Budget vs Actual'!$K$65,'Budget vs Actual'!$M$65,'Budget vs Actual'!$K$66,'Budget vs Actual'!$M$66,'Budget vs Actual'!$K$67,'Budget vs Actual'!$M$67,'Budget vs Actual'!$K$68,'Budget vs Actual'!$M$68,'Budget vs Actual'!$K$71</definedName>
    <definedName name="QB_FORMULA_7" localSheetId="2" hidden="1">'Budget vs Actual'!$M$71,'Budget vs Actual'!$G$72,'Budget vs Actual'!$I$72,'Budget vs Actual'!$K$72,'Budget vs Actual'!$M$72,'Budget vs Actual'!$K$73,'Budget vs Actual'!$M$73,'Budget vs Actual'!$G$74,'Budget vs Actual'!$I$74,'Budget vs Actual'!$K$74,'Budget vs Actual'!$M$74,'Budget vs Actual'!$K$76,'Budget vs Actual'!$M$76,'Budget vs Actual'!$G$77,'Budget vs Actual'!$I$77,'Budget vs Actual'!$K$77</definedName>
    <definedName name="QB_FORMULA_8" localSheetId="2" hidden="1">'Budget vs Actual'!$M$77,'Budget vs Actual'!$G$78,'Budget vs Actual'!$I$78,'Budget vs Actual'!$K$78,'Budget vs Actual'!$M$78,'Budget vs Actual'!$G$79,'Budget vs Actual'!$I$79,'Budget vs Actual'!$K$79,'Budget vs Actual'!$M$79,'Budget vs Actual'!$K$82,'Budget vs Actual'!$M$82,'Budget vs Actual'!$G$85,'Budget vs Actual'!$G$86,'Budget vs Actual'!$I$86,'Budget vs Actual'!$K$86,'Budget vs Actual'!$M$86</definedName>
    <definedName name="QB_FORMULA_9" localSheetId="2" hidden="1">'Budget vs Actual'!$K$88,'Budget vs Actual'!$M$88,'Budget vs Actual'!$G$89,'Budget vs Actual'!$I$89,'Budget vs Actual'!$K$89,'Budget vs Actual'!$M$89,'Budget vs Actual'!$G$90,'Budget vs Actual'!$I$90,'Budget vs Actual'!$K$90,'Budget vs Actual'!$M$90,'Budget vs Actual'!$G$91,'Budget vs Actual'!$I$91,'Budget vs Actual'!$K$91,'Budget vs Actual'!$M$91</definedName>
    <definedName name="QB_ROW_1" localSheetId="0" hidden="1">'Balance Sheet'!$A$2</definedName>
    <definedName name="QB_ROW_10031" localSheetId="0" hidden="1">'Balance Sheet'!$D$49</definedName>
    <definedName name="QB_ROW_1011" localSheetId="0" hidden="1">'Balance Sheet'!$B$3</definedName>
    <definedName name="QB_ROW_101220" localSheetId="0" hidden="1">'Balance Sheet'!$C$39</definedName>
    <definedName name="QB_ROW_10331" localSheetId="0" hidden="1">'Balance Sheet'!$D$51</definedName>
    <definedName name="QB_ROW_106240" localSheetId="0" hidden="1">'Balance Sheet'!$E$57</definedName>
    <definedName name="QB_ROW_107230" localSheetId="2" hidden="1">'Budget vs Actual'!$D$8</definedName>
    <definedName name="QB_ROW_107230" localSheetId="1" hidden="1">PNL!$D$5</definedName>
    <definedName name="QB_ROW_110230" localSheetId="0" hidden="1">'Balance Sheet'!$D$64</definedName>
    <definedName name="QB_ROW_117220" localSheetId="0" hidden="1">'Balance Sheet'!$C$31</definedName>
    <definedName name="QB_ROW_12031" localSheetId="0" hidden="1">'Balance Sheet'!$D$52</definedName>
    <definedName name="QB_ROW_1220" localSheetId="0" hidden="1">'Balance Sheet'!$C$70</definedName>
    <definedName name="QB_ROW_122030" localSheetId="2" hidden="1">'Budget vs Actual'!$D$61</definedName>
    <definedName name="QB_ROW_122330" localSheetId="2" hidden="1">'Budget vs Actual'!$D$63</definedName>
    <definedName name="QB_ROW_12331" localSheetId="0" hidden="1">'Balance Sheet'!$D$60</definedName>
    <definedName name="QB_ROW_128240" localSheetId="0" hidden="1">'Balance Sheet'!$E$58</definedName>
    <definedName name="QB_ROW_13021" localSheetId="0" hidden="1">'Balance Sheet'!$C$62</definedName>
    <definedName name="QB_ROW_1311" localSheetId="0" hidden="1">'Balance Sheet'!$B$23</definedName>
    <definedName name="QB_ROW_13321" localSheetId="0" hidden="1">'Balance Sheet'!$C$65</definedName>
    <definedName name="QB_ROW_133230" localSheetId="0" hidden="1">'Balance Sheet'!$D$21</definedName>
    <definedName name="QB_ROW_134220" localSheetId="0" hidden="1">'Balance Sheet'!$C$72</definedName>
    <definedName name="QB_ROW_135220" localSheetId="0" hidden="1">'Balance Sheet'!$C$71</definedName>
    <definedName name="QB_ROW_136220" localSheetId="0" hidden="1">'Balance Sheet'!$C$32</definedName>
    <definedName name="QB_ROW_137220" localSheetId="0" hidden="1">'Balance Sheet'!$C$40</definedName>
    <definedName name="QB_ROW_14011" localSheetId="0" hidden="1">'Balance Sheet'!$B$67</definedName>
    <definedName name="QB_ROW_142240" localSheetId="2" hidden="1">'Budget vs Actual'!$E$41</definedName>
    <definedName name="QB_ROW_14311" localSheetId="0" hidden="1">'Balance Sheet'!$B$74</definedName>
    <definedName name="QB_ROW_146320" localSheetId="0" hidden="1">'Balance Sheet'!$C$33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Actual'!$E$66</definedName>
    <definedName name="QB_ROW_17221" localSheetId="0" hidden="1">'Balance Sheet'!$C$73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Actual'!$D$19</definedName>
    <definedName name="QB_ROW_18230" localSheetId="1" hidden="1">PNL!$D$13</definedName>
    <definedName name="QB_ROW_18301" localSheetId="2" hidden="1">'Budget vs Actual'!$A$91</definedName>
    <definedName name="QB_ROW_18301" localSheetId="1" hidden="1">PNL!$A$73</definedName>
    <definedName name="QB_ROW_183220" localSheetId="0" hidden="1">'Balance Sheet'!$C$43</definedName>
    <definedName name="QB_ROW_19011" localSheetId="2" hidden="1">'Budget vs Actual'!$B$3</definedName>
    <definedName name="QB_ROW_19011" localSheetId="1" hidden="1">PNL!$B$2</definedName>
    <definedName name="QB_ROW_191340" localSheetId="2" hidden="1">'Budget vs Actual'!$E$27</definedName>
    <definedName name="QB_ROW_191340" localSheetId="1" hidden="1">PNL!$E$21</definedName>
    <definedName name="QB_ROW_192030" localSheetId="2" hidden="1">'Budget vs Actual'!$D$52</definedName>
    <definedName name="QB_ROW_192030" localSheetId="1" hidden="1">PNL!$D$41</definedName>
    <definedName name="QB_ROW_192240" localSheetId="2" hidden="1">'Budget vs Actual'!$E$55</definedName>
    <definedName name="QB_ROW_192330" localSheetId="2" hidden="1">'Budget vs Actual'!$D$56</definedName>
    <definedName name="QB_ROW_192330" localSheetId="1" hidden="1">PNL!$D$43</definedName>
    <definedName name="QB_ROW_19311" localSheetId="2" hidden="1">'Budget vs Actual'!$B$79</definedName>
    <definedName name="QB_ROW_19311" localSheetId="1" hidden="1">PNL!$B$62</definedName>
    <definedName name="QB_ROW_193230" localSheetId="2" hidden="1">'Budget vs Actual'!$D$88</definedName>
    <definedName name="QB_ROW_193230" localSheetId="1" hidden="1">PNL!$D$70</definedName>
    <definedName name="QB_ROW_194030" localSheetId="2" hidden="1">'Budget vs Actual'!$D$75</definedName>
    <definedName name="QB_ROW_194030" localSheetId="1" hidden="1">PNL!$D$58</definedName>
    <definedName name="QB_ROW_194330" localSheetId="2" hidden="1">'Budget vs Actual'!$D$77</definedName>
    <definedName name="QB_ROW_194330" localSheetId="1" hidden="1">PNL!$D$60</definedName>
    <definedName name="QB_ROW_196240" localSheetId="0" hidden="1">'Balance Sheet'!$E$54</definedName>
    <definedName name="QB_ROW_198240" localSheetId="0" hidden="1">'Balance Sheet'!$E$53</definedName>
    <definedName name="QB_ROW_199240" localSheetId="0" hidden="1">'Balance Sheet'!$E$59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Actual'!$C$10</definedName>
    <definedName name="QB_ROW_20321" localSheetId="1" hidden="1">PNL!$C$7</definedName>
    <definedName name="QB_ROW_207230" localSheetId="2" hidden="1">'Budget vs Actual'!$D$18</definedName>
    <definedName name="QB_ROW_207230" localSheetId="1" hidden="1">PNL!$D$12</definedName>
    <definedName name="QB_ROW_208240" localSheetId="2" hidden="1">'Budget vs Actual'!$E$62</definedName>
    <definedName name="QB_ROW_209240" localSheetId="0" hidden="1">'Balance Sheet'!$E$55</definedName>
    <definedName name="QB_ROW_21021" localSheetId="2" hidden="1">'Budget vs Actual'!$C$11</definedName>
    <definedName name="QB_ROW_21021" localSheetId="1" hidden="1">PNL!$C$8</definedName>
    <definedName name="QB_ROW_21321" localSheetId="2" hidden="1">'Budget vs Actual'!$C$78</definedName>
    <definedName name="QB_ROW_21321" localSheetId="1" hidden="1">PNL!$C$61</definedName>
    <definedName name="QB_ROW_216240" localSheetId="2" hidden="1">'Budget vs Actual'!$E$30</definedName>
    <definedName name="QB_ROW_216240" localSheetId="1" hidden="1">PNL!$E$24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Actual'!$B$80</definedName>
    <definedName name="QB_ROW_22011" localSheetId="1" hidden="1">PNL!$B$63</definedName>
    <definedName name="QB_ROW_220220" localSheetId="0" hidden="1">'Balance Sheet'!$C$38</definedName>
    <definedName name="QB_ROW_222240" localSheetId="2" hidden="1">'Budget vs Actual'!$E$68</definedName>
    <definedName name="QB_ROW_222240" localSheetId="1" hidden="1">PNL!$E$51</definedName>
    <definedName name="QB_ROW_22230" localSheetId="2" hidden="1">'Budget vs Actual'!$D$13</definedName>
    <definedName name="QB_ROW_22230" localSheetId="1" hidden="1">PNL!$D$10</definedName>
    <definedName name="QB_ROW_22311" localSheetId="2" hidden="1">'Budget vs Actual'!$B$90</definedName>
    <definedName name="QB_ROW_22311" localSheetId="1" hidden="1">PNL!$B$72</definedName>
    <definedName name="QB_ROW_225020" localSheetId="0" hidden="1">'Balance Sheet'!$C$34</definedName>
    <definedName name="QB_ROW_225230" localSheetId="0" hidden="1">'Balance Sheet'!$D$36</definedName>
    <definedName name="QB_ROW_225320" localSheetId="0" hidden="1">'Balance Sheet'!$C$37</definedName>
    <definedName name="QB_ROW_23021" localSheetId="2" hidden="1">'Budget vs Actual'!$C$81</definedName>
    <definedName name="QB_ROW_23021" localSheetId="1" hidden="1">PNL!$C$64</definedName>
    <definedName name="QB_ROW_230230" localSheetId="0" hidden="1">'Balance Sheet'!$D$35</definedName>
    <definedName name="QB_ROW_231240" localSheetId="2" hidden="1">'Budget vs Actual'!$E$53</definedName>
    <definedName name="QB_ROW_2321" localSheetId="0" hidden="1">'Balance Sheet'!$C$9</definedName>
    <definedName name="QB_ROW_23321" localSheetId="2" hidden="1">'Budget vs Actual'!$C$86</definedName>
    <definedName name="QB_ROW_23321" localSheetId="1" hidden="1">PNL!$C$68</definedName>
    <definedName name="QB_ROW_237030" localSheetId="2" hidden="1">'Budget vs Actual'!$D$25</definedName>
    <definedName name="QB_ROW_237030" localSheetId="1" hidden="1">PNL!$D$19</definedName>
    <definedName name="QB_ROW_237330" localSheetId="2" hidden="1">'Budget vs Actual'!$D$28</definedName>
    <definedName name="QB_ROW_237330" localSheetId="1" hidden="1">PNL!$D$22</definedName>
    <definedName name="QB_ROW_24021" localSheetId="2" hidden="1">'Budget vs Actual'!$C$87</definedName>
    <definedName name="QB_ROW_24021" localSheetId="1" hidden="1">PNL!$C$69</definedName>
    <definedName name="QB_ROW_241030" localSheetId="2" hidden="1">'Budget vs Actual'!$D$64</definedName>
    <definedName name="QB_ROW_241030" localSheetId="1" hidden="1">PNL!$D$48</definedName>
    <definedName name="QB_ROW_241330" localSheetId="2" hidden="1">'Budget vs Actual'!$D$74</definedName>
    <definedName name="QB_ROW_241330" localSheetId="1" hidden="1">PNL!$D$57</definedName>
    <definedName name="QB_ROW_242030" localSheetId="2" hidden="1">'Budget vs Actual'!$D$83</definedName>
    <definedName name="QB_ROW_242030" localSheetId="1" hidden="1">PNL!$D$65</definedName>
    <definedName name="QB_ROW_242330" localSheetId="2" hidden="1">'Budget vs Actual'!$D$85</definedName>
    <definedName name="QB_ROW_242330" localSheetId="1" hidden="1">PNL!$D$67</definedName>
    <definedName name="QB_ROW_24321" localSheetId="2" hidden="1">'Budget vs Actual'!$C$89</definedName>
    <definedName name="QB_ROW_24321" localSheetId="1" hidden="1">PNL!$C$71</definedName>
    <definedName name="QB_ROW_250240" localSheetId="2" hidden="1">'Budget vs Actual'!$E$35</definedName>
    <definedName name="QB_ROW_250240" localSheetId="1" hidden="1">PNL!$E$29</definedName>
    <definedName name="QB_ROW_251240" localSheetId="2" hidden="1">'Budget vs Actual'!$E$34</definedName>
    <definedName name="QB_ROW_251240" localSheetId="1" hidden="1">PNL!$E$28</definedName>
    <definedName name="QB_ROW_252240" localSheetId="2" hidden="1">'Budget vs Actual'!$E$31</definedName>
    <definedName name="QB_ROW_252240" localSheetId="1" hidden="1">PNL!$E$25</definedName>
    <definedName name="QB_ROW_253240" localSheetId="2" hidden="1">'Budget vs Actual'!$E$33</definedName>
    <definedName name="QB_ROW_253240" localSheetId="1" hidden="1">PNL!$E$27</definedName>
    <definedName name="QB_ROW_254030" localSheetId="2" hidden="1">'Budget vs Actual'!$D$29</definedName>
    <definedName name="QB_ROW_254030" localSheetId="1" hidden="1">PNL!$D$23</definedName>
    <definedName name="QB_ROW_254330" localSheetId="2" hidden="1">'Budget vs Actual'!$D$36</definedName>
    <definedName name="QB_ROW_254330" localSheetId="1" hidden="1">PNL!$D$30</definedName>
    <definedName name="QB_ROW_255220" localSheetId="0" hidden="1">'Balance Sheet'!$C$30</definedName>
    <definedName name="QB_ROW_257230" localSheetId="2" hidden="1">'Budget vs Actual'!$D$5</definedName>
    <definedName name="QB_ROW_258230" localSheetId="0" hidden="1">'Balance Sheet'!$D$13</definedName>
    <definedName name="QB_ROW_259230" localSheetId="2" hidden="1">'Budget vs Actual'!$D$82</definedName>
    <definedName name="QB_ROW_260230" localSheetId="0" hidden="1">'Balance Sheet'!$D$14</definedName>
    <definedName name="QB_ROW_262240" localSheetId="2" hidden="1">'Budget vs Actual'!$E$39</definedName>
    <definedName name="QB_ROW_262240" localSheetId="1" hidden="1">PNL!$E$32</definedName>
    <definedName name="QB_ROW_26240" localSheetId="2" hidden="1">'Budget vs Actual'!$E$67</definedName>
    <definedName name="QB_ROW_26240" localSheetId="1" hidden="1">PNL!$E$50</definedName>
    <definedName name="QB_ROW_265240" localSheetId="2" hidden="1">'Budget vs Actual'!$E$21</definedName>
    <definedName name="QB_ROW_265240" localSheetId="1" hidden="1">PNL!$E$15</definedName>
    <definedName name="QB_ROW_267250" localSheetId="2" hidden="1">'Budget vs Actual'!$F$47</definedName>
    <definedName name="QB_ROW_267250" localSheetId="1" hidden="1">PNL!$F$37</definedName>
    <definedName name="QB_ROW_268250" localSheetId="2" hidden="1">'Budget vs Actual'!$F$46</definedName>
    <definedName name="QB_ROW_269250" localSheetId="2" hidden="1">'Budget vs Actual'!$F$45</definedName>
    <definedName name="QB_ROW_269250" localSheetId="1" hidden="1">PNL!$F$36</definedName>
    <definedName name="QB_ROW_27030" localSheetId="2" hidden="1">'Budget vs Actual'!$D$20</definedName>
    <definedName name="QB_ROW_27030" localSheetId="1" hidden="1">PNL!$D$14</definedName>
    <definedName name="QB_ROW_271220" localSheetId="0" hidden="1">'Balance Sheet'!$C$69</definedName>
    <definedName name="QB_ROW_272220" localSheetId="0" hidden="1">'Balance Sheet'!$C$68</definedName>
    <definedName name="QB_ROW_273250" localSheetId="2" hidden="1">'Budget vs Actual'!$F$44</definedName>
    <definedName name="QB_ROW_27330" localSheetId="2" hidden="1">'Budget vs Actual'!$D$24</definedName>
    <definedName name="QB_ROW_27330" localSheetId="1" hidden="1">PNL!$D$18</definedName>
    <definedName name="QB_ROW_274230" localSheetId="2" hidden="1">'Budget vs Actual'!$D$16</definedName>
    <definedName name="QB_ROW_274230" localSheetId="1" hidden="1">PNL!$D$11</definedName>
    <definedName name="QB_ROW_275230" localSheetId="2" hidden="1">'Budget vs Actual'!$D$15</definedName>
    <definedName name="QB_ROW_276230" localSheetId="2" hidden="1">'Budget vs Actual'!$D$14</definedName>
    <definedName name="QB_ROW_277230" localSheetId="2" hidden="1">'Budget vs Actual'!$D$7</definedName>
    <definedName name="QB_ROW_278220" localSheetId="0" hidden="1">'Balance Sheet'!$C$28</definedName>
    <definedName name="QB_ROW_279240" localSheetId="2" hidden="1">'Budget vs Actual'!$E$38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Sheet'!$C$27</definedName>
    <definedName name="QB_ROW_28240" localSheetId="2" hidden="1">'Budget vs Actual'!$E$76</definedName>
    <definedName name="QB_ROW_28240" localSheetId="1" hidden="1">PNL!$E$59</definedName>
    <definedName name="QB_ROW_284230" localSheetId="0" hidden="1">'Balance Sheet'!$D$63</definedName>
    <definedName name="QB_ROW_285250" localSheetId="2" hidden="1">'Budget vs Actual'!$F$43</definedName>
    <definedName name="QB_ROW_285250" localSheetId="1" hidden="1">PNL!$F$35</definedName>
    <definedName name="QB_ROW_288220" localSheetId="0" hidden="1">'Balance Sheet'!$C$26</definedName>
    <definedName name="QB_ROW_289220" localSheetId="0" hidden="1">'Balance Sheet'!$C$25</definedName>
    <definedName name="QB_ROW_290250" localSheetId="2" hidden="1">'Budget vs Actual'!$F$70</definedName>
    <definedName name="QB_ROW_290250" localSheetId="1" hidden="1">PNL!$F$53</definedName>
    <definedName name="QB_ROW_292230" localSheetId="2" hidden="1">'Budget vs Actual'!$D$12</definedName>
    <definedName name="QB_ROW_292230" localSheetId="1" hidden="1">PNL!$D$9</definedName>
    <definedName name="QB_ROW_30040" localSheetId="2" hidden="1">'Budget vs Actual'!$E$69</definedName>
    <definedName name="QB_ROW_30040" localSheetId="1" hidden="1">PNL!$E$52</definedName>
    <definedName name="QB_ROW_301" localSheetId="0" hidden="1">'Balance Sheet'!$A$45</definedName>
    <definedName name="QB_ROW_3021" localSheetId="0" hidden="1">'Balance Sheet'!$C$10</definedName>
    <definedName name="QB_ROW_30250" localSheetId="2" hidden="1">'Budget vs Actual'!$F$71</definedName>
    <definedName name="QB_ROW_30250" localSheetId="1" hidden="1">PNL!$F$54</definedName>
    <definedName name="QB_ROW_30340" localSheetId="2" hidden="1">'Budget vs Actual'!$E$72</definedName>
    <definedName name="QB_ROW_30340" localSheetId="1" hidden="1">PNL!$E$55</definedName>
    <definedName name="QB_ROW_31340" localSheetId="2" hidden="1">'Budget vs Actual'!$E$26</definedName>
    <definedName name="QB_ROW_31340" localSheetId="1" hidden="1">PNL!$E$20</definedName>
    <definedName name="QB_ROW_3230" localSheetId="2" hidden="1">'Budget vs Actual'!$D$6</definedName>
    <definedName name="QB_ROW_3230" localSheetId="1" hidden="1">PNL!$D$4</definedName>
    <definedName name="QB_ROW_3321" localSheetId="0" hidden="1">'Balance Sheet'!$C$15</definedName>
    <definedName name="QB_ROW_39240" localSheetId="2" hidden="1">'Budget vs Actual'!$E$73</definedName>
    <definedName name="QB_ROW_39240" localSheetId="1" hidden="1">PNL!$E$56</definedName>
    <definedName name="QB_ROW_4021" localSheetId="0" hidden="1">'Balance Sheet'!$C$16</definedName>
    <definedName name="QB_ROW_41030" localSheetId="2" hidden="1">'Budget vs Actual'!$D$37</definedName>
    <definedName name="QB_ROW_41030" localSheetId="1" hidden="1">PNL!$D$31</definedName>
    <definedName name="QB_ROW_41330" localSheetId="2" hidden="1">'Budget vs Actual'!$D$51</definedName>
    <definedName name="QB_ROW_41330" localSheetId="1" hidden="1">PNL!$D$40</definedName>
    <definedName name="QB_ROW_42240" localSheetId="2" hidden="1">'Budget vs Actual'!$E$40</definedName>
    <definedName name="QB_ROW_42240" localSheetId="1" hidden="1">PNL!$E$33</definedName>
    <definedName name="QB_ROW_4321" localSheetId="0" hidden="1">'Balance Sheet'!$C$22</definedName>
    <definedName name="QB_ROW_43340" localSheetId="2" hidden="1">'Budget vs Actual'!$E$50</definedName>
    <definedName name="QB_ROW_43340" localSheetId="1" hidden="1">PNL!$E$39</definedName>
    <definedName name="QB_ROW_44230" localSheetId="2" hidden="1">'Budget vs Actual'!$D$9</definedName>
    <definedName name="QB_ROW_44230" localSheetId="1" hidden="1">PNL!$D$6</definedName>
    <definedName name="QB_ROW_5011" localSheetId="0" hidden="1">'Balance Sheet'!$B$24</definedName>
    <definedName name="QB_ROW_50240" localSheetId="2" hidden="1">'Budget vs Actual'!$E$54</definedName>
    <definedName name="QB_ROW_50240" localSheetId="1" hidden="1">PNL!$E$42</definedName>
    <definedName name="QB_ROW_5311" localSheetId="0" hidden="1">'Balance Sheet'!$B$41</definedName>
    <definedName name="QB_ROW_6011" localSheetId="0" hidden="1">'Balance Sheet'!$B$42</definedName>
    <definedName name="QB_ROW_61240" localSheetId="2" hidden="1">'Budget vs Actual'!$E$59</definedName>
    <definedName name="QB_ROW_61240" localSheetId="1" hidden="1">PNL!$E$46</definedName>
    <definedName name="QB_ROW_6240" localSheetId="2" hidden="1">'Budget vs Actual'!$E$84</definedName>
    <definedName name="QB_ROW_6240" localSheetId="1" hidden="1">PNL!$E$66</definedName>
    <definedName name="QB_ROW_63030" localSheetId="2" hidden="1">'Budget vs Actual'!$D$57</definedName>
    <definedName name="QB_ROW_63030" localSheetId="1" hidden="1">PNL!$D$44</definedName>
    <definedName name="QB_ROW_6311" localSheetId="0" hidden="1">'Balance Sheet'!$B$44</definedName>
    <definedName name="QB_ROW_63330" localSheetId="2" hidden="1">'Budget vs Actual'!$D$60</definedName>
    <definedName name="QB_ROW_63330" localSheetId="1" hidden="1">PNL!$D$47</definedName>
    <definedName name="QB_ROW_64240" localSheetId="2" hidden="1">'Budget vs Actual'!$E$58</definedName>
    <definedName name="QB_ROW_64240" localSheetId="1" hidden="1">PNL!$E$45</definedName>
    <definedName name="QB_ROW_67230" localSheetId="0" hidden="1">'Balance Sheet'!$D$12</definedName>
    <definedName name="QB_ROW_68240" localSheetId="0" hidden="1">'Balance Sheet'!$E$50</definedName>
    <definedName name="QB_ROW_7001" localSheetId="0" hidden="1">'Balance Sheet'!$A$46</definedName>
    <definedName name="QB_ROW_72340" localSheetId="2" hidden="1">'Budget vs Actual'!$E$32</definedName>
    <definedName name="QB_ROW_72340" localSheetId="1" hidden="1">PNL!$E$26</definedName>
    <definedName name="QB_ROW_7240" localSheetId="2" hidden="1">'Budget vs Actual'!$E$65</definedName>
    <definedName name="QB_ROW_7240" localSheetId="1" hidden="1">PNL!$E$49</definedName>
    <definedName name="QB_ROW_7301" localSheetId="0" hidden="1">'Balance Sheet'!$A$75</definedName>
    <definedName name="QB_ROW_79240" localSheetId="2" hidden="1">'Budget vs Actual'!$E$23</definedName>
    <definedName name="QB_ROW_79240" localSheetId="1" hidden="1">PNL!$E$17</definedName>
    <definedName name="QB_ROW_8011" localSheetId="0" hidden="1">'Balance Sheet'!$B$47</definedName>
    <definedName name="QB_ROW_82040" localSheetId="2" hidden="1">'Budget vs Actual'!$E$42</definedName>
    <definedName name="QB_ROW_82040" localSheetId="1" hidden="1">PNL!$E$34</definedName>
    <definedName name="QB_ROW_82250" localSheetId="2" hidden="1">'Budget vs Actual'!$F$48</definedName>
    <definedName name="QB_ROW_82340" localSheetId="2" hidden="1">'Budget vs Actual'!$E$49</definedName>
    <definedName name="QB_ROW_82340" localSheetId="1" hidden="1">PNL!$E$38</definedName>
    <definedName name="QB_ROW_8311" localSheetId="0" hidden="1">'Balance Sheet'!$B$66</definedName>
    <definedName name="QB_ROW_83240" localSheetId="0" hidden="1">'Balance Sheet'!$E$56</definedName>
    <definedName name="QB_ROW_86230" localSheetId="2" hidden="1">'Budget vs Actual'!$D$17</definedName>
    <definedName name="QB_ROW_9021" localSheetId="0" hidden="1">'Balance Sheet'!$C$48</definedName>
    <definedName name="QB_ROW_90240" localSheetId="2" hidden="1">'Budget vs Actual'!$E$22</definedName>
    <definedName name="QB_ROW_90240" localSheetId="1" hidden="1">PNL!$E$16</definedName>
    <definedName name="QB_ROW_9321" localSheetId="0" hidden="1">'Balance Sheet'!$C$61</definedName>
    <definedName name="QB_ROW_98220" localSheetId="0" hidden="1">'Balance Sheet'!$C$29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20221031</definedName>
    <definedName name="QBENDDATE" localSheetId="2">20221031</definedName>
    <definedName name="QBENDDATE" localSheetId="3">20221031</definedName>
    <definedName name="QBENDDATE" localSheetId="1">20221031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20220101</definedName>
    <definedName name="QBSTARTDATE" localSheetId="2">20220101</definedName>
    <definedName name="QBSTARTDATE" localSheetId="3">20221001</definedName>
    <definedName name="QBSTARTDATE" localSheetId="1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6" i="7" l="1"/>
  <c r="N146" i="7"/>
  <c r="P141" i="7"/>
  <c r="N141" i="7"/>
  <c r="P126" i="7"/>
  <c r="N126" i="7"/>
  <c r="P121" i="7"/>
  <c r="N121" i="7"/>
  <c r="P114" i="7"/>
  <c r="N114" i="7"/>
  <c r="P109" i="7"/>
  <c r="N109" i="7"/>
  <c r="P96" i="7"/>
  <c r="N96" i="7"/>
  <c r="P85" i="7"/>
  <c r="N85" i="7"/>
  <c r="P70" i="7"/>
  <c r="N70" i="7"/>
  <c r="P58" i="7"/>
  <c r="N58" i="7"/>
  <c r="P46" i="7"/>
  <c r="N46" i="7"/>
  <c r="P33" i="7"/>
  <c r="N33" i="7"/>
  <c r="P21" i="7"/>
  <c r="N21" i="7"/>
  <c r="P16" i="7"/>
  <c r="N16" i="7"/>
  <c r="P11" i="7"/>
  <c r="N11" i="7"/>
  <c r="P6" i="7"/>
  <c r="N6" i="7"/>
  <c r="K7" i="5" l="1"/>
  <c r="I89" i="5"/>
  <c r="G89" i="5"/>
  <c r="K89" i="5" s="1"/>
  <c r="M88" i="5"/>
  <c r="K88" i="5"/>
  <c r="I86" i="5"/>
  <c r="G85" i="5"/>
  <c r="G86" i="5" s="1"/>
  <c r="M82" i="5"/>
  <c r="K82" i="5"/>
  <c r="I77" i="5"/>
  <c r="G77" i="5"/>
  <c r="K77" i="5" s="1"/>
  <c r="M76" i="5"/>
  <c r="K76" i="5"/>
  <c r="M73" i="5"/>
  <c r="K73" i="5"/>
  <c r="I72" i="5"/>
  <c r="G72" i="5"/>
  <c r="M71" i="5"/>
  <c r="K71" i="5"/>
  <c r="M68" i="5"/>
  <c r="K68" i="5"/>
  <c r="M67" i="5"/>
  <c r="K67" i="5"/>
  <c r="M66" i="5"/>
  <c r="K66" i="5"/>
  <c r="M65" i="5"/>
  <c r="K65" i="5"/>
  <c r="I63" i="5"/>
  <c r="G63" i="5"/>
  <c r="K63" i="5" s="1"/>
  <c r="M62" i="5"/>
  <c r="K62" i="5"/>
  <c r="I60" i="5"/>
  <c r="G60" i="5"/>
  <c r="K60" i="5" s="1"/>
  <c r="M59" i="5"/>
  <c r="K59" i="5"/>
  <c r="M58" i="5"/>
  <c r="K58" i="5"/>
  <c r="I56" i="5"/>
  <c r="G56" i="5"/>
  <c r="K56" i="5" s="1"/>
  <c r="M55" i="5"/>
  <c r="K55" i="5"/>
  <c r="M54" i="5"/>
  <c r="K54" i="5"/>
  <c r="M53" i="5"/>
  <c r="K53" i="5"/>
  <c r="M50" i="5"/>
  <c r="K50" i="5"/>
  <c r="I49" i="5"/>
  <c r="G49" i="5"/>
  <c r="M48" i="5"/>
  <c r="K48" i="5"/>
  <c r="M47" i="5"/>
  <c r="K47" i="5"/>
  <c r="M46" i="5"/>
  <c r="K46" i="5"/>
  <c r="M45" i="5"/>
  <c r="K45" i="5"/>
  <c r="M44" i="5"/>
  <c r="K44" i="5"/>
  <c r="M41" i="5"/>
  <c r="K41" i="5"/>
  <c r="M40" i="5"/>
  <c r="K40" i="5"/>
  <c r="M39" i="5"/>
  <c r="K39" i="5"/>
  <c r="M38" i="5"/>
  <c r="K38" i="5"/>
  <c r="I36" i="5"/>
  <c r="G36" i="5"/>
  <c r="K36" i="5" s="1"/>
  <c r="M35" i="5"/>
  <c r="K35" i="5"/>
  <c r="M34" i="5"/>
  <c r="K34" i="5"/>
  <c r="M33" i="5"/>
  <c r="K33" i="5"/>
  <c r="M32" i="5"/>
  <c r="K32" i="5"/>
  <c r="M31" i="5"/>
  <c r="K31" i="5"/>
  <c r="M30" i="5"/>
  <c r="K30" i="5"/>
  <c r="G28" i="5"/>
  <c r="I24" i="5"/>
  <c r="G24" i="5"/>
  <c r="M21" i="5"/>
  <c r="K21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I10" i="5"/>
  <c r="G10" i="5"/>
  <c r="M9" i="5"/>
  <c r="K9" i="5"/>
  <c r="M8" i="5"/>
  <c r="K8" i="5"/>
  <c r="M7" i="5"/>
  <c r="M6" i="5"/>
  <c r="K6" i="5"/>
  <c r="M5" i="5"/>
  <c r="K5" i="5"/>
  <c r="K10" i="5" l="1"/>
  <c r="M10" i="5"/>
  <c r="K24" i="5"/>
  <c r="M24" i="5"/>
  <c r="M36" i="5"/>
  <c r="G51" i="5"/>
  <c r="K49" i="5"/>
  <c r="I51" i="5"/>
  <c r="M49" i="5"/>
  <c r="M56" i="5"/>
  <c r="M60" i="5"/>
  <c r="M63" i="5"/>
  <c r="G74" i="5"/>
  <c r="K72" i="5"/>
  <c r="I74" i="5"/>
  <c r="M74" i="5" s="1"/>
  <c r="M72" i="5"/>
  <c r="M77" i="5"/>
  <c r="G90" i="5"/>
  <c r="K86" i="5"/>
  <c r="I90" i="5"/>
  <c r="M90" i="5" s="1"/>
  <c r="M86" i="5"/>
  <c r="M89" i="5"/>
  <c r="F74" i="3"/>
  <c r="F65" i="3"/>
  <c r="F60" i="3"/>
  <c r="F51" i="3"/>
  <c r="F61" i="3" s="1"/>
  <c r="F66" i="3" s="1"/>
  <c r="F75" i="3" s="1"/>
  <c r="F44" i="3"/>
  <c r="F37" i="3"/>
  <c r="F41" i="3" s="1"/>
  <c r="F22" i="3"/>
  <c r="F15" i="3"/>
  <c r="F9" i="3"/>
  <c r="F23" i="3" s="1"/>
  <c r="F45" i="3" s="1"/>
  <c r="K90" i="5" l="1"/>
  <c r="K74" i="5"/>
  <c r="M51" i="5"/>
  <c r="I78" i="5"/>
  <c r="K51" i="5"/>
  <c r="G78" i="5"/>
  <c r="G71" i="1"/>
  <c r="G67" i="1"/>
  <c r="G68" i="1" s="1"/>
  <c r="G72" i="1" s="1"/>
  <c r="G60" i="1"/>
  <c r="G55" i="1"/>
  <c r="G57" i="1" s="1"/>
  <c r="G47" i="1"/>
  <c r="G43" i="1"/>
  <c r="G38" i="1"/>
  <c r="G40" i="1" s="1"/>
  <c r="G30" i="1"/>
  <c r="G22" i="1"/>
  <c r="G18" i="1"/>
  <c r="G61" i="1" s="1"/>
  <c r="G7" i="1"/>
  <c r="G62" i="1" s="1"/>
  <c r="G73" i="1" s="1"/>
  <c r="K78" i="5" l="1"/>
  <c r="G79" i="5"/>
  <c r="M78" i="5"/>
  <c r="I79" i="5"/>
  <c r="I91" i="5" l="1"/>
  <c r="M79" i="5"/>
  <c r="G91" i="5"/>
  <c r="K91" i="5" s="1"/>
  <c r="K79" i="5"/>
  <c r="M91" i="5" l="1"/>
</calcChain>
</file>

<file path=xl/sharedStrings.xml><?xml version="1.0" encoding="utf-8"?>
<sst xmlns="http://schemas.openxmlformats.org/spreadsheetml/2006/main" count="442" uniqueCount="204">
  <si>
    <t>Oct 31,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</si>
  <si>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</si>
  <si>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</si>
  <si>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</si>
  <si>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</si>
  <si>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</si>
  <si>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</si>
  <si>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</si>
  <si>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</si>
  <si>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</si>
  <si>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</si>
  <si>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</si>
  <si>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</si>
  <si>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</si>
  <si>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</si>
  <si>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</si>
  <si>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</si>
  <si>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</si>
  <si>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</si>
  <si>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</si>
  <si>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</si>
  <si>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</si>
  <si>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</si>
  <si>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</si>
  <si>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</si>
  <si>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</si>
  <si>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</si>
  <si>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</si>
  <si>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</si>
  <si>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</si>
  <si>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</si>
  <si>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</si>
  <si>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</si>
  <si>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</si>
  <si>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</si>
  <si>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</si>
  <si>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</si>
  <si>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</si>
  <si>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</si>
  <si>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</si>
  <si>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</si>
  <si>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</si>
  <si>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</si>
  <si>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</si>
  <si>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</si>
  <si>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</si>
  <si>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</si>
  <si>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</si>
  <si>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</si>
  <si>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</si>
  <si>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</si>
  <si>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</si>
  <si>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</si>
  <si>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</si>
  <si>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</si>
  <si>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</si>
  <si>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</si>
  <si>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</si>
  <si>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</si>
  <si>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</si>
  <si>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</si>
  <si>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</si>
  <si>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</si>
  <si>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</si>
  <si>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</si>
  <si>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</si>
  <si>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</si>
  <si>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</si>
  <si>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</si>
  <si>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</si>
  <si>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</si>
  <si>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</si>
  <si>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</si>
  <si>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</si>
  <si>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</si>
  <si>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- Oct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</si>
  <si>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</si>
  <si>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</si>
  <si>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</si>
  <si>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</si>
  <si>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</si>
  <si>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</si>
  <si>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</si>
  <si>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Merchant deposit fees</t>
  </si>
  <si>
    <t>700 · Interest Expense to CWF Loans</t>
  </si>
  <si>
    <t>570 · CWF Loan Payment</t>
  </si>
  <si>
    <t>GBWWTPC Processing Fees</t>
  </si>
  <si>
    <t>Insurance</t>
  </si>
  <si>
    <t>Maintenance</t>
  </si>
  <si>
    <t>Lift Station/Pump/Gen Sets</t>
  </si>
  <si>
    <t>Facilities - Duane's Wages</t>
  </si>
  <si>
    <t>Pump</t>
  </si>
  <si>
    <t>Total Maintenance</t>
  </si>
  <si>
    <t>Operating</t>
  </si>
  <si>
    <t>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</si>
  <si>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</si>
  <si>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</si>
  <si>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</si>
  <si>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</si>
  <si>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</si>
  <si>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</si>
  <si>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</si>
  <si>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</si>
  <si>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</si>
  <si>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</si>
  <si>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</si>
  <si>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</si>
  <si>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</si>
  <si>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</si>
  <si>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</si>
  <si>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WO #14 Apple Hill</t>
  </si>
  <si>
    <t>WO #15  General Engineering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</si>
  <si>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</si>
  <si>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</si>
  <si>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</si>
  <si>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</si>
  <si>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</si>
  <si>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</si>
  <si>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</si>
  <si>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</si>
  <si>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</si>
  <si>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</si>
  <si>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</si>
  <si>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</si>
  <si>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</si>
  <si>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</si>
  <si>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</si>
  <si>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Intuit Subscription &amp; Fees</t>
  </si>
  <si>
    <t>Office Supplies - Other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</si>
  <si>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</si>
  <si>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</si>
  <si>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</si>
  <si>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</si>
  <si>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</si>
  <si>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</si>
  <si>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</si>
  <si>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</si>
  <si>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</si>
  <si>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</si>
  <si>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</si>
  <si>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</si>
  <si>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</si>
  <si>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</si>
  <si>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</si>
  <si>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</si>
  <si>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</si>
  <si>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</si>
  <si>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Budget</t>
  </si>
  <si>
    <t>$ Over Budget</t>
  </si>
  <si>
    <t>% of Budget</t>
  </si>
  <si>
    <t>601 · Irregular Tax Payments</t>
  </si>
  <si>
    <t>1000 · New User Connection Fee</t>
  </si>
  <si>
    <t>572 · New User Payments to Cash Reser</t>
  </si>
  <si>
    <t>571 · Payment to 104 ERF for Plant</t>
  </si>
  <si>
    <t>Equip Purchase</t>
  </si>
  <si>
    <t>Mission Statement</t>
  </si>
  <si>
    <t>Appraisals and Surveys</t>
  </si>
  <si>
    <t>LLS Wetland Deliniation</t>
  </si>
  <si>
    <t>WO #13 Extensions 2020</t>
  </si>
  <si>
    <t>Engineering - Other</t>
  </si>
  <si>
    <t>Cheq Road Membership Fee</t>
  </si>
  <si>
    <t>530 · Grounds Maintenance - Other</t>
  </si>
  <si>
    <t>560 · Contract Service</t>
  </si>
  <si>
    <t>Force Main Direct to GBWWTPC</t>
  </si>
  <si>
    <t>Total 560 · Contract Service</t>
  </si>
  <si>
    <t>Dues/Web Site etc</t>
  </si>
  <si>
    <t>Loan for Construction Costs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</si>
  <si>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</si>
  <si>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</si>
  <si>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</si>
  <si>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</si>
  <si>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</si>
  <si>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</si>
  <si>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</si>
  <si>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</si>
  <si>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</si>
  <si>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</si>
  <si>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QuickBooks Payroll Service</t>
  </si>
  <si>
    <t>TOTAL</t>
  </si>
  <si>
    <t>Check</t>
  </si>
  <si>
    <t>eft</t>
  </si>
  <si>
    <t>CenturyLink</t>
  </si>
  <si>
    <t>E-pay</t>
  </si>
  <si>
    <t>Wisconsin Dept. of Revenue</t>
  </si>
  <si>
    <t>Paycheck</t>
  </si>
  <si>
    <t>DD1043</t>
  </si>
  <si>
    <t>Carol Fahrenkrog</t>
  </si>
  <si>
    <t>DD1044</t>
  </si>
  <si>
    <t>Dennis Clark</t>
  </si>
  <si>
    <t>DD1045</t>
  </si>
  <si>
    <t>Levi Leafblad {commissioner}</t>
  </si>
  <si>
    <t>DD1046</t>
  </si>
  <si>
    <t>Pam Brindley</t>
  </si>
  <si>
    <t>DD1047</t>
  </si>
  <si>
    <t>Rose M Lawyer</t>
  </si>
  <si>
    <t>6244</t>
  </si>
  <si>
    <t>Andrew J Long</t>
  </si>
  <si>
    <t>6246</t>
  </si>
  <si>
    <t>Ryan Faragher</t>
  </si>
  <si>
    <t>6247</t>
  </si>
  <si>
    <t>6248</t>
  </si>
  <si>
    <t>Duane L. Dehn</t>
  </si>
  <si>
    <t>6249</t>
  </si>
  <si>
    <t>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</si>
</sst>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76"/>
  <sheetViews>
    <sheetView tabSelected="1" workbookViewId="0">
      <pane xSplit="5" ySplit="1" topLeftCell="F2" activePane="bottomRight" state="frozenSplit"/>
      <selection pane="bottomRight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213067.14</v>
      </c>
    </row>
    <row r="6" spans="1:6">
      <c r="A6" s="1"/>
      <c r="B6" s="1"/>
      <c r="C6" s="1"/>
      <c r="D6" s="1" t="s">
        <v>5</v>
      </c>
      <c r="E6" s="1"/>
      <c r="F6" s="2">
        <v>162998.72</v>
      </c>
    </row>
    <row r="7" spans="1:6">
      <c r="A7" s="1"/>
      <c r="B7" s="1"/>
      <c r="C7" s="1"/>
      <c r="D7" s="1" t="s">
        <v>6</v>
      </c>
      <c r="E7" s="1"/>
      <c r="F7" s="2">
        <v>4085.01</v>
      </c>
    </row>
    <row r="8" spans="1:6" ht="15.75" thickBot="1">
      <c r="A8" s="1"/>
      <c r="B8" s="1"/>
      <c r="C8" s="1"/>
      <c r="D8" s="1" t="s">
        <v>7</v>
      </c>
      <c r="E8" s="1"/>
      <c r="F8" s="3">
        <v>2069.04</v>
      </c>
    </row>
    <row r="9" spans="1:6">
      <c r="A9" s="1"/>
      <c r="B9" s="1"/>
      <c r="C9" s="1" t="s">
        <v>8</v>
      </c>
      <c r="D9" s="1"/>
      <c r="E9" s="1"/>
      <c r="F9" s="2">
        <f>ROUND(SUM(F4:F8),5)</f>
        <v>382219.91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23621.5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73116.34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-15110.76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 ht="15.75" thickBot="1">
      <c r="A21" s="1"/>
      <c r="B21" s="1"/>
      <c r="C21" s="1"/>
      <c r="D21" s="1" t="s">
        <v>20</v>
      </c>
      <c r="E21" s="1"/>
      <c r="F21" s="4">
        <v>3238.4</v>
      </c>
    </row>
    <row r="22" spans="1:6" ht="15.75" thickBot="1">
      <c r="A22" s="1"/>
      <c r="B22" s="1"/>
      <c r="C22" s="1" t="s">
        <v>21</v>
      </c>
      <c r="D22" s="1"/>
      <c r="E22" s="1"/>
      <c r="F22" s="6">
        <f>ROUND(SUM(F16:F21),5)</f>
        <v>58292.05</v>
      </c>
    </row>
    <row r="23" spans="1:6">
      <c r="A23" s="1"/>
      <c r="B23" s="1" t="s">
        <v>22</v>
      </c>
      <c r="C23" s="1"/>
      <c r="D23" s="1"/>
      <c r="E23" s="1"/>
      <c r="F23" s="2">
        <f>ROUND(F3+F9+F15+F22,5)</f>
        <v>513628.3</v>
      </c>
    </row>
    <row r="24" spans="1:6">
      <c r="A24" s="1"/>
      <c r="B24" s="1" t="s">
        <v>23</v>
      </c>
      <c r="C24" s="1"/>
      <c r="D24" s="1"/>
      <c r="E24" s="1"/>
      <c r="F24" s="2"/>
    </row>
    <row r="25" spans="1:6">
      <c r="A25" s="1"/>
      <c r="B25" s="1"/>
      <c r="C25" s="1" t="s">
        <v>24</v>
      </c>
      <c r="D25" s="1"/>
      <c r="E25" s="1"/>
      <c r="F25" s="2">
        <v>30433.79</v>
      </c>
    </row>
    <row r="26" spans="1:6">
      <c r="A26" s="1"/>
      <c r="B26" s="1"/>
      <c r="C26" s="1" t="s">
        <v>25</v>
      </c>
      <c r="D26" s="1"/>
      <c r="E26" s="1"/>
      <c r="F26" s="2">
        <v>28045.7</v>
      </c>
    </row>
    <row r="27" spans="1:6">
      <c r="A27" s="1"/>
      <c r="B27" s="1"/>
      <c r="C27" s="1" t="s">
        <v>26</v>
      </c>
      <c r="D27" s="1"/>
      <c r="E27" s="1"/>
      <c r="F27" s="2">
        <v>100461.5</v>
      </c>
    </row>
    <row r="28" spans="1:6">
      <c r="A28" s="1"/>
      <c r="B28" s="1"/>
      <c r="C28" s="1" t="s">
        <v>27</v>
      </c>
      <c r="D28" s="1"/>
      <c r="E28" s="1"/>
      <c r="F28" s="2">
        <v>10281</v>
      </c>
    </row>
    <row r="29" spans="1:6">
      <c r="A29" s="1"/>
      <c r="B29" s="1"/>
      <c r="C29" s="1" t="s">
        <v>28</v>
      </c>
      <c r="D29" s="1"/>
      <c r="E29" s="1"/>
      <c r="F29" s="2">
        <v>1897196.49</v>
      </c>
    </row>
    <row r="30" spans="1:6">
      <c r="A30" s="1"/>
      <c r="B30" s="1"/>
      <c r="C30" s="1" t="s">
        <v>29</v>
      </c>
      <c r="D30" s="1"/>
      <c r="E30" s="1"/>
      <c r="F30" s="2">
        <v>29950.97</v>
      </c>
    </row>
    <row r="31" spans="1:6">
      <c r="A31" s="1"/>
      <c r="B31" s="1"/>
      <c r="C31" s="1" t="s">
        <v>30</v>
      </c>
      <c r="D31" s="1"/>
      <c r="E31" s="1"/>
      <c r="F31" s="2">
        <v>1288.99</v>
      </c>
    </row>
    <row r="32" spans="1:6">
      <c r="A32" s="1"/>
      <c r="B32" s="1"/>
      <c r="C32" s="1" t="s">
        <v>31</v>
      </c>
      <c r="D32" s="1"/>
      <c r="E32" s="1"/>
      <c r="F32" s="2">
        <v>185590.1</v>
      </c>
    </row>
    <row r="33" spans="1:6">
      <c r="A33" s="1"/>
      <c r="B33" s="1"/>
      <c r="C33" s="1" t="s">
        <v>32</v>
      </c>
      <c r="D33" s="1"/>
      <c r="E33" s="1"/>
      <c r="F33" s="2">
        <v>640114.91</v>
      </c>
    </row>
    <row r="34" spans="1:6">
      <c r="A34" s="1"/>
      <c r="B34" s="1"/>
      <c r="C34" s="1" t="s">
        <v>33</v>
      </c>
      <c r="D34" s="1"/>
      <c r="E34" s="1"/>
      <c r="F34" s="2"/>
    </row>
    <row r="35" spans="1:6">
      <c r="A35" s="1"/>
      <c r="B35" s="1"/>
      <c r="C35" s="1"/>
      <c r="D35" s="1" t="s">
        <v>34</v>
      </c>
      <c r="E35" s="1"/>
      <c r="F35" s="2">
        <v>14475</v>
      </c>
    </row>
    <row r="36" spans="1:6" ht="15.75" thickBot="1">
      <c r="A36" s="1"/>
      <c r="B36" s="1"/>
      <c r="C36" s="1"/>
      <c r="D36" s="1" t="s">
        <v>35</v>
      </c>
      <c r="E36" s="1"/>
      <c r="F36" s="3">
        <v>52932</v>
      </c>
    </row>
    <row r="37" spans="1:6">
      <c r="A37" s="1"/>
      <c r="B37" s="1"/>
      <c r="C37" s="1" t="s">
        <v>36</v>
      </c>
      <c r="D37" s="1"/>
      <c r="E37" s="1"/>
      <c r="F37" s="2">
        <f>ROUND(SUM(F34:F36),5)</f>
        <v>67407</v>
      </c>
    </row>
    <row r="38" spans="1:6">
      <c r="A38" s="1"/>
      <c r="B38" s="1"/>
      <c r="C38" s="1" t="s">
        <v>37</v>
      </c>
      <c r="D38" s="1"/>
      <c r="E38" s="1"/>
      <c r="F38" s="2">
        <v>5163</v>
      </c>
    </row>
    <row r="39" spans="1:6">
      <c r="A39" s="1"/>
      <c r="B39" s="1"/>
      <c r="C39" s="1" t="s">
        <v>38</v>
      </c>
      <c r="D39" s="1"/>
      <c r="E39" s="1"/>
      <c r="F39" s="2">
        <v>-256145.65</v>
      </c>
    </row>
    <row r="40" spans="1:6" ht="15.75" thickBot="1">
      <c r="A40" s="1"/>
      <c r="B40" s="1"/>
      <c r="C40" s="1" t="s">
        <v>39</v>
      </c>
      <c r="D40" s="1"/>
      <c r="E40" s="1"/>
      <c r="F40" s="3">
        <v>-605141.71</v>
      </c>
    </row>
    <row r="41" spans="1:6">
      <c r="A41" s="1"/>
      <c r="B41" s="1" t="s">
        <v>40</v>
      </c>
      <c r="C41" s="1"/>
      <c r="D41" s="1"/>
      <c r="E41" s="1"/>
      <c r="F41" s="2">
        <f>ROUND(SUM(F24:F33)+SUM(F37:F40),5)</f>
        <v>2134646.09</v>
      </c>
    </row>
    <row r="42" spans="1:6">
      <c r="A42" s="1"/>
      <c r="B42" s="1" t="s">
        <v>41</v>
      </c>
      <c r="C42" s="1"/>
      <c r="D42" s="1"/>
      <c r="E42" s="1"/>
      <c r="F42" s="2"/>
    </row>
    <row r="43" spans="1:6" ht="15.75" thickBot="1">
      <c r="A43" s="1"/>
      <c r="B43" s="1"/>
      <c r="C43" s="1" t="s">
        <v>42</v>
      </c>
      <c r="D43" s="1"/>
      <c r="E43" s="1"/>
      <c r="F43" s="4">
        <v>22426.45</v>
      </c>
    </row>
    <row r="44" spans="1:6" ht="15.75" thickBot="1">
      <c r="A44" s="1"/>
      <c r="B44" s="1" t="s">
        <v>43</v>
      </c>
      <c r="C44" s="1"/>
      <c r="D44" s="1"/>
      <c r="E44" s="1"/>
      <c r="F44" s="5">
        <f>ROUND(SUM(F42:F43),5)</f>
        <v>22426.45</v>
      </c>
    </row>
    <row r="45" spans="1:6" s="9" customFormat="1" ht="12" thickBot="1">
      <c r="A45" s="7" t="s">
        <v>44</v>
      </c>
      <c r="B45" s="7"/>
      <c r="C45" s="7"/>
      <c r="D45" s="7"/>
      <c r="E45" s="7"/>
      <c r="F45" s="8">
        <f>ROUND(F2+F23+F41+F44,5)</f>
        <v>2670700.84</v>
      </c>
    </row>
    <row r="46" spans="1:6" ht="15.75" thickTop="1">
      <c r="A46" s="1" t="s">
        <v>45</v>
      </c>
      <c r="B46" s="1"/>
      <c r="C46" s="1"/>
      <c r="D46" s="1"/>
      <c r="E46" s="1"/>
      <c r="F46" s="2"/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/>
    </row>
    <row r="49" spans="1:6">
      <c r="A49" s="1"/>
      <c r="B49" s="1"/>
      <c r="C49" s="1"/>
      <c r="D49" s="1" t="s">
        <v>48</v>
      </c>
      <c r="E49" s="1"/>
      <c r="F49" s="2"/>
    </row>
    <row r="50" spans="1:6" ht="15.75" thickBot="1">
      <c r="A50" s="1"/>
      <c r="B50" s="1"/>
      <c r="C50" s="1"/>
      <c r="D50" s="1"/>
      <c r="E50" s="1" t="s">
        <v>49</v>
      </c>
      <c r="F50" s="3">
        <v>3267.1</v>
      </c>
    </row>
    <row r="51" spans="1:6">
      <c r="A51" s="1"/>
      <c r="B51" s="1"/>
      <c r="C51" s="1"/>
      <c r="D51" s="1" t="s">
        <v>50</v>
      </c>
      <c r="E51" s="1"/>
      <c r="F51" s="2">
        <f>ROUND(SUM(F49:F50),5)</f>
        <v>3267.1</v>
      </c>
    </row>
    <row r="52" spans="1:6">
      <c r="A52" s="1"/>
      <c r="B52" s="1"/>
      <c r="C52" s="1"/>
      <c r="D52" s="1" t="s">
        <v>51</v>
      </c>
      <c r="E52" s="1"/>
      <c r="F52" s="2"/>
    </row>
    <row r="53" spans="1:6">
      <c r="A53" s="1"/>
      <c r="B53" s="1"/>
      <c r="C53" s="1"/>
      <c r="D53" s="1"/>
      <c r="E53" s="1" t="s">
        <v>52</v>
      </c>
      <c r="F53" s="2">
        <v>1707.25</v>
      </c>
    </row>
    <row r="54" spans="1:6">
      <c r="A54" s="1"/>
      <c r="B54" s="1"/>
      <c r="C54" s="1"/>
      <c r="D54" s="1"/>
      <c r="E54" s="1" t="s">
        <v>53</v>
      </c>
      <c r="F54" s="2">
        <v>654.71</v>
      </c>
    </row>
    <row r="55" spans="1:6">
      <c r="A55" s="1"/>
      <c r="B55" s="1"/>
      <c r="C55" s="1"/>
      <c r="D55" s="1"/>
      <c r="E55" s="1" t="s">
        <v>54</v>
      </c>
      <c r="F55" s="2">
        <v>-1648.54</v>
      </c>
    </row>
    <row r="56" spans="1:6">
      <c r="A56" s="1"/>
      <c r="B56" s="1"/>
      <c r="C56" s="1"/>
      <c r="D56" s="1"/>
      <c r="E56" s="1" t="s">
        <v>55</v>
      </c>
      <c r="F56" s="2">
        <v>1947.62</v>
      </c>
    </row>
    <row r="57" spans="1:6">
      <c r="A57" s="1"/>
      <c r="B57" s="1"/>
      <c r="C57" s="1"/>
      <c r="D57" s="1"/>
      <c r="E57" s="1" t="s">
        <v>56</v>
      </c>
      <c r="F57" s="2">
        <v>6647.94</v>
      </c>
    </row>
    <row r="58" spans="1:6">
      <c r="A58" s="1"/>
      <c r="B58" s="1"/>
      <c r="C58" s="1"/>
      <c r="D58" s="1"/>
      <c r="E58" s="1" t="s">
        <v>57</v>
      </c>
      <c r="F58" s="2">
        <v>508.6</v>
      </c>
    </row>
    <row r="59" spans="1:6" ht="15.75" thickBot="1">
      <c r="A59" s="1"/>
      <c r="B59" s="1"/>
      <c r="C59" s="1"/>
      <c r="D59" s="1"/>
      <c r="E59" s="1" t="s">
        <v>58</v>
      </c>
      <c r="F59" s="4">
        <v>82712.3</v>
      </c>
    </row>
    <row r="60" spans="1:6" ht="15.75" thickBot="1">
      <c r="A60" s="1"/>
      <c r="B60" s="1"/>
      <c r="C60" s="1"/>
      <c r="D60" s="1" t="s">
        <v>59</v>
      </c>
      <c r="E60" s="1"/>
      <c r="F60" s="6">
        <f>ROUND(SUM(F52:F59),5)</f>
        <v>92529.88</v>
      </c>
    </row>
    <row r="61" spans="1:6">
      <c r="A61" s="1"/>
      <c r="B61" s="1"/>
      <c r="C61" s="1" t="s">
        <v>60</v>
      </c>
      <c r="D61" s="1"/>
      <c r="E61" s="1"/>
      <c r="F61" s="2">
        <f>ROUND(F48+F51+F60,5)</f>
        <v>95796.98</v>
      </c>
    </row>
    <row r="62" spans="1:6">
      <c r="A62" s="1"/>
      <c r="B62" s="1"/>
      <c r="C62" s="1" t="s">
        <v>61</v>
      </c>
      <c r="D62" s="1"/>
      <c r="E62" s="1"/>
      <c r="F62" s="2"/>
    </row>
    <row r="63" spans="1:6">
      <c r="A63" s="1"/>
      <c r="B63" s="1"/>
      <c r="C63" s="1"/>
      <c r="D63" s="1" t="s">
        <v>62</v>
      </c>
      <c r="E63" s="1"/>
      <c r="F63" s="2">
        <v>102422.07</v>
      </c>
    </row>
    <row r="64" spans="1:6" ht="15.75" thickBot="1">
      <c r="A64" s="1"/>
      <c r="B64" s="1"/>
      <c r="C64" s="1"/>
      <c r="D64" s="1" t="s">
        <v>63</v>
      </c>
      <c r="E64" s="1"/>
      <c r="F64" s="4">
        <v>126018.97</v>
      </c>
    </row>
    <row r="65" spans="1:6" ht="15.75" thickBot="1">
      <c r="A65" s="1"/>
      <c r="B65" s="1"/>
      <c r="C65" s="1" t="s">
        <v>64</v>
      </c>
      <c r="D65" s="1"/>
      <c r="E65" s="1"/>
      <c r="F65" s="6">
        <f>ROUND(SUM(F62:F64),5)</f>
        <v>228441.04</v>
      </c>
    </row>
    <row r="66" spans="1:6">
      <c r="A66" s="1"/>
      <c r="B66" s="1" t="s">
        <v>65</v>
      </c>
      <c r="C66" s="1"/>
      <c r="D66" s="1"/>
      <c r="E66" s="1"/>
      <c r="F66" s="2">
        <f>ROUND(F47+F61+F65,5)</f>
        <v>324238.02</v>
      </c>
    </row>
    <row r="67" spans="1:6">
      <c r="A67" s="1"/>
      <c r="B67" s="1" t="s">
        <v>66</v>
      </c>
      <c r="C67" s="1"/>
      <c r="D67" s="1"/>
      <c r="E67" s="1"/>
      <c r="F67" s="2"/>
    </row>
    <row r="68" spans="1:6">
      <c r="A68" s="1"/>
      <c r="B68" s="1"/>
      <c r="C68" s="1" t="s">
        <v>67</v>
      </c>
      <c r="D68" s="1"/>
      <c r="E68" s="1"/>
      <c r="F68" s="2">
        <v>321022.65999999997</v>
      </c>
    </row>
    <row r="69" spans="1:6">
      <c r="A69" s="1"/>
      <c r="B69" s="1"/>
      <c r="C69" s="1" t="s">
        <v>68</v>
      </c>
      <c r="D69" s="1"/>
      <c r="E69" s="1"/>
      <c r="F69" s="2">
        <v>1928687.79</v>
      </c>
    </row>
    <row r="70" spans="1:6">
      <c r="A70" s="1"/>
      <c r="B70" s="1"/>
      <c r="C70" s="1" t="s">
        <v>69</v>
      </c>
      <c r="D70" s="1"/>
      <c r="E70" s="1"/>
      <c r="F70" s="2">
        <v>-38049.589999999997</v>
      </c>
    </row>
    <row r="71" spans="1:6">
      <c r="A71" s="1"/>
      <c r="B71" s="1"/>
      <c r="C71" s="1" t="s">
        <v>70</v>
      </c>
      <c r="D71" s="1"/>
      <c r="E71" s="1"/>
      <c r="F71" s="2">
        <v>7765.81</v>
      </c>
    </row>
    <row r="72" spans="1:6">
      <c r="A72" s="1"/>
      <c r="B72" s="1"/>
      <c r="C72" s="1" t="s">
        <v>71</v>
      </c>
      <c r="D72" s="1"/>
      <c r="E72" s="1"/>
      <c r="F72" s="2">
        <v>158944.03</v>
      </c>
    </row>
    <row r="73" spans="1:6" ht="15.75" thickBot="1">
      <c r="A73" s="1"/>
      <c r="B73" s="1"/>
      <c r="C73" s="1" t="s">
        <v>72</v>
      </c>
      <c r="D73" s="1"/>
      <c r="E73" s="1"/>
      <c r="F73" s="4">
        <v>-31907.88</v>
      </c>
    </row>
    <row r="74" spans="1:6" ht="15.75" thickBot="1">
      <c r="A74" s="1"/>
      <c r="B74" s="1" t="s">
        <v>73</v>
      </c>
      <c r="C74" s="1"/>
      <c r="D74" s="1"/>
      <c r="E74" s="1"/>
      <c r="F74" s="5">
        <f>ROUND(SUM(F67:F73),5)</f>
        <v>2346462.8199999998</v>
      </c>
    </row>
    <row r="75" spans="1:6" s="9" customFormat="1" ht="12" thickBot="1">
      <c r="A75" s="7" t="s">
        <v>74</v>
      </c>
      <c r="B75" s="7"/>
      <c r="C75" s="7"/>
      <c r="D75" s="7"/>
      <c r="E75" s="7"/>
      <c r="F75" s="8">
        <f>ROUND(F46+F66+F74,5)</f>
        <v>2670700.84</v>
      </c>
    </row>
    <row r="76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9:40 AM
&amp;"Arial,Bold"&amp;8 11/02/22
&amp;"Arial,Bold"&amp;8 Accrual Basis&amp;C&amp;"Arial,Bold"&amp;12 PIKES BAY SANITARY DISTRICT
&amp;"Arial,Bold"&amp;14 Balance Sheet
&amp;"Arial,Bold"&amp;10 As of October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74"/>
  <sheetViews>
    <sheetView workbookViewId="0">
      <pane xSplit="6" ySplit="1" topLeftCell="G2" activePane="bottomRight" state="frozenSplit"/>
      <selection pane="bottomRight" activeCell="F5" sqref="F5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7.42578125" style="13" customWidth="1"/>
    <col min="7" max="7" width="9.8554687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75</v>
      </c>
    </row>
    <row r="2" spans="1:7" ht="15.75" thickTop="1">
      <c r="A2" s="1"/>
      <c r="B2" s="1" t="s">
        <v>76</v>
      </c>
      <c r="C2" s="1"/>
      <c r="D2" s="1"/>
      <c r="E2" s="1"/>
      <c r="F2" s="1"/>
      <c r="G2" s="2"/>
    </row>
    <row r="3" spans="1:7">
      <c r="A3" s="1"/>
      <c r="B3" s="1"/>
      <c r="C3" s="1" t="s">
        <v>77</v>
      </c>
      <c r="D3" s="1"/>
      <c r="E3" s="1"/>
      <c r="F3" s="1"/>
      <c r="G3" s="2"/>
    </row>
    <row r="4" spans="1:7">
      <c r="A4" s="1"/>
      <c r="B4" s="1"/>
      <c r="C4" s="1"/>
      <c r="D4" s="1" t="s">
        <v>78</v>
      </c>
      <c r="E4" s="1"/>
      <c r="F4" s="1"/>
      <c r="G4" s="2">
        <v>292.27999999999997</v>
      </c>
    </row>
    <row r="5" spans="1:7">
      <c r="A5" s="1"/>
      <c r="B5" s="1"/>
      <c r="C5" s="1"/>
      <c r="D5" s="1" t="s">
        <v>79</v>
      </c>
      <c r="E5" s="1"/>
      <c r="F5" s="1"/>
      <c r="G5" s="2">
        <v>87577.89</v>
      </c>
    </row>
    <row r="6" spans="1:7" ht="15.75" thickBot="1">
      <c r="A6" s="1"/>
      <c r="B6" s="1"/>
      <c r="C6" s="1"/>
      <c r="D6" s="1" t="s">
        <v>80</v>
      </c>
      <c r="E6" s="1"/>
      <c r="F6" s="1"/>
      <c r="G6" s="3">
        <v>130176</v>
      </c>
    </row>
    <row r="7" spans="1:7">
      <c r="A7" s="1"/>
      <c r="B7" s="1"/>
      <c r="C7" s="1" t="s">
        <v>81</v>
      </c>
      <c r="D7" s="1"/>
      <c r="E7" s="1"/>
      <c r="F7" s="1"/>
      <c r="G7" s="2">
        <f>ROUND(SUM(G3:G6),5)</f>
        <v>218046.17</v>
      </c>
    </row>
    <row r="8" spans="1:7">
      <c r="A8" s="1"/>
      <c r="B8" s="1"/>
      <c r="C8" s="1" t="s">
        <v>82</v>
      </c>
      <c r="D8" s="1"/>
      <c r="E8" s="1"/>
      <c r="F8" s="1"/>
      <c r="G8" s="2"/>
    </row>
    <row r="9" spans="1:7">
      <c r="A9" s="1"/>
      <c r="B9" s="1"/>
      <c r="C9" s="1"/>
      <c r="D9" s="1" t="s">
        <v>83</v>
      </c>
      <c r="E9" s="1"/>
      <c r="F9" s="1"/>
      <c r="G9" s="2">
        <v>3.96</v>
      </c>
    </row>
    <row r="10" spans="1:7">
      <c r="A10" s="1"/>
      <c r="B10" s="1"/>
      <c r="C10" s="1"/>
      <c r="D10" s="1" t="s">
        <v>84</v>
      </c>
      <c r="E10" s="1"/>
      <c r="F10" s="1"/>
      <c r="G10" s="2">
        <v>1017.62</v>
      </c>
    </row>
    <row r="11" spans="1:7">
      <c r="A11" s="1"/>
      <c r="B11" s="1"/>
      <c r="C11" s="1"/>
      <c r="D11" s="1" t="s">
        <v>85</v>
      </c>
      <c r="E11" s="1"/>
      <c r="F11" s="1"/>
      <c r="G11" s="2">
        <v>43051.93</v>
      </c>
    </row>
    <row r="12" spans="1:7">
      <c r="A12" s="1"/>
      <c r="B12" s="1"/>
      <c r="C12" s="1"/>
      <c r="D12" s="1" t="s">
        <v>86</v>
      </c>
      <c r="E12" s="1"/>
      <c r="F12" s="1"/>
      <c r="G12" s="2">
        <v>34728.379999999997</v>
      </c>
    </row>
    <row r="13" spans="1:7">
      <c r="A13" s="1"/>
      <c r="B13" s="1"/>
      <c r="C13" s="1"/>
      <c r="D13" s="1" t="s">
        <v>87</v>
      </c>
      <c r="E13" s="1"/>
      <c r="F13" s="1"/>
      <c r="G13" s="2">
        <v>-109</v>
      </c>
    </row>
    <row r="14" spans="1:7">
      <c r="A14" s="1"/>
      <c r="B14" s="1"/>
      <c r="C14" s="1"/>
      <c r="D14" s="1" t="s">
        <v>88</v>
      </c>
      <c r="E14" s="1"/>
      <c r="F14" s="1"/>
      <c r="G14" s="2"/>
    </row>
    <row r="15" spans="1:7">
      <c r="A15" s="1"/>
      <c r="B15" s="1"/>
      <c r="C15" s="1"/>
      <c r="D15" s="1"/>
      <c r="E15" s="1" t="s">
        <v>89</v>
      </c>
      <c r="F15" s="1"/>
      <c r="G15" s="2">
        <v>1326.99</v>
      </c>
    </row>
    <row r="16" spans="1:7">
      <c r="A16" s="1"/>
      <c r="B16" s="1"/>
      <c r="C16" s="1"/>
      <c r="D16" s="1"/>
      <c r="E16" s="1" t="s">
        <v>90</v>
      </c>
      <c r="F16" s="1"/>
      <c r="G16" s="2">
        <v>688</v>
      </c>
    </row>
    <row r="17" spans="1:7" ht="15.75" thickBot="1">
      <c r="A17" s="1"/>
      <c r="B17" s="1"/>
      <c r="C17" s="1"/>
      <c r="D17" s="1"/>
      <c r="E17" s="1" t="s">
        <v>91</v>
      </c>
      <c r="F17" s="1"/>
      <c r="G17" s="3">
        <v>6502.45</v>
      </c>
    </row>
    <row r="18" spans="1:7">
      <c r="A18" s="1"/>
      <c r="B18" s="1"/>
      <c r="C18" s="1"/>
      <c r="D18" s="1" t="s">
        <v>92</v>
      </c>
      <c r="E18" s="1"/>
      <c r="F18" s="1"/>
      <c r="G18" s="2">
        <f>ROUND(SUM(G14:G17),5)</f>
        <v>8517.44</v>
      </c>
    </row>
    <row r="19" spans="1:7">
      <c r="A19" s="1"/>
      <c r="B19" s="1"/>
      <c r="C19" s="1"/>
      <c r="D19" s="1" t="s">
        <v>93</v>
      </c>
      <c r="E19" s="1"/>
      <c r="F19" s="1"/>
      <c r="G19" s="2"/>
    </row>
    <row r="20" spans="1:7">
      <c r="A20" s="1"/>
      <c r="B20" s="1"/>
      <c r="C20" s="1"/>
      <c r="D20" s="1"/>
      <c r="E20" s="1" t="s">
        <v>94</v>
      </c>
      <c r="F20" s="1"/>
      <c r="G20" s="2">
        <v>0</v>
      </c>
    </row>
    <row r="21" spans="1:7" ht="15.75" thickBot="1">
      <c r="A21" s="1"/>
      <c r="B21" s="1"/>
      <c r="C21" s="1"/>
      <c r="D21" s="1"/>
      <c r="E21" s="1" t="s">
        <v>95</v>
      </c>
      <c r="F21" s="1"/>
      <c r="G21" s="3">
        <v>360</v>
      </c>
    </row>
    <row r="22" spans="1:7">
      <c r="A22" s="1"/>
      <c r="B22" s="1"/>
      <c r="C22" s="1"/>
      <c r="D22" s="1" t="s">
        <v>96</v>
      </c>
      <c r="E22" s="1"/>
      <c r="F22" s="1"/>
      <c r="G22" s="2">
        <f>ROUND(SUM(G19:G21),5)</f>
        <v>360</v>
      </c>
    </row>
    <row r="23" spans="1:7">
      <c r="A23" s="1"/>
      <c r="B23" s="1"/>
      <c r="C23" s="1"/>
      <c r="D23" s="1" t="s">
        <v>97</v>
      </c>
      <c r="E23" s="1"/>
      <c r="F23" s="1"/>
      <c r="G23" s="2"/>
    </row>
    <row r="24" spans="1:7">
      <c r="A24" s="1"/>
      <c r="B24" s="1"/>
      <c r="C24" s="1"/>
      <c r="D24" s="1"/>
      <c r="E24" s="1" t="s">
        <v>98</v>
      </c>
      <c r="F24" s="1"/>
      <c r="G24" s="2">
        <v>13516.7</v>
      </c>
    </row>
    <row r="25" spans="1:7">
      <c r="A25" s="1"/>
      <c r="B25" s="1"/>
      <c r="C25" s="1"/>
      <c r="D25" s="1"/>
      <c r="E25" s="1" t="s">
        <v>99</v>
      </c>
      <c r="F25" s="1"/>
      <c r="G25" s="2">
        <v>534.15</v>
      </c>
    </row>
    <row r="26" spans="1:7">
      <c r="A26" s="1"/>
      <c r="B26" s="1"/>
      <c r="C26" s="1"/>
      <c r="D26" s="1"/>
      <c r="E26" s="1" t="s">
        <v>100</v>
      </c>
      <c r="F26" s="1"/>
      <c r="G26" s="2">
        <v>5002.57</v>
      </c>
    </row>
    <row r="27" spans="1:7">
      <c r="A27" s="1"/>
      <c r="B27" s="1"/>
      <c r="C27" s="1"/>
      <c r="D27" s="1"/>
      <c r="E27" s="1" t="s">
        <v>101</v>
      </c>
      <c r="F27" s="1"/>
      <c r="G27" s="2">
        <v>1450</v>
      </c>
    </row>
    <row r="28" spans="1:7">
      <c r="A28" s="1"/>
      <c r="B28" s="1"/>
      <c r="C28" s="1"/>
      <c r="D28" s="1"/>
      <c r="E28" s="1" t="s">
        <v>102</v>
      </c>
      <c r="F28" s="1"/>
      <c r="G28" s="2">
        <v>12500</v>
      </c>
    </row>
    <row r="29" spans="1:7" ht="15.75" thickBot="1">
      <c r="A29" s="1"/>
      <c r="B29" s="1"/>
      <c r="C29" s="1"/>
      <c r="D29" s="1"/>
      <c r="E29" s="1" t="s">
        <v>103</v>
      </c>
      <c r="F29" s="1"/>
      <c r="G29" s="3">
        <v>31394.42</v>
      </c>
    </row>
    <row r="30" spans="1:7">
      <c r="A30" s="1"/>
      <c r="B30" s="1"/>
      <c r="C30" s="1"/>
      <c r="D30" s="1" t="s">
        <v>104</v>
      </c>
      <c r="E30" s="1"/>
      <c r="F30" s="1"/>
      <c r="G30" s="2">
        <f>ROUND(SUM(G23:G29),5)</f>
        <v>64397.84</v>
      </c>
    </row>
    <row r="31" spans="1:7">
      <c r="A31" s="1"/>
      <c r="B31" s="1"/>
      <c r="C31" s="1"/>
      <c r="D31" s="1" t="s">
        <v>105</v>
      </c>
      <c r="E31" s="1"/>
      <c r="F31" s="1"/>
      <c r="G31" s="2"/>
    </row>
    <row r="32" spans="1:7">
      <c r="A32" s="1"/>
      <c r="B32" s="1"/>
      <c r="C32" s="1"/>
      <c r="D32" s="1"/>
      <c r="E32" s="1" t="s">
        <v>106</v>
      </c>
      <c r="F32" s="1"/>
      <c r="G32" s="2">
        <v>155.22</v>
      </c>
    </row>
    <row r="33" spans="1:7">
      <c r="A33" s="1"/>
      <c r="B33" s="1"/>
      <c r="C33" s="1"/>
      <c r="D33" s="1"/>
      <c r="E33" s="1" t="s">
        <v>107</v>
      </c>
      <c r="F33" s="1"/>
      <c r="G33" s="2">
        <v>45</v>
      </c>
    </row>
    <row r="34" spans="1:7">
      <c r="A34" s="1"/>
      <c r="B34" s="1"/>
      <c r="C34" s="1"/>
      <c r="D34" s="1"/>
      <c r="E34" s="1" t="s">
        <v>108</v>
      </c>
      <c r="F34" s="1"/>
      <c r="G34" s="2"/>
    </row>
    <row r="35" spans="1:7">
      <c r="A35" s="1"/>
      <c r="B35" s="1"/>
      <c r="C35" s="1"/>
      <c r="D35" s="1"/>
      <c r="E35" s="1"/>
      <c r="F35" s="1" t="s">
        <v>109</v>
      </c>
      <c r="G35" s="2">
        <v>6062.5</v>
      </c>
    </row>
    <row r="36" spans="1:7">
      <c r="A36" s="1"/>
      <c r="B36" s="1"/>
      <c r="C36" s="1"/>
      <c r="D36" s="1"/>
      <c r="E36" s="1"/>
      <c r="F36" s="1" t="s">
        <v>110</v>
      </c>
      <c r="G36" s="2">
        <v>437.5</v>
      </c>
    </row>
    <row r="37" spans="1:7" ht="15.75" thickBot="1">
      <c r="A37" s="1"/>
      <c r="B37" s="1"/>
      <c r="C37" s="1"/>
      <c r="D37" s="1"/>
      <c r="E37" s="1"/>
      <c r="F37" s="1" t="s">
        <v>111</v>
      </c>
      <c r="G37" s="3">
        <v>24750</v>
      </c>
    </row>
    <row r="38" spans="1:7">
      <c r="A38" s="1"/>
      <c r="B38" s="1"/>
      <c r="C38" s="1"/>
      <c r="D38" s="1"/>
      <c r="E38" s="1" t="s">
        <v>112</v>
      </c>
      <c r="F38" s="1"/>
      <c r="G38" s="2">
        <f>ROUND(SUM(G34:G37),5)</f>
        <v>31250</v>
      </c>
    </row>
    <row r="39" spans="1:7" ht="15.75" thickBot="1">
      <c r="A39" s="1"/>
      <c r="B39" s="1"/>
      <c r="C39" s="1"/>
      <c r="D39" s="1"/>
      <c r="E39" s="1" t="s">
        <v>113</v>
      </c>
      <c r="F39" s="1"/>
      <c r="G39" s="3">
        <v>4040.18</v>
      </c>
    </row>
    <row r="40" spans="1:7">
      <c r="A40" s="1"/>
      <c r="B40" s="1"/>
      <c r="C40" s="1"/>
      <c r="D40" s="1" t="s">
        <v>114</v>
      </c>
      <c r="E40" s="1"/>
      <c r="F40" s="1"/>
      <c r="G40" s="2">
        <f>ROUND(SUM(G31:G33)+SUM(G38:G39),5)</f>
        <v>35490.400000000001</v>
      </c>
    </row>
    <row r="41" spans="1:7">
      <c r="A41" s="1"/>
      <c r="B41" s="1"/>
      <c r="C41" s="1"/>
      <c r="D41" s="1" t="s">
        <v>115</v>
      </c>
      <c r="E41" s="1"/>
      <c r="F41" s="1"/>
      <c r="G41" s="2"/>
    </row>
    <row r="42" spans="1:7" ht="15.75" thickBot="1">
      <c r="A42" s="1"/>
      <c r="B42" s="1"/>
      <c r="C42" s="1"/>
      <c r="D42" s="1"/>
      <c r="E42" s="1" t="s">
        <v>116</v>
      </c>
      <c r="F42" s="1"/>
      <c r="G42" s="3">
        <v>4922.5</v>
      </c>
    </row>
    <row r="43" spans="1:7">
      <c r="A43" s="1"/>
      <c r="B43" s="1"/>
      <c r="C43" s="1"/>
      <c r="D43" s="1" t="s">
        <v>117</v>
      </c>
      <c r="E43" s="1"/>
      <c r="F43" s="1"/>
      <c r="G43" s="2">
        <f>ROUND(SUM(G41:G42),5)</f>
        <v>4922.5</v>
      </c>
    </row>
    <row r="44" spans="1:7">
      <c r="A44" s="1"/>
      <c r="B44" s="1"/>
      <c r="C44" s="1"/>
      <c r="D44" s="1" t="s">
        <v>118</v>
      </c>
      <c r="E44" s="1"/>
      <c r="F44" s="1"/>
      <c r="G44" s="2"/>
    </row>
    <row r="45" spans="1:7">
      <c r="A45" s="1"/>
      <c r="B45" s="1"/>
      <c r="C45" s="1"/>
      <c r="D45" s="1"/>
      <c r="E45" s="1" t="s">
        <v>119</v>
      </c>
      <c r="F45" s="1"/>
      <c r="G45" s="2">
        <v>1974.18</v>
      </c>
    </row>
    <row r="46" spans="1:7" ht="15.75" thickBot="1">
      <c r="A46" s="1"/>
      <c r="B46" s="1"/>
      <c r="C46" s="1"/>
      <c r="D46" s="1"/>
      <c r="E46" s="1" t="s">
        <v>120</v>
      </c>
      <c r="F46" s="1"/>
      <c r="G46" s="3">
        <v>1441.86</v>
      </c>
    </row>
    <row r="47" spans="1:7">
      <c r="A47" s="1"/>
      <c r="B47" s="1"/>
      <c r="C47" s="1"/>
      <c r="D47" s="1" t="s">
        <v>121</v>
      </c>
      <c r="E47" s="1"/>
      <c r="F47" s="1"/>
      <c r="G47" s="2">
        <f>ROUND(SUM(G44:G46),5)</f>
        <v>3416.04</v>
      </c>
    </row>
    <row r="48" spans="1:7">
      <c r="A48" s="1"/>
      <c r="B48" s="1"/>
      <c r="C48" s="1"/>
      <c r="D48" s="1" t="s">
        <v>122</v>
      </c>
      <c r="E48" s="1"/>
      <c r="F48" s="1"/>
      <c r="G48" s="2"/>
    </row>
    <row r="49" spans="1:7">
      <c r="A49" s="1"/>
      <c r="B49" s="1"/>
      <c r="C49" s="1"/>
      <c r="D49" s="1"/>
      <c r="E49" s="1" t="s">
        <v>123</v>
      </c>
      <c r="F49" s="1"/>
      <c r="G49" s="2">
        <v>144.47999999999999</v>
      </c>
    </row>
    <row r="50" spans="1:7">
      <c r="A50" s="1"/>
      <c r="B50" s="1"/>
      <c r="C50" s="1"/>
      <c r="D50" s="1"/>
      <c r="E50" s="1" t="s">
        <v>124</v>
      </c>
      <c r="F50" s="1"/>
      <c r="G50" s="2">
        <v>10</v>
      </c>
    </row>
    <row r="51" spans="1:7">
      <c r="A51" s="1"/>
      <c r="B51" s="1"/>
      <c r="C51" s="1"/>
      <c r="D51" s="1"/>
      <c r="E51" s="1" t="s">
        <v>125</v>
      </c>
      <c r="F51" s="1"/>
      <c r="G51" s="2">
        <v>600</v>
      </c>
    </row>
    <row r="52" spans="1:7">
      <c r="A52" s="1"/>
      <c r="B52" s="1"/>
      <c r="C52" s="1"/>
      <c r="D52" s="1"/>
      <c r="E52" s="1" t="s">
        <v>126</v>
      </c>
      <c r="F52" s="1"/>
      <c r="G52" s="2"/>
    </row>
    <row r="53" spans="1:7">
      <c r="A53" s="1"/>
      <c r="B53" s="1"/>
      <c r="C53" s="1"/>
      <c r="D53" s="1"/>
      <c r="E53" s="1"/>
      <c r="F53" s="1" t="s">
        <v>127</v>
      </c>
      <c r="G53" s="2">
        <v>16.82</v>
      </c>
    </row>
    <row r="54" spans="1:7" ht="15.75" thickBot="1">
      <c r="A54" s="1"/>
      <c r="B54" s="1"/>
      <c r="C54" s="1"/>
      <c r="D54" s="1"/>
      <c r="E54" s="1"/>
      <c r="F54" s="1" t="s">
        <v>128</v>
      </c>
      <c r="G54" s="3">
        <v>1559.7</v>
      </c>
    </row>
    <row r="55" spans="1:7">
      <c r="A55" s="1"/>
      <c r="B55" s="1"/>
      <c r="C55" s="1"/>
      <c r="D55" s="1"/>
      <c r="E55" s="1" t="s">
        <v>129</v>
      </c>
      <c r="F55" s="1"/>
      <c r="G55" s="2">
        <f>ROUND(SUM(G52:G54),5)</f>
        <v>1576.52</v>
      </c>
    </row>
    <row r="56" spans="1:7" ht="15.75" thickBot="1">
      <c r="A56" s="1"/>
      <c r="B56" s="1"/>
      <c r="C56" s="1"/>
      <c r="D56" s="1"/>
      <c r="E56" s="1" t="s">
        <v>130</v>
      </c>
      <c r="F56" s="1"/>
      <c r="G56" s="3">
        <v>1131.0999999999999</v>
      </c>
    </row>
    <row r="57" spans="1:7">
      <c r="A57" s="1"/>
      <c r="B57" s="1"/>
      <c r="C57" s="1"/>
      <c r="D57" s="1" t="s">
        <v>131</v>
      </c>
      <c r="E57" s="1"/>
      <c r="F57" s="1"/>
      <c r="G57" s="2">
        <f>ROUND(SUM(G48:G51)+SUM(G55:G56),5)</f>
        <v>3462.1</v>
      </c>
    </row>
    <row r="58" spans="1:7">
      <c r="A58" s="1"/>
      <c r="B58" s="1"/>
      <c r="C58" s="1"/>
      <c r="D58" s="1" t="s">
        <v>132</v>
      </c>
      <c r="E58" s="1"/>
      <c r="F58" s="1"/>
      <c r="G58" s="2"/>
    </row>
    <row r="59" spans="1:7" ht="15.75" thickBot="1">
      <c r="A59" s="1"/>
      <c r="B59" s="1"/>
      <c r="C59" s="1"/>
      <c r="D59" s="1"/>
      <c r="E59" s="1" t="s">
        <v>133</v>
      </c>
      <c r="F59" s="1"/>
      <c r="G59" s="4">
        <v>142.84</v>
      </c>
    </row>
    <row r="60" spans="1:7" ht="15.75" thickBot="1">
      <c r="A60" s="1"/>
      <c r="B60" s="1"/>
      <c r="C60" s="1"/>
      <c r="D60" s="1" t="s">
        <v>134</v>
      </c>
      <c r="E60" s="1"/>
      <c r="F60" s="1"/>
      <c r="G60" s="5">
        <f>ROUND(SUM(G58:G59),5)</f>
        <v>142.84</v>
      </c>
    </row>
    <row r="61" spans="1:7" ht="15.75" thickBot="1">
      <c r="A61" s="1"/>
      <c r="B61" s="1"/>
      <c r="C61" s="1" t="s">
        <v>135</v>
      </c>
      <c r="D61" s="1"/>
      <c r="E61" s="1"/>
      <c r="F61" s="1"/>
      <c r="G61" s="6">
        <f>ROUND(SUM(G8:G13)+G18+G22+G30+G40+G43+G47+G57+G60,5)</f>
        <v>199402.05</v>
      </c>
    </row>
    <row r="62" spans="1:7">
      <c r="A62" s="1"/>
      <c r="B62" s="1" t="s">
        <v>136</v>
      </c>
      <c r="C62" s="1"/>
      <c r="D62" s="1"/>
      <c r="E62" s="1"/>
      <c r="F62" s="1"/>
      <c r="G62" s="2">
        <f>ROUND(G2+G7-G61,5)</f>
        <v>18644.12</v>
      </c>
    </row>
    <row r="63" spans="1:7">
      <c r="A63" s="1"/>
      <c r="B63" s="1" t="s">
        <v>137</v>
      </c>
      <c r="C63" s="1"/>
      <c r="D63" s="1"/>
      <c r="E63" s="1"/>
      <c r="F63" s="1"/>
      <c r="G63" s="2"/>
    </row>
    <row r="64" spans="1:7">
      <c r="A64" s="1"/>
      <c r="B64" s="1"/>
      <c r="C64" s="1" t="s">
        <v>138</v>
      </c>
      <c r="D64" s="1"/>
      <c r="E64" s="1"/>
      <c r="F64" s="1"/>
      <c r="G64" s="2"/>
    </row>
    <row r="65" spans="1:7">
      <c r="A65" s="1"/>
      <c r="B65" s="1"/>
      <c r="C65" s="1"/>
      <c r="D65" s="1" t="s">
        <v>139</v>
      </c>
      <c r="E65" s="1"/>
      <c r="F65" s="1"/>
      <c r="G65" s="2"/>
    </row>
    <row r="66" spans="1:7" ht="15.75" thickBot="1">
      <c r="A66" s="1"/>
      <c r="B66" s="1"/>
      <c r="C66" s="1"/>
      <c r="D66" s="1"/>
      <c r="E66" s="1" t="s">
        <v>140</v>
      </c>
      <c r="F66" s="1"/>
      <c r="G66" s="4">
        <v>-217</v>
      </c>
    </row>
    <row r="67" spans="1:7" ht="15.75" thickBot="1">
      <c r="A67" s="1"/>
      <c r="B67" s="1"/>
      <c r="C67" s="1"/>
      <c r="D67" s="1" t="s">
        <v>141</v>
      </c>
      <c r="E67" s="1"/>
      <c r="F67" s="1"/>
      <c r="G67" s="6">
        <f>ROUND(SUM(G65:G66),5)</f>
        <v>-217</v>
      </c>
    </row>
    <row r="68" spans="1:7">
      <c r="A68" s="1"/>
      <c r="B68" s="1"/>
      <c r="C68" s="1" t="s">
        <v>142</v>
      </c>
      <c r="D68" s="1"/>
      <c r="E68" s="1"/>
      <c r="F68" s="1"/>
      <c r="G68" s="2">
        <f>ROUND(G64+G67,5)</f>
        <v>-217</v>
      </c>
    </row>
    <row r="69" spans="1:7">
      <c r="A69" s="1"/>
      <c r="B69" s="1"/>
      <c r="C69" s="1" t="s">
        <v>143</v>
      </c>
      <c r="D69" s="1"/>
      <c r="E69" s="1"/>
      <c r="F69" s="1"/>
      <c r="G69" s="2"/>
    </row>
    <row r="70" spans="1:7" ht="15.75" thickBot="1">
      <c r="A70" s="1"/>
      <c r="B70" s="1"/>
      <c r="C70" s="1"/>
      <c r="D70" s="1" t="s">
        <v>144</v>
      </c>
      <c r="E70" s="1"/>
      <c r="F70" s="1"/>
      <c r="G70" s="4">
        <v>50335</v>
      </c>
    </row>
    <row r="71" spans="1:7" ht="15.75" thickBot="1">
      <c r="A71" s="1"/>
      <c r="B71" s="1"/>
      <c r="C71" s="1" t="s">
        <v>145</v>
      </c>
      <c r="D71" s="1"/>
      <c r="E71" s="1"/>
      <c r="F71" s="1"/>
      <c r="G71" s="5">
        <f>ROUND(SUM(G69:G70),5)</f>
        <v>50335</v>
      </c>
    </row>
    <row r="72" spans="1:7" ht="15.75" thickBot="1">
      <c r="A72" s="1"/>
      <c r="B72" s="1" t="s">
        <v>146</v>
      </c>
      <c r="C72" s="1"/>
      <c r="D72" s="1"/>
      <c r="E72" s="1"/>
      <c r="F72" s="1"/>
      <c r="G72" s="5">
        <f>ROUND(G63+G68-G71,5)</f>
        <v>-50552</v>
      </c>
    </row>
    <row r="73" spans="1:7" s="9" customFormat="1" ht="12" thickBot="1">
      <c r="A73" s="7" t="s">
        <v>72</v>
      </c>
      <c r="B73" s="7"/>
      <c r="C73" s="7"/>
      <c r="D73" s="7"/>
      <c r="E73" s="7"/>
      <c r="F73" s="7"/>
      <c r="G73" s="8">
        <f>ROUND(G62+G72,5)</f>
        <v>-31907.88</v>
      </c>
    </row>
    <row r="74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9:38 AM
&amp;"Arial,Bold"&amp;8 11/02/22
&amp;"Arial,Bold"&amp;8 Accrual Basis&amp;C&amp;"Arial,Bold"&amp;12 PIKES BAY SANITARY DISTRICT
&amp;"Arial,Bold"&amp;14 Profit &amp;&amp; Loss
&amp;"Arial,Bold"&amp;10 January through October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2"/>
  <sheetViews>
    <sheetView workbookViewId="0">
      <pane xSplit="6" ySplit="2" topLeftCell="G3" activePane="bottomRight" state="frozenSplit"/>
      <selection pane="bottomRight" activeCell="F13" sqref="F13"/>
      <selection pane="bottomLeft" activeCell="A3" sqref="A3"/>
      <selection pane="topRight" activeCell="G1" sqref="G1"/>
    </sheetView>
  </sheetViews>
  <sheetFormatPr defaultRowHeight="15"/>
  <cols>
    <col min="1" max="5" width="3" style="13" customWidth="1"/>
    <col min="6" max="6" width="28.7109375" style="13" customWidth="1"/>
    <col min="7" max="7" width="9.8554687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>
      <c r="A2" s="10"/>
      <c r="B2" s="10"/>
      <c r="C2" s="10"/>
      <c r="D2" s="10"/>
      <c r="E2" s="10"/>
      <c r="F2" s="10"/>
      <c r="G2" s="24" t="s">
        <v>75</v>
      </c>
      <c r="H2" s="25"/>
      <c r="I2" s="24" t="s">
        <v>147</v>
      </c>
      <c r="J2" s="25"/>
      <c r="K2" s="24" t="s">
        <v>148</v>
      </c>
      <c r="L2" s="25"/>
      <c r="M2" s="24" t="s">
        <v>149</v>
      </c>
    </row>
    <row r="3" spans="1:13" ht="15.75" thickTop="1">
      <c r="A3" s="1"/>
      <c r="B3" s="1" t="s">
        <v>76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>
      <c r="A4" s="1"/>
      <c r="B4" s="1"/>
      <c r="C4" s="1" t="s">
        <v>77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>
      <c r="A5" s="1"/>
      <c r="B5" s="1"/>
      <c r="C5" s="1"/>
      <c r="D5" s="1" t="s">
        <v>150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>
      <c r="A6" s="1"/>
      <c r="B6" s="1"/>
      <c r="C6" s="1"/>
      <c r="D6" s="1" t="s">
        <v>78</v>
      </c>
      <c r="E6" s="1"/>
      <c r="F6" s="1"/>
      <c r="G6" s="2">
        <v>292.27999999999997</v>
      </c>
      <c r="H6" s="17"/>
      <c r="I6" s="2">
        <v>2500</v>
      </c>
      <c r="J6" s="17"/>
      <c r="K6" s="2">
        <f t="shared" si="0"/>
        <v>-2207.7199999999998</v>
      </c>
      <c r="L6" s="17"/>
      <c r="M6" s="18">
        <f t="shared" si="1"/>
        <v>0.11691</v>
      </c>
    </row>
    <row r="7" spans="1:13">
      <c r="A7" s="1"/>
      <c r="B7" s="1"/>
      <c r="C7" s="1"/>
      <c r="D7" s="1" t="s">
        <v>151</v>
      </c>
      <c r="E7" s="1"/>
      <c r="F7" s="1"/>
      <c r="G7" s="2">
        <v>5000</v>
      </c>
      <c r="H7" s="17"/>
      <c r="I7" s="2">
        <v>5000</v>
      </c>
      <c r="J7" s="17"/>
      <c r="K7" s="2">
        <f t="shared" si="0"/>
        <v>0</v>
      </c>
      <c r="L7" s="17"/>
      <c r="M7" s="18">
        <f t="shared" si="1"/>
        <v>1</v>
      </c>
    </row>
    <row r="8" spans="1:13">
      <c r="A8" s="1"/>
      <c r="B8" s="1"/>
      <c r="C8" s="1"/>
      <c r="D8" s="1" t="s">
        <v>79</v>
      </c>
      <c r="E8" s="1"/>
      <c r="F8" s="1"/>
      <c r="G8" s="2">
        <v>87577.89</v>
      </c>
      <c r="H8" s="17"/>
      <c r="I8" s="2">
        <v>84196</v>
      </c>
      <c r="J8" s="17"/>
      <c r="K8" s="2">
        <f t="shared" si="0"/>
        <v>3381.89</v>
      </c>
      <c r="L8" s="17"/>
      <c r="M8" s="18">
        <f t="shared" si="1"/>
        <v>1.04017</v>
      </c>
    </row>
    <row r="9" spans="1:13" ht="15.75" thickBot="1">
      <c r="A9" s="1"/>
      <c r="B9" s="1"/>
      <c r="C9" s="1"/>
      <c r="D9" s="1" t="s">
        <v>80</v>
      </c>
      <c r="E9" s="1"/>
      <c r="F9" s="1"/>
      <c r="G9" s="3">
        <v>131680</v>
      </c>
      <c r="H9" s="17"/>
      <c r="I9" s="3">
        <v>121207.5</v>
      </c>
      <c r="J9" s="17"/>
      <c r="K9" s="3">
        <f t="shared" si="0"/>
        <v>10472.5</v>
      </c>
      <c r="L9" s="17"/>
      <c r="M9" s="19">
        <f t="shared" si="1"/>
        <v>1.0864</v>
      </c>
    </row>
    <row r="10" spans="1:13">
      <c r="A10" s="1"/>
      <c r="B10" s="1"/>
      <c r="C10" s="1" t="s">
        <v>81</v>
      </c>
      <c r="D10" s="1"/>
      <c r="E10" s="1"/>
      <c r="F10" s="1"/>
      <c r="G10" s="2">
        <f>ROUND(SUM(G4:G9),5)</f>
        <v>224550.17</v>
      </c>
      <c r="H10" s="17"/>
      <c r="I10" s="2">
        <f>ROUND(SUM(I4:I9),5)</f>
        <v>212903.5</v>
      </c>
      <c r="J10" s="17"/>
      <c r="K10" s="2">
        <f t="shared" si="0"/>
        <v>11646.67</v>
      </c>
      <c r="L10" s="17"/>
      <c r="M10" s="18">
        <f t="shared" si="1"/>
        <v>1.0547</v>
      </c>
    </row>
    <row r="11" spans="1:13">
      <c r="A11" s="1"/>
      <c r="B11" s="1"/>
      <c r="C11" s="1" t="s">
        <v>82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>
      <c r="A12" s="1"/>
      <c r="B12" s="1"/>
      <c r="C12" s="1"/>
      <c r="D12" s="1" t="s">
        <v>83</v>
      </c>
      <c r="E12" s="1"/>
      <c r="F12" s="1"/>
      <c r="G12" s="2">
        <v>3.96</v>
      </c>
      <c r="H12" s="17"/>
      <c r="I12" s="2"/>
      <c r="J12" s="17"/>
      <c r="K12" s="2"/>
      <c r="L12" s="17"/>
      <c r="M12" s="18"/>
    </row>
    <row r="13" spans="1:13">
      <c r="A13" s="1"/>
      <c r="B13" s="1"/>
      <c r="C13" s="1"/>
      <c r="D13" s="1" t="s">
        <v>84</v>
      </c>
      <c r="E13" s="1"/>
      <c r="F13" s="1"/>
      <c r="G13" s="2">
        <v>1017.62</v>
      </c>
      <c r="H13" s="17"/>
      <c r="I13" s="2">
        <v>0</v>
      </c>
      <c r="J13" s="17"/>
      <c r="K13" s="2">
        <f t="shared" ref="K13:K19" si="2">ROUND((G13-I13),5)</f>
        <v>1017.62</v>
      </c>
      <c r="L13" s="17"/>
      <c r="M13" s="18">
        <f t="shared" ref="M13:M19" si="3">ROUND(IF(I13=0, IF(G13=0, 0, 1), G13/I13),5)</f>
        <v>1</v>
      </c>
    </row>
    <row r="14" spans="1:13">
      <c r="A14" s="1"/>
      <c r="B14" s="1"/>
      <c r="C14" s="1"/>
      <c r="D14" s="1" t="s">
        <v>152</v>
      </c>
      <c r="E14" s="1"/>
      <c r="F14" s="1"/>
      <c r="G14" s="2">
        <v>0</v>
      </c>
      <c r="H14" s="17"/>
      <c r="I14" s="2">
        <v>5000</v>
      </c>
      <c r="J14" s="17"/>
      <c r="K14" s="2">
        <f t="shared" si="2"/>
        <v>-5000</v>
      </c>
      <c r="L14" s="17"/>
      <c r="M14" s="18">
        <f t="shared" si="3"/>
        <v>0</v>
      </c>
    </row>
    <row r="15" spans="1:13">
      <c r="A15" s="1"/>
      <c r="B15" s="1"/>
      <c r="C15" s="1"/>
      <c r="D15" s="1" t="s">
        <v>153</v>
      </c>
      <c r="E15" s="1"/>
      <c r="F15" s="1"/>
      <c r="G15" s="2">
        <v>0</v>
      </c>
      <c r="H15" s="17"/>
      <c r="I15" s="2">
        <v>12421</v>
      </c>
      <c r="J15" s="17"/>
      <c r="K15" s="2">
        <f t="shared" si="2"/>
        <v>-12421</v>
      </c>
      <c r="L15" s="17"/>
      <c r="M15" s="18">
        <f t="shared" si="3"/>
        <v>0</v>
      </c>
    </row>
    <row r="16" spans="1:13">
      <c r="A16" s="1"/>
      <c r="B16" s="1"/>
      <c r="C16" s="1"/>
      <c r="D16" s="1" t="s">
        <v>85</v>
      </c>
      <c r="E16" s="1"/>
      <c r="F16" s="1"/>
      <c r="G16" s="2">
        <v>43051.93</v>
      </c>
      <c r="H16" s="17"/>
      <c r="I16" s="2">
        <v>44148</v>
      </c>
      <c r="J16" s="17"/>
      <c r="K16" s="2">
        <f t="shared" si="2"/>
        <v>-1096.07</v>
      </c>
      <c r="L16" s="17"/>
      <c r="M16" s="18">
        <f t="shared" si="3"/>
        <v>0.97516999999999998</v>
      </c>
    </row>
    <row r="17" spans="1:13">
      <c r="A17" s="1"/>
      <c r="B17" s="1"/>
      <c r="C17" s="1"/>
      <c r="D17" s="1" t="s">
        <v>154</v>
      </c>
      <c r="E17" s="1"/>
      <c r="F17" s="1"/>
      <c r="G17" s="2">
        <v>0</v>
      </c>
      <c r="H17" s="17"/>
      <c r="I17" s="2">
        <v>7000</v>
      </c>
      <c r="J17" s="17"/>
      <c r="K17" s="2">
        <f t="shared" si="2"/>
        <v>-7000</v>
      </c>
      <c r="L17" s="17"/>
      <c r="M17" s="18">
        <f t="shared" si="3"/>
        <v>0</v>
      </c>
    </row>
    <row r="18" spans="1:13">
      <c r="A18" s="1"/>
      <c r="B18" s="1"/>
      <c r="C18" s="1"/>
      <c r="D18" s="1" t="s">
        <v>86</v>
      </c>
      <c r="E18" s="1"/>
      <c r="F18" s="1"/>
      <c r="G18" s="2">
        <v>31611.279999999999</v>
      </c>
      <c r="H18" s="17"/>
      <c r="I18" s="2">
        <v>25466.66</v>
      </c>
      <c r="J18" s="17"/>
      <c r="K18" s="2">
        <f t="shared" si="2"/>
        <v>6144.62</v>
      </c>
      <c r="L18" s="17"/>
      <c r="M18" s="18">
        <f t="shared" si="3"/>
        <v>1.2412799999999999</v>
      </c>
    </row>
    <row r="19" spans="1:13">
      <c r="A19" s="1"/>
      <c r="B19" s="1"/>
      <c r="C19" s="1"/>
      <c r="D19" s="1" t="s">
        <v>87</v>
      </c>
      <c r="E19" s="1"/>
      <c r="F19" s="1"/>
      <c r="G19" s="2">
        <v>-109</v>
      </c>
      <c r="H19" s="17"/>
      <c r="I19" s="2">
        <v>4000</v>
      </c>
      <c r="J19" s="17"/>
      <c r="K19" s="2">
        <f t="shared" si="2"/>
        <v>-4109</v>
      </c>
      <c r="L19" s="17"/>
      <c r="M19" s="18">
        <f t="shared" si="3"/>
        <v>-2.725E-2</v>
      </c>
    </row>
    <row r="20" spans="1:13">
      <c r="A20" s="1"/>
      <c r="B20" s="1"/>
      <c r="C20" s="1"/>
      <c r="D20" s="1" t="s">
        <v>88</v>
      </c>
      <c r="E20" s="1"/>
      <c r="F20" s="1"/>
      <c r="G20" s="2"/>
      <c r="H20" s="17"/>
      <c r="I20" s="2"/>
      <c r="J20" s="17"/>
      <c r="K20" s="2"/>
      <c r="L20" s="17"/>
      <c r="M20" s="18"/>
    </row>
    <row r="21" spans="1:13">
      <c r="A21" s="1"/>
      <c r="B21" s="1"/>
      <c r="C21" s="1"/>
      <c r="D21" s="1"/>
      <c r="E21" s="1" t="s">
        <v>89</v>
      </c>
      <c r="F21" s="1"/>
      <c r="G21" s="2">
        <v>1326.99</v>
      </c>
      <c r="H21" s="17"/>
      <c r="I21" s="2">
        <v>9200</v>
      </c>
      <c r="J21" s="17"/>
      <c r="K21" s="2">
        <f>ROUND((G21-I21),5)</f>
        <v>-7873.01</v>
      </c>
      <c r="L21" s="17"/>
      <c r="M21" s="18">
        <f>ROUND(IF(I21=0, IF(G21=0, 0, 1), G21/I21),5)</f>
        <v>0.14424000000000001</v>
      </c>
    </row>
    <row r="22" spans="1:13">
      <c r="A22" s="1"/>
      <c r="B22" s="1"/>
      <c r="C22" s="1"/>
      <c r="D22" s="1"/>
      <c r="E22" s="1" t="s">
        <v>90</v>
      </c>
      <c r="F22" s="1"/>
      <c r="G22" s="2">
        <v>688</v>
      </c>
      <c r="H22" s="17"/>
      <c r="I22" s="2"/>
      <c r="J22" s="17"/>
      <c r="K22" s="2"/>
      <c r="L22" s="17"/>
      <c r="M22" s="18"/>
    </row>
    <row r="23" spans="1:13" ht="15.75" thickBot="1">
      <c r="A23" s="1"/>
      <c r="B23" s="1"/>
      <c r="C23" s="1"/>
      <c r="D23" s="1"/>
      <c r="E23" s="1" t="s">
        <v>91</v>
      </c>
      <c r="F23" s="1"/>
      <c r="G23" s="3">
        <v>6502.45</v>
      </c>
      <c r="H23" s="17"/>
      <c r="I23" s="3"/>
      <c r="J23" s="17"/>
      <c r="K23" s="3"/>
      <c r="L23" s="17"/>
      <c r="M23" s="19"/>
    </row>
    <row r="24" spans="1:13">
      <c r="A24" s="1"/>
      <c r="B24" s="1"/>
      <c r="C24" s="1"/>
      <c r="D24" s="1" t="s">
        <v>92</v>
      </c>
      <c r="E24" s="1"/>
      <c r="F24" s="1"/>
      <c r="G24" s="2">
        <f>ROUND(SUM(G20:G23),5)</f>
        <v>8517.44</v>
      </c>
      <c r="H24" s="17"/>
      <c r="I24" s="2">
        <f>ROUND(SUM(I20:I23),5)</f>
        <v>9200</v>
      </c>
      <c r="J24" s="17"/>
      <c r="K24" s="2">
        <f>ROUND((G24-I24),5)</f>
        <v>-682.56</v>
      </c>
      <c r="L24" s="17"/>
      <c r="M24" s="18">
        <f>ROUND(IF(I24=0, IF(G24=0, 0, 1), G24/I24),5)</f>
        <v>0.92581000000000002</v>
      </c>
    </row>
    <row r="25" spans="1:13">
      <c r="A25" s="1"/>
      <c r="B25" s="1"/>
      <c r="C25" s="1"/>
      <c r="D25" s="1" t="s">
        <v>93</v>
      </c>
      <c r="E25" s="1"/>
      <c r="F25" s="1"/>
      <c r="G25" s="2"/>
      <c r="H25" s="17"/>
      <c r="I25" s="2"/>
      <c r="J25" s="17"/>
      <c r="K25" s="2"/>
      <c r="L25" s="17"/>
      <c r="M25" s="18"/>
    </row>
    <row r="26" spans="1:13">
      <c r="A26" s="1"/>
      <c r="B26" s="1"/>
      <c r="C26" s="1"/>
      <c r="D26" s="1"/>
      <c r="E26" s="1" t="s">
        <v>94</v>
      </c>
      <c r="F26" s="1"/>
      <c r="G26" s="2">
        <v>0</v>
      </c>
      <c r="H26" s="17"/>
      <c r="I26" s="2"/>
      <c r="J26" s="17"/>
      <c r="K26" s="2"/>
      <c r="L26" s="17"/>
      <c r="M26" s="18"/>
    </row>
    <row r="27" spans="1:13" ht="15.75" thickBot="1">
      <c r="A27" s="1"/>
      <c r="B27" s="1"/>
      <c r="C27" s="1"/>
      <c r="D27" s="1"/>
      <c r="E27" s="1" t="s">
        <v>95</v>
      </c>
      <c r="F27" s="1"/>
      <c r="G27" s="3">
        <v>360</v>
      </c>
      <c r="H27" s="17"/>
      <c r="I27" s="2"/>
      <c r="J27" s="17"/>
      <c r="K27" s="2"/>
      <c r="L27" s="17"/>
      <c r="M27" s="18"/>
    </row>
    <row r="28" spans="1:13">
      <c r="A28" s="1"/>
      <c r="B28" s="1"/>
      <c r="C28" s="1"/>
      <c r="D28" s="1" t="s">
        <v>96</v>
      </c>
      <c r="E28" s="1"/>
      <c r="F28" s="1"/>
      <c r="G28" s="2">
        <f>ROUND(SUM(G25:G27),5)</f>
        <v>360</v>
      </c>
      <c r="H28" s="17"/>
      <c r="I28" s="2"/>
      <c r="J28" s="17"/>
      <c r="K28" s="2"/>
      <c r="L28" s="17"/>
      <c r="M28" s="18"/>
    </row>
    <row r="29" spans="1:13">
      <c r="A29" s="1"/>
      <c r="B29" s="1"/>
      <c r="C29" s="1"/>
      <c r="D29" s="1" t="s">
        <v>97</v>
      </c>
      <c r="E29" s="1"/>
      <c r="F29" s="1"/>
      <c r="G29" s="2"/>
      <c r="H29" s="17"/>
      <c r="I29" s="2"/>
      <c r="J29" s="17"/>
      <c r="K29" s="2"/>
      <c r="L29" s="17"/>
      <c r="M29" s="18"/>
    </row>
    <row r="30" spans="1:13">
      <c r="A30" s="1"/>
      <c r="B30" s="1"/>
      <c r="C30" s="1"/>
      <c r="D30" s="1"/>
      <c r="E30" s="1" t="s">
        <v>98</v>
      </c>
      <c r="F30" s="1"/>
      <c r="G30" s="2">
        <v>13516.7</v>
      </c>
      <c r="H30" s="17"/>
      <c r="I30" s="2">
        <v>13336.44</v>
      </c>
      <c r="J30" s="17"/>
      <c r="K30" s="2">
        <f t="shared" ref="K30:K36" si="4">ROUND((G30-I30),5)</f>
        <v>180.26</v>
      </c>
      <c r="L30" s="17"/>
      <c r="M30" s="18">
        <f t="shared" ref="M30:M36" si="5">ROUND(IF(I30=0, IF(G30=0, 0, 1), G30/I30),5)</f>
        <v>1.01352</v>
      </c>
    </row>
    <row r="31" spans="1:13">
      <c r="A31" s="1"/>
      <c r="B31" s="1"/>
      <c r="C31" s="1"/>
      <c r="D31" s="1"/>
      <c r="E31" s="1" t="s">
        <v>99</v>
      </c>
      <c r="F31" s="1"/>
      <c r="G31" s="2">
        <v>534.15</v>
      </c>
      <c r="H31" s="17"/>
      <c r="I31" s="2">
        <v>833.34</v>
      </c>
      <c r="J31" s="17"/>
      <c r="K31" s="2">
        <f t="shared" si="4"/>
        <v>-299.19</v>
      </c>
      <c r="L31" s="17"/>
      <c r="M31" s="18">
        <f t="shared" si="5"/>
        <v>0.64097000000000004</v>
      </c>
    </row>
    <row r="32" spans="1:13">
      <c r="A32" s="1"/>
      <c r="B32" s="1"/>
      <c r="C32" s="1"/>
      <c r="D32" s="1"/>
      <c r="E32" s="1" t="s">
        <v>100</v>
      </c>
      <c r="F32" s="1"/>
      <c r="G32" s="2">
        <v>5002.57</v>
      </c>
      <c r="H32" s="17"/>
      <c r="I32" s="2">
        <v>5927.78</v>
      </c>
      <c r="J32" s="17"/>
      <c r="K32" s="2">
        <f t="shared" si="4"/>
        <v>-925.21</v>
      </c>
      <c r="L32" s="17"/>
      <c r="M32" s="18">
        <f t="shared" si="5"/>
        <v>0.84392</v>
      </c>
    </row>
    <row r="33" spans="1:13">
      <c r="A33" s="1"/>
      <c r="B33" s="1"/>
      <c r="C33" s="1"/>
      <c r="D33" s="1"/>
      <c r="E33" s="1" t="s">
        <v>101</v>
      </c>
      <c r="F33" s="1"/>
      <c r="G33" s="2">
        <v>1450</v>
      </c>
      <c r="H33" s="17"/>
      <c r="I33" s="2">
        <v>1475</v>
      </c>
      <c r="J33" s="17"/>
      <c r="K33" s="2">
        <f t="shared" si="4"/>
        <v>-25</v>
      </c>
      <c r="L33" s="17"/>
      <c r="M33" s="18">
        <f t="shared" si="5"/>
        <v>0.98304999999999998</v>
      </c>
    </row>
    <row r="34" spans="1:13">
      <c r="A34" s="1"/>
      <c r="B34" s="1"/>
      <c r="C34" s="1"/>
      <c r="D34" s="1"/>
      <c r="E34" s="1" t="s">
        <v>102</v>
      </c>
      <c r="F34" s="1"/>
      <c r="G34" s="2">
        <v>12500</v>
      </c>
      <c r="H34" s="17"/>
      <c r="I34" s="2">
        <v>12166.66</v>
      </c>
      <c r="J34" s="17"/>
      <c r="K34" s="2">
        <f t="shared" si="4"/>
        <v>333.34</v>
      </c>
      <c r="L34" s="17"/>
      <c r="M34" s="18">
        <f t="shared" si="5"/>
        <v>1.0274000000000001</v>
      </c>
    </row>
    <row r="35" spans="1:13" ht="15.75" thickBot="1">
      <c r="A35" s="1"/>
      <c r="B35" s="1"/>
      <c r="C35" s="1"/>
      <c r="D35" s="1"/>
      <c r="E35" s="1" t="s">
        <v>103</v>
      </c>
      <c r="F35" s="1"/>
      <c r="G35" s="3">
        <v>31394.42</v>
      </c>
      <c r="H35" s="17"/>
      <c r="I35" s="3">
        <v>35000.01</v>
      </c>
      <c r="J35" s="17"/>
      <c r="K35" s="3">
        <f t="shared" si="4"/>
        <v>-3605.59</v>
      </c>
      <c r="L35" s="17"/>
      <c r="M35" s="19">
        <f t="shared" si="5"/>
        <v>0.89698</v>
      </c>
    </row>
    <row r="36" spans="1:13">
      <c r="A36" s="1"/>
      <c r="B36" s="1"/>
      <c r="C36" s="1"/>
      <c r="D36" s="1" t="s">
        <v>104</v>
      </c>
      <c r="E36" s="1"/>
      <c r="F36" s="1"/>
      <c r="G36" s="2">
        <f>ROUND(SUM(G29:G35),5)</f>
        <v>64397.84</v>
      </c>
      <c r="H36" s="17"/>
      <c r="I36" s="2">
        <f>ROUND(SUM(I29:I35),5)</f>
        <v>68739.23</v>
      </c>
      <c r="J36" s="17"/>
      <c r="K36" s="2">
        <f t="shared" si="4"/>
        <v>-4341.3900000000003</v>
      </c>
      <c r="L36" s="17"/>
      <c r="M36" s="18">
        <f t="shared" si="5"/>
        <v>0.93684000000000001</v>
      </c>
    </row>
    <row r="37" spans="1:13">
      <c r="A37" s="1"/>
      <c r="B37" s="1"/>
      <c r="C37" s="1"/>
      <c r="D37" s="1" t="s">
        <v>105</v>
      </c>
      <c r="E37" s="1"/>
      <c r="F37" s="1"/>
      <c r="G37" s="2"/>
      <c r="H37" s="17"/>
      <c r="I37" s="2"/>
      <c r="J37" s="17"/>
      <c r="K37" s="2"/>
      <c r="L37" s="17"/>
      <c r="M37" s="18"/>
    </row>
    <row r="38" spans="1:13">
      <c r="A38" s="1"/>
      <c r="B38" s="1"/>
      <c r="C38" s="1"/>
      <c r="D38" s="1"/>
      <c r="E38" s="1" t="s">
        <v>155</v>
      </c>
      <c r="F38" s="1"/>
      <c r="G38" s="2">
        <v>0</v>
      </c>
      <c r="H38" s="17"/>
      <c r="I38" s="2">
        <v>0</v>
      </c>
      <c r="J38" s="17"/>
      <c r="K38" s="2">
        <f>ROUND((G38-I38),5)</f>
        <v>0</v>
      </c>
      <c r="L38" s="17"/>
      <c r="M38" s="18">
        <f>ROUND(IF(I38=0, IF(G38=0, 0, 1), G38/I38),5)</f>
        <v>0</v>
      </c>
    </row>
    <row r="39" spans="1:13">
      <c r="A39" s="1"/>
      <c r="B39" s="1"/>
      <c r="C39" s="1"/>
      <c r="D39" s="1"/>
      <c r="E39" s="1" t="s">
        <v>106</v>
      </c>
      <c r="F39" s="1"/>
      <c r="G39" s="2">
        <v>155.22</v>
      </c>
      <c r="H39" s="17"/>
      <c r="I39" s="2">
        <v>500</v>
      </c>
      <c r="J39" s="17"/>
      <c r="K39" s="2">
        <f>ROUND((G39-I39),5)</f>
        <v>-344.78</v>
      </c>
      <c r="L39" s="17"/>
      <c r="M39" s="18">
        <f>ROUND(IF(I39=0, IF(G39=0, 0, 1), G39/I39),5)</f>
        <v>0.31043999999999999</v>
      </c>
    </row>
    <row r="40" spans="1:13">
      <c r="A40" s="1"/>
      <c r="B40" s="1"/>
      <c r="C40" s="1"/>
      <c r="D40" s="1"/>
      <c r="E40" s="1" t="s">
        <v>107</v>
      </c>
      <c r="F40" s="1"/>
      <c r="G40" s="2">
        <v>45</v>
      </c>
      <c r="H40" s="17"/>
      <c r="I40" s="2">
        <v>3000</v>
      </c>
      <c r="J40" s="17"/>
      <c r="K40" s="2">
        <f>ROUND((G40-I40),5)</f>
        <v>-2955</v>
      </c>
      <c r="L40" s="17"/>
      <c r="M40" s="18">
        <f>ROUND(IF(I40=0, IF(G40=0, 0, 1), G40/I40),5)</f>
        <v>1.4999999999999999E-2</v>
      </c>
    </row>
    <row r="41" spans="1:13">
      <c r="A41" s="1"/>
      <c r="B41" s="1"/>
      <c r="C41" s="1"/>
      <c r="D41" s="1"/>
      <c r="E41" s="1" t="s">
        <v>156</v>
      </c>
      <c r="F41" s="1"/>
      <c r="G41" s="2">
        <v>0</v>
      </c>
      <c r="H41" s="17"/>
      <c r="I41" s="2">
        <v>0</v>
      </c>
      <c r="J41" s="17"/>
      <c r="K41" s="2">
        <f>ROUND((G41-I41),5)</f>
        <v>0</v>
      </c>
      <c r="L41" s="17"/>
      <c r="M41" s="18">
        <f>ROUND(IF(I41=0, IF(G41=0, 0, 1), G41/I41),5)</f>
        <v>0</v>
      </c>
    </row>
    <row r="42" spans="1:13">
      <c r="A42" s="1"/>
      <c r="B42" s="1"/>
      <c r="C42" s="1"/>
      <c r="D42" s="1"/>
      <c r="E42" s="1" t="s">
        <v>108</v>
      </c>
      <c r="F42" s="1"/>
      <c r="G42" s="2"/>
      <c r="H42" s="17"/>
      <c r="I42" s="2"/>
      <c r="J42" s="17"/>
      <c r="K42" s="2"/>
      <c r="L42" s="17"/>
      <c r="M42" s="18"/>
    </row>
    <row r="43" spans="1:13">
      <c r="A43" s="1"/>
      <c r="B43" s="1"/>
      <c r="C43" s="1"/>
      <c r="D43" s="1"/>
      <c r="E43" s="1"/>
      <c r="F43" s="1" t="s">
        <v>109</v>
      </c>
      <c r="G43" s="2">
        <v>6062.5</v>
      </c>
      <c r="H43" s="17"/>
      <c r="I43" s="2"/>
      <c r="J43" s="17"/>
      <c r="K43" s="2"/>
      <c r="L43" s="17"/>
      <c r="M43" s="18"/>
    </row>
    <row r="44" spans="1:13">
      <c r="A44" s="1"/>
      <c r="B44" s="1"/>
      <c r="C44" s="1"/>
      <c r="D44" s="1"/>
      <c r="E44" s="1"/>
      <c r="F44" s="1" t="s">
        <v>157</v>
      </c>
      <c r="G44" s="2">
        <v>0</v>
      </c>
      <c r="H44" s="17"/>
      <c r="I44" s="2">
        <v>0</v>
      </c>
      <c r="J44" s="17"/>
      <c r="K44" s="2">
        <f t="shared" ref="K44:K51" si="6">ROUND((G44-I44),5)</f>
        <v>0</v>
      </c>
      <c r="L44" s="17"/>
      <c r="M44" s="18">
        <f t="shared" ref="M44:M51" si="7">ROUND(IF(I44=0, IF(G44=0, 0, 1), G44/I44),5)</f>
        <v>0</v>
      </c>
    </row>
    <row r="45" spans="1:13">
      <c r="A45" s="1"/>
      <c r="B45" s="1"/>
      <c r="C45" s="1"/>
      <c r="D45" s="1"/>
      <c r="E45" s="1"/>
      <c r="F45" s="1" t="s">
        <v>110</v>
      </c>
      <c r="G45" s="2">
        <v>437.5</v>
      </c>
      <c r="H45" s="17"/>
      <c r="I45" s="2">
        <v>0</v>
      </c>
      <c r="J45" s="17"/>
      <c r="K45" s="2">
        <f t="shared" si="6"/>
        <v>437.5</v>
      </c>
      <c r="L45" s="17"/>
      <c r="M45" s="18">
        <f t="shared" si="7"/>
        <v>1</v>
      </c>
    </row>
    <row r="46" spans="1:13">
      <c r="A46" s="1"/>
      <c r="B46" s="1"/>
      <c r="C46" s="1"/>
      <c r="D46" s="1"/>
      <c r="E46" s="1"/>
      <c r="F46" s="1" t="s">
        <v>158</v>
      </c>
      <c r="G46" s="2">
        <v>0</v>
      </c>
      <c r="H46" s="17"/>
      <c r="I46" s="2">
        <v>0</v>
      </c>
      <c r="J46" s="17"/>
      <c r="K46" s="2">
        <f t="shared" si="6"/>
        <v>0</v>
      </c>
      <c r="L46" s="17"/>
      <c r="M46" s="18">
        <f t="shared" si="7"/>
        <v>0</v>
      </c>
    </row>
    <row r="47" spans="1:13">
      <c r="A47" s="1"/>
      <c r="B47" s="1"/>
      <c r="C47" s="1"/>
      <c r="D47" s="1"/>
      <c r="E47" s="1"/>
      <c r="F47" s="1" t="s">
        <v>111</v>
      </c>
      <c r="G47" s="2">
        <v>24750</v>
      </c>
      <c r="H47" s="17"/>
      <c r="I47" s="2">
        <v>0</v>
      </c>
      <c r="J47" s="17"/>
      <c r="K47" s="2">
        <f t="shared" si="6"/>
        <v>24750</v>
      </c>
      <c r="L47" s="17"/>
      <c r="M47" s="18">
        <f t="shared" si="7"/>
        <v>1</v>
      </c>
    </row>
    <row r="48" spans="1:13" ht="15.75" thickBot="1">
      <c r="A48" s="1"/>
      <c r="B48" s="1"/>
      <c r="C48" s="1"/>
      <c r="D48" s="1"/>
      <c r="E48" s="1"/>
      <c r="F48" s="1" t="s">
        <v>159</v>
      </c>
      <c r="G48" s="3">
        <v>0</v>
      </c>
      <c r="H48" s="17"/>
      <c r="I48" s="3">
        <v>13750</v>
      </c>
      <c r="J48" s="17"/>
      <c r="K48" s="3">
        <f t="shared" si="6"/>
        <v>-13750</v>
      </c>
      <c r="L48" s="17"/>
      <c r="M48" s="19">
        <f t="shared" si="7"/>
        <v>0</v>
      </c>
    </row>
    <row r="49" spans="1:13">
      <c r="A49" s="1"/>
      <c r="B49" s="1"/>
      <c r="C49" s="1"/>
      <c r="D49" s="1"/>
      <c r="E49" s="1" t="s">
        <v>112</v>
      </c>
      <c r="F49" s="1"/>
      <c r="G49" s="2">
        <f>ROUND(SUM(G42:G48),5)</f>
        <v>31250</v>
      </c>
      <c r="H49" s="17"/>
      <c r="I49" s="2">
        <f>ROUND(SUM(I42:I48),5)</f>
        <v>13750</v>
      </c>
      <c r="J49" s="17"/>
      <c r="K49" s="2">
        <f t="shared" si="6"/>
        <v>17500</v>
      </c>
      <c r="L49" s="17"/>
      <c r="M49" s="18">
        <f t="shared" si="7"/>
        <v>2.2727300000000001</v>
      </c>
    </row>
    <row r="50" spans="1:13" ht="15.75" thickBot="1">
      <c r="A50" s="1"/>
      <c r="B50" s="1"/>
      <c r="C50" s="1"/>
      <c r="D50" s="1"/>
      <c r="E50" s="1" t="s">
        <v>113</v>
      </c>
      <c r="F50" s="1"/>
      <c r="G50" s="3">
        <v>4040.18</v>
      </c>
      <c r="H50" s="17"/>
      <c r="I50" s="3">
        <v>7333.34</v>
      </c>
      <c r="J50" s="17"/>
      <c r="K50" s="3">
        <f t="shared" si="6"/>
        <v>-3293.16</v>
      </c>
      <c r="L50" s="17"/>
      <c r="M50" s="19">
        <f t="shared" si="7"/>
        <v>0.55093000000000003</v>
      </c>
    </row>
    <row r="51" spans="1:13">
      <c r="A51" s="1"/>
      <c r="B51" s="1"/>
      <c r="C51" s="1"/>
      <c r="D51" s="1" t="s">
        <v>114</v>
      </c>
      <c r="E51" s="1"/>
      <c r="F51" s="1"/>
      <c r="G51" s="2">
        <f>ROUND(SUM(G37:G41)+SUM(G49:G50),5)</f>
        <v>35490.400000000001</v>
      </c>
      <c r="H51" s="17"/>
      <c r="I51" s="2">
        <f>ROUND(SUM(I37:I41)+SUM(I49:I50),5)</f>
        <v>24583.34</v>
      </c>
      <c r="J51" s="17"/>
      <c r="K51" s="2">
        <f t="shared" si="6"/>
        <v>10907.06</v>
      </c>
      <c r="L51" s="17"/>
      <c r="M51" s="18">
        <f t="shared" si="7"/>
        <v>1.4436800000000001</v>
      </c>
    </row>
    <row r="52" spans="1:13">
      <c r="A52" s="1"/>
      <c r="B52" s="1"/>
      <c r="C52" s="1"/>
      <c r="D52" s="1" t="s">
        <v>115</v>
      </c>
      <c r="E52" s="1"/>
      <c r="F52" s="1"/>
      <c r="G52" s="2"/>
      <c r="H52" s="17"/>
      <c r="I52" s="2"/>
      <c r="J52" s="17"/>
      <c r="K52" s="2"/>
      <c r="L52" s="17"/>
      <c r="M52" s="18"/>
    </row>
    <row r="53" spans="1:13">
      <c r="A53" s="1"/>
      <c r="B53" s="1"/>
      <c r="C53" s="1"/>
      <c r="D53" s="1"/>
      <c r="E53" s="1" t="s">
        <v>160</v>
      </c>
      <c r="F53" s="1"/>
      <c r="G53" s="2">
        <v>0</v>
      </c>
      <c r="H53" s="17"/>
      <c r="I53" s="2">
        <v>125</v>
      </c>
      <c r="J53" s="17"/>
      <c r="K53" s="2">
        <f>ROUND((G53-I53),5)</f>
        <v>-125</v>
      </c>
      <c r="L53" s="17"/>
      <c r="M53" s="18">
        <f>ROUND(IF(I53=0, IF(G53=0, 0, 1), G53/I53),5)</f>
        <v>0</v>
      </c>
    </row>
    <row r="54" spans="1:13">
      <c r="A54" s="1"/>
      <c r="B54" s="1"/>
      <c r="C54" s="1"/>
      <c r="D54" s="1"/>
      <c r="E54" s="1" t="s">
        <v>116</v>
      </c>
      <c r="F54" s="1"/>
      <c r="G54" s="2">
        <v>4922.5</v>
      </c>
      <c r="H54" s="17"/>
      <c r="I54" s="2">
        <v>5416.66</v>
      </c>
      <c r="J54" s="17"/>
      <c r="K54" s="2">
        <f>ROUND((G54-I54),5)</f>
        <v>-494.16</v>
      </c>
      <c r="L54" s="17"/>
      <c r="M54" s="18">
        <f>ROUND(IF(I54=0, IF(G54=0, 0, 1), G54/I54),5)</f>
        <v>0.90876999999999997</v>
      </c>
    </row>
    <row r="55" spans="1:13" ht="15.75" thickBot="1">
      <c r="A55" s="1"/>
      <c r="B55" s="1"/>
      <c r="C55" s="1"/>
      <c r="D55" s="1"/>
      <c r="E55" s="1" t="s">
        <v>161</v>
      </c>
      <c r="F55" s="1"/>
      <c r="G55" s="3">
        <v>0</v>
      </c>
      <c r="H55" s="17"/>
      <c r="I55" s="3">
        <v>0</v>
      </c>
      <c r="J55" s="17"/>
      <c r="K55" s="3">
        <f>ROUND((G55-I55),5)</f>
        <v>0</v>
      </c>
      <c r="L55" s="17"/>
      <c r="M55" s="19">
        <f>ROUND(IF(I55=0, IF(G55=0, 0, 1), G55/I55),5)</f>
        <v>0</v>
      </c>
    </row>
    <row r="56" spans="1:13">
      <c r="A56" s="1"/>
      <c r="B56" s="1"/>
      <c r="C56" s="1"/>
      <c r="D56" s="1" t="s">
        <v>117</v>
      </c>
      <c r="E56" s="1"/>
      <c r="F56" s="1"/>
      <c r="G56" s="2">
        <f>ROUND(SUM(G52:G55),5)</f>
        <v>4922.5</v>
      </c>
      <c r="H56" s="17"/>
      <c r="I56" s="2">
        <f>ROUND(SUM(I52:I55),5)</f>
        <v>5541.66</v>
      </c>
      <c r="J56" s="17"/>
      <c r="K56" s="2">
        <f>ROUND((G56-I56),5)</f>
        <v>-619.16</v>
      </c>
      <c r="L56" s="17"/>
      <c r="M56" s="18">
        <f>ROUND(IF(I56=0, IF(G56=0, 0, 1), G56/I56),5)</f>
        <v>0.88827</v>
      </c>
    </row>
    <row r="57" spans="1:13">
      <c r="A57" s="1"/>
      <c r="B57" s="1"/>
      <c r="C57" s="1"/>
      <c r="D57" s="1" t="s">
        <v>118</v>
      </c>
      <c r="E57" s="1"/>
      <c r="F57" s="1"/>
      <c r="G57" s="2"/>
      <c r="H57" s="17"/>
      <c r="I57" s="2"/>
      <c r="J57" s="17"/>
      <c r="K57" s="2"/>
      <c r="L57" s="17"/>
      <c r="M57" s="18"/>
    </row>
    <row r="58" spans="1:13">
      <c r="A58" s="1"/>
      <c r="B58" s="1"/>
      <c r="C58" s="1"/>
      <c r="D58" s="1"/>
      <c r="E58" s="1" t="s">
        <v>119</v>
      </c>
      <c r="F58" s="1"/>
      <c r="G58" s="2">
        <v>1974.18</v>
      </c>
      <c r="H58" s="17"/>
      <c r="I58" s="2">
        <v>2083.34</v>
      </c>
      <c r="J58" s="17"/>
      <c r="K58" s="2">
        <f>ROUND((G58-I58),5)</f>
        <v>-109.16</v>
      </c>
      <c r="L58" s="17"/>
      <c r="M58" s="18">
        <f>ROUND(IF(I58=0, IF(G58=0, 0, 1), G58/I58),5)</f>
        <v>0.9476</v>
      </c>
    </row>
    <row r="59" spans="1:13" ht="15.75" thickBot="1">
      <c r="A59" s="1"/>
      <c r="B59" s="1"/>
      <c r="C59" s="1"/>
      <c r="D59" s="1"/>
      <c r="E59" s="1" t="s">
        <v>120</v>
      </c>
      <c r="F59" s="1"/>
      <c r="G59" s="3">
        <v>1441.86</v>
      </c>
      <c r="H59" s="17"/>
      <c r="I59" s="3">
        <v>1369.88</v>
      </c>
      <c r="J59" s="17"/>
      <c r="K59" s="3">
        <f>ROUND((G59-I59),5)</f>
        <v>71.98</v>
      </c>
      <c r="L59" s="17"/>
      <c r="M59" s="19">
        <f>ROUND(IF(I59=0, IF(G59=0, 0, 1), G59/I59),5)</f>
        <v>1.05254</v>
      </c>
    </row>
    <row r="60" spans="1:13">
      <c r="A60" s="1"/>
      <c r="B60" s="1"/>
      <c r="C60" s="1"/>
      <c r="D60" s="1" t="s">
        <v>121</v>
      </c>
      <c r="E60" s="1"/>
      <c r="F60" s="1"/>
      <c r="G60" s="2">
        <f>ROUND(SUM(G57:G59),5)</f>
        <v>3416.04</v>
      </c>
      <c r="H60" s="17"/>
      <c r="I60" s="2">
        <f>ROUND(SUM(I57:I59),5)</f>
        <v>3453.22</v>
      </c>
      <c r="J60" s="17"/>
      <c r="K60" s="2">
        <f>ROUND((G60-I60),5)</f>
        <v>-37.18</v>
      </c>
      <c r="L60" s="17"/>
      <c r="M60" s="18">
        <f>ROUND(IF(I60=0, IF(G60=0, 0, 1), G60/I60),5)</f>
        <v>0.98923000000000005</v>
      </c>
    </row>
    <row r="61" spans="1:13">
      <c r="A61" s="1"/>
      <c r="B61" s="1"/>
      <c r="C61" s="1"/>
      <c r="D61" s="1" t="s">
        <v>162</v>
      </c>
      <c r="E61" s="1"/>
      <c r="F61" s="1"/>
      <c r="G61" s="2"/>
      <c r="H61" s="17"/>
      <c r="I61" s="2"/>
      <c r="J61" s="17"/>
      <c r="K61" s="2"/>
      <c r="L61" s="17"/>
      <c r="M61" s="18"/>
    </row>
    <row r="62" spans="1:13" ht="15.75" thickBot="1">
      <c r="A62" s="1"/>
      <c r="B62" s="1"/>
      <c r="C62" s="1"/>
      <c r="D62" s="1"/>
      <c r="E62" s="1" t="s">
        <v>163</v>
      </c>
      <c r="F62" s="1"/>
      <c r="G62" s="3">
        <v>0</v>
      </c>
      <c r="H62" s="17"/>
      <c r="I62" s="3">
        <v>0</v>
      </c>
      <c r="J62" s="17"/>
      <c r="K62" s="3">
        <f>ROUND((G62-I62),5)</f>
        <v>0</v>
      </c>
      <c r="L62" s="17"/>
      <c r="M62" s="19">
        <f>ROUND(IF(I62=0, IF(G62=0, 0, 1), G62/I62),5)</f>
        <v>0</v>
      </c>
    </row>
    <row r="63" spans="1:13">
      <c r="A63" s="1"/>
      <c r="B63" s="1"/>
      <c r="C63" s="1"/>
      <c r="D63" s="1" t="s">
        <v>164</v>
      </c>
      <c r="E63" s="1"/>
      <c r="F63" s="1"/>
      <c r="G63" s="2">
        <f>ROUND(SUM(G61:G62),5)</f>
        <v>0</v>
      </c>
      <c r="H63" s="17"/>
      <c r="I63" s="2">
        <f>ROUND(SUM(I61:I62),5)</f>
        <v>0</v>
      </c>
      <c r="J63" s="17"/>
      <c r="K63" s="2">
        <f>ROUND((G63-I63),5)</f>
        <v>0</v>
      </c>
      <c r="L63" s="17"/>
      <c r="M63" s="18">
        <f>ROUND(IF(I63=0, IF(G63=0, 0, 1), G63/I63),5)</f>
        <v>0</v>
      </c>
    </row>
    <row r="64" spans="1:13">
      <c r="A64" s="1"/>
      <c r="B64" s="1"/>
      <c r="C64" s="1"/>
      <c r="D64" s="1" t="s">
        <v>122</v>
      </c>
      <c r="E64" s="1"/>
      <c r="F64" s="1"/>
      <c r="G64" s="2"/>
      <c r="H64" s="17"/>
      <c r="I64" s="2"/>
      <c r="J64" s="17"/>
      <c r="K64" s="2"/>
      <c r="L64" s="17"/>
      <c r="M64" s="18"/>
    </row>
    <row r="65" spans="1:13">
      <c r="A65" s="1"/>
      <c r="B65" s="1"/>
      <c r="C65" s="1"/>
      <c r="D65" s="1"/>
      <c r="E65" s="1" t="s">
        <v>123</v>
      </c>
      <c r="F65" s="1"/>
      <c r="G65" s="2">
        <v>144.47999999999999</v>
      </c>
      <c r="H65" s="17"/>
      <c r="I65" s="2">
        <v>800</v>
      </c>
      <c r="J65" s="17"/>
      <c r="K65" s="2">
        <f>ROUND((G65-I65),5)</f>
        <v>-655.52</v>
      </c>
      <c r="L65" s="17"/>
      <c r="M65" s="18">
        <f>ROUND(IF(I65=0, IF(G65=0, 0, 1), G65/I65),5)</f>
        <v>0.18060000000000001</v>
      </c>
    </row>
    <row r="66" spans="1:13">
      <c r="A66" s="1"/>
      <c r="B66" s="1"/>
      <c r="C66" s="1"/>
      <c r="D66" s="1"/>
      <c r="E66" s="1" t="s">
        <v>165</v>
      </c>
      <c r="F66" s="1"/>
      <c r="G66" s="2">
        <v>0</v>
      </c>
      <c r="H66" s="17"/>
      <c r="I66" s="2">
        <v>0</v>
      </c>
      <c r="J66" s="17"/>
      <c r="K66" s="2">
        <f>ROUND((G66-I66),5)</f>
        <v>0</v>
      </c>
      <c r="L66" s="17"/>
      <c r="M66" s="18">
        <f>ROUND(IF(I66=0, IF(G66=0, 0, 1), G66/I66),5)</f>
        <v>0</v>
      </c>
    </row>
    <row r="67" spans="1:13">
      <c r="A67" s="1"/>
      <c r="B67" s="1"/>
      <c r="C67" s="1"/>
      <c r="D67" s="1"/>
      <c r="E67" s="1" t="s">
        <v>124</v>
      </c>
      <c r="F67" s="1"/>
      <c r="G67" s="2">
        <v>10</v>
      </c>
      <c r="H67" s="17"/>
      <c r="I67" s="2">
        <v>30</v>
      </c>
      <c r="J67" s="17"/>
      <c r="K67" s="2">
        <f>ROUND((G67-I67),5)</f>
        <v>-20</v>
      </c>
      <c r="L67" s="17"/>
      <c r="M67" s="18">
        <f>ROUND(IF(I67=0, IF(G67=0, 0, 1), G67/I67),5)</f>
        <v>0.33333000000000002</v>
      </c>
    </row>
    <row r="68" spans="1:13">
      <c r="A68" s="1"/>
      <c r="B68" s="1"/>
      <c r="C68" s="1"/>
      <c r="D68" s="1"/>
      <c r="E68" s="1" t="s">
        <v>125</v>
      </c>
      <c r="F68" s="1"/>
      <c r="G68" s="2">
        <v>450</v>
      </c>
      <c r="H68" s="17"/>
      <c r="I68" s="2">
        <v>600</v>
      </c>
      <c r="J68" s="17"/>
      <c r="K68" s="2">
        <f>ROUND((G68-I68),5)</f>
        <v>-150</v>
      </c>
      <c r="L68" s="17"/>
      <c r="M68" s="18">
        <f>ROUND(IF(I68=0, IF(G68=0, 0, 1), G68/I68),5)</f>
        <v>0.75</v>
      </c>
    </row>
    <row r="69" spans="1:13">
      <c r="A69" s="1"/>
      <c r="B69" s="1"/>
      <c r="C69" s="1"/>
      <c r="D69" s="1"/>
      <c r="E69" s="1" t="s">
        <v>126</v>
      </c>
      <c r="F69" s="1"/>
      <c r="G69" s="2"/>
      <c r="H69" s="17"/>
      <c r="I69" s="2"/>
      <c r="J69" s="17"/>
      <c r="K69" s="2"/>
      <c r="L69" s="17"/>
      <c r="M69" s="18"/>
    </row>
    <row r="70" spans="1:13">
      <c r="A70" s="1"/>
      <c r="B70" s="1"/>
      <c r="C70" s="1"/>
      <c r="D70" s="1"/>
      <c r="E70" s="1"/>
      <c r="F70" s="1" t="s">
        <v>127</v>
      </c>
      <c r="G70" s="2">
        <v>16.82</v>
      </c>
      <c r="H70" s="17"/>
      <c r="I70" s="2"/>
      <c r="J70" s="17"/>
      <c r="K70" s="2"/>
      <c r="L70" s="17"/>
      <c r="M70" s="18"/>
    </row>
    <row r="71" spans="1:13" ht="15.75" thickBot="1">
      <c r="A71" s="1"/>
      <c r="B71" s="1"/>
      <c r="C71" s="1"/>
      <c r="D71" s="1"/>
      <c r="E71" s="1"/>
      <c r="F71" s="1" t="s">
        <v>128</v>
      </c>
      <c r="G71" s="3">
        <v>1559.7</v>
      </c>
      <c r="H71" s="17"/>
      <c r="I71" s="3">
        <v>833.34</v>
      </c>
      <c r="J71" s="17"/>
      <c r="K71" s="3">
        <f>ROUND((G71-I71),5)</f>
        <v>726.36</v>
      </c>
      <c r="L71" s="17"/>
      <c r="M71" s="19">
        <f>ROUND(IF(I71=0, IF(G71=0, 0, 1), G71/I71),5)</f>
        <v>1.8716299999999999</v>
      </c>
    </row>
    <row r="72" spans="1:13">
      <c r="A72" s="1"/>
      <c r="B72" s="1"/>
      <c r="C72" s="1"/>
      <c r="D72" s="1"/>
      <c r="E72" s="1" t="s">
        <v>129</v>
      </c>
      <c r="F72" s="1"/>
      <c r="G72" s="2">
        <f>ROUND(SUM(G69:G71),5)</f>
        <v>1576.52</v>
      </c>
      <c r="H72" s="17"/>
      <c r="I72" s="2">
        <f>ROUND(SUM(I69:I71),5)</f>
        <v>833.34</v>
      </c>
      <c r="J72" s="17"/>
      <c r="K72" s="2">
        <f>ROUND((G72-I72),5)</f>
        <v>743.18</v>
      </c>
      <c r="L72" s="17"/>
      <c r="M72" s="18">
        <f>ROUND(IF(I72=0, IF(G72=0, 0, 1), G72/I72),5)</f>
        <v>1.89181</v>
      </c>
    </row>
    <row r="73" spans="1:13" ht="15.75" thickBot="1">
      <c r="A73" s="1"/>
      <c r="B73" s="1"/>
      <c r="C73" s="1"/>
      <c r="D73" s="1"/>
      <c r="E73" s="1" t="s">
        <v>130</v>
      </c>
      <c r="F73" s="1"/>
      <c r="G73" s="3">
        <v>1131.0999999999999</v>
      </c>
      <c r="H73" s="17"/>
      <c r="I73" s="3">
        <v>416.66</v>
      </c>
      <c r="J73" s="17"/>
      <c r="K73" s="3">
        <f>ROUND((G73-I73),5)</f>
        <v>714.44</v>
      </c>
      <c r="L73" s="17"/>
      <c r="M73" s="19">
        <f>ROUND(IF(I73=0, IF(G73=0, 0, 1), G73/I73),5)</f>
        <v>2.71468</v>
      </c>
    </row>
    <row r="74" spans="1:13">
      <c r="A74" s="1"/>
      <c r="B74" s="1"/>
      <c r="C74" s="1"/>
      <c r="D74" s="1" t="s">
        <v>131</v>
      </c>
      <c r="E74" s="1"/>
      <c r="F74" s="1"/>
      <c r="G74" s="2">
        <f>ROUND(SUM(G64:G68)+SUM(G72:G73),5)</f>
        <v>3312.1</v>
      </c>
      <c r="H74" s="17"/>
      <c r="I74" s="2">
        <f>ROUND(SUM(I64:I68)+SUM(I72:I73),5)</f>
        <v>2680</v>
      </c>
      <c r="J74" s="17"/>
      <c r="K74" s="2">
        <f>ROUND((G74-I74),5)</f>
        <v>632.1</v>
      </c>
      <c r="L74" s="17"/>
      <c r="M74" s="18">
        <f>ROUND(IF(I74=0, IF(G74=0, 0, 1), G74/I74),5)</f>
        <v>1.23586</v>
      </c>
    </row>
    <row r="75" spans="1:13">
      <c r="A75" s="1"/>
      <c r="B75" s="1"/>
      <c r="C75" s="1"/>
      <c r="D75" s="1" t="s">
        <v>132</v>
      </c>
      <c r="E75" s="1"/>
      <c r="F75" s="1"/>
      <c r="G75" s="2"/>
      <c r="H75" s="17"/>
      <c r="I75" s="2"/>
      <c r="J75" s="17"/>
      <c r="K75" s="2"/>
      <c r="L75" s="17"/>
      <c r="M75" s="18"/>
    </row>
    <row r="76" spans="1:13" ht="15.75" thickBot="1">
      <c r="A76" s="1"/>
      <c r="B76" s="1"/>
      <c r="C76" s="1"/>
      <c r="D76" s="1"/>
      <c r="E76" s="1" t="s">
        <v>133</v>
      </c>
      <c r="F76" s="1"/>
      <c r="G76" s="4">
        <v>142.84</v>
      </c>
      <c r="H76" s="17"/>
      <c r="I76" s="4">
        <v>250</v>
      </c>
      <c r="J76" s="17"/>
      <c r="K76" s="4">
        <f>ROUND((G76-I76),5)</f>
        <v>-107.16</v>
      </c>
      <c r="L76" s="17"/>
      <c r="M76" s="20">
        <f>ROUND(IF(I76=0, IF(G76=0, 0, 1), G76/I76),5)</f>
        <v>0.57135999999999998</v>
      </c>
    </row>
    <row r="77" spans="1:13" ht="15.75" thickBot="1">
      <c r="A77" s="1"/>
      <c r="B77" s="1"/>
      <c r="C77" s="1"/>
      <c r="D77" s="1" t="s">
        <v>134</v>
      </c>
      <c r="E77" s="1"/>
      <c r="F77" s="1"/>
      <c r="G77" s="5">
        <f>ROUND(SUM(G75:G76),5)</f>
        <v>142.84</v>
      </c>
      <c r="H77" s="17"/>
      <c r="I77" s="5">
        <f>ROUND(SUM(I75:I76),5)</f>
        <v>250</v>
      </c>
      <c r="J77" s="17"/>
      <c r="K77" s="5">
        <f>ROUND((G77-I77),5)</f>
        <v>-107.16</v>
      </c>
      <c r="L77" s="17"/>
      <c r="M77" s="21">
        <f>ROUND(IF(I77=0, IF(G77=0, 0, 1), G77/I77),5)</f>
        <v>0.57135999999999998</v>
      </c>
    </row>
    <row r="78" spans="1:13" ht="15.75" thickBot="1">
      <c r="A78" s="1"/>
      <c r="B78" s="1"/>
      <c r="C78" s="1" t="s">
        <v>135</v>
      </c>
      <c r="D78" s="1"/>
      <c r="E78" s="1"/>
      <c r="F78" s="1"/>
      <c r="G78" s="6">
        <f>ROUND(SUM(G11:G19)+G24+G28+G36+G51+G56+G60+G63+G74+G77,5)</f>
        <v>196134.95</v>
      </c>
      <c r="H78" s="17"/>
      <c r="I78" s="6">
        <f>ROUND(SUM(I11:I19)+I24+I28+I36+I51+I56+I60+I63+I74+I77,5)</f>
        <v>212483.11</v>
      </c>
      <c r="J78" s="17"/>
      <c r="K78" s="6">
        <f>ROUND((G78-I78),5)</f>
        <v>-16348.16</v>
      </c>
      <c r="L78" s="17"/>
      <c r="M78" s="22">
        <f>ROUND(IF(I78=0, IF(G78=0, 0, 1), G78/I78),5)</f>
        <v>0.92305999999999999</v>
      </c>
    </row>
    <row r="79" spans="1:13">
      <c r="A79" s="1"/>
      <c r="B79" s="1" t="s">
        <v>136</v>
      </c>
      <c r="C79" s="1"/>
      <c r="D79" s="1"/>
      <c r="E79" s="1"/>
      <c r="F79" s="1"/>
      <c r="G79" s="2">
        <f>ROUND(G3+G10-G78,5)</f>
        <v>28415.22</v>
      </c>
      <c r="H79" s="17"/>
      <c r="I79" s="2">
        <f>ROUND(I3+I10-I78,5)</f>
        <v>420.39</v>
      </c>
      <c r="J79" s="17"/>
      <c r="K79" s="2">
        <f>ROUND((G79-I79),5)</f>
        <v>27994.83</v>
      </c>
      <c r="L79" s="17"/>
      <c r="M79" s="18">
        <f>ROUND(IF(I79=0, IF(G79=0, 0, 1), G79/I79),5)</f>
        <v>67.592519999999993</v>
      </c>
    </row>
    <row r="80" spans="1:13">
      <c r="A80" s="1"/>
      <c r="B80" s="1" t="s">
        <v>137</v>
      </c>
      <c r="C80" s="1"/>
      <c r="D80" s="1"/>
      <c r="E80" s="1"/>
      <c r="F80" s="1"/>
      <c r="G80" s="2"/>
      <c r="H80" s="17"/>
      <c r="I80" s="2"/>
      <c r="J80" s="17"/>
      <c r="K80" s="2"/>
      <c r="L80" s="17"/>
      <c r="M80" s="18"/>
    </row>
    <row r="81" spans="1:13">
      <c r="A81" s="1"/>
      <c r="B81" s="1"/>
      <c r="C81" s="1" t="s">
        <v>138</v>
      </c>
      <c r="D81" s="1"/>
      <c r="E81" s="1"/>
      <c r="F81" s="1"/>
      <c r="G81" s="2"/>
      <c r="H81" s="17"/>
      <c r="I81" s="2"/>
      <c r="J81" s="17"/>
      <c r="K81" s="2"/>
      <c r="L81" s="17"/>
      <c r="M81" s="18"/>
    </row>
    <row r="82" spans="1:13">
      <c r="A82" s="1"/>
      <c r="B82" s="1"/>
      <c r="C82" s="1"/>
      <c r="D82" s="1" t="s">
        <v>166</v>
      </c>
      <c r="E82" s="1"/>
      <c r="F82" s="1"/>
      <c r="G82" s="2">
        <v>0</v>
      </c>
      <c r="H82" s="17"/>
      <c r="I82" s="2">
        <v>13578</v>
      </c>
      <c r="J82" s="17"/>
      <c r="K82" s="2">
        <f>ROUND((G82-I82),5)</f>
        <v>-13578</v>
      </c>
      <c r="L82" s="17"/>
      <c r="M82" s="18">
        <f>ROUND(IF(I82=0, IF(G82=0, 0, 1), G82/I82),5)</f>
        <v>0</v>
      </c>
    </row>
    <row r="83" spans="1:13">
      <c r="A83" s="1"/>
      <c r="B83" s="1"/>
      <c r="C83" s="1"/>
      <c r="D83" s="1" t="s">
        <v>139</v>
      </c>
      <c r="E83" s="1"/>
      <c r="F83" s="1"/>
      <c r="G83" s="2"/>
      <c r="H83" s="17"/>
      <c r="I83" s="2"/>
      <c r="J83" s="17"/>
      <c r="K83" s="2"/>
      <c r="L83" s="17"/>
      <c r="M83" s="18"/>
    </row>
    <row r="84" spans="1:13" ht="15.75" thickBot="1">
      <c r="A84" s="1"/>
      <c r="B84" s="1"/>
      <c r="C84" s="1"/>
      <c r="D84" s="1"/>
      <c r="E84" s="1" t="s">
        <v>140</v>
      </c>
      <c r="F84" s="1"/>
      <c r="G84" s="4">
        <v>-217</v>
      </c>
      <c r="H84" s="17"/>
      <c r="I84" s="2"/>
      <c r="J84" s="17"/>
      <c r="K84" s="2"/>
      <c r="L84" s="17"/>
      <c r="M84" s="18"/>
    </row>
    <row r="85" spans="1:13" ht="15.75" thickBot="1">
      <c r="A85" s="1"/>
      <c r="B85" s="1"/>
      <c r="C85" s="1"/>
      <c r="D85" s="1" t="s">
        <v>141</v>
      </c>
      <c r="E85" s="1"/>
      <c r="F85" s="1"/>
      <c r="G85" s="6">
        <f>ROUND(SUM(G83:G84),5)</f>
        <v>-217</v>
      </c>
      <c r="H85" s="17"/>
      <c r="I85" s="3"/>
      <c r="J85" s="17"/>
      <c r="K85" s="3"/>
      <c r="L85" s="17"/>
      <c r="M85" s="19"/>
    </row>
    <row r="86" spans="1:13">
      <c r="A86" s="1"/>
      <c r="B86" s="1"/>
      <c r="C86" s="1" t="s">
        <v>142</v>
      </c>
      <c r="D86" s="1"/>
      <c r="E86" s="1"/>
      <c r="F86" s="1"/>
      <c r="G86" s="2">
        <f>ROUND(SUM(G81:G82)+G85,5)</f>
        <v>-217</v>
      </c>
      <c r="H86" s="17"/>
      <c r="I86" s="2">
        <f>ROUND(SUM(I81:I82)+I85,5)</f>
        <v>13578</v>
      </c>
      <c r="J86" s="17"/>
      <c r="K86" s="2">
        <f>ROUND((G86-I86),5)</f>
        <v>-13795</v>
      </c>
      <c r="L86" s="17"/>
      <c r="M86" s="18">
        <f>ROUND(IF(I86=0, IF(G86=0, 0, 1), G86/I86),5)</f>
        <v>-1.5980000000000001E-2</v>
      </c>
    </row>
    <row r="87" spans="1:13">
      <c r="A87" s="1"/>
      <c r="B87" s="1"/>
      <c r="C87" s="1" t="s">
        <v>143</v>
      </c>
      <c r="D87" s="1"/>
      <c r="E87" s="1"/>
      <c r="F87" s="1"/>
      <c r="G87" s="2"/>
      <c r="H87" s="17"/>
      <c r="I87" s="2"/>
      <c r="J87" s="17"/>
      <c r="K87" s="2"/>
      <c r="L87" s="17"/>
      <c r="M87" s="18"/>
    </row>
    <row r="88" spans="1:13" ht="15.75" thickBot="1">
      <c r="A88" s="1"/>
      <c r="B88" s="1"/>
      <c r="C88" s="1"/>
      <c r="D88" s="1" t="s">
        <v>144</v>
      </c>
      <c r="E88" s="1"/>
      <c r="F88" s="1"/>
      <c r="G88" s="4">
        <v>50335</v>
      </c>
      <c r="H88" s="17"/>
      <c r="I88" s="4">
        <v>50335</v>
      </c>
      <c r="J88" s="17"/>
      <c r="K88" s="4">
        <f>ROUND((G88-I88),5)</f>
        <v>0</v>
      </c>
      <c r="L88" s="17"/>
      <c r="M88" s="20">
        <f>ROUND(IF(I88=0, IF(G88=0, 0, 1), G88/I88),5)</f>
        <v>1</v>
      </c>
    </row>
    <row r="89" spans="1:13" ht="15.75" thickBot="1">
      <c r="A89" s="1"/>
      <c r="B89" s="1"/>
      <c r="C89" s="1" t="s">
        <v>145</v>
      </c>
      <c r="D89" s="1"/>
      <c r="E89" s="1"/>
      <c r="F89" s="1"/>
      <c r="G89" s="5">
        <f>ROUND(SUM(G87:G88),5)</f>
        <v>50335</v>
      </c>
      <c r="H89" s="17"/>
      <c r="I89" s="5">
        <f>ROUND(SUM(I87:I88),5)</f>
        <v>50335</v>
      </c>
      <c r="J89" s="17"/>
      <c r="K89" s="5">
        <f>ROUND((G89-I89),5)</f>
        <v>0</v>
      </c>
      <c r="L89" s="17"/>
      <c r="M89" s="21">
        <f>ROUND(IF(I89=0, IF(G89=0, 0, 1), G89/I89),5)</f>
        <v>1</v>
      </c>
    </row>
    <row r="90" spans="1:13" ht="15.75" thickBot="1">
      <c r="A90" s="1"/>
      <c r="B90" s="1" t="s">
        <v>146</v>
      </c>
      <c r="C90" s="1"/>
      <c r="D90" s="1"/>
      <c r="E90" s="1"/>
      <c r="F90" s="1"/>
      <c r="G90" s="5">
        <f>ROUND(G80+G86-G89,5)</f>
        <v>-50552</v>
      </c>
      <c r="H90" s="17"/>
      <c r="I90" s="5">
        <f>ROUND(I80+I86-I89,5)</f>
        <v>-36757</v>
      </c>
      <c r="J90" s="17"/>
      <c r="K90" s="5">
        <f>ROUND((G90-I90),5)</f>
        <v>-13795</v>
      </c>
      <c r="L90" s="17"/>
      <c r="M90" s="21">
        <f>ROUND(IF(I90=0, IF(G90=0, 0, 1), G90/I90),5)</f>
        <v>1.3753</v>
      </c>
    </row>
    <row r="91" spans="1:13" s="9" customFormat="1" ht="12" thickBot="1">
      <c r="A91" s="7" t="s">
        <v>72</v>
      </c>
      <c r="B91" s="7"/>
      <c r="C91" s="7"/>
      <c r="D91" s="7"/>
      <c r="E91" s="7"/>
      <c r="F91" s="7"/>
      <c r="G91" s="8">
        <f>ROUND(G79+G90,5)</f>
        <v>-22136.78</v>
      </c>
      <c r="H91" s="7"/>
      <c r="I91" s="8">
        <f>ROUND(I79+I90,5)</f>
        <v>-36336.61</v>
      </c>
      <c r="J91" s="7"/>
      <c r="K91" s="8">
        <f>ROUND((G91-I91),5)</f>
        <v>14199.83</v>
      </c>
      <c r="L91" s="7"/>
      <c r="M91" s="23">
        <f>ROUND(IF(I91=0, IF(G91=0, 0, 1), G91/I91),5)</f>
        <v>0.60921000000000003</v>
      </c>
    </row>
    <row r="92" spans="1:13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9:43 AM
&amp;"Arial,Bold"&amp;8 11/02/22
&amp;"Arial,Bold"&amp;8 Cash Basis&amp;C&amp;"Arial,Bold"&amp;12 PIKES BAY SANITARY DISTRICT
&amp;"Arial,Bold"&amp;14 Profit &amp;&amp; Loss Budget vs. Actual
&amp;"Arial,Bold"&amp;10 January through October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6"/>
  <sheetViews>
    <sheetView workbookViewId="0">
      <pane xSplit="1" ySplit="1" topLeftCell="B2" activePane="bottomRight" state="frozenSplit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4257812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5"/>
      <c r="B1" s="11" t="s">
        <v>167</v>
      </c>
      <c r="C1" s="25"/>
      <c r="D1" s="11" t="s">
        <v>168</v>
      </c>
      <c r="E1" s="25"/>
      <c r="F1" s="11" t="s">
        <v>169</v>
      </c>
      <c r="G1" s="25"/>
      <c r="H1" s="11" t="s">
        <v>170</v>
      </c>
      <c r="I1" s="25"/>
      <c r="J1" s="11" t="s">
        <v>171</v>
      </c>
      <c r="K1" s="25"/>
      <c r="L1" s="11" t="s">
        <v>172</v>
      </c>
      <c r="M1" s="25"/>
      <c r="N1" s="11" t="s">
        <v>173</v>
      </c>
      <c r="O1" s="25"/>
      <c r="P1" s="11" t="s">
        <v>174</v>
      </c>
    </row>
    <row r="2" spans="1:16" ht="15.75" thickTop="1">
      <c r="A2" s="1" t="s">
        <v>175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>
      <c r="A3" s="26"/>
      <c r="B3" s="29" t="s">
        <v>176</v>
      </c>
      <c r="C3" s="29"/>
      <c r="D3" s="29"/>
      <c r="E3" s="29"/>
      <c r="F3" s="30">
        <v>44837</v>
      </c>
      <c r="G3" s="29"/>
      <c r="H3" s="29" t="s">
        <v>177</v>
      </c>
      <c r="I3" s="29"/>
      <c r="J3" s="29"/>
      <c r="K3" s="29"/>
      <c r="L3" s="29" t="s">
        <v>6</v>
      </c>
      <c r="M3" s="29"/>
      <c r="N3" s="31"/>
      <c r="O3" s="29"/>
      <c r="P3" s="31">
        <v>-1112.55</v>
      </c>
    </row>
    <row r="4" spans="1:16">
      <c r="A4" s="1" t="s">
        <v>175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>
      <c r="A5" s="26"/>
      <c r="B5" s="32"/>
      <c r="C5" s="32"/>
      <c r="D5" s="32"/>
      <c r="E5" s="32"/>
      <c r="F5" s="33"/>
      <c r="G5" s="32"/>
      <c r="H5" s="32" t="s">
        <v>177</v>
      </c>
      <c r="I5" s="32"/>
      <c r="J5" s="32"/>
      <c r="K5" s="32"/>
      <c r="L5" s="32" t="s">
        <v>54</v>
      </c>
      <c r="M5" s="32"/>
      <c r="N5" s="34">
        <v>-1112.55</v>
      </c>
      <c r="O5" s="32"/>
      <c r="P5" s="34">
        <v>1112.55</v>
      </c>
    </row>
    <row r="6" spans="1:16">
      <c r="A6" s="17" t="s">
        <v>178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-1112.55</v>
      </c>
      <c r="O6" s="17"/>
      <c r="P6" s="2">
        <f>ROUND(SUM(P4:P5),5)</f>
        <v>1112.55</v>
      </c>
    </row>
    <row r="7" spans="1:16">
      <c r="A7" s="1" t="s">
        <v>175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>
      <c r="A8" s="26"/>
      <c r="B8" s="29" t="s">
        <v>176</v>
      </c>
      <c r="C8" s="29"/>
      <c r="D8" s="29"/>
      <c r="E8" s="29"/>
      <c r="F8" s="30">
        <v>44865</v>
      </c>
      <c r="G8" s="29"/>
      <c r="H8" s="29" t="s">
        <v>177</v>
      </c>
      <c r="I8" s="29"/>
      <c r="J8" s="29"/>
      <c r="K8" s="29"/>
      <c r="L8" s="29" t="s">
        <v>6</v>
      </c>
      <c r="M8" s="29"/>
      <c r="N8" s="31"/>
      <c r="O8" s="29"/>
      <c r="P8" s="31">
        <v>-1648.54</v>
      </c>
    </row>
    <row r="9" spans="1:16">
      <c r="A9" s="1" t="s">
        <v>175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>
      <c r="A10" s="26"/>
      <c r="B10" s="32"/>
      <c r="C10" s="32"/>
      <c r="D10" s="32"/>
      <c r="E10" s="32"/>
      <c r="F10" s="33"/>
      <c r="G10" s="32"/>
      <c r="H10" s="32" t="s">
        <v>177</v>
      </c>
      <c r="I10" s="32"/>
      <c r="J10" s="32"/>
      <c r="K10" s="32"/>
      <c r="L10" s="32" t="s">
        <v>54</v>
      </c>
      <c r="M10" s="32"/>
      <c r="N10" s="34">
        <v>-1648.54</v>
      </c>
      <c r="O10" s="32"/>
      <c r="P10" s="34">
        <v>1648.54</v>
      </c>
    </row>
    <row r="11" spans="1:16">
      <c r="A11" s="17" t="s">
        <v>178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-1648.54</v>
      </c>
      <c r="O11" s="17"/>
      <c r="P11" s="2">
        <f>ROUND(SUM(P9:P10),5)</f>
        <v>1648.54</v>
      </c>
    </row>
    <row r="12" spans="1:16">
      <c r="A12" s="1" t="s">
        <v>175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>
      <c r="A13" s="26"/>
      <c r="B13" s="29" t="s">
        <v>179</v>
      </c>
      <c r="C13" s="29"/>
      <c r="D13" s="29" t="s">
        <v>180</v>
      </c>
      <c r="E13" s="29"/>
      <c r="F13" s="30">
        <v>44845</v>
      </c>
      <c r="G13" s="29"/>
      <c r="H13" s="29" t="s">
        <v>181</v>
      </c>
      <c r="I13" s="29"/>
      <c r="J13" s="29"/>
      <c r="K13" s="29"/>
      <c r="L13" s="29" t="s">
        <v>6</v>
      </c>
      <c r="M13" s="29"/>
      <c r="N13" s="31"/>
      <c r="O13" s="29"/>
      <c r="P13" s="31">
        <v>-134.6</v>
      </c>
    </row>
    <row r="14" spans="1:16">
      <c r="A14" s="1" t="s">
        <v>175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120</v>
      </c>
      <c r="M15" s="32"/>
      <c r="N15" s="34">
        <v>-134.6</v>
      </c>
      <c r="O15" s="32"/>
      <c r="P15" s="34">
        <v>134.6</v>
      </c>
    </row>
    <row r="16" spans="1:16">
      <c r="A16" s="17" t="s">
        <v>178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-134.6</v>
      </c>
      <c r="O16" s="17"/>
      <c r="P16" s="2">
        <f>ROUND(SUM(P14:P15),5)</f>
        <v>134.6</v>
      </c>
    </row>
    <row r="17" spans="1:16">
      <c r="A17" s="1" t="s">
        <v>175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>
      <c r="A18" s="26"/>
      <c r="B18" s="29" t="s">
        <v>176</v>
      </c>
      <c r="C18" s="29"/>
      <c r="D18" s="29" t="s">
        <v>182</v>
      </c>
      <c r="E18" s="29"/>
      <c r="F18" s="30">
        <v>44857</v>
      </c>
      <c r="G18" s="29"/>
      <c r="H18" s="29" t="s">
        <v>183</v>
      </c>
      <c r="I18" s="29"/>
      <c r="J18" s="29"/>
      <c r="K18" s="29"/>
      <c r="L18" s="29" t="s">
        <v>6</v>
      </c>
      <c r="M18" s="29"/>
      <c r="N18" s="31"/>
      <c r="O18" s="29"/>
      <c r="P18" s="31">
        <v>-487.31</v>
      </c>
    </row>
    <row r="19" spans="1:16">
      <c r="A19" s="1" t="s">
        <v>175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55</v>
      </c>
      <c r="M20" s="32"/>
      <c r="N20" s="34">
        <v>-487.31</v>
      </c>
      <c r="O20" s="32"/>
      <c r="P20" s="34">
        <v>487.31</v>
      </c>
    </row>
    <row r="21" spans="1:16">
      <c r="A21" s="17" t="s">
        <v>178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-487.31</v>
      </c>
      <c r="O21" s="17"/>
      <c r="P21" s="2">
        <f>ROUND(SUM(P19:P20),5)</f>
        <v>487.31</v>
      </c>
    </row>
    <row r="22" spans="1:16">
      <c r="A22" s="1" t="s">
        <v>175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>
      <c r="A23" s="26"/>
      <c r="B23" s="29" t="s">
        <v>184</v>
      </c>
      <c r="C23" s="29"/>
      <c r="D23" s="29" t="s">
        <v>185</v>
      </c>
      <c r="E23" s="29"/>
      <c r="F23" s="30">
        <v>44835</v>
      </c>
      <c r="G23" s="29"/>
      <c r="H23" s="29" t="s">
        <v>186</v>
      </c>
      <c r="I23" s="29"/>
      <c r="J23" s="29"/>
      <c r="K23" s="29"/>
      <c r="L23" s="29" t="s">
        <v>6</v>
      </c>
      <c r="M23" s="29"/>
      <c r="N23" s="31"/>
      <c r="O23" s="29"/>
      <c r="P23" s="31">
        <v>0</v>
      </c>
    </row>
    <row r="24" spans="1:16">
      <c r="A24" s="1" t="s">
        <v>175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98</v>
      </c>
      <c r="M25" s="32"/>
      <c r="N25" s="36">
        <v>-225.28</v>
      </c>
      <c r="O25" s="32"/>
      <c r="P25" s="36">
        <v>225.28</v>
      </c>
    </row>
    <row r="26" spans="1:16">
      <c r="A26" s="32"/>
      <c r="B26" s="32"/>
      <c r="C26" s="32"/>
      <c r="D26" s="32"/>
      <c r="E26" s="32"/>
      <c r="F26" s="33"/>
      <c r="G26" s="32"/>
      <c r="H26" s="32"/>
      <c r="I26" s="32"/>
      <c r="J26" s="32"/>
      <c r="K26" s="32"/>
      <c r="L26" s="32" t="s">
        <v>100</v>
      </c>
      <c r="M26" s="32"/>
      <c r="N26" s="36">
        <v>-13.96</v>
      </c>
      <c r="O26" s="32"/>
      <c r="P26" s="36">
        <v>13.96</v>
      </c>
    </row>
    <row r="27" spans="1:16">
      <c r="A27" s="32"/>
      <c r="B27" s="32"/>
      <c r="C27" s="32"/>
      <c r="D27" s="32"/>
      <c r="E27" s="32"/>
      <c r="F27" s="33"/>
      <c r="G27" s="32"/>
      <c r="H27" s="32"/>
      <c r="I27" s="32"/>
      <c r="J27" s="32"/>
      <c r="K27" s="32"/>
      <c r="L27" s="32" t="s">
        <v>55</v>
      </c>
      <c r="M27" s="32"/>
      <c r="N27" s="36">
        <v>13.96</v>
      </c>
      <c r="O27" s="32"/>
      <c r="P27" s="36">
        <v>-13.96</v>
      </c>
    </row>
    <row r="28" spans="1:16">
      <c r="A28" s="32"/>
      <c r="B28" s="32"/>
      <c r="C28" s="32"/>
      <c r="D28" s="32"/>
      <c r="E28" s="32"/>
      <c r="F28" s="33"/>
      <c r="G28" s="32"/>
      <c r="H28" s="32"/>
      <c r="I28" s="32"/>
      <c r="J28" s="32"/>
      <c r="K28" s="32"/>
      <c r="L28" s="32" t="s">
        <v>55</v>
      </c>
      <c r="M28" s="32"/>
      <c r="N28" s="36">
        <v>13.96</v>
      </c>
      <c r="O28" s="32"/>
      <c r="P28" s="36">
        <v>-13.96</v>
      </c>
    </row>
    <row r="29" spans="1:16">
      <c r="A29" s="32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100</v>
      </c>
      <c r="M29" s="32"/>
      <c r="N29" s="36">
        <v>-3.27</v>
      </c>
      <c r="O29" s="32"/>
      <c r="P29" s="36">
        <v>3.27</v>
      </c>
    </row>
    <row r="30" spans="1:16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55</v>
      </c>
      <c r="M30" s="32"/>
      <c r="N30" s="36">
        <v>3.27</v>
      </c>
      <c r="O30" s="32"/>
      <c r="P30" s="36">
        <v>-3.27</v>
      </c>
    </row>
    <row r="31" spans="1:16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55</v>
      </c>
      <c r="M31" s="32"/>
      <c r="N31" s="36">
        <v>3.27</v>
      </c>
      <c r="O31" s="32"/>
      <c r="P31" s="36">
        <v>-3.27</v>
      </c>
    </row>
    <row r="32" spans="1:16" ht="15.75" thickBot="1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54</v>
      </c>
      <c r="M32" s="32"/>
      <c r="N32" s="34">
        <v>208.05</v>
      </c>
      <c r="O32" s="32"/>
      <c r="P32" s="34">
        <v>-208.05</v>
      </c>
    </row>
    <row r="33" spans="1:16">
      <c r="A33" s="17" t="s">
        <v>178</v>
      </c>
      <c r="B33" s="17"/>
      <c r="C33" s="17"/>
      <c r="D33" s="17"/>
      <c r="E33" s="17"/>
      <c r="F33" s="35"/>
      <c r="G33" s="17"/>
      <c r="H33" s="17"/>
      <c r="I33" s="17"/>
      <c r="J33" s="17"/>
      <c r="K33" s="17"/>
      <c r="L33" s="17"/>
      <c r="M33" s="17"/>
      <c r="N33" s="2">
        <f>ROUND(SUM(N24:N32),5)</f>
        <v>0</v>
      </c>
      <c r="O33" s="17"/>
      <c r="P33" s="2">
        <f>ROUND(SUM(P24:P32),5)</f>
        <v>0</v>
      </c>
    </row>
    <row r="34" spans="1:16">
      <c r="A34" s="1" t="s">
        <v>175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>
      <c r="A35" s="26"/>
      <c r="B35" s="29" t="s">
        <v>184</v>
      </c>
      <c r="C35" s="29"/>
      <c r="D35" s="29" t="s">
        <v>187</v>
      </c>
      <c r="E35" s="29"/>
      <c r="F35" s="30">
        <v>44835</v>
      </c>
      <c r="G35" s="29"/>
      <c r="H35" s="29" t="s">
        <v>188</v>
      </c>
      <c r="I35" s="29"/>
      <c r="J35" s="29"/>
      <c r="K35" s="29"/>
      <c r="L35" s="29" t="s">
        <v>6</v>
      </c>
      <c r="M35" s="29"/>
      <c r="N35" s="31"/>
      <c r="O35" s="29"/>
      <c r="P35" s="31">
        <v>0</v>
      </c>
    </row>
    <row r="36" spans="1:16">
      <c r="A36" s="1" t="s">
        <v>175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98</v>
      </c>
      <c r="M37" s="32"/>
      <c r="N37" s="36">
        <v>-225.28</v>
      </c>
      <c r="O37" s="32"/>
      <c r="P37" s="36">
        <v>225.28</v>
      </c>
    </row>
    <row r="38" spans="1:16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55</v>
      </c>
      <c r="M38" s="32"/>
      <c r="N38" s="36">
        <v>158.05000000000001</v>
      </c>
      <c r="O38" s="32"/>
      <c r="P38" s="36">
        <v>-158.05000000000001</v>
      </c>
    </row>
    <row r="39" spans="1:16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100</v>
      </c>
      <c r="M39" s="32"/>
      <c r="N39" s="36">
        <v>-13.96</v>
      </c>
      <c r="O39" s="32"/>
      <c r="P39" s="36">
        <v>13.96</v>
      </c>
    </row>
    <row r="40" spans="1:16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55</v>
      </c>
      <c r="M40" s="32"/>
      <c r="N40" s="36">
        <v>13.96</v>
      </c>
      <c r="O40" s="32"/>
      <c r="P40" s="36">
        <v>-13.96</v>
      </c>
    </row>
    <row r="41" spans="1:16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55</v>
      </c>
      <c r="M41" s="32"/>
      <c r="N41" s="36">
        <v>13.96</v>
      </c>
      <c r="O41" s="32"/>
      <c r="P41" s="36">
        <v>-13.96</v>
      </c>
    </row>
    <row r="42" spans="1:16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100</v>
      </c>
      <c r="M42" s="32"/>
      <c r="N42" s="36">
        <v>-3.27</v>
      </c>
      <c r="O42" s="32"/>
      <c r="P42" s="36">
        <v>3.27</v>
      </c>
    </row>
    <row r="43" spans="1:16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55</v>
      </c>
      <c r="M43" s="32"/>
      <c r="N43" s="36">
        <v>3.27</v>
      </c>
      <c r="O43" s="32"/>
      <c r="P43" s="36">
        <v>-3.27</v>
      </c>
    </row>
    <row r="44" spans="1:16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55</v>
      </c>
      <c r="M44" s="32"/>
      <c r="N44" s="36">
        <v>3.27</v>
      </c>
      <c r="O44" s="32"/>
      <c r="P44" s="36">
        <v>-3.27</v>
      </c>
    </row>
    <row r="45" spans="1:16" ht="15.75" thickBot="1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55</v>
      </c>
      <c r="M45" s="32"/>
      <c r="N45" s="34">
        <v>50</v>
      </c>
      <c r="O45" s="32"/>
      <c r="P45" s="34">
        <v>-50</v>
      </c>
    </row>
    <row r="46" spans="1:16">
      <c r="A46" s="17" t="s">
        <v>178</v>
      </c>
      <c r="B46" s="17"/>
      <c r="C46" s="17"/>
      <c r="D46" s="17"/>
      <c r="E46" s="17"/>
      <c r="F46" s="35"/>
      <c r="G46" s="17"/>
      <c r="H46" s="17"/>
      <c r="I46" s="17"/>
      <c r="J46" s="17"/>
      <c r="K46" s="17"/>
      <c r="L46" s="17"/>
      <c r="M46" s="17"/>
      <c r="N46" s="2">
        <f>ROUND(SUM(N36:N45),5)</f>
        <v>0</v>
      </c>
      <c r="O46" s="17"/>
      <c r="P46" s="2">
        <f>ROUND(SUM(P36:P45),5)</f>
        <v>0</v>
      </c>
    </row>
    <row r="47" spans="1:16">
      <c r="A47" s="1" t="s">
        <v>175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>
      <c r="A48" s="26"/>
      <c r="B48" s="29" t="s">
        <v>184</v>
      </c>
      <c r="C48" s="29"/>
      <c r="D48" s="29" t="s">
        <v>189</v>
      </c>
      <c r="E48" s="29"/>
      <c r="F48" s="30">
        <v>44835</v>
      </c>
      <c r="G48" s="29"/>
      <c r="H48" s="29" t="s">
        <v>190</v>
      </c>
      <c r="I48" s="29"/>
      <c r="J48" s="29"/>
      <c r="K48" s="29"/>
      <c r="L48" s="29" t="s">
        <v>6</v>
      </c>
      <c r="M48" s="29"/>
      <c r="N48" s="31"/>
      <c r="O48" s="29"/>
      <c r="P48" s="31">
        <v>0</v>
      </c>
    </row>
    <row r="49" spans="1:16">
      <c r="A49" s="1" t="s">
        <v>175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98</v>
      </c>
      <c r="M50" s="32"/>
      <c r="N50" s="36">
        <v>-225.28</v>
      </c>
      <c r="O50" s="32"/>
      <c r="P50" s="36">
        <v>225.28</v>
      </c>
    </row>
    <row r="51" spans="1:16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100</v>
      </c>
      <c r="M51" s="32"/>
      <c r="N51" s="36">
        <v>-13.96</v>
      </c>
      <c r="O51" s="32"/>
      <c r="P51" s="36">
        <v>13.96</v>
      </c>
    </row>
    <row r="52" spans="1:16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55</v>
      </c>
      <c r="M52" s="32"/>
      <c r="N52" s="36">
        <v>13.96</v>
      </c>
      <c r="O52" s="32"/>
      <c r="P52" s="36">
        <v>-13.96</v>
      </c>
    </row>
    <row r="53" spans="1:16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55</v>
      </c>
      <c r="M53" s="32"/>
      <c r="N53" s="36">
        <v>13.96</v>
      </c>
      <c r="O53" s="32"/>
      <c r="P53" s="36">
        <v>-13.96</v>
      </c>
    </row>
    <row r="54" spans="1:16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100</v>
      </c>
      <c r="M54" s="32"/>
      <c r="N54" s="36">
        <v>-3.27</v>
      </c>
      <c r="O54" s="32"/>
      <c r="P54" s="36">
        <v>3.27</v>
      </c>
    </row>
    <row r="55" spans="1:16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55</v>
      </c>
      <c r="M55" s="32"/>
      <c r="N55" s="36">
        <v>3.27</v>
      </c>
      <c r="O55" s="32"/>
      <c r="P55" s="36">
        <v>-3.27</v>
      </c>
    </row>
    <row r="56" spans="1:16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55</v>
      </c>
      <c r="M56" s="32"/>
      <c r="N56" s="36">
        <v>3.27</v>
      </c>
      <c r="O56" s="32"/>
      <c r="P56" s="36">
        <v>-3.27</v>
      </c>
    </row>
    <row r="57" spans="1:16" ht="15.75" thickBot="1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54</v>
      </c>
      <c r="M57" s="32"/>
      <c r="N57" s="34">
        <v>208.05</v>
      </c>
      <c r="O57" s="32"/>
      <c r="P57" s="34">
        <v>-208.05</v>
      </c>
    </row>
    <row r="58" spans="1:16">
      <c r="A58" s="17" t="s">
        <v>178</v>
      </c>
      <c r="B58" s="17"/>
      <c r="C58" s="17"/>
      <c r="D58" s="17"/>
      <c r="E58" s="17"/>
      <c r="F58" s="35"/>
      <c r="G58" s="17"/>
      <c r="H58" s="17"/>
      <c r="I58" s="17"/>
      <c r="J58" s="17"/>
      <c r="K58" s="17"/>
      <c r="L58" s="17"/>
      <c r="M58" s="17"/>
      <c r="N58" s="2">
        <f>ROUND(SUM(N49:N57),5)</f>
        <v>0</v>
      </c>
      <c r="O58" s="17"/>
      <c r="P58" s="2">
        <f>ROUND(SUM(P49:P57),5)</f>
        <v>0</v>
      </c>
    </row>
    <row r="59" spans="1:16">
      <c r="A59" s="1" t="s">
        <v>175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>
      <c r="A60" s="26"/>
      <c r="B60" s="29" t="s">
        <v>184</v>
      </c>
      <c r="C60" s="29"/>
      <c r="D60" s="29" t="s">
        <v>191</v>
      </c>
      <c r="E60" s="29"/>
      <c r="F60" s="30">
        <v>44835</v>
      </c>
      <c r="G60" s="29"/>
      <c r="H60" s="29" t="s">
        <v>192</v>
      </c>
      <c r="I60" s="29"/>
      <c r="J60" s="29"/>
      <c r="K60" s="29"/>
      <c r="L60" s="29" t="s">
        <v>6</v>
      </c>
      <c r="M60" s="29"/>
      <c r="N60" s="31"/>
      <c r="O60" s="29"/>
      <c r="P60" s="31">
        <v>0</v>
      </c>
    </row>
    <row r="61" spans="1:16">
      <c r="A61" s="1" t="s">
        <v>175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98</v>
      </c>
      <c r="M62" s="32"/>
      <c r="N62" s="36">
        <v>-225.28</v>
      </c>
      <c r="O62" s="32"/>
      <c r="P62" s="36">
        <v>225.28</v>
      </c>
    </row>
    <row r="63" spans="1:16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100</v>
      </c>
      <c r="M63" s="32"/>
      <c r="N63" s="36">
        <v>-13.96</v>
      </c>
      <c r="O63" s="32"/>
      <c r="P63" s="36">
        <v>13.96</v>
      </c>
    </row>
    <row r="64" spans="1:16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55</v>
      </c>
      <c r="M64" s="32"/>
      <c r="N64" s="36">
        <v>13.96</v>
      </c>
      <c r="O64" s="32"/>
      <c r="P64" s="36">
        <v>-13.96</v>
      </c>
    </row>
    <row r="65" spans="1:16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55</v>
      </c>
      <c r="M65" s="32"/>
      <c r="N65" s="36">
        <v>13.96</v>
      </c>
      <c r="O65" s="32"/>
      <c r="P65" s="36">
        <v>-13.96</v>
      </c>
    </row>
    <row r="66" spans="1:16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100</v>
      </c>
      <c r="M66" s="32"/>
      <c r="N66" s="36">
        <v>-3.27</v>
      </c>
      <c r="O66" s="32"/>
      <c r="P66" s="36">
        <v>3.27</v>
      </c>
    </row>
    <row r="67" spans="1:16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55</v>
      </c>
      <c r="M67" s="32"/>
      <c r="N67" s="36">
        <v>3.27</v>
      </c>
      <c r="O67" s="32"/>
      <c r="P67" s="36">
        <v>-3.27</v>
      </c>
    </row>
    <row r="68" spans="1:16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55</v>
      </c>
      <c r="M68" s="32"/>
      <c r="N68" s="36">
        <v>3.27</v>
      </c>
      <c r="O68" s="32"/>
      <c r="P68" s="36">
        <v>-3.27</v>
      </c>
    </row>
    <row r="69" spans="1:16" ht="15.75" thickBot="1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54</v>
      </c>
      <c r="M69" s="32"/>
      <c r="N69" s="34">
        <v>208.05</v>
      </c>
      <c r="O69" s="32"/>
      <c r="P69" s="34">
        <v>-208.05</v>
      </c>
    </row>
    <row r="70" spans="1:16">
      <c r="A70" s="17" t="s">
        <v>178</v>
      </c>
      <c r="B70" s="17"/>
      <c r="C70" s="17"/>
      <c r="D70" s="17"/>
      <c r="E70" s="17"/>
      <c r="F70" s="35"/>
      <c r="G70" s="17"/>
      <c r="H70" s="17"/>
      <c r="I70" s="17"/>
      <c r="J70" s="17"/>
      <c r="K70" s="17"/>
      <c r="L70" s="17"/>
      <c r="M70" s="17"/>
      <c r="N70" s="2">
        <f>ROUND(SUM(N61:N69),5)</f>
        <v>0</v>
      </c>
      <c r="O70" s="17"/>
      <c r="P70" s="2">
        <f>ROUND(SUM(P61:P69),5)</f>
        <v>0</v>
      </c>
    </row>
    <row r="71" spans="1:16">
      <c r="A71" s="1" t="s">
        <v>175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>
      <c r="A72" s="26"/>
      <c r="B72" s="29" t="s">
        <v>184</v>
      </c>
      <c r="C72" s="29"/>
      <c r="D72" s="29" t="s">
        <v>193</v>
      </c>
      <c r="E72" s="29"/>
      <c r="F72" s="30">
        <v>44835</v>
      </c>
      <c r="G72" s="29"/>
      <c r="H72" s="29" t="s">
        <v>194</v>
      </c>
      <c r="I72" s="29"/>
      <c r="J72" s="29"/>
      <c r="K72" s="29"/>
      <c r="L72" s="29" t="s">
        <v>6</v>
      </c>
      <c r="M72" s="29"/>
      <c r="N72" s="31"/>
      <c r="O72" s="29"/>
      <c r="P72" s="31">
        <v>0</v>
      </c>
    </row>
    <row r="73" spans="1:16">
      <c r="A73" s="1" t="s">
        <v>175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103</v>
      </c>
      <c r="M74" s="32"/>
      <c r="N74" s="36">
        <v>-687.5</v>
      </c>
      <c r="O74" s="32"/>
      <c r="P74" s="36">
        <v>687.5</v>
      </c>
    </row>
    <row r="75" spans="1:16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102</v>
      </c>
      <c r="M75" s="32"/>
      <c r="N75" s="36">
        <v>-625</v>
      </c>
      <c r="O75" s="32"/>
      <c r="P75" s="36">
        <v>625</v>
      </c>
    </row>
    <row r="76" spans="1:16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55</v>
      </c>
      <c r="M76" s="32"/>
      <c r="N76" s="36">
        <v>697</v>
      </c>
      <c r="O76" s="32"/>
      <c r="P76" s="36">
        <v>-697</v>
      </c>
    </row>
    <row r="77" spans="1:16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100</v>
      </c>
      <c r="M77" s="32"/>
      <c r="N77" s="36">
        <v>-81.38</v>
      </c>
      <c r="O77" s="32"/>
      <c r="P77" s="36">
        <v>81.38</v>
      </c>
    </row>
    <row r="78" spans="1:16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55</v>
      </c>
      <c r="M78" s="32"/>
      <c r="N78" s="36">
        <v>81.38</v>
      </c>
      <c r="O78" s="32"/>
      <c r="P78" s="36">
        <v>-81.38</v>
      </c>
    </row>
    <row r="79" spans="1:16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55</v>
      </c>
      <c r="M79" s="32"/>
      <c r="N79" s="36">
        <v>81.38</v>
      </c>
      <c r="O79" s="32"/>
      <c r="P79" s="36">
        <v>-81.38</v>
      </c>
    </row>
    <row r="80" spans="1:16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100</v>
      </c>
      <c r="M80" s="32"/>
      <c r="N80" s="36">
        <v>-19.03</v>
      </c>
      <c r="O80" s="32"/>
      <c r="P80" s="36">
        <v>19.03</v>
      </c>
    </row>
    <row r="81" spans="1:16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55</v>
      </c>
      <c r="M81" s="32"/>
      <c r="N81" s="36">
        <v>19.03</v>
      </c>
      <c r="O81" s="32"/>
      <c r="P81" s="36">
        <v>-19.03</v>
      </c>
    </row>
    <row r="82" spans="1:16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55</v>
      </c>
      <c r="M82" s="32"/>
      <c r="N82" s="36">
        <v>19.03</v>
      </c>
      <c r="O82" s="32"/>
      <c r="P82" s="36">
        <v>-19.03</v>
      </c>
    </row>
    <row r="83" spans="1:16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55</v>
      </c>
      <c r="M83" s="32"/>
      <c r="N83" s="36">
        <v>26.69</v>
      </c>
      <c r="O83" s="32"/>
      <c r="P83" s="36">
        <v>-26.69</v>
      </c>
    </row>
    <row r="84" spans="1:16" ht="15.75" thickBot="1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54</v>
      </c>
      <c r="M84" s="32"/>
      <c r="N84" s="34">
        <v>488.4</v>
      </c>
      <c r="O84" s="32"/>
      <c r="P84" s="34">
        <v>-488.4</v>
      </c>
    </row>
    <row r="85" spans="1:16">
      <c r="A85" s="17" t="s">
        <v>178</v>
      </c>
      <c r="B85" s="17"/>
      <c r="C85" s="17"/>
      <c r="D85" s="17"/>
      <c r="E85" s="17"/>
      <c r="F85" s="35"/>
      <c r="G85" s="17"/>
      <c r="H85" s="17"/>
      <c r="I85" s="17"/>
      <c r="J85" s="17"/>
      <c r="K85" s="17"/>
      <c r="L85" s="17"/>
      <c r="M85" s="17"/>
      <c r="N85" s="2">
        <f>ROUND(SUM(N73:N84),5)</f>
        <v>0</v>
      </c>
      <c r="O85" s="17"/>
      <c r="P85" s="2">
        <f>ROUND(SUM(P73:P84),5)</f>
        <v>0</v>
      </c>
    </row>
    <row r="86" spans="1:16">
      <c r="A86" s="1" t="s">
        <v>175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>
      <c r="A87" s="26"/>
      <c r="B87" s="29" t="s">
        <v>184</v>
      </c>
      <c r="C87" s="29"/>
      <c r="D87" s="29" t="s">
        <v>195</v>
      </c>
      <c r="E87" s="29"/>
      <c r="F87" s="30">
        <v>44835</v>
      </c>
      <c r="G87" s="29"/>
      <c r="H87" s="29" t="s">
        <v>196</v>
      </c>
      <c r="I87" s="29"/>
      <c r="J87" s="29"/>
      <c r="K87" s="29"/>
      <c r="L87" s="29" t="s">
        <v>6</v>
      </c>
      <c r="M87" s="29"/>
      <c r="N87" s="31"/>
      <c r="O87" s="29"/>
      <c r="P87" s="31">
        <v>-416.09</v>
      </c>
    </row>
    <row r="88" spans="1:16">
      <c r="A88" s="1" t="s">
        <v>175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98</v>
      </c>
      <c r="M89" s="32"/>
      <c r="N89" s="36">
        <v>-450.55</v>
      </c>
      <c r="O89" s="32"/>
      <c r="P89" s="36">
        <v>450.55</v>
      </c>
    </row>
    <row r="90" spans="1:16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100</v>
      </c>
      <c r="M90" s="32"/>
      <c r="N90" s="36">
        <v>-27.93</v>
      </c>
      <c r="O90" s="32"/>
      <c r="P90" s="36">
        <v>27.93</v>
      </c>
    </row>
    <row r="91" spans="1:16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55</v>
      </c>
      <c r="M91" s="32"/>
      <c r="N91" s="36">
        <v>27.93</v>
      </c>
      <c r="O91" s="32"/>
      <c r="P91" s="36">
        <v>-27.93</v>
      </c>
    </row>
    <row r="92" spans="1:16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55</v>
      </c>
      <c r="M92" s="32"/>
      <c r="N92" s="36">
        <v>27.93</v>
      </c>
      <c r="O92" s="32"/>
      <c r="P92" s="36">
        <v>-27.93</v>
      </c>
    </row>
    <row r="93" spans="1:16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100</v>
      </c>
      <c r="M93" s="32"/>
      <c r="N93" s="36">
        <v>-6.53</v>
      </c>
      <c r="O93" s="32"/>
      <c r="P93" s="36">
        <v>6.53</v>
      </c>
    </row>
    <row r="94" spans="1:16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55</v>
      </c>
      <c r="M94" s="32"/>
      <c r="N94" s="36">
        <v>6.53</v>
      </c>
      <c r="O94" s="32"/>
      <c r="P94" s="36">
        <v>-6.53</v>
      </c>
    </row>
    <row r="95" spans="1:16" ht="15.75" thickBot="1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55</v>
      </c>
      <c r="M95" s="32"/>
      <c r="N95" s="34">
        <v>6.53</v>
      </c>
      <c r="O95" s="32"/>
      <c r="P95" s="34">
        <v>-6.53</v>
      </c>
    </row>
    <row r="96" spans="1:16">
      <c r="A96" s="17" t="s">
        <v>178</v>
      </c>
      <c r="B96" s="17"/>
      <c r="C96" s="17"/>
      <c r="D96" s="17"/>
      <c r="E96" s="17"/>
      <c r="F96" s="35"/>
      <c r="G96" s="17"/>
      <c r="H96" s="17"/>
      <c r="I96" s="17"/>
      <c r="J96" s="17"/>
      <c r="K96" s="17"/>
      <c r="L96" s="17"/>
      <c r="M96" s="17"/>
      <c r="N96" s="2">
        <f>ROUND(SUM(N88:N95),5)</f>
        <v>-416.09</v>
      </c>
      <c r="O96" s="17"/>
      <c r="P96" s="2">
        <f>ROUND(SUM(P88:P95),5)</f>
        <v>416.09</v>
      </c>
    </row>
    <row r="97" spans="1:16">
      <c r="A97" s="1" t="s">
        <v>175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>
      <c r="A98" s="26"/>
      <c r="B98" s="29" t="s">
        <v>184</v>
      </c>
      <c r="C98" s="29"/>
      <c r="D98" s="29" t="s">
        <v>197</v>
      </c>
      <c r="E98" s="29"/>
      <c r="F98" s="30">
        <v>44837</v>
      </c>
      <c r="G98" s="29"/>
      <c r="H98" s="29" t="s">
        <v>198</v>
      </c>
      <c r="I98" s="29"/>
      <c r="J98" s="29"/>
      <c r="K98" s="29"/>
      <c r="L98" s="29" t="s">
        <v>6</v>
      </c>
      <c r="M98" s="29"/>
      <c r="N98" s="31"/>
      <c r="O98" s="29"/>
      <c r="P98" s="31">
        <v>-835.98</v>
      </c>
    </row>
    <row r="99" spans="1:16">
      <c r="A99" s="1" t="s">
        <v>175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1"/>
      <c r="M99" s="1"/>
      <c r="N99" s="28"/>
      <c r="O99" s="1"/>
      <c r="P99" s="28"/>
    </row>
    <row r="100" spans="1:16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103</v>
      </c>
      <c r="M100" s="32"/>
      <c r="N100" s="36">
        <v>-990</v>
      </c>
      <c r="O100" s="32"/>
      <c r="P100" s="36">
        <v>990</v>
      </c>
    </row>
    <row r="101" spans="1:16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55</v>
      </c>
      <c r="M101" s="32"/>
      <c r="N101" s="36">
        <v>63</v>
      </c>
      <c r="O101" s="32"/>
      <c r="P101" s="36">
        <v>-63</v>
      </c>
    </row>
    <row r="102" spans="1:16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100</v>
      </c>
      <c r="M102" s="32"/>
      <c r="N102" s="36">
        <v>-61.38</v>
      </c>
      <c r="O102" s="32"/>
      <c r="P102" s="36">
        <v>61.38</v>
      </c>
    </row>
    <row r="103" spans="1:16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55</v>
      </c>
      <c r="M103" s="32"/>
      <c r="N103" s="36">
        <v>61.38</v>
      </c>
      <c r="O103" s="32"/>
      <c r="P103" s="36">
        <v>-61.38</v>
      </c>
    </row>
    <row r="104" spans="1:16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55</v>
      </c>
      <c r="M104" s="32"/>
      <c r="N104" s="36">
        <v>61.38</v>
      </c>
      <c r="O104" s="32"/>
      <c r="P104" s="36">
        <v>-61.38</v>
      </c>
    </row>
    <row r="105" spans="1:16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100</v>
      </c>
      <c r="M105" s="32"/>
      <c r="N105" s="36">
        <v>-14.36</v>
      </c>
      <c r="O105" s="32"/>
      <c r="P105" s="36">
        <v>14.36</v>
      </c>
    </row>
    <row r="106" spans="1:16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55</v>
      </c>
      <c r="M106" s="32"/>
      <c r="N106" s="36">
        <v>14.36</v>
      </c>
      <c r="O106" s="32"/>
      <c r="P106" s="36">
        <v>-14.36</v>
      </c>
    </row>
    <row r="107" spans="1:16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55</v>
      </c>
      <c r="M107" s="32"/>
      <c r="N107" s="36">
        <v>14.36</v>
      </c>
      <c r="O107" s="32"/>
      <c r="P107" s="36">
        <v>-14.36</v>
      </c>
    </row>
    <row r="108" spans="1:16" ht="15.75" thickBot="1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55</v>
      </c>
      <c r="M108" s="32"/>
      <c r="N108" s="34">
        <v>15.28</v>
      </c>
      <c r="O108" s="32"/>
      <c r="P108" s="34">
        <v>-15.28</v>
      </c>
    </row>
    <row r="109" spans="1:16">
      <c r="A109" s="17" t="s">
        <v>178</v>
      </c>
      <c r="B109" s="17"/>
      <c r="C109" s="17"/>
      <c r="D109" s="17"/>
      <c r="E109" s="17"/>
      <c r="F109" s="35"/>
      <c r="G109" s="17"/>
      <c r="H109" s="17"/>
      <c r="I109" s="17"/>
      <c r="J109" s="17"/>
      <c r="K109" s="17"/>
      <c r="L109" s="17"/>
      <c r="M109" s="17"/>
      <c r="N109" s="2">
        <f>ROUND(SUM(N99:N108),5)</f>
        <v>-835.98</v>
      </c>
      <c r="O109" s="17"/>
      <c r="P109" s="2">
        <f>ROUND(SUM(P99:P108),5)</f>
        <v>835.98</v>
      </c>
    </row>
    <row r="110" spans="1:16">
      <c r="A110" s="1" t="s">
        <v>175</v>
      </c>
      <c r="B110" s="1"/>
      <c r="C110" s="1"/>
      <c r="D110" s="1"/>
      <c r="E110" s="1"/>
      <c r="F110" s="27"/>
      <c r="G110" s="1"/>
      <c r="H110" s="1"/>
      <c r="I110" s="1"/>
      <c r="J110" s="1"/>
      <c r="K110" s="1"/>
      <c r="L110" s="1"/>
      <c r="M110" s="1"/>
      <c r="N110" s="28"/>
      <c r="O110" s="1"/>
      <c r="P110" s="28"/>
    </row>
    <row r="111" spans="1:16">
      <c r="A111" s="26"/>
      <c r="B111" s="29" t="s">
        <v>179</v>
      </c>
      <c r="C111" s="29"/>
      <c r="D111" s="29" t="s">
        <v>197</v>
      </c>
      <c r="E111" s="29"/>
      <c r="F111" s="30">
        <v>44837</v>
      </c>
      <c r="G111" s="29"/>
      <c r="H111" s="29" t="s">
        <v>194</v>
      </c>
      <c r="I111" s="29"/>
      <c r="J111" s="29"/>
      <c r="K111" s="29"/>
      <c r="L111" s="29" t="s">
        <v>6</v>
      </c>
      <c r="M111" s="29"/>
      <c r="N111" s="31"/>
      <c r="O111" s="29"/>
      <c r="P111" s="31">
        <v>-50</v>
      </c>
    </row>
    <row r="112" spans="1:16">
      <c r="A112" s="1" t="s">
        <v>175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ht="15.75" thickBot="1">
      <c r="A113" s="26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101</v>
      </c>
      <c r="M113" s="32"/>
      <c r="N113" s="34">
        <v>-50</v>
      </c>
      <c r="O113" s="32"/>
      <c r="P113" s="34">
        <v>50</v>
      </c>
    </row>
    <row r="114" spans="1:16">
      <c r="A114" s="17" t="s">
        <v>178</v>
      </c>
      <c r="B114" s="17"/>
      <c r="C114" s="17"/>
      <c r="D114" s="17"/>
      <c r="E114" s="17"/>
      <c r="F114" s="35"/>
      <c r="G114" s="17"/>
      <c r="H114" s="17"/>
      <c r="I114" s="17"/>
      <c r="J114" s="17"/>
      <c r="K114" s="17"/>
      <c r="L114" s="17"/>
      <c r="M114" s="17"/>
      <c r="N114" s="2">
        <f>ROUND(SUM(N112:N113),5)</f>
        <v>-50</v>
      </c>
      <c r="O114" s="17"/>
      <c r="P114" s="2">
        <f>ROUND(SUM(P112:P113),5)</f>
        <v>50</v>
      </c>
    </row>
    <row r="115" spans="1:16">
      <c r="A115" s="1" t="s">
        <v>175</v>
      </c>
      <c r="B115" s="1"/>
      <c r="C115" s="1"/>
      <c r="D115" s="1"/>
      <c r="E115" s="1"/>
      <c r="F115" s="27"/>
      <c r="G115" s="1"/>
      <c r="H115" s="1"/>
      <c r="I115" s="1"/>
      <c r="J115" s="1"/>
      <c r="K115" s="1"/>
      <c r="L115" s="1"/>
      <c r="M115" s="1"/>
      <c r="N115" s="28"/>
      <c r="O115" s="1"/>
      <c r="P115" s="28"/>
    </row>
    <row r="116" spans="1:16">
      <c r="A116" s="26"/>
      <c r="B116" s="29" t="s">
        <v>179</v>
      </c>
      <c r="C116" s="29"/>
      <c r="D116" s="29" t="s">
        <v>199</v>
      </c>
      <c r="E116" s="29"/>
      <c r="F116" s="30">
        <v>44837</v>
      </c>
      <c r="G116" s="29"/>
      <c r="H116" s="29" t="s">
        <v>198</v>
      </c>
      <c r="I116" s="29"/>
      <c r="J116" s="29"/>
      <c r="K116" s="29"/>
      <c r="L116" s="29" t="s">
        <v>6</v>
      </c>
      <c r="M116" s="29"/>
      <c r="N116" s="31"/>
      <c r="O116" s="29"/>
      <c r="P116" s="31">
        <v>-122.33</v>
      </c>
    </row>
    <row r="117" spans="1:16">
      <c r="A117" s="1" t="s">
        <v>175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99</v>
      </c>
      <c r="M118" s="32"/>
      <c r="N118" s="36">
        <v>-54.41</v>
      </c>
      <c r="O118" s="32"/>
      <c r="P118" s="36">
        <v>54.41</v>
      </c>
    </row>
    <row r="119" spans="1:16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133</v>
      </c>
      <c r="M119" s="32"/>
      <c r="N119" s="36">
        <v>-17.920000000000002</v>
      </c>
      <c r="O119" s="32"/>
      <c r="P119" s="36">
        <v>17.920000000000002</v>
      </c>
    </row>
    <row r="120" spans="1:16" ht="15.75" thickBot="1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101</v>
      </c>
      <c r="M120" s="32"/>
      <c r="N120" s="34">
        <v>-50</v>
      </c>
      <c r="O120" s="32"/>
      <c r="P120" s="34">
        <v>50</v>
      </c>
    </row>
    <row r="121" spans="1:16">
      <c r="A121" s="17" t="s">
        <v>178</v>
      </c>
      <c r="B121" s="17"/>
      <c r="C121" s="17"/>
      <c r="D121" s="17"/>
      <c r="E121" s="17"/>
      <c r="F121" s="35"/>
      <c r="G121" s="17"/>
      <c r="H121" s="17"/>
      <c r="I121" s="17"/>
      <c r="J121" s="17"/>
      <c r="K121" s="17"/>
      <c r="L121" s="17"/>
      <c r="M121" s="17"/>
      <c r="N121" s="2">
        <f>ROUND(SUM(N117:N120),5)</f>
        <v>-122.33</v>
      </c>
      <c r="O121" s="17"/>
      <c r="P121" s="2">
        <f>ROUND(SUM(P117:P120),5)</f>
        <v>122.33</v>
      </c>
    </row>
    <row r="122" spans="1:16">
      <c r="A122" s="1" t="s">
        <v>175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>
      <c r="A123" s="26"/>
      <c r="B123" s="29" t="s">
        <v>179</v>
      </c>
      <c r="C123" s="29"/>
      <c r="D123" s="29" t="s">
        <v>200</v>
      </c>
      <c r="E123" s="29"/>
      <c r="F123" s="30">
        <v>44837</v>
      </c>
      <c r="G123" s="29"/>
      <c r="H123" s="29" t="s">
        <v>201</v>
      </c>
      <c r="I123" s="29"/>
      <c r="J123" s="29"/>
      <c r="K123" s="29"/>
      <c r="L123" s="29" t="s">
        <v>6</v>
      </c>
      <c r="M123" s="29"/>
      <c r="N123" s="31"/>
      <c r="O123" s="29"/>
      <c r="P123" s="31">
        <v>-50</v>
      </c>
    </row>
    <row r="124" spans="1:16">
      <c r="A124" s="1" t="s">
        <v>175</v>
      </c>
      <c r="B124" s="1"/>
      <c r="C124" s="1"/>
      <c r="D124" s="1"/>
      <c r="E124" s="1"/>
      <c r="F124" s="27"/>
      <c r="G124" s="1"/>
      <c r="H124" s="1"/>
      <c r="I124" s="1"/>
      <c r="J124" s="1"/>
      <c r="K124" s="1"/>
      <c r="L124" s="1"/>
      <c r="M124" s="1"/>
      <c r="N124" s="28"/>
      <c r="O124" s="1"/>
      <c r="P124" s="28"/>
    </row>
    <row r="125" spans="1:16" ht="15.75" thickBot="1">
      <c r="A125" s="26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101</v>
      </c>
      <c r="M125" s="32"/>
      <c r="N125" s="34">
        <v>-50</v>
      </c>
      <c r="O125" s="32"/>
      <c r="P125" s="34">
        <v>50</v>
      </c>
    </row>
    <row r="126" spans="1:16">
      <c r="A126" s="17" t="s">
        <v>178</v>
      </c>
      <c r="B126" s="17"/>
      <c r="C126" s="17"/>
      <c r="D126" s="17"/>
      <c r="E126" s="17"/>
      <c r="F126" s="35"/>
      <c r="G126" s="17"/>
      <c r="H126" s="17"/>
      <c r="I126" s="17"/>
      <c r="J126" s="17"/>
      <c r="K126" s="17"/>
      <c r="L126" s="17"/>
      <c r="M126" s="17"/>
      <c r="N126" s="2">
        <f>ROUND(SUM(N124:N125),5)</f>
        <v>-50</v>
      </c>
      <c r="O126" s="17"/>
      <c r="P126" s="2">
        <f>ROUND(SUM(P124:P125),5)</f>
        <v>50</v>
      </c>
    </row>
    <row r="127" spans="1:16">
      <c r="A127" s="1" t="s">
        <v>175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>
      <c r="A128" s="26"/>
      <c r="B128" s="29" t="s">
        <v>184</v>
      </c>
      <c r="C128" s="29"/>
      <c r="D128" s="29" t="s">
        <v>202</v>
      </c>
      <c r="E128" s="29"/>
      <c r="F128" s="30">
        <v>44839</v>
      </c>
      <c r="G128" s="29"/>
      <c r="H128" s="29" t="s">
        <v>201</v>
      </c>
      <c r="I128" s="29"/>
      <c r="J128" s="29"/>
      <c r="K128" s="29"/>
      <c r="L128" s="29" t="s">
        <v>6</v>
      </c>
      <c r="M128" s="29"/>
      <c r="N128" s="31"/>
      <c r="O128" s="29"/>
      <c r="P128" s="31">
        <v>-1055.27</v>
      </c>
    </row>
    <row r="129" spans="1:16">
      <c r="A129" s="1" t="s">
        <v>175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102</v>
      </c>
      <c r="M130" s="32"/>
      <c r="N130" s="36">
        <v>-625</v>
      </c>
      <c r="O130" s="32"/>
      <c r="P130" s="36">
        <v>625</v>
      </c>
    </row>
    <row r="131" spans="1:16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103</v>
      </c>
      <c r="M131" s="32"/>
      <c r="N131" s="36">
        <v>-1287.5</v>
      </c>
      <c r="O131" s="32"/>
      <c r="P131" s="36">
        <v>1287.5</v>
      </c>
    </row>
    <row r="132" spans="1:16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102</v>
      </c>
      <c r="M132" s="32"/>
      <c r="N132" s="36">
        <v>625</v>
      </c>
      <c r="O132" s="32"/>
      <c r="P132" s="36">
        <v>-625</v>
      </c>
    </row>
    <row r="133" spans="1:16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55</v>
      </c>
      <c r="M133" s="32"/>
      <c r="N133" s="36">
        <v>47</v>
      </c>
      <c r="O133" s="32"/>
      <c r="P133" s="36">
        <v>-47</v>
      </c>
    </row>
    <row r="134" spans="1:16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100</v>
      </c>
      <c r="M134" s="32"/>
      <c r="N134" s="36">
        <v>-118.58</v>
      </c>
      <c r="O134" s="32"/>
      <c r="P134" s="36">
        <v>118.58</v>
      </c>
    </row>
    <row r="135" spans="1:16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55</v>
      </c>
      <c r="M135" s="32"/>
      <c r="N135" s="36">
        <v>118.58</v>
      </c>
      <c r="O135" s="32"/>
      <c r="P135" s="36">
        <v>-118.58</v>
      </c>
    </row>
    <row r="136" spans="1:16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55</v>
      </c>
      <c r="M136" s="32"/>
      <c r="N136" s="36">
        <v>118.58</v>
      </c>
      <c r="O136" s="32"/>
      <c r="P136" s="36">
        <v>-118.58</v>
      </c>
    </row>
    <row r="137" spans="1:16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100</v>
      </c>
      <c r="M137" s="32"/>
      <c r="N137" s="36">
        <v>-27.73</v>
      </c>
      <c r="O137" s="32"/>
      <c r="P137" s="36">
        <v>27.73</v>
      </c>
    </row>
    <row r="138" spans="1:16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55</v>
      </c>
      <c r="M138" s="32"/>
      <c r="N138" s="36">
        <v>27.73</v>
      </c>
      <c r="O138" s="32"/>
      <c r="P138" s="36">
        <v>-27.73</v>
      </c>
    </row>
    <row r="139" spans="1:16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55</v>
      </c>
      <c r="M139" s="32"/>
      <c r="N139" s="36">
        <v>27.73</v>
      </c>
      <c r="O139" s="32"/>
      <c r="P139" s="36">
        <v>-27.73</v>
      </c>
    </row>
    <row r="140" spans="1:16" ht="15.75" thickBot="1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55</v>
      </c>
      <c r="M140" s="32"/>
      <c r="N140" s="34">
        <v>38.92</v>
      </c>
      <c r="O140" s="32"/>
      <c r="P140" s="34">
        <v>-38.92</v>
      </c>
    </row>
    <row r="141" spans="1:16">
      <c r="A141" s="17" t="s">
        <v>178</v>
      </c>
      <c r="B141" s="17"/>
      <c r="C141" s="17"/>
      <c r="D141" s="17"/>
      <c r="E141" s="17"/>
      <c r="F141" s="35"/>
      <c r="G141" s="17"/>
      <c r="H141" s="17"/>
      <c r="I141" s="17"/>
      <c r="J141" s="17"/>
      <c r="K141" s="17"/>
      <c r="L141" s="17"/>
      <c r="M141" s="17"/>
      <c r="N141" s="2">
        <f>ROUND(SUM(N129:N140),5)</f>
        <v>-1055.27</v>
      </c>
      <c r="O141" s="17"/>
      <c r="P141" s="2">
        <f>ROUND(SUM(P129:P140),5)</f>
        <v>1055.27</v>
      </c>
    </row>
    <row r="142" spans="1:16">
      <c r="A142" s="1" t="s">
        <v>175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>
      <c r="A143" s="26"/>
      <c r="B143" s="29" t="s">
        <v>179</v>
      </c>
      <c r="C143" s="29"/>
      <c r="D143" s="29" t="s">
        <v>203</v>
      </c>
      <c r="E143" s="29"/>
      <c r="F143" s="30">
        <v>44837</v>
      </c>
      <c r="G143" s="29"/>
      <c r="H143" s="29" t="s">
        <v>201</v>
      </c>
      <c r="I143" s="29"/>
      <c r="J143" s="29"/>
      <c r="K143" s="29"/>
      <c r="L143" s="29" t="s">
        <v>6</v>
      </c>
      <c r="M143" s="29"/>
      <c r="N143" s="31"/>
      <c r="O143" s="29"/>
      <c r="P143" s="31">
        <v>-625</v>
      </c>
    </row>
    <row r="144" spans="1:16">
      <c r="A144" s="1" t="s">
        <v>175</v>
      </c>
      <c r="B144" s="1"/>
      <c r="C144" s="1"/>
      <c r="D144" s="1"/>
      <c r="E144" s="1"/>
      <c r="F144" s="27"/>
      <c r="G144" s="1"/>
      <c r="H144" s="1"/>
      <c r="I144" s="1"/>
      <c r="J144" s="1"/>
      <c r="K144" s="1"/>
      <c r="L144" s="1"/>
      <c r="M144" s="1"/>
      <c r="N144" s="28"/>
      <c r="O144" s="1"/>
      <c r="P144" s="28"/>
    </row>
    <row r="145" spans="1:16" ht="15.75" thickBot="1">
      <c r="A145" s="26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102</v>
      </c>
      <c r="M145" s="32"/>
      <c r="N145" s="34">
        <v>-625</v>
      </c>
      <c r="O145" s="32"/>
      <c r="P145" s="34">
        <v>625</v>
      </c>
    </row>
    <row r="146" spans="1:16">
      <c r="A146" s="17" t="s">
        <v>178</v>
      </c>
      <c r="B146" s="17"/>
      <c r="C146" s="17"/>
      <c r="D146" s="17"/>
      <c r="E146" s="17"/>
      <c r="F146" s="35"/>
      <c r="G146" s="17"/>
      <c r="H146" s="17"/>
      <c r="I146" s="17"/>
      <c r="J146" s="17"/>
      <c r="K146" s="17"/>
      <c r="L146" s="17"/>
      <c r="M146" s="17"/>
      <c r="N146" s="2">
        <f>ROUND(SUM(N144:N145),5)</f>
        <v>-625</v>
      </c>
      <c r="O146" s="17"/>
      <c r="P146" s="2">
        <f>ROUND(SUM(P144:P145),5)</f>
        <v>625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9:45 AM
&amp;"Arial,Bold"&amp;8 11/02/22
&amp;"Arial,Bold"&amp;8 &amp;C&amp;"Arial,Bold"&amp;12 PIKES BAY SANITARY DISTRICT
&amp;"Arial,Bold"&amp;14 Check Detail
&amp;"Arial,Bold"&amp;10 October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2022-11-02T14:38:38Z</dcterms:created>
  <dcterms:modified xsi:type="dcterms:W3CDTF">2022-11-03T00:45:41Z</dcterms:modified>
  <cp:category/>
  <cp:contentStatus/>
</cp:coreProperties>
</file>