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.bin" ContentType="application/vnd.ms-office.activeX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C:\Users\Rose\Dropbox\Minutes &amp; Agendas\11.06.23 Meeting Packet\"/>
    </mc:Choice>
  </mc:AlternateContent>
  <xr:revisionPtr revIDLastSave="0" documentId="11_DA0CA1BF05334DB0025F86ED39445B1993B2F048" xr6:coauthVersionLast="47" xr6:coauthVersionMax="47" xr10:uidLastSave="{00000000-0000-0000-0000-000000000000}"/>
  <bookViews>
    <workbookView xWindow="0" yWindow="0" windowWidth="15345" windowHeight="6105" firstSheet="1" activeTab="1" xr2:uid="{00000000-000D-0000-FFFF-FFFF00000000}"/>
  </bookViews>
  <sheets>
    <sheet name="Balance Sheet" sheetId="7" r:id="rId1"/>
    <sheet name="PNL Jan-Oct " sheetId="3" r:id="rId2"/>
    <sheet name="PNL October" sheetId="1" r:id="rId3"/>
    <sheet name="Budget vs Actual" sheetId="9" r:id="rId4"/>
    <sheet name="Checks" sheetId="5" r:id="rId5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Sheet'!$A:$E,'Balance Sheet'!$1:$1</definedName>
    <definedName name="_xlnm.Print_Titles" localSheetId="3">'Budget vs Actual'!$A:$F,'Budget vs Actual'!$1:$2</definedName>
    <definedName name="_xlnm.Print_Titles" localSheetId="4">Checks!$A:$A,Checks!$1:$1</definedName>
    <definedName name="_xlnm.Print_Titles" localSheetId="1">'PNL Jan-Oct '!$A:$F,'PNL Jan-Oct '!$1:$1</definedName>
    <definedName name="_xlnm.Print_Titles" localSheetId="2">'PNL October'!$A:$F,'PNL October'!$1:$1</definedName>
    <definedName name="QB_COLUMN_29" localSheetId="0" hidden="1">'Balance Sheet'!$F$1</definedName>
    <definedName name="QB_COLUMN_29" localSheetId="1" hidden="1">'PNL Jan-Oct '!$G$1</definedName>
    <definedName name="QB_COLUMN_29" localSheetId="2" hidden="1">'PNL October'!$G$1</definedName>
    <definedName name="QB_COLUMN_59200" localSheetId="3" hidden="1">'Budget vs Actual'!$G$2</definedName>
    <definedName name="QB_COLUMN_63620" localSheetId="3" hidden="1">'Budget vs Actual'!$K$2</definedName>
    <definedName name="QB_COLUMN_64430" localSheetId="3" hidden="1">'Budget vs Actual'!$M$2</definedName>
    <definedName name="QB_COLUMN_76210" localSheetId="3" hidden="1">'Budget vs Actual'!$I$2</definedName>
    <definedName name="QB_DATA_0" localSheetId="0" hidden="1">'Balance Sheet'!$5:$5,'Balance Sheet'!$6:$6,'Balance Sheet'!$7:$7,'Balance Sheet'!$8:$8,'Balance Sheet'!$11:$11,'Balance Sheet'!$12:$12,'Balance Sheet'!$13:$13,'Balance Sheet'!$16:$16,'Balance Sheet'!$17:$17,'Balance Sheet'!$18:$18,'Balance Sheet'!$19:$19,'Balance Sheet'!$20:$20,'Balance Sheet'!$24:$24,'Balance Sheet'!$25:$25,'Balance Sheet'!$26:$26,'Balance Sheet'!$27:$27</definedName>
    <definedName name="QB_DATA_0" localSheetId="3" hidden="1">'Budget vs Actual'!$5:$5,'Budget vs Actual'!$6:$6,'Budget vs Actual'!$7:$7,'Budget vs Actual'!$8:$8,'Budget vs Actual'!$9:$9,'Budget vs Actual'!$12:$12,'Budget vs Actual'!$13:$13,'Budget vs Actual'!$14:$14,'Budget vs Actual'!$15:$15,'Budget vs Actual'!$16:$16,'Budget vs Actual'!$18:$18,'Budget vs Actual'!$19:$19,'Budget vs Actual'!$22:$22,'Budget vs Actual'!$25:$25,'Budget vs Actual'!$26:$26,'Budget vs Actual'!$27:$27</definedName>
    <definedName name="QB_DATA_0" localSheetId="1" hidden="1">'PNL Jan-Oct '!$4:$4,'PNL Jan-Oct '!$5:$5,'PNL Jan-Oct '!$6:$6,'PNL Jan-Oct '!$7:$7,'PNL Jan-Oct '!$8:$8,'PNL Jan-Oct '!$11:$11,'PNL Jan-Oct '!$12:$12,'PNL Jan-Oct '!$13:$13,'PNL Jan-Oct '!$15:$15,'PNL Jan-Oct '!$16:$16,'PNL Jan-Oct '!$19:$19,'PNL Jan-Oct '!$22:$22,'PNL Jan-Oct '!$23:$23,'PNL Jan-Oct '!$24:$24,'PNL Jan-Oct '!$25:$25,'PNL Jan-Oct '!$26:$26</definedName>
    <definedName name="QB_DATA_0" localSheetId="2" hidden="1">'PNL October'!$4:$4,'PNL October'!$5:$5,'PNL October'!$8:$8,'PNL October'!$10:$10,'PNL October'!$13:$13,'PNL October'!$16:$16,'PNL October'!$17:$17,'PNL October'!$18:$18,'PNL October'!$19:$19,'PNL October'!$20:$20,'PNL October'!$21:$21,'PNL October'!$25:$25,'PNL October'!$29:$29,'PNL October'!$32:$32,'PNL October'!$38:$38</definedName>
    <definedName name="QB_DATA_1" localSheetId="0" hidden="1">'Balance Sheet'!$28:$28,'Balance Sheet'!$29:$29,'Balance Sheet'!$30:$30,'Balance Sheet'!$31:$31,'Balance Sheet'!$32:$32,'Balance Sheet'!$34:$34,'Balance Sheet'!$35:$35,'Balance Sheet'!$37:$37,'Balance Sheet'!$38:$38,'Balance Sheet'!$39:$39,'Balance Sheet'!$42:$42,'Balance Sheet'!$49:$49,'Balance Sheet'!$52:$52,'Balance Sheet'!$53:$53,'Balance Sheet'!$54:$54,'Balance Sheet'!$55:$55</definedName>
    <definedName name="QB_DATA_1" localSheetId="3" hidden="1">'Budget vs Actual'!$28:$28,'Budget vs Actual'!$29:$29,'Budget vs Actual'!$30:$30,'Budget vs Actual'!$33:$33,'Budget vs Actual'!$34:$34,'Budget vs Actual'!$35:$35,'Budget vs Actual'!$37:$37,'Budget vs Actual'!$38:$38,'Budget vs Actual'!$39:$39,'Budget vs Actual'!$40:$40,'Budget vs Actual'!$41:$41,'Budget vs Actual'!$44:$44,'Budget vs Actual'!$45:$45,'Budget vs Actual'!$49:$49,'Budget vs Actual'!$51:$51,'Budget vs Actual'!$52:$52</definedName>
    <definedName name="QB_DATA_1" localSheetId="1" hidden="1">'PNL Jan-Oct '!$27:$27,'PNL Jan-Oct '!$30:$30,'PNL Jan-Oct '!$31:$31,'PNL Jan-Oct '!$33:$33,'PNL Jan-Oct '!$34:$34,'PNL Jan-Oct '!$35:$35,'PNL Jan-Oct '!$40:$40,'PNL Jan-Oct '!$41:$41,'PNL Jan-Oct '!$45:$45,'PNL Jan-Oct '!$46:$46,'PNL Jan-Oct '!$49:$49,'PNL Jan-Oct '!$50:$50,'PNL Jan-Oct '!$52:$52,'PNL Jan-Oct '!$54:$54,'PNL Jan-Oct '!$57:$57,'PNL Jan-Oct '!$63:$63</definedName>
    <definedName name="QB_DATA_2" localSheetId="0" hidden="1">'Balance Sheet'!$56:$56,'Balance Sheet'!$57:$57,'Balance Sheet'!$58:$58,'Balance Sheet'!$62:$62,'Balance Sheet'!$63:$63,'Balance Sheet'!$64:$64,'Balance Sheet'!$68:$68,'Balance Sheet'!$69:$69,'Balance Sheet'!$70:$70,'Balance Sheet'!$71:$71,'Balance Sheet'!$72:$72,'Balance Sheet'!$73:$73</definedName>
    <definedName name="QB_DATA_2" localSheetId="3" hidden="1">'Budget vs Actual'!$56:$56,'Budget vs Actual'!$57:$57,'Budget vs Actual'!$60:$60,'Budget vs Actual'!$61:$61,'Budget vs Actual'!$62:$62,'Budget vs Actual'!$63:$63,'Budget vs Actual'!$65:$65,'Budget vs Actual'!$66:$66,'Budget vs Actual'!$68:$68,'Budget vs Actual'!$71:$71,'Budget vs Actual'!$72:$72,'Budget vs Actual'!$78:$78</definedName>
    <definedName name="QB_FORMULA_0" localSheetId="0" hidden="1">'Balance Sheet'!$F$9,'Balance Sheet'!$F$14,'Balance Sheet'!$F$21,'Balance Sheet'!$F$22,'Balance Sheet'!$F$36,'Balance Sheet'!$F$40,'Balance Sheet'!$F$43,'Balance Sheet'!$F$44,'Balance Sheet'!$F$50,'Balance Sheet'!$F$59,'Balance Sheet'!$F$60,'Balance Sheet'!$F$65,'Balance Sheet'!$F$66,'Balance Sheet'!$F$74,'Balance Sheet'!$F$75</definedName>
    <definedName name="QB_FORMULA_0" localSheetId="3" hidden="1">'Budget vs Actual'!$K$5,'Budget vs Actual'!$M$5,'Budget vs Actual'!$K$6,'Budget vs Actual'!$M$6,'Budget vs Actual'!$K$7,'Budget vs Actual'!$M$7,'Budget vs Actual'!$K$8,'Budget vs Actual'!$M$8,'Budget vs Actual'!$K$9,'Budget vs Actual'!$M$9,'Budget vs Actual'!$G$10,'Budget vs Actual'!$I$10,'Budget vs Actual'!$K$10,'Budget vs Actual'!$M$10,'Budget vs Actual'!$K$12,'Budget vs Actual'!$M$12</definedName>
    <definedName name="QB_FORMULA_0" localSheetId="1" hidden="1">'PNL Jan-Oct '!$G$9,'PNL Jan-Oct '!$G$17,'PNL Jan-Oct '!$G$20,'PNL Jan-Oct '!$G$28,'PNL Jan-Oct '!$G$36,'PNL Jan-Oct '!$G$37,'PNL Jan-Oct '!$G$42,'PNL Jan-Oct '!$G$43,'PNL Jan-Oct '!$G$47,'PNL Jan-Oct '!$G$53,'PNL Jan-Oct '!$G$55,'PNL Jan-Oct '!$G$58,'PNL Jan-Oct '!$G$59,'PNL Jan-Oct '!$G$60,'PNL Jan-Oct '!$G$64,'PNL Jan-Oct '!$G$65</definedName>
    <definedName name="QB_FORMULA_0" localSheetId="2" hidden="1">'PNL October'!$G$6,'PNL October'!$G$11,'PNL October'!$G$14,'PNL October'!$G$22,'PNL October'!$G$26,'PNL October'!$G$27,'PNL October'!$G$30,'PNL October'!$G$33,'PNL October'!$G$34,'PNL October'!$G$35,'PNL October'!$G$39,'PNL October'!$G$40,'PNL October'!$G$41</definedName>
    <definedName name="QB_FORMULA_1" localSheetId="3" hidden="1">'Budget vs Actual'!$K$13,'Budget vs Actual'!$M$13,'Budget vs Actual'!$K$14,'Budget vs Actual'!$M$14,'Budget vs Actual'!$K$15,'Budget vs Actual'!$M$15,'Budget vs Actual'!$K$16,'Budget vs Actual'!$M$16,'Budget vs Actual'!$K$18,'Budget vs Actual'!$M$18,'Budget vs Actual'!$K$19,'Budget vs Actual'!$M$19,'Budget vs Actual'!$G$20,'Budget vs Actual'!$I$20,'Budget vs Actual'!$K$20,'Budget vs Actual'!$M$20</definedName>
    <definedName name="QB_FORMULA_1" localSheetId="1" hidden="1">'PNL Jan-Oct '!$G$66</definedName>
    <definedName name="QB_FORMULA_2" localSheetId="3" hidden="1">'Budget vs Actual'!$G$23,'Budget vs Actual'!$K$25,'Budget vs Actual'!$M$25,'Budget vs Actual'!$K$26,'Budget vs Actual'!$M$26,'Budget vs Actual'!$K$27,'Budget vs Actual'!$M$27,'Budget vs Actual'!$K$28,'Budget vs Actual'!$M$28,'Budget vs Actual'!$K$29,'Budget vs Actual'!$M$29,'Budget vs Actual'!$K$30,'Budget vs Actual'!$M$30,'Budget vs Actual'!$G$31,'Budget vs Actual'!$I$31,'Budget vs Actual'!$K$31</definedName>
    <definedName name="QB_FORMULA_3" localSheetId="3" hidden="1">'Budget vs Actual'!$M$31,'Budget vs Actual'!$K$33,'Budget vs Actual'!$M$33,'Budget vs Actual'!$K$34,'Budget vs Actual'!$M$34,'Budget vs Actual'!$K$35,'Budget vs Actual'!$M$35,'Budget vs Actual'!$K$37,'Budget vs Actual'!$M$37,'Budget vs Actual'!$K$39,'Budget vs Actual'!$M$39,'Budget vs Actual'!$K$40,'Budget vs Actual'!$M$40,'Budget vs Actual'!$K$41,'Budget vs Actual'!$M$41,'Budget vs Actual'!$G$42</definedName>
    <definedName name="QB_FORMULA_4" localSheetId="3" hidden="1">'Budget vs Actual'!$I$42,'Budget vs Actual'!$K$42,'Budget vs Actual'!$M$42,'Budget vs Actual'!$K$44,'Budget vs Actual'!$M$44,'Budget vs Actual'!$K$45,'Budget vs Actual'!$M$45,'Budget vs Actual'!$G$46,'Budget vs Actual'!$I$46,'Budget vs Actual'!$K$46,'Budget vs Actual'!$M$46,'Budget vs Actual'!$G$47,'Budget vs Actual'!$I$47,'Budget vs Actual'!$K$47,'Budget vs Actual'!$M$47,'Budget vs Actual'!$K$49</definedName>
    <definedName name="QB_FORMULA_5" localSheetId="3" hidden="1">'Budget vs Actual'!$M$49,'Budget vs Actual'!$K$52,'Budget vs Actual'!$M$52,'Budget vs Actual'!$G$53,'Budget vs Actual'!$I$53,'Budget vs Actual'!$K$53,'Budget vs Actual'!$M$53,'Budget vs Actual'!$G$54,'Budget vs Actual'!$I$54,'Budget vs Actual'!$K$54,'Budget vs Actual'!$M$54,'Budget vs Actual'!$K$56,'Budget vs Actual'!$M$56,'Budget vs Actual'!$K$57,'Budget vs Actual'!$M$57,'Budget vs Actual'!$G$58</definedName>
    <definedName name="QB_FORMULA_6" localSheetId="3" hidden="1">'Budget vs Actual'!$I$58,'Budget vs Actual'!$K$58,'Budget vs Actual'!$M$58,'Budget vs Actual'!$K$60,'Budget vs Actual'!$M$60,'Budget vs Actual'!$K$61,'Budget vs Actual'!$M$61,'Budget vs Actual'!$K$62,'Budget vs Actual'!$M$62,'Budget vs Actual'!$K$63,'Budget vs Actual'!$M$63,'Budget vs Actual'!$K$65,'Budget vs Actual'!$M$65,'Budget vs Actual'!$K$66,'Budget vs Actual'!$M$66,'Budget vs Actual'!$G$67</definedName>
    <definedName name="QB_FORMULA_7" localSheetId="3" hidden="1">'Budget vs Actual'!$I$67,'Budget vs Actual'!$K$67,'Budget vs Actual'!$M$67,'Budget vs Actual'!$K$68,'Budget vs Actual'!$M$68,'Budget vs Actual'!$G$69,'Budget vs Actual'!$I$69,'Budget vs Actual'!$K$69,'Budget vs Actual'!$M$69,'Budget vs Actual'!$K$71,'Budget vs Actual'!$M$71,'Budget vs Actual'!$K$72,'Budget vs Actual'!$M$72,'Budget vs Actual'!$G$73,'Budget vs Actual'!$I$73,'Budget vs Actual'!$K$73</definedName>
    <definedName name="QB_FORMULA_8" localSheetId="3" hidden="1">'Budget vs Actual'!$M$73,'Budget vs Actual'!$G$74,'Budget vs Actual'!$I$74,'Budget vs Actual'!$K$74,'Budget vs Actual'!$M$74,'Budget vs Actual'!$G$75,'Budget vs Actual'!$I$75,'Budget vs Actual'!$K$75,'Budget vs Actual'!$M$75,'Budget vs Actual'!$K$78,'Budget vs Actual'!$M$78,'Budget vs Actual'!$G$79,'Budget vs Actual'!$I$79,'Budget vs Actual'!$K$79,'Budget vs Actual'!$M$79,'Budget vs Actual'!$G$80</definedName>
    <definedName name="QB_FORMULA_9" localSheetId="3" hidden="1">'Budget vs Actual'!$I$80,'Budget vs Actual'!$K$80,'Budget vs Actual'!$M$80,'Budget vs Actual'!$G$81,'Budget vs Actual'!$I$81,'Budget vs Actual'!$K$81,'Budget vs Actual'!$M$81</definedName>
    <definedName name="QB_ROW_1" localSheetId="0" hidden="1">'Balance Sheet'!$A$2</definedName>
    <definedName name="QB_ROW_10031" localSheetId="0" hidden="1">'Balance Sheet'!$D$48</definedName>
    <definedName name="QB_ROW_1011" localSheetId="0" hidden="1">'Balance Sheet'!$B$3</definedName>
    <definedName name="QB_ROW_101220" localSheetId="0" hidden="1">'Balance Sheet'!$C$38</definedName>
    <definedName name="QB_ROW_10331" localSheetId="0" hidden="1">'Balance Sheet'!$D$50</definedName>
    <definedName name="QB_ROW_106240" localSheetId="0" hidden="1">'Balance Sheet'!$E$56</definedName>
    <definedName name="QB_ROW_107230" localSheetId="3" hidden="1">'Budget vs Actual'!$D$8</definedName>
    <definedName name="QB_ROW_107230" localSheetId="1" hidden="1">'PNL Jan-Oct '!$D$7</definedName>
    <definedName name="QB_ROW_110230" localSheetId="0" hidden="1">'Balance Sheet'!$D$64</definedName>
    <definedName name="QB_ROW_117220" localSheetId="0" hidden="1">'Balance Sheet'!$C$30</definedName>
    <definedName name="QB_ROW_12031" localSheetId="0" hidden="1">'Balance Sheet'!$D$51</definedName>
    <definedName name="QB_ROW_1220" localSheetId="0" hidden="1">'Balance Sheet'!$C$70</definedName>
    <definedName name="QB_ROW_12331" localSheetId="0" hidden="1">'Balance Sheet'!$D$59</definedName>
    <definedName name="QB_ROW_128240" localSheetId="0" hidden="1">'Balance Sheet'!$E$57</definedName>
    <definedName name="QB_ROW_13021" localSheetId="0" hidden="1">'Balance Sheet'!$C$61</definedName>
    <definedName name="QB_ROW_1311" localSheetId="0" hidden="1">'Balance Sheet'!$B$22</definedName>
    <definedName name="QB_ROW_13321" localSheetId="0" hidden="1">'Balance Sheet'!$C$65</definedName>
    <definedName name="QB_ROW_133230" localSheetId="0" hidden="1">'Balance Sheet'!$D$20</definedName>
    <definedName name="QB_ROW_134220" localSheetId="0" hidden="1">'Balance Sheet'!$C$72</definedName>
    <definedName name="QB_ROW_135220" localSheetId="0" hidden="1">'Balance Sheet'!$C$71</definedName>
    <definedName name="QB_ROW_136220" localSheetId="0" hidden="1">'Balance Sheet'!$C$31</definedName>
    <definedName name="QB_ROW_137220" localSheetId="0" hidden="1">'Balance Sheet'!$C$39</definedName>
    <definedName name="QB_ROW_14011" localSheetId="0" hidden="1">'Balance Sheet'!$B$67</definedName>
    <definedName name="QB_ROW_142240" localSheetId="3" hidden="1">'Budget vs Actual'!$E$35</definedName>
    <definedName name="QB_ROW_14311" localSheetId="0" hidden="1">'Balance Sheet'!$B$74</definedName>
    <definedName name="QB_ROW_146320" localSheetId="0" hidden="1">'Balance Sheet'!$C$32</definedName>
    <definedName name="QB_ROW_152330" localSheetId="0" hidden="1">'Balance Sheet'!$D$7</definedName>
    <definedName name="QB_ROW_154230" localSheetId="0" hidden="1">'Balance Sheet'!$D$8</definedName>
    <definedName name="QB_ROW_16240" localSheetId="3" hidden="1">'Budget vs Actual'!$E$61</definedName>
    <definedName name="QB_ROW_17221" localSheetId="0" hidden="1">'Balance Sheet'!$C$73</definedName>
    <definedName name="QB_ROW_180230" localSheetId="0" hidden="1">'Balance Sheet'!$D$17</definedName>
    <definedName name="QB_ROW_181230" localSheetId="0" hidden="1">'Balance Sheet'!$D$18</definedName>
    <definedName name="QB_ROW_18230" localSheetId="3" hidden="1">'Budget vs Actual'!$D$16</definedName>
    <definedName name="QB_ROW_18230" localSheetId="1" hidden="1">'PNL Jan-Oct '!$D$13</definedName>
    <definedName name="QB_ROW_18301" localSheetId="3" hidden="1">'Budget vs Actual'!$A$81</definedName>
    <definedName name="QB_ROW_18301" localSheetId="1" hidden="1">'PNL Jan-Oct '!$A$66</definedName>
    <definedName name="QB_ROW_18301" localSheetId="2" hidden="1">'PNL October'!$A$41</definedName>
    <definedName name="QB_ROW_183220" localSheetId="0" hidden="1">'Balance Sheet'!$C$42</definedName>
    <definedName name="QB_ROW_19011" localSheetId="3" hidden="1">'Budget vs Actual'!$B$3</definedName>
    <definedName name="QB_ROW_19011" localSheetId="1" hidden="1">'PNL Jan-Oct '!$B$2</definedName>
    <definedName name="QB_ROW_19011" localSheetId="2" hidden="1">'PNL October'!$B$2</definedName>
    <definedName name="QB_ROW_192030" localSheetId="3" hidden="1">'Budget vs Actual'!$D$48</definedName>
    <definedName name="QB_ROW_192030" localSheetId="1" hidden="1">'PNL Jan-Oct '!$D$38</definedName>
    <definedName name="QB_ROW_192030" localSheetId="2" hidden="1">'PNL October'!$D$23</definedName>
    <definedName name="QB_ROW_192330" localSheetId="3" hidden="1">'Budget vs Actual'!$D$54</definedName>
    <definedName name="QB_ROW_192330" localSheetId="1" hidden="1">'PNL Jan-Oct '!$D$43</definedName>
    <definedName name="QB_ROW_192330" localSheetId="2" hidden="1">'PNL October'!$D$27</definedName>
    <definedName name="QB_ROW_19311" localSheetId="3" hidden="1">'Budget vs Actual'!$B$75</definedName>
    <definedName name="QB_ROW_19311" localSheetId="1" hidden="1">'PNL Jan-Oct '!$B$60</definedName>
    <definedName name="QB_ROW_19311" localSheetId="2" hidden="1">'PNL October'!$B$35</definedName>
    <definedName name="QB_ROW_193230" localSheetId="3" hidden="1">'Budget vs Actual'!$D$78</definedName>
    <definedName name="QB_ROW_193230" localSheetId="1" hidden="1">'PNL Jan-Oct '!$D$63</definedName>
    <definedName name="QB_ROW_193230" localSheetId="2" hidden="1">'PNL October'!$D$38</definedName>
    <definedName name="QB_ROW_194030" localSheetId="3" hidden="1">'Budget vs Actual'!$D$70</definedName>
    <definedName name="QB_ROW_194030" localSheetId="1" hidden="1">'PNL Jan-Oct '!$D$56</definedName>
    <definedName name="QB_ROW_194330" localSheetId="3" hidden="1">'Budget vs Actual'!$D$73</definedName>
    <definedName name="QB_ROW_194330" localSheetId="1" hidden="1">'PNL Jan-Oct '!$D$58</definedName>
    <definedName name="QB_ROW_196240" localSheetId="0" hidden="1">'Balance Sheet'!$E$53</definedName>
    <definedName name="QB_ROW_198240" localSheetId="0" hidden="1">'Balance Sheet'!$E$52</definedName>
    <definedName name="QB_ROW_199240" localSheetId="0" hidden="1">'Balance Sheet'!$E$58</definedName>
    <definedName name="QB_ROW_20021" localSheetId="3" hidden="1">'Budget vs Actual'!$C$4</definedName>
    <definedName name="QB_ROW_20021" localSheetId="1" hidden="1">'PNL Jan-Oct '!$C$3</definedName>
    <definedName name="QB_ROW_20021" localSheetId="2" hidden="1">'PNL October'!$C$3</definedName>
    <definedName name="QB_ROW_2021" localSheetId="0" hidden="1">'Balance Sheet'!$C$4</definedName>
    <definedName name="QB_ROW_20321" localSheetId="3" hidden="1">'Budget vs Actual'!$C$10</definedName>
    <definedName name="QB_ROW_20321" localSheetId="1" hidden="1">'PNL Jan-Oct '!$C$9</definedName>
    <definedName name="QB_ROW_20321" localSheetId="2" hidden="1">'PNL October'!$C$6</definedName>
    <definedName name="QB_ROW_207230" localSheetId="3" hidden="1">'Budget vs Actual'!$D$15</definedName>
    <definedName name="QB_ROW_207230" localSheetId="1" hidden="1">'PNL Jan-Oct '!$D$12</definedName>
    <definedName name="QB_ROW_207230" localSheetId="2" hidden="1">'PNL October'!$D$8</definedName>
    <definedName name="QB_ROW_209240" localSheetId="0" hidden="1">'Balance Sheet'!$E$54</definedName>
    <definedName name="QB_ROW_21021" localSheetId="3" hidden="1">'Budget vs Actual'!$C$11</definedName>
    <definedName name="QB_ROW_21021" localSheetId="1" hidden="1">'PNL Jan-Oct '!$C$10</definedName>
    <definedName name="QB_ROW_21021" localSheetId="2" hidden="1">'PNL October'!$C$7</definedName>
    <definedName name="QB_ROW_21321" localSheetId="3" hidden="1">'Budget vs Actual'!$C$74</definedName>
    <definedName name="QB_ROW_21321" localSheetId="1" hidden="1">'PNL Jan-Oct '!$C$59</definedName>
    <definedName name="QB_ROW_21321" localSheetId="2" hidden="1">'PNL October'!$C$34</definedName>
    <definedName name="QB_ROW_216240" localSheetId="3" hidden="1">'Budget vs Actual'!$E$25</definedName>
    <definedName name="QB_ROW_216240" localSheetId="1" hidden="1">'PNL Jan-Oct '!$E$22</definedName>
    <definedName name="QB_ROW_216240" localSheetId="2" hidden="1">'PNL October'!$E$16</definedName>
    <definedName name="QB_ROW_217230" localSheetId="0" hidden="1">'Balance Sheet'!$D$5</definedName>
    <definedName name="QB_ROW_218230" localSheetId="0" hidden="1">'Balance Sheet'!$D$6</definedName>
    <definedName name="QB_ROW_22011" localSheetId="3" hidden="1">'Budget vs Actual'!$B$76</definedName>
    <definedName name="QB_ROW_22011" localSheetId="1" hidden="1">'PNL Jan-Oct '!$B$61</definedName>
    <definedName name="QB_ROW_22011" localSheetId="2" hidden="1">'PNL October'!$B$36</definedName>
    <definedName name="QB_ROW_220220" localSheetId="0" hidden="1">'Balance Sheet'!$C$37</definedName>
    <definedName name="QB_ROW_222240" localSheetId="3" hidden="1">'Budget vs Actual'!$E$63</definedName>
    <definedName name="QB_ROW_222240" localSheetId="1" hidden="1">'PNL Jan-Oct '!$E$50</definedName>
    <definedName name="QB_ROW_222240" localSheetId="2" hidden="1">'PNL October'!$E$32</definedName>
    <definedName name="QB_ROW_22230" localSheetId="3" hidden="1">'Budget vs Actual'!$D$13</definedName>
    <definedName name="QB_ROW_22230" localSheetId="1" hidden="1">'PNL Jan-Oct '!$D$11</definedName>
    <definedName name="QB_ROW_22311" localSheetId="3" hidden="1">'Budget vs Actual'!$B$80</definedName>
    <definedName name="QB_ROW_22311" localSheetId="1" hidden="1">'PNL Jan-Oct '!$B$65</definedName>
    <definedName name="QB_ROW_22311" localSheetId="2" hidden="1">'PNL October'!$B$40</definedName>
    <definedName name="QB_ROW_225020" localSheetId="0" hidden="1">'Balance Sheet'!$C$33</definedName>
    <definedName name="QB_ROW_225230" localSheetId="0" hidden="1">'Balance Sheet'!$D$35</definedName>
    <definedName name="QB_ROW_225320" localSheetId="0" hidden="1">'Balance Sheet'!$C$36</definedName>
    <definedName name="QB_ROW_230230" localSheetId="0" hidden="1">'Balance Sheet'!$D$34</definedName>
    <definedName name="QB_ROW_231240" localSheetId="3" hidden="1">'Budget vs Actual'!$E$49</definedName>
    <definedName name="QB_ROW_2321" localSheetId="0" hidden="1">'Balance Sheet'!$C$9</definedName>
    <definedName name="QB_ROW_2340" localSheetId="3" hidden="1">'Budget vs Actual'!$E$62</definedName>
    <definedName name="QB_ROW_237030" localSheetId="3" hidden="1">'Budget vs Actual'!$D$21</definedName>
    <definedName name="QB_ROW_237030" localSheetId="1" hidden="1">'PNL Jan-Oct '!$D$18</definedName>
    <definedName name="QB_ROW_237030" localSheetId="2" hidden="1">'PNL October'!$D$12</definedName>
    <definedName name="QB_ROW_237330" localSheetId="3" hidden="1">'Budget vs Actual'!$D$23</definedName>
    <definedName name="QB_ROW_237330" localSheetId="1" hidden="1">'PNL Jan-Oct '!$D$20</definedName>
    <definedName name="QB_ROW_237330" localSheetId="2" hidden="1">'PNL October'!$D$14</definedName>
    <definedName name="QB_ROW_24021" localSheetId="3" hidden="1">'Budget vs Actual'!$C$77</definedName>
    <definedName name="QB_ROW_24021" localSheetId="1" hidden="1">'PNL Jan-Oct '!$C$62</definedName>
    <definedName name="QB_ROW_24021" localSheetId="2" hidden="1">'PNL October'!$C$37</definedName>
    <definedName name="QB_ROW_241030" localSheetId="3" hidden="1">'Budget vs Actual'!$D$59</definedName>
    <definedName name="QB_ROW_241030" localSheetId="1" hidden="1">'PNL Jan-Oct '!$D$48</definedName>
    <definedName name="QB_ROW_241030" localSheetId="2" hidden="1">'PNL October'!$D$31</definedName>
    <definedName name="QB_ROW_241330" localSheetId="3" hidden="1">'Budget vs Actual'!$D$69</definedName>
    <definedName name="QB_ROW_241330" localSheetId="1" hidden="1">'PNL Jan-Oct '!$D$55</definedName>
    <definedName name="QB_ROW_241330" localSheetId="2" hidden="1">'PNL October'!$D$33</definedName>
    <definedName name="QB_ROW_24321" localSheetId="3" hidden="1">'Budget vs Actual'!$C$79</definedName>
    <definedName name="QB_ROW_24321" localSheetId="1" hidden="1">'PNL Jan-Oct '!$C$64</definedName>
    <definedName name="QB_ROW_24321" localSheetId="2" hidden="1">'PNL October'!$C$39</definedName>
    <definedName name="QB_ROW_250240" localSheetId="3" hidden="1">'Budget vs Actual'!$E$30</definedName>
    <definedName name="QB_ROW_250240" localSheetId="1" hidden="1">'PNL Jan-Oct '!$E$27</definedName>
    <definedName name="QB_ROW_250240" localSheetId="2" hidden="1">'PNL October'!$E$21</definedName>
    <definedName name="QB_ROW_251240" localSheetId="3" hidden="1">'Budget vs Actual'!$E$29</definedName>
    <definedName name="QB_ROW_251240" localSheetId="1" hidden="1">'PNL Jan-Oct '!$E$26</definedName>
    <definedName name="QB_ROW_251240" localSheetId="2" hidden="1">'PNL October'!$E$20</definedName>
    <definedName name="QB_ROW_252240" localSheetId="3" hidden="1">'Budget vs Actual'!$E$26</definedName>
    <definedName name="QB_ROW_252240" localSheetId="1" hidden="1">'PNL Jan-Oct '!$E$23</definedName>
    <definedName name="QB_ROW_252240" localSheetId="2" hidden="1">'PNL October'!$E$17</definedName>
    <definedName name="QB_ROW_253240" localSheetId="3" hidden="1">'Budget vs Actual'!$E$28</definedName>
    <definedName name="QB_ROW_253240" localSheetId="1" hidden="1">'PNL Jan-Oct '!$E$25</definedName>
    <definedName name="QB_ROW_253240" localSheetId="2" hidden="1">'PNL October'!$E$19</definedName>
    <definedName name="QB_ROW_254030" localSheetId="3" hidden="1">'Budget vs Actual'!$D$24</definedName>
    <definedName name="QB_ROW_254030" localSheetId="1" hidden="1">'PNL Jan-Oct '!$D$21</definedName>
    <definedName name="QB_ROW_254030" localSheetId="2" hidden="1">'PNL October'!$D$15</definedName>
    <definedName name="QB_ROW_254330" localSheetId="3" hidden="1">'Budget vs Actual'!$D$31</definedName>
    <definedName name="QB_ROW_254330" localSheetId="1" hidden="1">'PNL Jan-Oct '!$D$28</definedName>
    <definedName name="QB_ROW_254330" localSheetId="2" hidden="1">'PNL October'!$D$22</definedName>
    <definedName name="QB_ROW_255220" localSheetId="0" hidden="1">'Balance Sheet'!$C$29</definedName>
    <definedName name="QB_ROW_257230" localSheetId="3" hidden="1">'Budget vs Actual'!$D$5</definedName>
    <definedName name="QB_ROW_257230" localSheetId="1" hidden="1">'PNL Jan-Oct '!$D$4</definedName>
    <definedName name="QB_ROW_258230" localSheetId="0" hidden="1">'Balance Sheet'!$D$13</definedName>
    <definedName name="QB_ROW_262240" localSheetId="3" hidden="1">'Budget vs Actual'!$E$33</definedName>
    <definedName name="QB_ROW_262240" localSheetId="1" hidden="1">'PNL Jan-Oct '!$E$30</definedName>
    <definedName name="QB_ROW_265240" localSheetId="3" hidden="1">'Budget vs Actual'!$E$19</definedName>
    <definedName name="QB_ROW_265240" localSheetId="1" hidden="1">'PNL Jan-Oct '!$E$16</definedName>
    <definedName name="QB_ROW_267250" localSheetId="3" hidden="1">'Budget vs Actual'!$F$41</definedName>
    <definedName name="QB_ROW_267250" localSheetId="1" hidden="1">'PNL Jan-Oct '!$F$35</definedName>
    <definedName name="QB_ROW_268250" localSheetId="3" hidden="1">'Budget vs Actual'!$F$40</definedName>
    <definedName name="QB_ROW_269250" localSheetId="3" hidden="1">'Budget vs Actual'!$F$39</definedName>
    <definedName name="QB_ROW_27030" localSheetId="3" hidden="1">'Budget vs Actual'!$D$17</definedName>
    <definedName name="QB_ROW_27030" localSheetId="1" hidden="1">'PNL Jan-Oct '!$D$14</definedName>
    <definedName name="QB_ROW_27030" localSheetId="2" hidden="1">'PNL October'!$D$9</definedName>
    <definedName name="QB_ROW_271220" localSheetId="0" hidden="1">'Balance Sheet'!$C$69</definedName>
    <definedName name="QB_ROW_272220" localSheetId="0" hidden="1">'Balance Sheet'!$C$68</definedName>
    <definedName name="QB_ROW_273250" localSheetId="3" hidden="1">'Budget vs Actual'!$F$38</definedName>
    <definedName name="QB_ROW_273250" localSheetId="1" hidden="1">'PNL Jan-Oct '!$F$34</definedName>
    <definedName name="QB_ROW_27330" localSheetId="3" hidden="1">'Budget vs Actual'!$D$20</definedName>
    <definedName name="QB_ROW_27330" localSheetId="1" hidden="1">'PNL Jan-Oct '!$D$17</definedName>
    <definedName name="QB_ROW_27330" localSheetId="2" hidden="1">'PNL October'!$D$11</definedName>
    <definedName name="QB_ROW_274230" localSheetId="3" hidden="1">'Budget vs Actual'!$D$14</definedName>
    <definedName name="QB_ROW_277230" localSheetId="3" hidden="1">'Budget vs Actual'!$D$7</definedName>
    <definedName name="QB_ROW_277230" localSheetId="1" hidden="1">'PNL Jan-Oct '!$D$6</definedName>
    <definedName name="QB_ROW_277230" localSheetId="2" hidden="1">'PNL October'!$D$4</definedName>
    <definedName name="QB_ROW_278220" localSheetId="0" hidden="1">'Balance Sheet'!$C$27</definedName>
    <definedName name="QB_ROW_280230" localSheetId="0" hidden="1">'Balance Sheet'!$D$11</definedName>
    <definedName name="QB_ROW_281230" localSheetId="0" hidden="1">'Balance Sheet'!$D$16</definedName>
    <definedName name="QB_ROW_282220" localSheetId="0" hidden="1">'Balance Sheet'!$C$26</definedName>
    <definedName name="QB_ROW_28240" localSheetId="3" hidden="1">'Budget vs Actual'!$E$71</definedName>
    <definedName name="QB_ROW_28240" localSheetId="1" hidden="1">'PNL Jan-Oct '!$E$57</definedName>
    <definedName name="QB_ROW_283250" localSheetId="3" hidden="1">'Budget vs Actual'!$F$44</definedName>
    <definedName name="QB_ROW_284230" localSheetId="0" hidden="1">'Balance Sheet'!$D$63</definedName>
    <definedName name="QB_ROW_285250" localSheetId="3" hidden="1">'Budget vs Actual'!$F$37</definedName>
    <definedName name="QB_ROW_285250" localSheetId="1" hidden="1">'PNL Jan-Oct '!$F$33</definedName>
    <definedName name="QB_ROW_289220" localSheetId="0" hidden="1">'Balance Sheet'!$C$25</definedName>
    <definedName name="QB_ROW_290250" localSheetId="3" hidden="1">'Budget vs Actual'!$F$65</definedName>
    <definedName name="QB_ROW_290250" localSheetId="1" hidden="1">'PNL Jan-Oct '!$F$52</definedName>
    <definedName name="QB_ROW_291230" localSheetId="3" hidden="1">'Budget vs Actual'!$D$12</definedName>
    <definedName name="QB_ROW_293240" localSheetId="3" hidden="1">'Budget vs Actual'!$E$18</definedName>
    <definedName name="QB_ROW_293240" localSheetId="1" hidden="1">'PNL Jan-Oct '!$E$15</definedName>
    <definedName name="QB_ROW_293240" localSheetId="2" hidden="1">'PNL October'!$E$10</definedName>
    <definedName name="QB_ROW_294220" localSheetId="0" hidden="1">'Balance Sheet'!$C$24</definedName>
    <definedName name="QB_ROW_295230" localSheetId="0" hidden="1">'Balance Sheet'!$D$62</definedName>
    <definedName name="QB_ROW_297250" localSheetId="3" hidden="1">'Budget vs Actual'!$F$51</definedName>
    <definedName name="QB_ROW_297250" localSheetId="1" hidden="1">'PNL Jan-Oct '!$F$40</definedName>
    <definedName name="QB_ROW_297250" localSheetId="2" hidden="1">'PNL October'!$F$25</definedName>
    <definedName name="QB_ROW_30040" localSheetId="3" hidden="1">'Budget vs Actual'!$E$64</definedName>
    <definedName name="QB_ROW_30040" localSheetId="1" hidden="1">'PNL Jan-Oct '!$E$51</definedName>
    <definedName name="QB_ROW_301" localSheetId="0" hidden="1">'Balance Sheet'!$A$44</definedName>
    <definedName name="QB_ROW_3021" localSheetId="0" hidden="1">'Balance Sheet'!$C$10</definedName>
    <definedName name="QB_ROW_30250" localSheetId="3" hidden="1">'Budget vs Actual'!$F$66</definedName>
    <definedName name="QB_ROW_30340" localSheetId="3" hidden="1">'Budget vs Actual'!$E$67</definedName>
    <definedName name="QB_ROW_30340" localSheetId="1" hidden="1">'PNL Jan-Oct '!$E$53</definedName>
    <definedName name="QB_ROW_31340" localSheetId="3" hidden="1">'Budget vs Actual'!$E$22</definedName>
    <definedName name="QB_ROW_31340" localSheetId="1" hidden="1">'PNL Jan-Oct '!$E$19</definedName>
    <definedName name="QB_ROW_31340" localSheetId="2" hidden="1">'PNL October'!$E$13</definedName>
    <definedName name="QB_ROW_3230" localSheetId="3" hidden="1">'Budget vs Actual'!$D$6</definedName>
    <definedName name="QB_ROW_3230" localSheetId="1" hidden="1">'PNL Jan-Oct '!$D$5</definedName>
    <definedName name="QB_ROW_3321" localSheetId="0" hidden="1">'Balance Sheet'!$C$14</definedName>
    <definedName name="QB_ROW_39240" localSheetId="3" hidden="1">'Budget vs Actual'!$E$68</definedName>
    <definedName name="QB_ROW_39240" localSheetId="1" hidden="1">'PNL Jan-Oct '!$E$54</definedName>
    <definedName name="QB_ROW_4021" localSheetId="0" hidden="1">'Balance Sheet'!$C$15</definedName>
    <definedName name="QB_ROW_41030" localSheetId="3" hidden="1">'Budget vs Actual'!$D$32</definedName>
    <definedName name="QB_ROW_41030" localSheetId="1" hidden="1">'PNL Jan-Oct '!$D$29</definedName>
    <definedName name="QB_ROW_41330" localSheetId="3" hidden="1">'Budget vs Actual'!$D$47</definedName>
    <definedName name="QB_ROW_41330" localSheetId="1" hidden="1">'PNL Jan-Oct '!$D$37</definedName>
    <definedName name="QB_ROW_42240" localSheetId="3" hidden="1">'Budget vs Actual'!$E$34</definedName>
    <definedName name="QB_ROW_42240" localSheetId="1" hidden="1">'PNL Jan-Oct '!$E$31</definedName>
    <definedName name="QB_ROW_43040" localSheetId="3" hidden="1">'Budget vs Actual'!$E$43</definedName>
    <definedName name="QB_ROW_4321" localSheetId="0" hidden="1">'Balance Sheet'!$C$21</definedName>
    <definedName name="QB_ROW_43250" localSheetId="3" hidden="1">'Budget vs Actual'!$F$45</definedName>
    <definedName name="QB_ROW_43340" localSheetId="3" hidden="1">'Budget vs Actual'!$E$46</definedName>
    <definedName name="QB_ROW_44230" localSheetId="3" hidden="1">'Budget vs Actual'!$D$9</definedName>
    <definedName name="QB_ROW_44230" localSheetId="1" hidden="1">'PNL Jan-Oct '!$D$8</definedName>
    <definedName name="QB_ROW_44230" localSheetId="2" hidden="1">'PNL October'!$D$5</definedName>
    <definedName name="QB_ROW_50040" localSheetId="3" hidden="1">'Budget vs Actual'!$E$50</definedName>
    <definedName name="QB_ROW_50040" localSheetId="1" hidden="1">'PNL Jan-Oct '!$E$39</definedName>
    <definedName name="QB_ROW_50040" localSheetId="2" hidden="1">'PNL October'!$E$24</definedName>
    <definedName name="QB_ROW_5011" localSheetId="0" hidden="1">'Balance Sheet'!$B$23</definedName>
    <definedName name="QB_ROW_50250" localSheetId="3" hidden="1">'Budget vs Actual'!$F$52</definedName>
    <definedName name="QB_ROW_50250" localSheetId="1" hidden="1">'PNL Jan-Oct '!$F$41</definedName>
    <definedName name="QB_ROW_50340" localSheetId="3" hidden="1">'Budget vs Actual'!$E$53</definedName>
    <definedName name="QB_ROW_50340" localSheetId="1" hidden="1">'PNL Jan-Oct '!$E$42</definedName>
    <definedName name="QB_ROW_50340" localSheetId="2" hidden="1">'PNL October'!$E$26</definedName>
    <definedName name="QB_ROW_52340" localSheetId="3" hidden="1">'Budget vs Actual'!$E$72</definedName>
    <definedName name="QB_ROW_5311" localSheetId="0" hidden="1">'Balance Sheet'!$B$40</definedName>
    <definedName name="QB_ROW_6011" localSheetId="0" hidden="1">'Balance Sheet'!$B$41</definedName>
    <definedName name="QB_ROW_61240" localSheetId="3" hidden="1">'Budget vs Actual'!$E$57</definedName>
    <definedName name="QB_ROW_61240" localSheetId="1" hidden="1">'PNL Jan-Oct '!$E$46</definedName>
    <definedName name="QB_ROW_61240" localSheetId="2" hidden="1">'PNL October'!$E$29</definedName>
    <definedName name="QB_ROW_63030" localSheetId="3" hidden="1">'Budget vs Actual'!$D$55</definedName>
    <definedName name="QB_ROW_63030" localSheetId="1" hidden="1">'PNL Jan-Oct '!$D$44</definedName>
    <definedName name="QB_ROW_63030" localSheetId="2" hidden="1">'PNL October'!$D$28</definedName>
    <definedName name="QB_ROW_6311" localSheetId="0" hidden="1">'Balance Sheet'!$B$43</definedName>
    <definedName name="QB_ROW_63330" localSheetId="3" hidden="1">'Budget vs Actual'!$D$58</definedName>
    <definedName name="QB_ROW_63330" localSheetId="1" hidden="1">'PNL Jan-Oct '!$D$47</definedName>
    <definedName name="QB_ROW_63330" localSheetId="2" hidden="1">'PNL October'!$D$30</definedName>
    <definedName name="QB_ROW_64240" localSheetId="3" hidden="1">'Budget vs Actual'!$E$56</definedName>
    <definedName name="QB_ROW_64240" localSheetId="1" hidden="1">'PNL Jan-Oct '!$E$45</definedName>
    <definedName name="QB_ROW_67230" localSheetId="0" hidden="1">'Balance Sheet'!$D$12</definedName>
    <definedName name="QB_ROW_68240" localSheetId="0" hidden="1">'Balance Sheet'!$E$49</definedName>
    <definedName name="QB_ROW_7001" localSheetId="0" hidden="1">'Balance Sheet'!$A$45</definedName>
    <definedName name="QB_ROW_72340" localSheetId="3" hidden="1">'Budget vs Actual'!$E$27</definedName>
    <definedName name="QB_ROW_72340" localSheetId="1" hidden="1">'PNL Jan-Oct '!$E$24</definedName>
    <definedName name="QB_ROW_72340" localSheetId="2" hidden="1">'PNL October'!$E$18</definedName>
    <definedName name="QB_ROW_7240" localSheetId="3" hidden="1">'Budget vs Actual'!$E$60</definedName>
    <definedName name="QB_ROW_7240" localSheetId="1" hidden="1">'PNL Jan-Oct '!$E$49</definedName>
    <definedName name="QB_ROW_7301" localSheetId="0" hidden="1">'Balance Sheet'!$A$75</definedName>
    <definedName name="QB_ROW_74230" localSheetId="0" hidden="1">'Balance Sheet'!$D$19</definedName>
    <definedName name="QB_ROW_8011" localSheetId="0" hidden="1">'Balance Sheet'!$B$46</definedName>
    <definedName name="QB_ROW_82040" localSheetId="3" hidden="1">'Budget vs Actual'!$E$36</definedName>
    <definedName name="QB_ROW_82040" localSheetId="1" hidden="1">'PNL Jan-Oct '!$E$32</definedName>
    <definedName name="QB_ROW_82340" localSheetId="3" hidden="1">'Budget vs Actual'!$E$42</definedName>
    <definedName name="QB_ROW_82340" localSheetId="1" hidden="1">'PNL Jan-Oct '!$E$36</definedName>
    <definedName name="QB_ROW_8311" localSheetId="0" hidden="1">'Balance Sheet'!$B$66</definedName>
    <definedName name="QB_ROW_83240" localSheetId="0" hidden="1">'Balance Sheet'!$E$55</definedName>
    <definedName name="QB_ROW_9021" localSheetId="0" hidden="1">'Balance Sheet'!$C$47</definedName>
    <definedName name="QB_ROW_9321" localSheetId="0" hidden="1">'Balance Sheet'!$C$60</definedName>
    <definedName name="QB_ROW_98220" localSheetId="0" hidden="1">'Balance Sheet'!$C$28</definedName>
    <definedName name="QBCANSUPPORTUPDATE" localSheetId="0">TRUE</definedName>
    <definedName name="QBCANSUPPORTUPDATE" localSheetId="3">TRUE</definedName>
    <definedName name="QBCANSUPPORTUPDATE" localSheetId="4">FALSE</definedName>
    <definedName name="QBCANSUPPORTUPDATE" localSheetId="1">TRUE</definedName>
    <definedName name="QBCANSUPPORTUPDATE" localSheetId="2">TRUE</definedName>
    <definedName name="QBCOMPANYFILENAME" localSheetId="0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4">"C:\Users\Public\Documents\Intuit\QuickBooks\Company Files\PBSD 2013.QBW"</definedName>
    <definedName name="QBCOMPANYFILENAME" localSheetId="1">"C:\Users\Public\Documents\Intuit\QuickBooks\Company Files\PBSD 2013.QBW"</definedName>
    <definedName name="QBCOMPANYFILENAME" localSheetId="2">"C:\Users\Public\Documents\Intuit\QuickBooks\Company Files\PBSD 2013.QBW"</definedName>
    <definedName name="QBENDDATE" localSheetId="0">20231031</definedName>
    <definedName name="QBENDDATE" localSheetId="3">20231031</definedName>
    <definedName name="QBENDDATE" localSheetId="4">20231031</definedName>
    <definedName name="QBENDDATE" localSheetId="1">20231031</definedName>
    <definedName name="QBENDDATE" localSheetId="2">20231031</definedName>
    <definedName name="QBHEADERSONSCREEN" localSheetId="0">FALSE</definedName>
    <definedName name="QBHEADERSONSCREEN" localSheetId="3">FALSE</definedName>
    <definedName name="QBHEADERSONSCREEN" localSheetId="4">FALSE</definedName>
    <definedName name="QBHEADERSONSCREEN" localSheetId="1">FALSE</definedName>
    <definedName name="QBHEADERSONSCREEN" localSheetId="2">FALSE</definedName>
    <definedName name="QBMETADATASIZE" localSheetId="0">5924</definedName>
    <definedName name="QBMETADATASIZE" localSheetId="3">5924</definedName>
    <definedName name="QBMETADATASIZE" localSheetId="4">0</definedName>
    <definedName name="QBMETADATASIZE" localSheetId="1">5924</definedName>
    <definedName name="QBMETADATASIZE" localSheetId="2">5924</definedName>
    <definedName name="QBPRESERVECOLOR" localSheetId="0">TRUE</definedName>
    <definedName name="QBPRESERVECOLOR" localSheetId="3">TRUE</definedName>
    <definedName name="QBPRESERVECOLOR" localSheetId="4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3">TRUE</definedName>
    <definedName name="QBPRESERVEFONT" localSheetId="4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3">TRUE</definedName>
    <definedName name="QBPRESERVEROWHEIGHT" localSheetId="4">TRUE</definedName>
    <definedName name="QBPRESERVEROWHEIGHT" localSheetId="1">TRUE</definedName>
    <definedName name="QBPRESERVEROWHEIGHT" localSheetId="2">TRUE</definedName>
    <definedName name="QBPRESERVESPACE" localSheetId="0">TRUE</definedName>
    <definedName name="QBPRESERVESPACE" localSheetId="3">TRUE</definedName>
    <definedName name="QBPRESERVESPACE" localSheetId="4">TRUE</definedName>
    <definedName name="QBPRESERVESPACE" localSheetId="1">TRUE</definedName>
    <definedName name="QBPRESERVESPACE" localSheetId="2">TRUE</definedName>
    <definedName name="QBREPORTCOLAXIS" localSheetId="0">0</definedName>
    <definedName name="QBREPORTCOLAXIS" localSheetId="3">0</definedName>
    <definedName name="QBREPORTCOLAXIS" localSheetId="4">0</definedName>
    <definedName name="QBREPORTCOLAXIS" localSheetId="1">0</definedName>
    <definedName name="QBREPORTCOLAXIS" localSheetId="2">0</definedName>
    <definedName name="QBREPORTCOMPANYID" localSheetId="0">"023fc636988644559ad9c4e30ae45b1f"</definedName>
    <definedName name="QBREPORTCOMPANYID" localSheetId="3">"023fc636988644559ad9c4e30ae45b1f"</definedName>
    <definedName name="QBREPORTCOMPANYID" localSheetId="4">"023fc636988644559ad9c4e30ae45b1f"</definedName>
    <definedName name="QBREPORTCOMPANYID" localSheetId="1">"023fc636988644559ad9c4e30ae45b1f"</definedName>
    <definedName name="QBREPORTCOMPANYID" localSheetId="2">"023fc636988644559ad9c4e30ae45b1f"</definedName>
    <definedName name="QBREPORTCOMPARECOL_ANNUALBUDGET" localSheetId="0">FALSE</definedName>
    <definedName name="QBREPORTCOMPARECOL_ANNUALBUDGET" localSheetId="3">FALSE</definedName>
    <definedName name="QBREPORTCOMPARECOL_ANNUALBUDGET" localSheetId="4">FALSE</definedName>
    <definedName name="QBREPORTCOMPARECOL_ANNUALBUDGET" localSheetId="1">FALSE</definedName>
    <definedName name="QBREPORTCOMPARECOL_ANNUALBUDGET" localSheetId="2">FALSE</definedName>
    <definedName name="QBREPORTCOMPARECOL_AVGCOGS" localSheetId="0">FALSE</definedName>
    <definedName name="QBREPORTCOMPARECOL_AVGCOGS" localSheetId="3">FALSE</definedName>
    <definedName name="QBREPORTCOMPARECOL_AVGCOGS" localSheetId="4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3">FALSE</definedName>
    <definedName name="QBREPORTCOMPARECOL_AVGPRICE" localSheetId="4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3">TRUE</definedName>
    <definedName name="QBREPORTCOMPARECOL_BUDDIFF" localSheetId="4">FALSE</definedName>
    <definedName name="QBREPORTCOMPARECOL_BUDDIFF" localSheetId="1">FALSE</definedName>
    <definedName name="QBREPORTCOMPARECOL_BUDDIFF" localSheetId="2">FALSE</definedName>
    <definedName name="QBREPORTCOMPARECOL_BUDGET" localSheetId="0">FALSE</definedName>
    <definedName name="QBREPORTCOMPARECOL_BUDGET" localSheetId="3">TRUE</definedName>
    <definedName name="QBREPORTCOMPARECOL_BUDGET" localSheetId="4">FALSE</definedName>
    <definedName name="QBREPORTCOMPARECOL_BUDGET" localSheetId="1">FALSE</definedName>
    <definedName name="QBREPORTCOMPARECOL_BUDGET" localSheetId="2">FALSE</definedName>
    <definedName name="QBREPORTCOMPARECOL_BUDPCT" localSheetId="0">FALSE</definedName>
    <definedName name="QBREPORTCOMPARECOL_BUDPCT" localSheetId="3">TRUE</definedName>
    <definedName name="QBREPORTCOMPARECOL_BUDPCT" localSheetId="4">FALSE</definedName>
    <definedName name="QBREPORTCOMPARECOL_BUDPCT" localSheetId="1">FALSE</definedName>
    <definedName name="QBREPORTCOMPARECOL_BUDPCT" localSheetId="2">FALSE</definedName>
    <definedName name="QBREPORTCOMPARECOL_COGS" localSheetId="0">FALSE</definedName>
    <definedName name="QBREPORTCOMPARECOL_COGS" localSheetId="3">FALSE</definedName>
    <definedName name="QBREPORTCOMPARECOL_COGS" localSheetId="4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3">FALSE</definedName>
    <definedName name="QBREPORTCOMPARECOL_EXCLUDEAMOUNT" localSheetId="4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3">FALSE</definedName>
    <definedName name="QBREPORTCOMPARECOL_EXCLUDECURPERIOD" localSheetId="4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3">FALSE</definedName>
    <definedName name="QBREPORTCOMPARECOL_FORECAST" localSheetId="4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3">FALSE</definedName>
    <definedName name="QBREPORTCOMPARECOL_GROSSMARGIN" localSheetId="4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3">FALSE</definedName>
    <definedName name="QBREPORTCOMPARECOL_GROSSMARGINPCT" localSheetId="4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3">FALSE</definedName>
    <definedName name="QBREPORTCOMPARECOL_HOURS" localSheetId="4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3">FALSE</definedName>
    <definedName name="QBREPORTCOMPARECOL_PCTCOL" localSheetId="4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3">FALSE</definedName>
    <definedName name="QBREPORTCOMPARECOL_PCTEXPENSE" localSheetId="4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3">FALSE</definedName>
    <definedName name="QBREPORTCOMPARECOL_PCTINCOME" localSheetId="4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3">FALSE</definedName>
    <definedName name="QBREPORTCOMPARECOL_PCTOFSALES" localSheetId="4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3">FALSE</definedName>
    <definedName name="QBREPORTCOMPARECOL_PCTROW" localSheetId="4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3">FALSE</definedName>
    <definedName name="QBREPORTCOMPARECOL_PPDIFF" localSheetId="4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3">FALSE</definedName>
    <definedName name="QBREPORTCOMPARECOL_PPPCT" localSheetId="4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3">FALSE</definedName>
    <definedName name="QBREPORTCOMPARECOL_PREVPERIOD" localSheetId="4">FALSE</definedName>
    <definedName name="QBREPORTCOMPARECOL_PREVPERIOD" localSheetId="1">FALSE</definedName>
    <definedName name="QBREPORTCOMPARECOL_PREVPERIOD" localSheetId="2">FALSE</definedName>
    <definedName name="QBREPORTCOMPARECOL_PREVYEAR" localSheetId="0">FALSE</definedName>
    <definedName name="QBREPORTCOMPARECOL_PREVYEAR" localSheetId="3">FALSE</definedName>
    <definedName name="QBREPORTCOMPARECOL_PREVYEAR" localSheetId="4">FALSE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3">FALSE</definedName>
    <definedName name="QBREPORTCOMPARECOL_PYDIFF" localSheetId="4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3">FALSE</definedName>
    <definedName name="QBREPORTCOMPARECOL_PYPCT" localSheetId="4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3">FALSE</definedName>
    <definedName name="QBREPORTCOMPARECOL_QTY" localSheetId="4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3">FALSE</definedName>
    <definedName name="QBREPORTCOMPARECOL_RATE" localSheetId="4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3">FALSE</definedName>
    <definedName name="QBREPORTCOMPARECOL_TRIPBILLEDMILES" localSheetId="4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3">FALSE</definedName>
    <definedName name="QBREPORTCOMPARECOL_TRIPBILLINGAMOUNT" localSheetId="4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3">FALSE</definedName>
    <definedName name="QBREPORTCOMPARECOL_TRIPMILES" localSheetId="4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3">FALSE</definedName>
    <definedName name="QBREPORTCOMPARECOL_TRIPNOTBILLABLEMILES" localSheetId="4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3">FALSE</definedName>
    <definedName name="QBREPORTCOMPARECOL_TRIPTAXDEDUCTIBLEAMOUNT" localSheetId="4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3">FALSE</definedName>
    <definedName name="QBREPORTCOMPARECOL_TRIPUNBILLEDMILES" localSheetId="4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3">FALSE</definedName>
    <definedName name="QBREPORTCOMPARECOL_YTD" localSheetId="4">FALSE</definedName>
    <definedName name="QBREPORTCOMPARECOL_YTD" localSheetId="1">FALSE</definedName>
    <definedName name="QBREPORTCOMPARECOL_YTD" localSheetId="2">FALSE</definedName>
    <definedName name="QBREPORTCOMPARECOL_YTDBUDGET" localSheetId="0">FALSE</definedName>
    <definedName name="QBREPORTCOMPARECOL_YTDBUDGET" localSheetId="3">FALSE</definedName>
    <definedName name="QBREPORTCOMPARECOL_YTDBUDGET" localSheetId="4">FALSE</definedName>
    <definedName name="QBREPORTCOMPARECOL_YTDBUDGET" localSheetId="1">FALSE</definedName>
    <definedName name="QBREPORTCOMPARECOL_YTDBUDGET" localSheetId="2">FALSE</definedName>
    <definedName name="QBREPORTCOMPARECOL_YTDPCT" localSheetId="0">FALSE</definedName>
    <definedName name="QBREPORTCOMPARECOL_YTDPCT" localSheetId="3">FALSE</definedName>
    <definedName name="QBREPORTCOMPARECOL_YTDPCT" localSheetId="4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3">11</definedName>
    <definedName name="QBREPORTROWAXIS" localSheetId="4">70</definedName>
    <definedName name="QBREPORTROWAXIS" localSheetId="1">11</definedName>
    <definedName name="QBREPORTROWAXIS" localSheetId="2">11</definedName>
    <definedName name="QBREPORTSUBCOLAXIS" localSheetId="0">0</definedName>
    <definedName name="QBREPORTSUBCOLAXIS" localSheetId="3">24</definedName>
    <definedName name="QBREPORTSUBCOLAXIS" localSheetId="4">0</definedName>
    <definedName name="QBREPORTSUBCOLAXIS" localSheetId="1">0</definedName>
    <definedName name="QBREPORTSUBCOLAXIS" localSheetId="2">0</definedName>
    <definedName name="QBREPORTTYPE" localSheetId="0">5</definedName>
    <definedName name="QBREPORTTYPE" localSheetId="3">288</definedName>
    <definedName name="QBREPORTTYPE" localSheetId="4">115</definedName>
    <definedName name="QBREPORTTYPE" localSheetId="1">0</definedName>
    <definedName name="QBREPORTTYPE" localSheetId="2">0</definedName>
    <definedName name="QBROWHEADERS" localSheetId="0">5</definedName>
    <definedName name="QBROWHEADERS" localSheetId="3">6</definedName>
    <definedName name="QBROWHEADERS" localSheetId="4">1</definedName>
    <definedName name="QBROWHEADERS" localSheetId="1">6</definedName>
    <definedName name="QBROWHEADERS" localSheetId="2">6</definedName>
    <definedName name="QBSTARTDATE" localSheetId="0">20231001</definedName>
    <definedName name="QBSTARTDATE" localSheetId="3">20230101</definedName>
    <definedName name="QBSTARTDATE" localSheetId="4">20231001</definedName>
    <definedName name="QBSTARTDATE" localSheetId="1">20230101</definedName>
    <definedName name="QBSTARTDATE" localSheetId="2">20231001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9" l="1"/>
  <c r="I20" i="9"/>
  <c r="I31" i="9"/>
  <c r="I42" i="9"/>
  <c r="I46" i="9"/>
  <c r="I47" i="9"/>
  <c r="I53" i="9"/>
  <c r="I54" i="9"/>
  <c r="I58" i="9"/>
  <c r="I67" i="9"/>
  <c r="I69" i="9"/>
  <c r="I73" i="9"/>
  <c r="I74" i="9"/>
  <c r="I75" i="9"/>
  <c r="I79" i="9"/>
  <c r="I80" i="9"/>
  <c r="I81" i="9"/>
  <c r="G10" i="9"/>
  <c r="G20" i="9"/>
  <c r="G23" i="9"/>
  <c r="G31" i="9"/>
  <c r="G42" i="9"/>
  <c r="G46" i="9"/>
  <c r="G47" i="9"/>
  <c r="G53" i="9"/>
  <c r="G54" i="9"/>
  <c r="G58" i="9"/>
  <c r="G67" i="9"/>
  <c r="G69" i="9"/>
  <c r="G73" i="9"/>
  <c r="G74" i="9"/>
  <c r="G75" i="9"/>
  <c r="G79" i="9"/>
  <c r="G80" i="9"/>
  <c r="G81" i="9"/>
  <c r="M81" i="9"/>
  <c r="K81" i="9"/>
  <c r="M80" i="9"/>
  <c r="K80" i="9"/>
  <c r="M79" i="9"/>
  <c r="K79" i="9"/>
  <c r="M78" i="9"/>
  <c r="K78" i="9"/>
  <c r="M75" i="9"/>
  <c r="K75" i="9"/>
  <c r="M74" i="9"/>
  <c r="K74" i="9"/>
  <c r="M73" i="9"/>
  <c r="K73" i="9"/>
  <c r="M72" i="9"/>
  <c r="K72" i="9"/>
  <c r="M71" i="9"/>
  <c r="K71" i="9"/>
  <c r="M69" i="9"/>
  <c r="K69" i="9"/>
  <c r="M68" i="9"/>
  <c r="K68" i="9"/>
  <c r="M67" i="9"/>
  <c r="K67" i="9"/>
  <c r="M66" i="9"/>
  <c r="K66" i="9"/>
  <c r="M65" i="9"/>
  <c r="K65" i="9"/>
  <c r="M63" i="9"/>
  <c r="K63" i="9"/>
  <c r="M62" i="9"/>
  <c r="K62" i="9"/>
  <c r="M61" i="9"/>
  <c r="K61" i="9"/>
  <c r="M60" i="9"/>
  <c r="K60" i="9"/>
  <c r="M58" i="9"/>
  <c r="K58" i="9"/>
  <c r="M57" i="9"/>
  <c r="K57" i="9"/>
  <c r="M56" i="9"/>
  <c r="K56" i="9"/>
  <c r="M54" i="9"/>
  <c r="K54" i="9"/>
  <c r="M53" i="9"/>
  <c r="K53" i="9"/>
  <c r="M52" i="9"/>
  <c r="K52" i="9"/>
  <c r="M49" i="9"/>
  <c r="K49" i="9"/>
  <c r="M47" i="9"/>
  <c r="K47" i="9"/>
  <c r="M46" i="9"/>
  <c r="K46" i="9"/>
  <c r="M45" i="9"/>
  <c r="K45" i="9"/>
  <c r="M44" i="9"/>
  <c r="K44" i="9"/>
  <c r="M42" i="9"/>
  <c r="K42" i="9"/>
  <c r="M41" i="9"/>
  <c r="K41" i="9"/>
  <c r="M40" i="9"/>
  <c r="K40" i="9"/>
  <c r="M39" i="9"/>
  <c r="K39" i="9"/>
  <c r="M37" i="9"/>
  <c r="K37" i="9"/>
  <c r="M35" i="9"/>
  <c r="K35" i="9"/>
  <c r="M34" i="9"/>
  <c r="K34" i="9"/>
  <c r="M33" i="9"/>
  <c r="K33" i="9"/>
  <c r="M31" i="9"/>
  <c r="K31" i="9"/>
  <c r="M30" i="9"/>
  <c r="K30" i="9"/>
  <c r="M29" i="9"/>
  <c r="K29" i="9"/>
  <c r="M28" i="9"/>
  <c r="K28" i="9"/>
  <c r="M27" i="9"/>
  <c r="K27" i="9"/>
  <c r="M26" i="9"/>
  <c r="K26" i="9"/>
  <c r="M25" i="9"/>
  <c r="K25" i="9"/>
  <c r="M20" i="9"/>
  <c r="K20" i="9"/>
  <c r="M19" i="9"/>
  <c r="K19" i="9"/>
  <c r="M18" i="9"/>
  <c r="K18" i="9"/>
  <c r="M16" i="9"/>
  <c r="K16" i="9"/>
  <c r="M15" i="9"/>
  <c r="K15" i="9"/>
  <c r="M14" i="9"/>
  <c r="K14" i="9"/>
  <c r="M13" i="9"/>
  <c r="K13" i="9"/>
  <c r="M12" i="9"/>
  <c r="K12" i="9"/>
  <c r="M10" i="9"/>
  <c r="K10" i="9"/>
  <c r="M9" i="9"/>
  <c r="K9" i="9"/>
  <c r="M8" i="9"/>
  <c r="K8" i="9"/>
  <c r="M7" i="9"/>
  <c r="K7" i="9"/>
  <c r="M6" i="9"/>
  <c r="K6" i="9"/>
  <c r="M5" i="9"/>
  <c r="K5" i="9"/>
  <c r="F50" i="7"/>
  <c r="F59" i="7"/>
  <c r="F60" i="7"/>
  <c r="F65" i="7"/>
  <c r="F66" i="7"/>
  <c r="F74" i="7"/>
  <c r="F75" i="7"/>
  <c r="F9" i="7"/>
  <c r="F14" i="7"/>
  <c r="F21" i="7"/>
  <c r="F22" i="7"/>
  <c r="F36" i="7"/>
  <c r="F40" i="7"/>
  <c r="F43" i="7"/>
  <c r="F44" i="7"/>
  <c r="P138" i="5"/>
  <c r="N138" i="5"/>
  <c r="P132" i="5"/>
  <c r="N132" i="5"/>
  <c r="P127" i="5"/>
  <c r="N127" i="5"/>
  <c r="P122" i="5"/>
  <c r="N122" i="5"/>
  <c r="P117" i="5"/>
  <c r="N117" i="5"/>
  <c r="P111" i="5"/>
  <c r="N111" i="5"/>
  <c r="P106" i="5"/>
  <c r="N106" i="5"/>
  <c r="P101" i="5"/>
  <c r="N101" i="5"/>
  <c r="P88" i="5"/>
  <c r="N88" i="5"/>
  <c r="P72" i="5"/>
  <c r="N72" i="5"/>
  <c r="P61" i="5"/>
  <c r="N61" i="5"/>
  <c r="P46" i="5"/>
  <c r="N46" i="5"/>
  <c r="P34" i="5"/>
  <c r="N34" i="5"/>
  <c r="P20" i="5"/>
  <c r="N20" i="5"/>
  <c r="P15" i="5"/>
  <c r="N15" i="5"/>
  <c r="P6" i="5"/>
  <c r="N6" i="5"/>
  <c r="G9" i="3"/>
  <c r="G17" i="3"/>
  <c r="G20" i="3"/>
  <c r="G28" i="3"/>
  <c r="G36" i="3"/>
  <c r="G37" i="3"/>
  <c r="G42" i="3"/>
  <c r="G43" i="3"/>
  <c r="G47" i="3"/>
  <c r="G53" i="3"/>
  <c r="G55" i="3"/>
  <c r="G58" i="3"/>
  <c r="G59" i="3"/>
  <c r="G60" i="3"/>
  <c r="G64" i="3"/>
  <c r="G65" i="3"/>
  <c r="G66" i="3"/>
  <c r="G6" i="1"/>
  <c r="G11" i="1"/>
  <c r="G14" i="1"/>
  <c r="G22" i="1"/>
  <c r="G26" i="1"/>
  <c r="G27" i="1"/>
  <c r="G30" i="1"/>
  <c r="G33" i="1"/>
  <c r="G34" i="1"/>
  <c r="G35" i="1"/>
  <c r="G39" i="1"/>
  <c r="G40" i="1"/>
  <c r="G41" i="1"/>
</calcChain>
</file>

<file path=xl/sharedStrings.xml><?xml version="1.0" encoding="utf-8"?>
<sst xmlns="http://schemas.openxmlformats.org/spreadsheetml/2006/main" count="459" uniqueCount="198">
  <si>
    <t>Oct 23</t>
  </si>
  <si>
    <t>Ordinary Income/Expense</t>
  </si>
  <si>
    <t>Income</t>
  </si>
  <si>
    <t>1000 · New User Connection Fee</t>
  </si>
  <si>
    <t>410 · Monthly REUs User Fees</t>
  </si>
  <si>
    <t>Total Income</t>
  </si>
  <si>
    <t>Expense</t>
  </si>
  <si>
    <t>GBWWTPC Processing Fees</t>
  </si>
  <si>
    <t>Maintenance</t>
  </si>
  <si>
    <t>Storage</t>
  </si>
  <si>
    <t>Total Maintenance</t>
  </si>
  <si>
    <t>Operating</t>
  </si>
  <si>
    <t>500 · Operating Wage Expenses</t>
  </si>
  <si>
    <t>Total Operating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</si>
  <si>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</si>
  <si>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</si>
  <si>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</si>
  <si>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</si>
  <si>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</si>
  <si>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</si>
  <si>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</si>
  <si>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</si>
  <si>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530 · Grounds Maintenance</t>
  </si>
  <si>
    <t>Snow Plowing/Mowing</t>
  </si>
  <si>
    <t>Mowing</t>
  </si>
  <si>
    <t>Total Snow Plowing/Mowing</t>
  </si>
  <si>
    <t>Total 530 · Grounds Maintenance</t>
  </si>
  <si>
    <t>540 · Utilities</t>
  </si>
  <si>
    <t>Telephone</t>
  </si>
  <si>
    <t>Total 540 · Utilities</t>
  </si>
  <si>
    <t>580 · Office Expenses</t>
  </si>
  <si>
    <t>Office Rent</t>
  </si>
  <si>
    <t>Total 580 · Office Expenses</t>
  </si>
  <si>
    <t>Total Expense</t>
  </si>
  <si>
    <t>Net Ordinary Income</t>
  </si>
  <si>
    <t>Other Income/Expense</t>
  </si>
  <si>
    <t>Other Expense</t>
  </si>
  <si>
    <t>550 · Depreciation and Amortization</t>
  </si>
  <si>
    <t>Total Other Expense</t>
  </si>
  <si>
    <t>Net Other Income</t>
  </si>
  <si>
    <t>Net Income</t>
  </si>
  <si>
    <t>Jan - Oct 23</t>
  </si>
  <si>
    <t>601 · Irregular Tax Payments</t>
  </si>
  <si>
    <t>611 · Interest  Income</t>
  </si>
  <si>
    <t>600 · Tax Levy</t>
  </si>
  <si>
    <t>700 · Interest Expense to CWF Loans</t>
  </si>
  <si>
    <t>Insurance</t>
  </si>
  <si>
    <t>Lift Station/Pump/Gen Sets</t>
  </si>
  <si>
    <t>Professional Fees</t>
  </si>
  <si>
    <t>Utility Location Services</t>
  </si>
  <si>
    <t>Accounting</t>
  </si>
  <si>
    <t>Engineering</t>
  </si>
  <si>
    <t>WO #6 LLS Project</t>
  </si>
  <si>
    <t>LLS Wetland Deliniation</t>
  </si>
  <si>
    <t>WO #15  General Engineering</t>
  </si>
  <si>
    <t>Total Engineering</t>
  </si>
  <si>
    <t>Total Professional Fees</t>
  </si>
  <si>
    <t>Snow Plowing/Mowing - Other</t>
  </si>
  <si>
    <t>Electricity</t>
  </si>
  <si>
    <t>Advertising</t>
  </si>
  <si>
    <t>Office Supplies</t>
  </si>
  <si>
    <t>Intuit Subscription &amp; Fees</t>
  </si>
  <si>
    <t>Total Office Supplies</t>
  </si>
  <si>
    <t>Postage and delivery</t>
  </si>
  <si>
    <t>590 · Other Expenses</t>
  </si>
  <si>
    <t>Misc Exp/Gloves</t>
  </si>
  <si>
    <t>Total 590 · Other Expenses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</si>
  <si>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</si>
  <si>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</si>
  <si>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</si>
  <si>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</si>
  <si>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</si>
  <si>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</si>
  <si>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</si>
  <si>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</si>
  <si>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</si>
  <si>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TOTAL</t>
  </si>
  <si>
    <t>Liability Check</t>
  </si>
  <si>
    <t>Paycheck</t>
  </si>
  <si>
    <t>Check</t>
  </si>
  <si>
    <t>Bill Pmt -Check</t>
  </si>
  <si>
    <t>Bill</t>
  </si>
  <si>
    <t>E-pay</t>
  </si>
  <si>
    <t>DD1098</t>
  </si>
  <si>
    <t>DD1099</t>
  </si>
  <si>
    <t>DD1100</t>
  </si>
  <si>
    <t>6417</t>
  </si>
  <si>
    <t>6418</t>
  </si>
  <si>
    <t>6419</t>
  </si>
  <si>
    <t>6420</t>
  </si>
  <si>
    <t>6421</t>
  </si>
  <si>
    <t>6422</t>
  </si>
  <si>
    <t>6423</t>
  </si>
  <si>
    <t>6424</t>
  </si>
  <si>
    <t>6425</t>
  </si>
  <si>
    <t>6426</t>
  </si>
  <si>
    <t>QuickBooks Payroll Service</t>
  </si>
  <si>
    <t>United States Treasury</t>
  </si>
  <si>
    <t>Wisconsin Dept. of Revenue</t>
  </si>
  <si>
    <t>Dennis Clark</t>
  </si>
  <si>
    <t>Levi Leafblad {commissioner}</t>
  </si>
  <si>
    <t>Rose M Lawyer</t>
  </si>
  <si>
    <t>Andrew J Long</t>
  </si>
  <si>
    <t>Duane L. Dehn</t>
  </si>
  <si>
    <t>Ryan Faragher</t>
  </si>
  <si>
    <t>Spectrum Charter</t>
  </si>
  <si>
    <t>Duane L. Dehn Ind.</t>
  </si>
  <si>
    <t>102 · Chippewa Valley ch 9190 2049</t>
  </si>
  <si>
    <t>2110 · Direct Deposit Liabilities</t>
  </si>
  <si>
    <t>215 · Payroll Liabilities</t>
  </si>
  <si>
    <t>Oct 31, 23</t>
  </si>
  <si>
    <t>ASSETS</t>
  </si>
  <si>
    <t>Current Assets</t>
  </si>
  <si>
    <t>Checking/Savings</t>
  </si>
  <si>
    <t>104-Clean Water Fund-plant ERF</t>
  </si>
  <si>
    <t>105-Cash Reserve  9190 8244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</si>
  <si>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</si>
  <si>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</si>
  <si>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</si>
  <si>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</si>
  <si>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</si>
  <si>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</si>
  <si>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Total Accounts Receivable</t>
  </si>
  <si>
    <t>Other Current Assets</t>
  </si>
  <si>
    <t>Annual Payment</t>
  </si>
  <si>
    <t>118 · Interest Receivable</t>
  </si>
  <si>
    <t>124 · Due From Town of Bayfield</t>
  </si>
  <si>
    <t>125 · Undeposited Funds</t>
  </si>
  <si>
    <t>136 · Prepaid Expense</t>
  </si>
  <si>
    <t>Total Other Current Assets</t>
  </si>
  <si>
    <t>Total Current Assets</t>
  </si>
  <si>
    <t>Fixed Assets</t>
  </si>
  <si>
    <t>Lower Lift Station Line Project</t>
  </si>
  <si>
    <t>187A · PSVA MH Project</t>
  </si>
  <si>
    <t>187 · Apple Hill Extension Project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</si>
  <si>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</si>
  <si>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</si>
  <si>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</si>
  <si>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</si>
  <si>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</si>
  <si>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</si>
  <si>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</si>
  <si>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</si>
  <si>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</si>
  <si>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</si>
  <si>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</si>
  <si>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</si>
  <si>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</si>
  <si>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</si>
  <si>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</si>
  <si>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</si>
  <si>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</si>
  <si>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</si>
  <si>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</si>
  <si>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</si>
  <si>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</si>
  <si>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</si>
  <si>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</si>
  <si>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</si>
  <si>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</si>
  <si>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</si>
  <si>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207 · Interest Payable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</si>
  <si>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</si>
  <si>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</si>
  <si>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</si>
  <si>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</si>
  <si>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</si>
  <si>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</si>
  <si>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242 · Bremer Bank Loan - LLS</t>
  </si>
  <si>
    <t>241 · Bremer Bank Loan- Apple Hill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</si>
  <si>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</si>
  <si>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</si>
  <si>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</si>
  <si>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</si>
  <si>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</si>
  <si>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</si>
  <si>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</si>
  <si>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</si>
  <si>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</si>
  <si>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Total Equity</t>
  </si>
  <si>
    <t>TOTAL LIABILITIES &amp; EQUITY</t>
  </si>
  <si>
    <t>Budget</t>
  </si>
  <si>
    <t>$ Over Budget</t>
  </si>
  <si>
    <t>% of Budget</t>
  </si>
  <si>
    <t>573 · Repayment to Cash Reserve</t>
  </si>
  <si>
    <t>570 · CWF Loan Payment</t>
  </si>
  <si>
    <t>Appraisals and Surveys</t>
  </si>
  <si>
    <t>WO #14 Apple Hill</t>
  </si>
  <si>
    <t>WO #13 Extensions 2020</t>
  </si>
  <si>
    <t>Legal</t>
  </si>
  <si>
    <t>Legal- Apple Hill</t>
  </si>
  <si>
    <t>Legal - Other</t>
  </si>
  <si>
    <t>Total Legal</t>
  </si>
  <si>
    <t>Cheq Road Membership Fee</t>
  </si>
  <si>
    <t>Dues/Web Site etc</t>
  </si>
  <si>
    <t>Fees</t>
  </si>
  <si>
    <t>Office Supplies - Other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</si>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</sst>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"/>
    <numFmt numFmtId="165" formatCode="mm/dd/yyyy"/>
    <numFmt numFmtId="166" formatCode="#,##0.0#%;\-#,##0.0#%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0" xfId="0" applyNumberFormat="1"/>
    <xf numFmtId="165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5" fontId="6" fillId="0" borderId="0" xfId="0" applyNumberFormat="1" applyFont="1"/>
    <xf numFmtId="164" fontId="6" fillId="0" borderId="2" xfId="0" applyNumberFormat="1" applyFont="1" applyBorder="1"/>
    <xf numFmtId="49" fontId="2" fillId="0" borderId="0" xfId="0" applyNumberFormat="1" applyFont="1"/>
    <xf numFmtId="165" fontId="2" fillId="0" borderId="0" xfId="0" applyNumberFormat="1" applyFont="1"/>
    <xf numFmtId="164" fontId="6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6" fontId="2" fillId="0" borderId="0" xfId="0" applyNumberFormat="1" applyFont="1"/>
    <xf numFmtId="166" fontId="2" fillId="0" borderId="2" xfId="0" applyNumberFormat="1" applyFont="1" applyBorder="1"/>
    <xf numFmtId="166" fontId="2" fillId="0" borderId="0" xfId="0" applyNumberFormat="1" applyFont="1" applyBorder="1"/>
    <xf numFmtId="166" fontId="2" fillId="0" borderId="3" xfId="0" applyNumberFormat="1" applyFont="1" applyBorder="1"/>
    <xf numFmtId="166" fontId="2" fillId="0" borderId="4" xfId="0" applyNumberFormat="1" applyFont="1" applyBorder="1"/>
    <xf numFmtId="166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1265" name="FILTER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3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control" Target="../activeX/activeX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F76"/>
  <sheetViews>
    <sheetView workbookViewId="0">
      <pane xSplit="5" ySplit="1" topLeftCell="F2" activePane="bottomRight" state="frozenSplit"/>
      <selection pane="bottomLeft" activeCell="A2" sqref="A2"/>
      <selection pane="topRight" activeCell="F1" sqref="F1"/>
      <selection pane="bottomRight" activeCell="E7" sqref="E7"/>
    </sheetView>
  </sheetViews>
  <sheetFormatPr defaultRowHeight="15" x14ac:dyDescent="0.2"/>
  <cols>
    <col min="1" max="4" width="2.95703125" style="13" customWidth="1"/>
    <col min="5" max="5" width="34.97265625" style="13" customWidth="1"/>
    <col min="6" max="6" width="9.953125" style="14" bestFit="1" customWidth="1"/>
  </cols>
  <sheetData>
    <row r="1" spans="1:6" s="12" customFormat="1" ht="15.75" thickBot="1" x14ac:dyDescent="0.25">
      <c r="A1" s="10"/>
      <c r="B1" s="10"/>
      <c r="C1" s="10"/>
      <c r="D1" s="10"/>
      <c r="E1" s="10"/>
      <c r="F1" s="11" t="s">
        <v>110</v>
      </c>
    </row>
    <row r="2" spans="1:6" ht="15.75" thickTop="1" x14ac:dyDescent="0.2">
      <c r="A2" s="1" t="s">
        <v>111</v>
      </c>
      <c r="B2" s="1"/>
      <c r="C2" s="1"/>
      <c r="D2" s="1"/>
      <c r="E2" s="1"/>
      <c r="F2" s="2"/>
    </row>
    <row r="3" spans="1:6" x14ac:dyDescent="0.2">
      <c r="A3" s="1"/>
      <c r="B3" s="1" t="s">
        <v>112</v>
      </c>
      <c r="C3" s="1"/>
      <c r="D3" s="1"/>
      <c r="E3" s="1"/>
      <c r="F3" s="2"/>
    </row>
    <row r="4" spans="1:6" x14ac:dyDescent="0.2">
      <c r="A4" s="1"/>
      <c r="B4" s="1"/>
      <c r="C4" s="1" t="s">
        <v>113</v>
      </c>
      <c r="D4" s="1"/>
      <c r="E4" s="1"/>
      <c r="F4" s="2"/>
    </row>
    <row r="5" spans="1:6" x14ac:dyDescent="0.2">
      <c r="A5" s="1"/>
      <c r="B5" s="1"/>
      <c r="C5" s="1"/>
      <c r="D5" s="1" t="s">
        <v>114</v>
      </c>
      <c r="E5" s="1"/>
      <c r="F5" s="2">
        <v>214142.48</v>
      </c>
    </row>
    <row r="6" spans="1:6" x14ac:dyDescent="0.2">
      <c r="A6" s="1"/>
      <c r="B6" s="1"/>
      <c r="C6" s="1"/>
      <c r="D6" s="1" t="s">
        <v>115</v>
      </c>
      <c r="E6" s="1"/>
      <c r="F6" s="2">
        <v>340722.93</v>
      </c>
    </row>
    <row r="7" spans="1:6" x14ac:dyDescent="0.2">
      <c r="A7" s="1"/>
      <c r="B7" s="1"/>
      <c r="C7" s="1"/>
      <c r="D7" s="1" t="s">
        <v>107</v>
      </c>
      <c r="E7" s="1"/>
      <c r="F7" s="2">
        <v>10432.83</v>
      </c>
    </row>
    <row r="8" spans="1:6" ht="15.75" thickBot="1" x14ac:dyDescent="0.25">
      <c r="A8" s="1"/>
      <c r="B8" s="1"/>
      <c r="C8" s="1"/>
      <c r="D8" s="1" t="s">
        <v>116</v>
      </c>
      <c r="E8" s="1"/>
      <c r="F8" s="3">
        <v>25541.69</v>
      </c>
    </row>
    <row r="9" spans="1:6" x14ac:dyDescent="0.2">
      <c r="A9" s="1"/>
      <c r="B9" s="1"/>
      <c r="C9" s="1" t="s">
        <v>117</v>
      </c>
      <c r="D9" s="1"/>
      <c r="E9" s="1"/>
      <c r="F9" s="2">
        <f>ROUND(SUM(F4:F8),5)</f>
        <v>590839.93000000005</v>
      </c>
    </row>
    <row r="10" spans="1:6" x14ac:dyDescent="0.2">
      <c r="A10" s="1"/>
      <c r="B10" s="1"/>
      <c r="C10" s="1" t="s">
        <v>118</v>
      </c>
      <c r="D10" s="1"/>
      <c r="E10" s="1"/>
      <c r="F10" s="2"/>
    </row>
    <row r="11" spans="1:6" x14ac:dyDescent="0.2">
      <c r="A11" s="1"/>
      <c r="B11" s="1"/>
      <c r="C11" s="1"/>
      <c r="D11" s="1" t="s">
        <v>119</v>
      </c>
      <c r="E11" s="1"/>
      <c r="F11" s="2">
        <v>8813.39</v>
      </c>
    </row>
    <row r="12" spans="1:6" x14ac:dyDescent="0.2">
      <c r="A12" s="1"/>
      <c r="B12" s="1"/>
      <c r="C12" s="1"/>
      <c r="D12" s="1" t="s">
        <v>120</v>
      </c>
      <c r="E12" s="1"/>
      <c r="F12" s="2">
        <v>9606.6</v>
      </c>
    </row>
    <row r="13" spans="1:6" ht="15.75" thickBot="1" x14ac:dyDescent="0.25">
      <c r="A13" s="1"/>
      <c r="B13" s="1"/>
      <c r="C13" s="1"/>
      <c r="D13" s="1" t="s">
        <v>121</v>
      </c>
      <c r="E13" s="1"/>
      <c r="F13" s="3">
        <v>16333.05</v>
      </c>
    </row>
    <row r="14" spans="1:6" x14ac:dyDescent="0.2">
      <c r="A14" s="1"/>
      <c r="B14" s="1"/>
      <c r="C14" s="1" t="s">
        <v>122</v>
      </c>
      <c r="D14" s="1"/>
      <c r="E14" s="1"/>
      <c r="F14" s="2">
        <f>ROUND(SUM(F10:F13),5)</f>
        <v>34753.040000000001</v>
      </c>
    </row>
    <row r="15" spans="1:6" x14ac:dyDescent="0.2">
      <c r="A15" s="1"/>
      <c r="B15" s="1"/>
      <c r="C15" s="1" t="s">
        <v>123</v>
      </c>
      <c r="D15" s="1"/>
      <c r="E15" s="1"/>
      <c r="F15" s="2"/>
    </row>
    <row r="16" spans="1:6" x14ac:dyDescent="0.2">
      <c r="A16" s="1"/>
      <c r="B16" s="1"/>
      <c r="C16" s="1"/>
      <c r="D16" s="1" t="s">
        <v>124</v>
      </c>
      <c r="E16" s="1"/>
      <c r="F16" s="2">
        <v>-12279.35</v>
      </c>
    </row>
    <row r="17" spans="1:6" x14ac:dyDescent="0.2">
      <c r="A17" s="1"/>
      <c r="B17" s="1"/>
      <c r="C17" s="1"/>
      <c r="D17" s="1" t="s">
        <v>125</v>
      </c>
      <c r="E17" s="1"/>
      <c r="F17" s="2">
        <v>670.43</v>
      </c>
    </row>
    <row r="18" spans="1:6" x14ac:dyDescent="0.2">
      <c r="A18" s="1"/>
      <c r="B18" s="1"/>
      <c r="C18" s="1"/>
      <c r="D18" s="1" t="s">
        <v>126</v>
      </c>
      <c r="E18" s="1"/>
      <c r="F18" s="2">
        <v>58074.01</v>
      </c>
    </row>
    <row r="19" spans="1:6" x14ac:dyDescent="0.2">
      <c r="A19" s="1"/>
      <c r="B19" s="1"/>
      <c r="C19" s="1"/>
      <c r="D19" s="1" t="s">
        <v>127</v>
      </c>
      <c r="E19" s="1"/>
      <c r="F19" s="2">
        <v>-48</v>
      </c>
    </row>
    <row r="20" spans="1:6" ht="15.75" thickBot="1" x14ac:dyDescent="0.25">
      <c r="A20" s="1"/>
      <c r="B20" s="1"/>
      <c r="C20" s="1"/>
      <c r="D20" s="1" t="s">
        <v>128</v>
      </c>
      <c r="E20" s="1"/>
      <c r="F20" s="4">
        <v>3238.4</v>
      </c>
    </row>
    <row r="21" spans="1:6" ht="15.75" thickBot="1" x14ac:dyDescent="0.25">
      <c r="A21" s="1"/>
      <c r="B21" s="1"/>
      <c r="C21" s="1" t="s">
        <v>129</v>
      </c>
      <c r="D21" s="1"/>
      <c r="E21" s="1"/>
      <c r="F21" s="5">
        <f>ROUND(SUM(F15:F20),5)</f>
        <v>49655.49</v>
      </c>
    </row>
    <row r="22" spans="1:6" x14ac:dyDescent="0.2">
      <c r="A22" s="1"/>
      <c r="B22" s="1" t="s">
        <v>130</v>
      </c>
      <c r="C22" s="1"/>
      <c r="D22" s="1"/>
      <c r="E22" s="1"/>
      <c r="F22" s="2">
        <f>ROUND(F3+F9+F14+F21,5)</f>
        <v>675248.46</v>
      </c>
    </row>
    <row r="23" spans="1:6" x14ac:dyDescent="0.2">
      <c r="A23" s="1"/>
      <c r="B23" s="1" t="s">
        <v>131</v>
      </c>
      <c r="C23" s="1"/>
      <c r="D23" s="1"/>
      <c r="E23" s="1"/>
      <c r="F23" s="2"/>
    </row>
    <row r="24" spans="1:6" x14ac:dyDescent="0.2">
      <c r="A24" s="1"/>
      <c r="B24" s="1"/>
      <c r="C24" s="1" t="s">
        <v>132</v>
      </c>
      <c r="D24" s="1"/>
      <c r="E24" s="1"/>
      <c r="F24" s="2">
        <v>347260.77</v>
      </c>
    </row>
    <row r="25" spans="1:6" x14ac:dyDescent="0.2">
      <c r="A25" s="1"/>
      <c r="B25" s="1"/>
      <c r="C25" s="1" t="s">
        <v>133</v>
      </c>
      <c r="D25" s="1"/>
      <c r="E25" s="1"/>
      <c r="F25" s="2">
        <v>43218.79</v>
      </c>
    </row>
    <row r="26" spans="1:6" x14ac:dyDescent="0.2">
      <c r="A26" s="1"/>
      <c r="B26" s="1"/>
      <c r="C26" s="1" t="s">
        <v>134</v>
      </c>
      <c r="D26" s="1"/>
      <c r="E26" s="1"/>
      <c r="F26" s="2">
        <v>118604.26</v>
      </c>
    </row>
    <row r="27" spans="1:6" x14ac:dyDescent="0.2">
      <c r="A27" s="1"/>
      <c r="B27" s="1"/>
      <c r="C27" s="1" t="s">
        <v>135</v>
      </c>
      <c r="D27" s="1"/>
      <c r="E27" s="1"/>
      <c r="F27" s="2">
        <v>10281</v>
      </c>
    </row>
    <row r="28" spans="1:6" x14ac:dyDescent="0.2">
      <c r="A28" s="1"/>
      <c r="B28" s="1"/>
      <c r="C28" s="1" t="s">
        <v>136</v>
      </c>
      <c r="D28" s="1"/>
      <c r="E28" s="1"/>
      <c r="F28" s="2">
        <v>1897196.49</v>
      </c>
    </row>
    <row r="29" spans="1:6" x14ac:dyDescent="0.2">
      <c r="A29" s="1"/>
      <c r="B29" s="1"/>
      <c r="C29" s="1" t="s">
        <v>137</v>
      </c>
      <c r="D29" s="1"/>
      <c r="E29" s="1"/>
      <c r="F29" s="2">
        <v>29950.97</v>
      </c>
    </row>
    <row r="30" spans="1:6" x14ac:dyDescent="0.2">
      <c r="A30" s="1"/>
      <c r="B30" s="1"/>
      <c r="C30" s="1" t="s">
        <v>138</v>
      </c>
      <c r="D30" s="1"/>
      <c r="E30" s="1"/>
      <c r="F30" s="2">
        <v>1288.99</v>
      </c>
    </row>
    <row r="31" spans="1:6" x14ac:dyDescent="0.2">
      <c r="A31" s="1"/>
      <c r="B31" s="1"/>
      <c r="C31" s="1" t="s">
        <v>139</v>
      </c>
      <c r="D31" s="1"/>
      <c r="E31" s="1"/>
      <c r="F31" s="2">
        <v>189490.1</v>
      </c>
    </row>
    <row r="32" spans="1:6" x14ac:dyDescent="0.2">
      <c r="A32" s="1"/>
      <c r="B32" s="1"/>
      <c r="C32" s="1" t="s">
        <v>140</v>
      </c>
      <c r="D32" s="1"/>
      <c r="E32" s="1"/>
      <c r="F32" s="2">
        <v>640114.91</v>
      </c>
    </row>
    <row r="33" spans="1:6" x14ac:dyDescent="0.2">
      <c r="A33" s="1"/>
      <c r="B33" s="1"/>
      <c r="C33" s="1" t="s">
        <v>141</v>
      </c>
      <c r="D33" s="1"/>
      <c r="E33" s="1"/>
      <c r="F33" s="2"/>
    </row>
    <row r="34" spans="1:6" x14ac:dyDescent="0.2">
      <c r="A34" s="1"/>
      <c r="B34" s="1"/>
      <c r="C34" s="1"/>
      <c r="D34" s="1" t="s">
        <v>142</v>
      </c>
      <c r="E34" s="1"/>
      <c r="F34" s="2">
        <v>14475</v>
      </c>
    </row>
    <row r="35" spans="1:6" ht="15.75" thickBot="1" x14ac:dyDescent="0.25">
      <c r="A35" s="1"/>
      <c r="B35" s="1"/>
      <c r="C35" s="1"/>
      <c r="D35" s="1" t="s">
        <v>143</v>
      </c>
      <c r="E35" s="1"/>
      <c r="F35" s="3">
        <v>52932</v>
      </c>
    </row>
    <row r="36" spans="1:6" x14ac:dyDescent="0.2">
      <c r="A36" s="1"/>
      <c r="B36" s="1"/>
      <c r="C36" s="1" t="s">
        <v>144</v>
      </c>
      <c r="D36" s="1"/>
      <c r="E36" s="1"/>
      <c r="F36" s="2">
        <f>ROUND(SUM(F33:F35),5)</f>
        <v>67407</v>
      </c>
    </row>
    <row r="37" spans="1:6" x14ac:dyDescent="0.2">
      <c r="A37" s="1"/>
      <c r="B37" s="1"/>
      <c r="C37" s="1" t="s">
        <v>145</v>
      </c>
      <c r="D37" s="1"/>
      <c r="E37" s="1"/>
      <c r="F37" s="2">
        <v>5163</v>
      </c>
    </row>
    <row r="38" spans="1:6" x14ac:dyDescent="0.2">
      <c r="A38" s="1"/>
      <c r="B38" s="1"/>
      <c r="C38" s="1" t="s">
        <v>146</v>
      </c>
      <c r="D38" s="1"/>
      <c r="E38" s="1"/>
      <c r="F38" s="2">
        <v>-316547.65000000002</v>
      </c>
    </row>
    <row r="39" spans="1:6" ht="15.75" thickBot="1" x14ac:dyDescent="0.25">
      <c r="A39" s="1"/>
      <c r="B39" s="1"/>
      <c r="C39" s="1" t="s">
        <v>147</v>
      </c>
      <c r="D39" s="1"/>
      <c r="E39" s="1"/>
      <c r="F39" s="3">
        <v>-605141.71</v>
      </c>
    </row>
    <row r="40" spans="1:6" x14ac:dyDescent="0.2">
      <c r="A40" s="1"/>
      <c r="B40" s="1" t="s">
        <v>148</v>
      </c>
      <c r="C40" s="1"/>
      <c r="D40" s="1"/>
      <c r="E40" s="1"/>
      <c r="F40" s="2">
        <f>ROUND(SUM(F23:F32)+SUM(F36:F39),5)</f>
        <v>2428286.92</v>
      </c>
    </row>
    <row r="41" spans="1:6" x14ac:dyDescent="0.2">
      <c r="A41" s="1"/>
      <c r="B41" s="1" t="s">
        <v>149</v>
      </c>
      <c r="C41" s="1"/>
      <c r="D41" s="1"/>
      <c r="E41" s="1"/>
      <c r="F41" s="2"/>
    </row>
    <row r="42" spans="1:6" ht="15.75" thickBot="1" x14ac:dyDescent="0.25">
      <c r="A42" s="1"/>
      <c r="B42" s="1"/>
      <c r="C42" s="1" t="s">
        <v>150</v>
      </c>
      <c r="D42" s="1"/>
      <c r="E42" s="1"/>
      <c r="F42" s="4">
        <v>21296.61</v>
      </c>
    </row>
    <row r="43" spans="1:6" ht="15.75" thickBot="1" x14ac:dyDescent="0.25">
      <c r="A43" s="1"/>
      <c r="B43" s="1" t="s">
        <v>151</v>
      </c>
      <c r="C43" s="1"/>
      <c r="D43" s="1"/>
      <c r="E43" s="1"/>
      <c r="F43" s="6">
        <f>ROUND(SUM(F41:F42),5)</f>
        <v>21296.61</v>
      </c>
    </row>
    <row r="44" spans="1:6" s="9" customFormat="1" ht="11.25" thickBot="1" x14ac:dyDescent="0.15">
      <c r="A44" s="7" t="s">
        <v>152</v>
      </c>
      <c r="B44" s="7"/>
      <c r="C44" s="7"/>
      <c r="D44" s="7"/>
      <c r="E44" s="7"/>
      <c r="F44" s="8">
        <f>ROUND(F2+F22+F40+F43,5)</f>
        <v>3124831.99</v>
      </c>
    </row>
    <row r="45" spans="1:6" ht="15.75" thickTop="1" x14ac:dyDescent="0.2">
      <c r="A45" s="1" t="s">
        <v>153</v>
      </c>
      <c r="B45" s="1"/>
      <c r="C45" s="1"/>
      <c r="D45" s="1"/>
      <c r="E45" s="1"/>
      <c r="F45" s="2"/>
    </row>
    <row r="46" spans="1:6" x14ac:dyDescent="0.2">
      <c r="A46" s="1"/>
      <c r="B46" s="1" t="s">
        <v>154</v>
      </c>
      <c r="C46" s="1"/>
      <c r="D46" s="1"/>
      <c r="E46" s="1"/>
      <c r="F46" s="2"/>
    </row>
    <row r="47" spans="1:6" x14ac:dyDescent="0.2">
      <c r="A47" s="1"/>
      <c r="B47" s="1"/>
      <c r="C47" s="1" t="s">
        <v>155</v>
      </c>
      <c r="D47" s="1"/>
      <c r="E47" s="1"/>
      <c r="F47" s="2"/>
    </row>
    <row r="48" spans="1:6" x14ac:dyDescent="0.2">
      <c r="A48" s="1"/>
      <c r="B48" s="1"/>
      <c r="C48" s="1"/>
      <c r="D48" s="1" t="s">
        <v>156</v>
      </c>
      <c r="E48" s="1"/>
      <c r="F48" s="2"/>
    </row>
    <row r="49" spans="1:6" ht="15.75" thickBot="1" x14ac:dyDescent="0.25">
      <c r="A49" s="1"/>
      <c r="B49" s="1"/>
      <c r="C49" s="1"/>
      <c r="D49" s="1"/>
      <c r="E49" s="1" t="s">
        <v>157</v>
      </c>
      <c r="F49" s="3">
        <v>10374.799999999999</v>
      </c>
    </row>
    <row r="50" spans="1:6" x14ac:dyDescent="0.2">
      <c r="A50" s="1"/>
      <c r="B50" s="1"/>
      <c r="C50" s="1"/>
      <c r="D50" s="1" t="s">
        <v>158</v>
      </c>
      <c r="E50" s="1"/>
      <c r="F50" s="2">
        <f>ROUND(SUM(F48:F49),5)</f>
        <v>10374.799999999999</v>
      </c>
    </row>
    <row r="51" spans="1:6" x14ac:dyDescent="0.2">
      <c r="A51" s="1"/>
      <c r="B51" s="1"/>
      <c r="C51" s="1"/>
      <c r="D51" s="1" t="s">
        <v>159</v>
      </c>
      <c r="E51" s="1"/>
      <c r="F51" s="2"/>
    </row>
    <row r="52" spans="1:6" x14ac:dyDescent="0.2">
      <c r="A52" s="1"/>
      <c r="B52" s="1"/>
      <c r="C52" s="1"/>
      <c r="D52" s="1"/>
      <c r="E52" s="1" t="s">
        <v>160</v>
      </c>
      <c r="F52" s="2">
        <v>1707.25</v>
      </c>
    </row>
    <row r="53" spans="1:6" x14ac:dyDescent="0.2">
      <c r="A53" s="1"/>
      <c r="B53" s="1"/>
      <c r="C53" s="1"/>
      <c r="D53" s="1"/>
      <c r="E53" s="1" t="s">
        <v>161</v>
      </c>
      <c r="F53" s="2">
        <v>654.71</v>
      </c>
    </row>
    <row r="54" spans="1:6" x14ac:dyDescent="0.2">
      <c r="A54" s="1"/>
      <c r="B54" s="1"/>
      <c r="C54" s="1"/>
      <c r="D54" s="1"/>
      <c r="E54" s="1" t="s">
        <v>108</v>
      </c>
      <c r="F54" s="2">
        <v>-1267.17</v>
      </c>
    </row>
    <row r="55" spans="1:6" x14ac:dyDescent="0.2">
      <c r="A55" s="1"/>
      <c r="B55" s="1"/>
      <c r="C55" s="1"/>
      <c r="D55" s="1"/>
      <c r="E55" s="1" t="s">
        <v>109</v>
      </c>
      <c r="F55" s="2">
        <v>1366.35</v>
      </c>
    </row>
    <row r="56" spans="1:6" x14ac:dyDescent="0.2">
      <c r="A56" s="1"/>
      <c r="B56" s="1"/>
      <c r="C56" s="1"/>
      <c r="D56" s="1"/>
      <c r="E56" s="1" t="s">
        <v>162</v>
      </c>
      <c r="F56" s="2">
        <v>6647.94</v>
      </c>
    </row>
    <row r="57" spans="1:6" x14ac:dyDescent="0.2">
      <c r="A57" s="1"/>
      <c r="B57" s="1"/>
      <c r="C57" s="1"/>
      <c r="D57" s="1"/>
      <c r="E57" s="1" t="s">
        <v>163</v>
      </c>
      <c r="F57" s="2">
        <v>508.6</v>
      </c>
    </row>
    <row r="58" spans="1:6" ht="15.75" thickBot="1" x14ac:dyDescent="0.25">
      <c r="A58" s="1"/>
      <c r="B58" s="1"/>
      <c r="C58" s="1"/>
      <c r="D58" s="1"/>
      <c r="E58" s="1" t="s">
        <v>164</v>
      </c>
      <c r="F58" s="4">
        <v>70454.3</v>
      </c>
    </row>
    <row r="59" spans="1:6" ht="15.75" thickBot="1" x14ac:dyDescent="0.25">
      <c r="A59" s="1"/>
      <c r="B59" s="1"/>
      <c r="C59" s="1"/>
      <c r="D59" s="1" t="s">
        <v>165</v>
      </c>
      <c r="E59" s="1"/>
      <c r="F59" s="5">
        <f>ROUND(SUM(F51:F58),5)</f>
        <v>80071.98</v>
      </c>
    </row>
    <row r="60" spans="1:6" x14ac:dyDescent="0.2">
      <c r="A60" s="1"/>
      <c r="B60" s="1"/>
      <c r="C60" s="1" t="s">
        <v>166</v>
      </c>
      <c r="D60" s="1"/>
      <c r="E60" s="1"/>
      <c r="F60" s="2">
        <f>ROUND(F47+F50+F59,5)</f>
        <v>90446.78</v>
      </c>
    </row>
    <row r="61" spans="1:6" x14ac:dyDescent="0.2">
      <c r="A61" s="1"/>
      <c r="B61" s="1"/>
      <c r="C61" s="1" t="s">
        <v>167</v>
      </c>
      <c r="D61" s="1"/>
      <c r="E61" s="1"/>
      <c r="F61" s="2"/>
    </row>
    <row r="62" spans="1:6" x14ac:dyDescent="0.2">
      <c r="A62" s="1"/>
      <c r="B62" s="1"/>
      <c r="C62" s="1"/>
      <c r="D62" s="1" t="s">
        <v>168</v>
      </c>
      <c r="E62" s="1"/>
      <c r="F62" s="2">
        <v>560000</v>
      </c>
    </row>
    <row r="63" spans="1:6" x14ac:dyDescent="0.2">
      <c r="A63" s="1"/>
      <c r="B63" s="1"/>
      <c r="C63" s="1"/>
      <c r="D63" s="1" t="s">
        <v>169</v>
      </c>
      <c r="E63" s="1"/>
      <c r="F63" s="2">
        <v>79583.12</v>
      </c>
    </row>
    <row r="64" spans="1:6" ht="15.75" thickBot="1" x14ac:dyDescent="0.25">
      <c r="A64" s="1"/>
      <c r="B64" s="1"/>
      <c r="C64" s="1"/>
      <c r="D64" s="1" t="s">
        <v>170</v>
      </c>
      <c r="E64" s="1"/>
      <c r="F64" s="4">
        <v>39423.86</v>
      </c>
    </row>
    <row r="65" spans="1:6" ht="15.75" thickBot="1" x14ac:dyDescent="0.25">
      <c r="A65" s="1"/>
      <c r="B65" s="1"/>
      <c r="C65" s="1" t="s">
        <v>171</v>
      </c>
      <c r="D65" s="1"/>
      <c r="E65" s="1"/>
      <c r="F65" s="5">
        <f>ROUND(SUM(F61:F64),5)</f>
        <v>679006.98</v>
      </c>
    </row>
    <row r="66" spans="1:6" x14ac:dyDescent="0.2">
      <c r="A66" s="1"/>
      <c r="B66" s="1" t="s">
        <v>172</v>
      </c>
      <c r="C66" s="1"/>
      <c r="D66" s="1"/>
      <c r="E66" s="1"/>
      <c r="F66" s="2">
        <f>ROUND(F46+F60+F65,5)</f>
        <v>769453.76</v>
      </c>
    </row>
    <row r="67" spans="1:6" x14ac:dyDescent="0.2">
      <c r="A67" s="1"/>
      <c r="B67" s="1" t="s">
        <v>173</v>
      </c>
      <c r="C67" s="1"/>
      <c r="D67" s="1"/>
      <c r="E67" s="1"/>
      <c r="F67" s="2"/>
    </row>
    <row r="68" spans="1:6" x14ac:dyDescent="0.2">
      <c r="A68" s="1"/>
      <c r="B68" s="1"/>
      <c r="C68" s="1" t="s">
        <v>174</v>
      </c>
      <c r="D68" s="1"/>
      <c r="E68" s="1"/>
      <c r="F68" s="2">
        <v>321022.65999999997</v>
      </c>
    </row>
    <row r="69" spans="1:6" x14ac:dyDescent="0.2">
      <c r="A69" s="1"/>
      <c r="B69" s="1"/>
      <c r="C69" s="1" t="s">
        <v>175</v>
      </c>
      <c r="D69" s="1"/>
      <c r="E69" s="1"/>
      <c r="F69" s="2">
        <v>1928687.79</v>
      </c>
    </row>
    <row r="70" spans="1:6" x14ac:dyDescent="0.2">
      <c r="A70" s="1"/>
      <c r="B70" s="1"/>
      <c r="C70" s="1" t="s">
        <v>176</v>
      </c>
      <c r="D70" s="1"/>
      <c r="E70" s="1"/>
      <c r="F70" s="2">
        <v>-47351.25</v>
      </c>
    </row>
    <row r="71" spans="1:6" x14ac:dyDescent="0.2">
      <c r="A71" s="1"/>
      <c r="B71" s="1"/>
      <c r="C71" s="1" t="s">
        <v>177</v>
      </c>
      <c r="D71" s="1"/>
      <c r="E71" s="1"/>
      <c r="F71" s="2">
        <v>7765.81</v>
      </c>
    </row>
    <row r="72" spans="1:6" x14ac:dyDescent="0.2">
      <c r="A72" s="1"/>
      <c r="B72" s="1"/>
      <c r="C72" s="1" t="s">
        <v>178</v>
      </c>
      <c r="D72" s="1"/>
      <c r="E72" s="1"/>
      <c r="F72" s="2">
        <v>158944.03</v>
      </c>
    </row>
    <row r="73" spans="1:6" ht="15.75" thickBot="1" x14ac:dyDescent="0.25">
      <c r="A73" s="1"/>
      <c r="B73" s="1"/>
      <c r="C73" s="1" t="s">
        <v>40</v>
      </c>
      <c r="D73" s="1"/>
      <c r="E73" s="1"/>
      <c r="F73" s="4">
        <v>-13690.81</v>
      </c>
    </row>
    <row r="74" spans="1:6" ht="15.75" thickBot="1" x14ac:dyDescent="0.25">
      <c r="A74" s="1"/>
      <c r="B74" s="1" t="s">
        <v>179</v>
      </c>
      <c r="C74" s="1"/>
      <c r="D74" s="1"/>
      <c r="E74" s="1"/>
      <c r="F74" s="6">
        <f>ROUND(SUM(F67:F73),5)</f>
        <v>2355378.23</v>
      </c>
    </row>
    <row r="75" spans="1:6" s="9" customFormat="1" ht="11.25" thickBot="1" x14ac:dyDescent="0.15">
      <c r="A75" s="7" t="s">
        <v>180</v>
      </c>
      <c r="B75" s="7"/>
      <c r="C75" s="7"/>
      <c r="D75" s="7"/>
      <c r="E75" s="7"/>
      <c r="F75" s="8">
        <f>ROUND(F45+F66+F74,5)</f>
        <v>3124831.99</v>
      </c>
    </row>
    <row r="76" spans="1:6" ht="15.75" thickTop="1" x14ac:dyDescent="0.2"/>
  </sheetData>
  <pageMargins left="0.7" right="0.7" top="0.75" bottom="0.75" header="0.1" footer="0.3"/>
  <pageSetup orientation="portrait" horizontalDpi="4294967293" verticalDpi="0" r:id="rId1"/>
  <headerFooter>
    <oddHeader>&amp;L&amp;"Arial,Bold"&amp;8 6:01 PM
&amp;"Arial,Bold"&amp;8 11/06/23
&amp;"Arial,Bold"&amp;8 Accrual Basis&amp;C&amp;"Arial,Bold"&amp;12 PIKES BAY SANITARY DISTRICT
&amp;"Arial,Bold"&amp;14 Balance Sheet
&amp;"Arial,Bold"&amp;10 As of October 31,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67"/>
  <sheetViews>
    <sheetView tabSelected="1" workbookViewId="0">
      <pane xSplit="6" ySplit="1" topLeftCell="G2" activePane="bottomRight" state="frozenSplit"/>
      <selection pane="bottomLeft" activeCell="A2" sqref="A2"/>
      <selection pane="topRight" activeCell="G1" sqref="G1"/>
      <selection pane="bottomRight" activeCell="J1" sqref="J1"/>
    </sheetView>
  </sheetViews>
  <sheetFormatPr defaultRowHeight="15" x14ac:dyDescent="0.2"/>
  <cols>
    <col min="1" max="5" width="2.95703125" style="13" customWidth="1"/>
    <col min="6" max="6" width="25.69140625" style="13" customWidth="1"/>
    <col min="7" max="7" width="9.81640625" style="14" bestFit="1" customWidth="1"/>
  </cols>
  <sheetData>
    <row r="1" spans="1:7" s="12" customFormat="1" ht="15.75" thickBot="1" x14ac:dyDescent="0.25">
      <c r="A1" s="10"/>
      <c r="B1" s="10"/>
      <c r="C1" s="10"/>
      <c r="D1" s="10"/>
      <c r="E1" s="10"/>
      <c r="F1" s="10"/>
      <c r="G1" s="11" t="s">
        <v>41</v>
      </c>
    </row>
    <row r="2" spans="1:7" ht="15.75" thickTop="1" x14ac:dyDescent="0.2">
      <c r="A2" s="1"/>
      <c r="B2" s="1" t="s">
        <v>1</v>
      </c>
      <c r="C2" s="1"/>
      <c r="D2" s="1"/>
      <c r="E2" s="1"/>
      <c r="F2" s="1"/>
      <c r="G2" s="2"/>
    </row>
    <row r="3" spans="1:7" x14ac:dyDescent="0.2">
      <c r="A3" s="1"/>
      <c r="B3" s="1"/>
      <c r="C3" s="1" t="s">
        <v>2</v>
      </c>
      <c r="D3" s="1"/>
      <c r="E3" s="1"/>
      <c r="F3" s="1"/>
      <c r="G3" s="2"/>
    </row>
    <row r="4" spans="1:7" x14ac:dyDescent="0.2">
      <c r="A4" s="1"/>
      <c r="B4" s="1"/>
      <c r="C4" s="1"/>
      <c r="D4" s="1" t="s">
        <v>42</v>
      </c>
      <c r="E4" s="1"/>
      <c r="F4" s="1"/>
      <c r="G4" s="2">
        <v>4.16</v>
      </c>
    </row>
    <row r="5" spans="1:7" x14ac:dyDescent="0.2">
      <c r="A5" s="1"/>
      <c r="B5" s="1"/>
      <c r="C5" s="1"/>
      <c r="D5" s="1" t="s">
        <v>43</v>
      </c>
      <c r="E5" s="1"/>
      <c r="F5" s="1"/>
      <c r="G5" s="2">
        <v>6892.3</v>
      </c>
    </row>
    <row r="6" spans="1:7" x14ac:dyDescent="0.2">
      <c r="A6" s="1"/>
      <c r="B6" s="1"/>
      <c r="C6" s="1"/>
      <c r="D6" s="1" t="s">
        <v>3</v>
      </c>
      <c r="E6" s="1"/>
      <c r="F6" s="1"/>
      <c r="G6" s="2">
        <v>5000</v>
      </c>
    </row>
    <row r="7" spans="1:7" x14ac:dyDescent="0.2">
      <c r="A7" s="1"/>
      <c r="B7" s="1"/>
      <c r="C7" s="1"/>
      <c r="D7" s="1" t="s">
        <v>44</v>
      </c>
      <c r="E7" s="1"/>
      <c r="F7" s="1"/>
      <c r="G7" s="2">
        <v>58237.71</v>
      </c>
    </row>
    <row r="8" spans="1:7" ht="15.75" thickBot="1" x14ac:dyDescent="0.25">
      <c r="A8" s="1"/>
      <c r="B8" s="1"/>
      <c r="C8" s="1"/>
      <c r="D8" s="1" t="s">
        <v>4</v>
      </c>
      <c r="E8" s="1"/>
      <c r="F8" s="1"/>
      <c r="G8" s="3">
        <v>136656</v>
      </c>
    </row>
    <row r="9" spans="1:7" x14ac:dyDescent="0.2">
      <c r="A9" s="1"/>
      <c r="B9" s="1"/>
      <c r="C9" s="1" t="s">
        <v>5</v>
      </c>
      <c r="D9" s="1"/>
      <c r="E9" s="1"/>
      <c r="F9" s="1"/>
      <c r="G9" s="2">
        <f>ROUND(SUM(G3:G8),5)</f>
        <v>206790.17</v>
      </c>
    </row>
    <row r="10" spans="1:7" x14ac:dyDescent="0.2">
      <c r="A10" s="1"/>
      <c r="B10" s="1"/>
      <c r="C10" s="1" t="s">
        <v>6</v>
      </c>
      <c r="D10" s="1"/>
      <c r="E10" s="1"/>
      <c r="F10" s="1"/>
      <c r="G10" s="2"/>
    </row>
    <row r="11" spans="1:7" x14ac:dyDescent="0.2">
      <c r="A11" s="1"/>
      <c r="B11" s="1"/>
      <c r="C11" s="1"/>
      <c r="D11" s="1" t="s">
        <v>45</v>
      </c>
      <c r="E11" s="1"/>
      <c r="F11" s="1"/>
      <c r="G11" s="2">
        <v>514.76</v>
      </c>
    </row>
    <row r="12" spans="1:7" x14ac:dyDescent="0.2">
      <c r="A12" s="1"/>
      <c r="B12" s="1"/>
      <c r="C12" s="1"/>
      <c r="D12" s="1" t="s">
        <v>7</v>
      </c>
      <c r="E12" s="1"/>
      <c r="F12" s="1"/>
      <c r="G12" s="2">
        <v>53924.34</v>
      </c>
    </row>
    <row r="13" spans="1:7" x14ac:dyDescent="0.2">
      <c r="A13" s="1"/>
      <c r="B13" s="1"/>
      <c r="C13" s="1"/>
      <c r="D13" s="1" t="s">
        <v>46</v>
      </c>
      <c r="E13" s="1"/>
      <c r="F13" s="1"/>
      <c r="G13" s="2">
        <v>2342.75</v>
      </c>
    </row>
    <row r="14" spans="1:7" x14ac:dyDescent="0.2">
      <c r="A14" s="1"/>
      <c r="B14" s="1"/>
      <c r="C14" s="1"/>
      <c r="D14" s="1" t="s">
        <v>8</v>
      </c>
      <c r="E14" s="1"/>
      <c r="F14" s="1"/>
      <c r="G14" s="2"/>
    </row>
    <row r="15" spans="1:7" x14ac:dyDescent="0.2">
      <c r="A15" s="1"/>
      <c r="B15" s="1"/>
      <c r="C15" s="1"/>
      <c r="D15" s="1"/>
      <c r="E15" s="1" t="s">
        <v>9</v>
      </c>
      <c r="F15" s="1"/>
      <c r="G15" s="2">
        <v>1500</v>
      </c>
    </row>
    <row r="16" spans="1:7" ht="15.75" thickBot="1" x14ac:dyDescent="0.25">
      <c r="A16" s="1"/>
      <c r="B16" s="1"/>
      <c r="C16" s="1"/>
      <c r="D16" s="1"/>
      <c r="E16" s="1" t="s">
        <v>47</v>
      </c>
      <c r="F16" s="1"/>
      <c r="G16" s="3">
        <v>2453.41</v>
      </c>
    </row>
    <row r="17" spans="1:7" x14ac:dyDescent="0.2">
      <c r="A17" s="1"/>
      <c r="B17" s="1"/>
      <c r="C17" s="1"/>
      <c r="D17" s="1" t="s">
        <v>10</v>
      </c>
      <c r="E17" s="1"/>
      <c r="F17" s="1"/>
      <c r="G17" s="2">
        <f>ROUND(SUM(G14:G16),5)</f>
        <v>3953.41</v>
      </c>
    </row>
    <row r="18" spans="1:7" x14ac:dyDescent="0.2">
      <c r="A18" s="1"/>
      <c r="B18" s="1"/>
      <c r="C18" s="1"/>
      <c r="D18" s="1" t="s">
        <v>11</v>
      </c>
      <c r="E18" s="1"/>
      <c r="F18" s="1"/>
      <c r="G18" s="2"/>
    </row>
    <row r="19" spans="1:7" ht="15.75" thickBot="1" x14ac:dyDescent="0.25">
      <c r="A19" s="1"/>
      <c r="B19" s="1"/>
      <c r="C19" s="1"/>
      <c r="D19" s="1"/>
      <c r="E19" s="1" t="s">
        <v>12</v>
      </c>
      <c r="F19" s="1"/>
      <c r="G19" s="3">
        <v>0</v>
      </c>
    </row>
    <row r="20" spans="1:7" x14ac:dyDescent="0.2">
      <c r="A20" s="1"/>
      <c r="B20" s="1"/>
      <c r="C20" s="1"/>
      <c r="D20" s="1" t="s">
        <v>13</v>
      </c>
      <c r="E20" s="1"/>
      <c r="F20" s="1"/>
      <c r="G20" s="2">
        <f>ROUND(SUM(G18:G19),5)</f>
        <v>0</v>
      </c>
    </row>
    <row r="21" spans="1:7" x14ac:dyDescent="0.2">
      <c r="A21" s="1"/>
      <c r="B21" s="1"/>
      <c r="C21" s="1"/>
      <c r="D21" s="1" t="s">
        <v>14</v>
      </c>
      <c r="E21" s="1"/>
      <c r="F21" s="1"/>
      <c r="G21" s="2"/>
    </row>
    <row r="22" spans="1:7" x14ac:dyDescent="0.2">
      <c r="A22" s="1"/>
      <c r="B22" s="1"/>
      <c r="C22" s="1"/>
      <c r="D22" s="1"/>
      <c r="E22" s="1" t="s">
        <v>15</v>
      </c>
      <c r="F22" s="1"/>
      <c r="G22" s="2">
        <v>11939.74</v>
      </c>
    </row>
    <row r="23" spans="1:7" x14ac:dyDescent="0.2">
      <c r="A23" s="1"/>
      <c r="B23" s="1"/>
      <c r="C23" s="1"/>
      <c r="D23" s="1"/>
      <c r="E23" s="1" t="s">
        <v>16</v>
      </c>
      <c r="F23" s="1"/>
      <c r="G23" s="2">
        <v>605.95000000000005</v>
      </c>
    </row>
    <row r="24" spans="1:7" x14ac:dyDescent="0.2">
      <c r="A24" s="1"/>
      <c r="B24" s="1"/>
      <c r="C24" s="1"/>
      <c r="D24" s="1"/>
      <c r="E24" s="1" t="s">
        <v>17</v>
      </c>
      <c r="F24" s="1"/>
      <c r="G24" s="2">
        <v>4158.47</v>
      </c>
    </row>
    <row r="25" spans="1:7" x14ac:dyDescent="0.2">
      <c r="A25" s="1"/>
      <c r="B25" s="1"/>
      <c r="C25" s="1"/>
      <c r="D25" s="1"/>
      <c r="E25" s="1" t="s">
        <v>18</v>
      </c>
      <c r="F25" s="1"/>
      <c r="G25" s="2">
        <v>1500</v>
      </c>
    </row>
    <row r="26" spans="1:7" x14ac:dyDescent="0.2">
      <c r="A26" s="1"/>
      <c r="B26" s="1"/>
      <c r="C26" s="1"/>
      <c r="D26" s="1"/>
      <c r="E26" s="1" t="s">
        <v>19</v>
      </c>
      <c r="F26" s="1"/>
      <c r="G26" s="2">
        <v>12500</v>
      </c>
    </row>
    <row r="27" spans="1:7" ht="15.75" thickBot="1" x14ac:dyDescent="0.25">
      <c r="A27" s="1"/>
      <c r="B27" s="1"/>
      <c r="C27" s="1"/>
      <c r="D27" s="1"/>
      <c r="E27" s="1" t="s">
        <v>20</v>
      </c>
      <c r="F27" s="1"/>
      <c r="G27" s="3">
        <v>35398.720000000001</v>
      </c>
    </row>
    <row r="28" spans="1:7" x14ac:dyDescent="0.2">
      <c r="A28" s="1"/>
      <c r="B28" s="1"/>
      <c r="C28" s="1"/>
      <c r="D28" s="1" t="s">
        <v>21</v>
      </c>
      <c r="E28" s="1"/>
      <c r="F28" s="1"/>
      <c r="G28" s="2">
        <f>ROUND(SUM(G21:G27),5)</f>
        <v>66102.880000000005</v>
      </c>
    </row>
    <row r="29" spans="1:7" x14ac:dyDescent="0.2">
      <c r="A29" s="1"/>
      <c r="B29" s="1"/>
      <c r="C29" s="1"/>
      <c r="D29" s="1" t="s">
        <v>48</v>
      </c>
      <c r="E29" s="1"/>
      <c r="F29" s="1"/>
      <c r="G29" s="2"/>
    </row>
    <row r="30" spans="1:7" x14ac:dyDescent="0.2">
      <c r="A30" s="1"/>
      <c r="B30" s="1"/>
      <c r="C30" s="1"/>
      <c r="D30" s="1"/>
      <c r="E30" s="1" t="s">
        <v>49</v>
      </c>
      <c r="F30" s="1"/>
      <c r="G30" s="2">
        <v>13.93</v>
      </c>
    </row>
    <row r="31" spans="1:7" x14ac:dyDescent="0.2">
      <c r="A31" s="1"/>
      <c r="B31" s="1"/>
      <c r="C31" s="1"/>
      <c r="D31" s="1"/>
      <c r="E31" s="1" t="s">
        <v>50</v>
      </c>
      <c r="F31" s="1"/>
      <c r="G31" s="2">
        <v>85</v>
      </c>
    </row>
    <row r="32" spans="1:7" x14ac:dyDescent="0.2">
      <c r="A32" s="1"/>
      <c r="B32" s="1"/>
      <c r="C32" s="1"/>
      <c r="D32" s="1"/>
      <c r="E32" s="1" t="s">
        <v>51</v>
      </c>
      <c r="F32" s="1"/>
      <c r="G32" s="2"/>
    </row>
    <row r="33" spans="1:7" x14ac:dyDescent="0.2">
      <c r="A33" s="1"/>
      <c r="B33" s="1"/>
      <c r="C33" s="1"/>
      <c r="D33" s="1"/>
      <c r="E33" s="1"/>
      <c r="F33" s="1" t="s">
        <v>52</v>
      </c>
      <c r="G33" s="2">
        <v>25874.5</v>
      </c>
    </row>
    <row r="34" spans="1:7" x14ac:dyDescent="0.2">
      <c r="A34" s="1"/>
      <c r="B34" s="1"/>
      <c r="C34" s="1"/>
      <c r="D34" s="1"/>
      <c r="E34" s="1"/>
      <c r="F34" s="1" t="s">
        <v>53</v>
      </c>
      <c r="G34" s="2">
        <v>1500</v>
      </c>
    </row>
    <row r="35" spans="1:7" ht="15.75" thickBot="1" x14ac:dyDescent="0.25">
      <c r="A35" s="1"/>
      <c r="B35" s="1"/>
      <c r="C35" s="1"/>
      <c r="D35" s="1"/>
      <c r="E35" s="1"/>
      <c r="F35" s="1" t="s">
        <v>54</v>
      </c>
      <c r="G35" s="4">
        <v>3625</v>
      </c>
    </row>
    <row r="36" spans="1:7" ht="15.75" thickBot="1" x14ac:dyDescent="0.25">
      <c r="A36" s="1"/>
      <c r="B36" s="1"/>
      <c r="C36" s="1"/>
      <c r="D36" s="1"/>
      <c r="E36" s="1" t="s">
        <v>55</v>
      </c>
      <c r="F36" s="1"/>
      <c r="G36" s="5">
        <f>ROUND(SUM(G32:G35),5)</f>
        <v>30999.5</v>
      </c>
    </row>
    <row r="37" spans="1:7" x14ac:dyDescent="0.2">
      <c r="A37" s="1"/>
      <c r="B37" s="1"/>
      <c r="C37" s="1"/>
      <c r="D37" s="1" t="s">
        <v>56</v>
      </c>
      <c r="E37" s="1"/>
      <c r="F37" s="1"/>
      <c r="G37" s="2">
        <f>ROUND(SUM(G29:G31)+G36,5)</f>
        <v>31098.43</v>
      </c>
    </row>
    <row r="38" spans="1:7" x14ac:dyDescent="0.2">
      <c r="A38" s="1"/>
      <c r="B38" s="1"/>
      <c r="C38" s="1"/>
      <c r="D38" s="1" t="s">
        <v>22</v>
      </c>
      <c r="E38" s="1"/>
      <c r="F38" s="1"/>
      <c r="G38" s="2"/>
    </row>
    <row r="39" spans="1:7" x14ac:dyDescent="0.2">
      <c r="A39" s="1"/>
      <c r="B39" s="1"/>
      <c r="C39" s="1"/>
      <c r="D39" s="1"/>
      <c r="E39" s="1" t="s">
        <v>23</v>
      </c>
      <c r="F39" s="1"/>
      <c r="G39" s="2"/>
    </row>
    <row r="40" spans="1:7" x14ac:dyDescent="0.2">
      <c r="A40" s="1"/>
      <c r="B40" s="1"/>
      <c r="C40" s="1"/>
      <c r="D40" s="1"/>
      <c r="E40" s="1"/>
      <c r="F40" s="1" t="s">
        <v>24</v>
      </c>
      <c r="G40" s="2">
        <v>955</v>
      </c>
    </row>
    <row r="41" spans="1:7" ht="15.75" thickBot="1" x14ac:dyDescent="0.25">
      <c r="A41" s="1"/>
      <c r="B41" s="1"/>
      <c r="C41" s="1"/>
      <c r="D41" s="1"/>
      <c r="E41" s="1"/>
      <c r="F41" s="1" t="s">
        <v>57</v>
      </c>
      <c r="G41" s="4">
        <v>4631.25</v>
      </c>
    </row>
    <row r="42" spans="1:7" ht="15.75" thickBot="1" x14ac:dyDescent="0.25">
      <c r="A42" s="1"/>
      <c r="B42" s="1"/>
      <c r="C42" s="1"/>
      <c r="D42" s="1"/>
      <c r="E42" s="1" t="s">
        <v>25</v>
      </c>
      <c r="F42" s="1"/>
      <c r="G42" s="5">
        <f>ROUND(SUM(G39:G41),5)</f>
        <v>5586.25</v>
      </c>
    </row>
    <row r="43" spans="1:7" x14ac:dyDescent="0.2">
      <c r="A43" s="1"/>
      <c r="B43" s="1"/>
      <c r="C43" s="1"/>
      <c r="D43" s="1" t="s">
        <v>26</v>
      </c>
      <c r="E43" s="1"/>
      <c r="F43" s="1"/>
      <c r="G43" s="2">
        <f>ROUND(G38+G42,5)</f>
        <v>5586.25</v>
      </c>
    </row>
    <row r="44" spans="1:7" x14ac:dyDescent="0.2">
      <c r="A44" s="1"/>
      <c r="B44" s="1"/>
      <c r="C44" s="1"/>
      <c r="D44" s="1" t="s">
        <v>27</v>
      </c>
      <c r="E44" s="1"/>
      <c r="F44" s="1"/>
      <c r="G44" s="2"/>
    </row>
    <row r="45" spans="1:7" x14ac:dyDescent="0.2">
      <c r="A45" s="1"/>
      <c r="B45" s="1"/>
      <c r="C45" s="1"/>
      <c r="D45" s="1"/>
      <c r="E45" s="1" t="s">
        <v>58</v>
      </c>
      <c r="F45" s="1"/>
      <c r="G45" s="2">
        <v>2259.3000000000002</v>
      </c>
    </row>
    <row r="46" spans="1:7" ht="15.75" thickBot="1" x14ac:dyDescent="0.25">
      <c r="A46" s="1"/>
      <c r="B46" s="1"/>
      <c r="C46" s="1"/>
      <c r="D46" s="1"/>
      <c r="E46" s="1" t="s">
        <v>28</v>
      </c>
      <c r="F46" s="1"/>
      <c r="G46" s="3">
        <v>1377.82</v>
      </c>
    </row>
    <row r="47" spans="1:7" x14ac:dyDescent="0.2">
      <c r="A47" s="1"/>
      <c r="B47" s="1"/>
      <c r="C47" s="1"/>
      <c r="D47" s="1" t="s">
        <v>29</v>
      </c>
      <c r="E47" s="1"/>
      <c r="F47" s="1"/>
      <c r="G47" s="2">
        <f>ROUND(SUM(G44:G46),5)</f>
        <v>3637.12</v>
      </c>
    </row>
    <row r="48" spans="1:7" x14ac:dyDescent="0.2">
      <c r="A48" s="1"/>
      <c r="B48" s="1"/>
      <c r="C48" s="1"/>
      <c r="D48" s="1" t="s">
        <v>30</v>
      </c>
      <c r="E48" s="1"/>
      <c r="F48" s="1"/>
      <c r="G48" s="2"/>
    </row>
    <row r="49" spans="1:7" x14ac:dyDescent="0.2">
      <c r="A49" s="1"/>
      <c r="B49" s="1"/>
      <c r="C49" s="1"/>
      <c r="D49" s="1"/>
      <c r="E49" s="1" t="s">
        <v>59</v>
      </c>
      <c r="F49" s="1"/>
      <c r="G49" s="2">
        <v>505.18</v>
      </c>
    </row>
    <row r="50" spans="1:7" x14ac:dyDescent="0.2">
      <c r="A50" s="1"/>
      <c r="B50" s="1"/>
      <c r="C50" s="1"/>
      <c r="D50" s="1"/>
      <c r="E50" s="1" t="s">
        <v>31</v>
      </c>
      <c r="F50" s="1"/>
      <c r="G50" s="2">
        <v>600</v>
      </c>
    </row>
    <row r="51" spans="1:7" x14ac:dyDescent="0.2">
      <c r="A51" s="1"/>
      <c r="B51" s="1"/>
      <c r="C51" s="1"/>
      <c r="D51" s="1"/>
      <c r="E51" s="1" t="s">
        <v>60</v>
      </c>
      <c r="F51" s="1"/>
      <c r="G51" s="2"/>
    </row>
    <row r="52" spans="1:7" ht="15.75" thickBot="1" x14ac:dyDescent="0.25">
      <c r="A52" s="1"/>
      <c r="B52" s="1"/>
      <c r="C52" s="1"/>
      <c r="D52" s="1"/>
      <c r="E52" s="1"/>
      <c r="F52" s="1" t="s">
        <v>61</v>
      </c>
      <c r="G52" s="3">
        <v>1219</v>
      </c>
    </row>
    <row r="53" spans="1:7" x14ac:dyDescent="0.2">
      <c r="A53" s="1"/>
      <c r="B53" s="1"/>
      <c r="C53" s="1"/>
      <c r="D53" s="1"/>
      <c r="E53" s="1" t="s">
        <v>62</v>
      </c>
      <c r="F53" s="1"/>
      <c r="G53" s="2">
        <f>ROUND(SUM(G51:G52),5)</f>
        <v>1219</v>
      </c>
    </row>
    <row r="54" spans="1:7" ht="15.75" thickBot="1" x14ac:dyDescent="0.25">
      <c r="A54" s="1"/>
      <c r="B54" s="1"/>
      <c r="C54" s="1"/>
      <c r="D54" s="1"/>
      <c r="E54" s="1" t="s">
        <v>63</v>
      </c>
      <c r="F54" s="1"/>
      <c r="G54" s="3">
        <v>462.83</v>
      </c>
    </row>
    <row r="55" spans="1:7" x14ac:dyDescent="0.2">
      <c r="A55" s="1"/>
      <c r="B55" s="1"/>
      <c r="C55" s="1"/>
      <c r="D55" s="1" t="s">
        <v>32</v>
      </c>
      <c r="E55" s="1"/>
      <c r="F55" s="1"/>
      <c r="G55" s="2">
        <f>ROUND(SUM(G48:G50)+SUM(G53:G54),5)</f>
        <v>2787.01</v>
      </c>
    </row>
    <row r="56" spans="1:7" x14ac:dyDescent="0.2">
      <c r="A56" s="1"/>
      <c r="B56" s="1"/>
      <c r="C56" s="1"/>
      <c r="D56" s="1" t="s">
        <v>64</v>
      </c>
      <c r="E56" s="1"/>
      <c r="F56" s="1"/>
      <c r="G56" s="2"/>
    </row>
    <row r="57" spans="1:7" ht="15.75" thickBot="1" x14ac:dyDescent="0.25">
      <c r="A57" s="1"/>
      <c r="B57" s="1"/>
      <c r="C57" s="1"/>
      <c r="D57" s="1"/>
      <c r="E57" s="1" t="s">
        <v>65</v>
      </c>
      <c r="F57" s="1"/>
      <c r="G57" s="4">
        <v>199.03</v>
      </c>
    </row>
    <row r="58" spans="1:7" ht="15.75" thickBot="1" x14ac:dyDescent="0.25">
      <c r="A58" s="1"/>
      <c r="B58" s="1"/>
      <c r="C58" s="1"/>
      <c r="D58" s="1" t="s">
        <v>66</v>
      </c>
      <c r="E58" s="1"/>
      <c r="F58" s="1"/>
      <c r="G58" s="6">
        <f>ROUND(SUM(G56:G57),5)</f>
        <v>199.03</v>
      </c>
    </row>
    <row r="59" spans="1:7" ht="15.75" thickBot="1" x14ac:dyDescent="0.25">
      <c r="A59" s="1"/>
      <c r="B59" s="1"/>
      <c r="C59" s="1" t="s">
        <v>33</v>
      </c>
      <c r="D59" s="1"/>
      <c r="E59" s="1"/>
      <c r="F59" s="1"/>
      <c r="G59" s="5">
        <f>ROUND(SUM(G10:G13)+G17+G20+G28+G37+G43+G47+G55+G58,5)</f>
        <v>170145.98</v>
      </c>
    </row>
    <row r="60" spans="1:7" x14ac:dyDescent="0.2">
      <c r="A60" s="1"/>
      <c r="B60" s="1" t="s">
        <v>34</v>
      </c>
      <c r="C60" s="1"/>
      <c r="D60" s="1"/>
      <c r="E60" s="1"/>
      <c r="F60" s="1"/>
      <c r="G60" s="2">
        <f>ROUND(G2+G9-G59,5)</f>
        <v>36644.19</v>
      </c>
    </row>
    <row r="61" spans="1:7" x14ac:dyDescent="0.2">
      <c r="A61" s="1"/>
      <c r="B61" s="1" t="s">
        <v>35</v>
      </c>
      <c r="C61" s="1"/>
      <c r="D61" s="1"/>
      <c r="E61" s="1"/>
      <c r="F61" s="1"/>
      <c r="G61" s="2"/>
    </row>
    <row r="62" spans="1:7" x14ac:dyDescent="0.2">
      <c r="A62" s="1"/>
      <c r="B62" s="1"/>
      <c r="C62" s="1" t="s">
        <v>36</v>
      </c>
      <c r="D62" s="1"/>
      <c r="E62" s="1"/>
      <c r="F62" s="1"/>
      <c r="G62" s="2"/>
    </row>
    <row r="63" spans="1:7" ht="15.75" thickBot="1" x14ac:dyDescent="0.25">
      <c r="A63" s="1"/>
      <c r="B63" s="1"/>
      <c r="C63" s="1"/>
      <c r="D63" s="1" t="s">
        <v>37</v>
      </c>
      <c r="E63" s="1"/>
      <c r="F63" s="1"/>
      <c r="G63" s="4">
        <v>50335</v>
      </c>
    </row>
    <row r="64" spans="1:7" ht="15.75" thickBot="1" x14ac:dyDescent="0.25">
      <c r="A64" s="1"/>
      <c r="B64" s="1"/>
      <c r="C64" s="1" t="s">
        <v>38</v>
      </c>
      <c r="D64" s="1"/>
      <c r="E64" s="1"/>
      <c r="F64" s="1"/>
      <c r="G64" s="6">
        <f>ROUND(SUM(G62:G63),5)</f>
        <v>50335</v>
      </c>
    </row>
    <row r="65" spans="1:7" ht="15.75" thickBot="1" x14ac:dyDescent="0.25">
      <c r="A65" s="1"/>
      <c r="B65" s="1" t="s">
        <v>39</v>
      </c>
      <c r="C65" s="1"/>
      <c r="D65" s="1"/>
      <c r="E65" s="1"/>
      <c r="F65" s="1"/>
      <c r="G65" s="6">
        <f>ROUND(G61-G64,5)</f>
        <v>-50335</v>
      </c>
    </row>
    <row r="66" spans="1:7" s="9" customFormat="1" ht="11.25" thickBot="1" x14ac:dyDescent="0.15">
      <c r="A66" s="7" t="s">
        <v>40</v>
      </c>
      <c r="B66" s="7"/>
      <c r="C66" s="7"/>
      <c r="D66" s="7"/>
      <c r="E66" s="7"/>
      <c r="F66" s="7"/>
      <c r="G66" s="8">
        <f>ROUND(G60+G65,5)</f>
        <v>-13690.81</v>
      </c>
    </row>
    <row r="67" spans="1:7" ht="15.75" thickTop="1" x14ac:dyDescent="0.2"/>
  </sheetData>
  <pageMargins left="0.7" right="0.7" top="0.75" bottom="0.75" header="0.1" footer="0.3"/>
  <pageSetup orientation="portrait" horizontalDpi="4294967293" verticalDpi="0" r:id="rId1"/>
  <headerFooter>
    <oddHeader>&amp;L&amp;"Arial,Bold"&amp;8 5:58 PM
&amp;"Arial,Bold"&amp;8 11/06/23
&amp;"Arial,Bold"&amp;8 Accrual Basis&amp;C&amp;"Arial,Bold"&amp;12 PIKES BAY SANITARY DISTRICT
&amp;"Arial,Bold"&amp;14 Profit &amp;&amp; Loss
&amp;"Arial,Bold"&amp;10 January through October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G42"/>
  <sheetViews>
    <sheetView workbookViewId="0">
      <pane xSplit="6" ySplit="1" topLeftCell="G2" activePane="bottomRight" state="frozenSplit"/>
      <selection pane="bottomLeft" activeCell="A2" sqref="A2"/>
      <selection pane="topRight" activeCell="G1" sqref="G1"/>
      <selection pane="bottomRight" activeCell="F7" sqref="F7"/>
    </sheetView>
  </sheetViews>
  <sheetFormatPr defaultRowHeight="15" x14ac:dyDescent="0.2"/>
  <cols>
    <col min="1" max="5" width="2.95703125" style="13" customWidth="1"/>
    <col min="6" max="6" width="24.75" style="13" customWidth="1"/>
    <col min="7" max="7" width="7.80078125" style="14" bestFit="1" customWidth="1"/>
  </cols>
  <sheetData>
    <row r="1" spans="1:7" s="12" customFormat="1" ht="15.75" thickBot="1" x14ac:dyDescent="0.25">
      <c r="A1" s="10"/>
      <c r="B1" s="10"/>
      <c r="C1" s="10"/>
      <c r="D1" s="10"/>
      <c r="E1" s="10"/>
      <c r="F1" s="10"/>
      <c r="G1" s="11" t="s">
        <v>0</v>
      </c>
    </row>
    <row r="2" spans="1:7" ht="15.75" thickTop="1" x14ac:dyDescent="0.2">
      <c r="A2" s="1"/>
      <c r="B2" s="1" t="s">
        <v>1</v>
      </c>
      <c r="C2" s="1"/>
      <c r="D2" s="1"/>
      <c r="E2" s="1"/>
      <c r="F2" s="1"/>
      <c r="G2" s="2"/>
    </row>
    <row r="3" spans="1:7" x14ac:dyDescent="0.2">
      <c r="A3" s="1"/>
      <c r="B3" s="1"/>
      <c r="C3" s="1" t="s">
        <v>2</v>
      </c>
      <c r="D3" s="1"/>
      <c r="E3" s="1"/>
      <c r="F3" s="1"/>
      <c r="G3" s="2"/>
    </row>
    <row r="4" spans="1:7" x14ac:dyDescent="0.2">
      <c r="A4" s="1"/>
      <c r="B4" s="1"/>
      <c r="C4" s="1"/>
      <c r="D4" s="1" t="s">
        <v>3</v>
      </c>
      <c r="E4" s="1"/>
      <c r="F4" s="1"/>
      <c r="G4" s="2">
        <v>5000</v>
      </c>
    </row>
    <row r="5" spans="1:7" ht="15.75" thickBot="1" x14ac:dyDescent="0.25">
      <c r="A5" s="1"/>
      <c r="B5" s="1"/>
      <c r="C5" s="1"/>
      <c r="D5" s="1" t="s">
        <v>4</v>
      </c>
      <c r="E5" s="1"/>
      <c r="F5" s="1"/>
      <c r="G5" s="3">
        <v>10272</v>
      </c>
    </row>
    <row r="6" spans="1:7" x14ac:dyDescent="0.2">
      <c r="A6" s="1"/>
      <c r="B6" s="1"/>
      <c r="C6" s="1" t="s">
        <v>5</v>
      </c>
      <c r="D6" s="1"/>
      <c r="E6" s="1"/>
      <c r="F6" s="1"/>
      <c r="G6" s="2">
        <f>ROUND(SUM(G3:G5),5)</f>
        <v>15272</v>
      </c>
    </row>
    <row r="7" spans="1:7" x14ac:dyDescent="0.2">
      <c r="A7" s="1"/>
      <c r="B7" s="1"/>
      <c r="C7" s="1" t="s">
        <v>6</v>
      </c>
      <c r="D7" s="1"/>
      <c r="E7" s="1"/>
      <c r="F7" s="1"/>
      <c r="G7" s="2"/>
    </row>
    <row r="8" spans="1:7" x14ac:dyDescent="0.2">
      <c r="A8" s="1"/>
      <c r="B8" s="1"/>
      <c r="C8" s="1"/>
      <c r="D8" s="1" t="s">
        <v>7</v>
      </c>
      <c r="E8" s="1"/>
      <c r="F8" s="1"/>
      <c r="G8" s="2">
        <v>5112.3999999999996</v>
      </c>
    </row>
    <row r="9" spans="1:7" x14ac:dyDescent="0.2">
      <c r="A9" s="1"/>
      <c r="B9" s="1"/>
      <c r="C9" s="1"/>
      <c r="D9" s="1" t="s">
        <v>8</v>
      </c>
      <c r="E9" s="1"/>
      <c r="F9" s="1"/>
      <c r="G9" s="2"/>
    </row>
    <row r="10" spans="1:7" ht="15.75" thickBot="1" x14ac:dyDescent="0.25">
      <c r="A10" s="1"/>
      <c r="B10" s="1"/>
      <c r="C10" s="1"/>
      <c r="D10" s="1"/>
      <c r="E10" s="1" t="s">
        <v>9</v>
      </c>
      <c r="F10" s="1"/>
      <c r="G10" s="3">
        <v>150</v>
      </c>
    </row>
    <row r="11" spans="1:7" x14ac:dyDescent="0.2">
      <c r="A11" s="1"/>
      <c r="B11" s="1"/>
      <c r="C11" s="1"/>
      <c r="D11" s="1" t="s">
        <v>10</v>
      </c>
      <c r="E11" s="1"/>
      <c r="F11" s="1"/>
      <c r="G11" s="2">
        <f>ROUND(SUM(G9:G10),5)</f>
        <v>150</v>
      </c>
    </row>
    <row r="12" spans="1:7" x14ac:dyDescent="0.2">
      <c r="A12" s="1"/>
      <c r="B12" s="1"/>
      <c r="C12" s="1"/>
      <c r="D12" s="1" t="s">
        <v>11</v>
      </c>
      <c r="E12" s="1"/>
      <c r="F12" s="1"/>
      <c r="G12" s="2"/>
    </row>
    <row r="13" spans="1:7" ht="15.75" thickBot="1" x14ac:dyDescent="0.25">
      <c r="A13" s="1"/>
      <c r="B13" s="1"/>
      <c r="C13" s="1"/>
      <c r="D13" s="1"/>
      <c r="E13" s="1" t="s">
        <v>12</v>
      </c>
      <c r="F13" s="1"/>
      <c r="G13" s="3">
        <v>0</v>
      </c>
    </row>
    <row r="14" spans="1:7" x14ac:dyDescent="0.2">
      <c r="A14" s="1"/>
      <c r="B14" s="1"/>
      <c r="C14" s="1"/>
      <c r="D14" s="1" t="s">
        <v>13</v>
      </c>
      <c r="E14" s="1"/>
      <c r="F14" s="1"/>
      <c r="G14" s="2">
        <f>ROUND(SUM(G12:G13),5)</f>
        <v>0</v>
      </c>
    </row>
    <row r="15" spans="1:7" x14ac:dyDescent="0.2">
      <c r="A15" s="1"/>
      <c r="B15" s="1"/>
      <c r="C15" s="1"/>
      <c r="D15" s="1" t="s">
        <v>14</v>
      </c>
      <c r="E15" s="1"/>
      <c r="F15" s="1"/>
      <c r="G15" s="2"/>
    </row>
    <row r="16" spans="1:7" x14ac:dyDescent="0.2">
      <c r="A16" s="1"/>
      <c r="B16" s="1"/>
      <c r="C16" s="1"/>
      <c r="D16" s="1"/>
      <c r="E16" s="1" t="s">
        <v>15</v>
      </c>
      <c r="F16" s="1"/>
      <c r="G16" s="2">
        <v>901.11</v>
      </c>
    </row>
    <row r="17" spans="1:7" x14ac:dyDescent="0.2">
      <c r="A17" s="1"/>
      <c r="B17" s="1"/>
      <c r="C17" s="1"/>
      <c r="D17" s="1"/>
      <c r="E17" s="1" t="s">
        <v>16</v>
      </c>
      <c r="F17" s="1"/>
      <c r="G17" s="2">
        <v>60.92</v>
      </c>
    </row>
    <row r="18" spans="1:7" x14ac:dyDescent="0.2">
      <c r="A18" s="1"/>
      <c r="B18" s="1"/>
      <c r="C18" s="1"/>
      <c r="D18" s="1"/>
      <c r="E18" s="1" t="s">
        <v>17</v>
      </c>
      <c r="F18" s="1"/>
      <c r="G18" s="2">
        <v>421.08</v>
      </c>
    </row>
    <row r="19" spans="1:7" x14ac:dyDescent="0.2">
      <c r="A19" s="1"/>
      <c r="B19" s="1"/>
      <c r="C19" s="1"/>
      <c r="D19" s="1"/>
      <c r="E19" s="1" t="s">
        <v>18</v>
      </c>
      <c r="F19" s="1"/>
      <c r="G19" s="2">
        <v>150</v>
      </c>
    </row>
    <row r="20" spans="1:7" x14ac:dyDescent="0.2">
      <c r="A20" s="1"/>
      <c r="B20" s="1"/>
      <c r="C20" s="1"/>
      <c r="D20" s="1"/>
      <c r="E20" s="1" t="s">
        <v>19</v>
      </c>
      <c r="F20" s="1"/>
      <c r="G20" s="2">
        <v>1250</v>
      </c>
    </row>
    <row r="21" spans="1:7" ht="15.75" thickBot="1" x14ac:dyDescent="0.25">
      <c r="A21" s="1"/>
      <c r="B21" s="1"/>
      <c r="C21" s="1"/>
      <c r="D21" s="1"/>
      <c r="E21" s="1" t="s">
        <v>20</v>
      </c>
      <c r="F21" s="1"/>
      <c r="G21" s="3">
        <v>3353.37</v>
      </c>
    </row>
    <row r="22" spans="1:7" x14ac:dyDescent="0.2">
      <c r="A22" s="1"/>
      <c r="B22" s="1"/>
      <c r="C22" s="1"/>
      <c r="D22" s="1" t="s">
        <v>21</v>
      </c>
      <c r="E22" s="1"/>
      <c r="F22" s="1"/>
      <c r="G22" s="2">
        <f>ROUND(SUM(G15:G21),5)</f>
        <v>6136.48</v>
      </c>
    </row>
    <row r="23" spans="1:7" x14ac:dyDescent="0.2">
      <c r="A23" s="1"/>
      <c r="B23" s="1"/>
      <c r="C23" s="1"/>
      <c r="D23" s="1" t="s">
        <v>22</v>
      </c>
      <c r="E23" s="1"/>
      <c r="F23" s="1"/>
      <c r="G23" s="2"/>
    </row>
    <row r="24" spans="1:7" x14ac:dyDescent="0.2">
      <c r="A24" s="1"/>
      <c r="B24" s="1"/>
      <c r="C24" s="1"/>
      <c r="D24" s="1"/>
      <c r="E24" s="1" t="s">
        <v>23</v>
      </c>
      <c r="F24" s="1"/>
      <c r="G24" s="2"/>
    </row>
    <row r="25" spans="1:7" ht="15.75" thickBot="1" x14ac:dyDescent="0.25">
      <c r="A25" s="1"/>
      <c r="B25" s="1"/>
      <c r="C25" s="1"/>
      <c r="D25" s="1"/>
      <c r="E25" s="1"/>
      <c r="F25" s="1" t="s">
        <v>24</v>
      </c>
      <c r="G25" s="4">
        <v>955</v>
      </c>
    </row>
    <row r="26" spans="1:7" ht="15.75" thickBot="1" x14ac:dyDescent="0.25">
      <c r="A26" s="1"/>
      <c r="B26" s="1"/>
      <c r="C26" s="1"/>
      <c r="D26" s="1"/>
      <c r="E26" s="1" t="s">
        <v>25</v>
      </c>
      <c r="F26" s="1"/>
      <c r="G26" s="5">
        <f>ROUND(SUM(G24:G25),5)</f>
        <v>955</v>
      </c>
    </row>
    <row r="27" spans="1:7" x14ac:dyDescent="0.2">
      <c r="A27" s="1"/>
      <c r="B27" s="1"/>
      <c r="C27" s="1"/>
      <c r="D27" s="1" t="s">
        <v>26</v>
      </c>
      <c r="E27" s="1"/>
      <c r="F27" s="1"/>
      <c r="G27" s="2">
        <f>ROUND(G23+G26,5)</f>
        <v>955</v>
      </c>
    </row>
    <row r="28" spans="1:7" x14ac:dyDescent="0.2">
      <c r="A28" s="1"/>
      <c r="B28" s="1"/>
      <c r="C28" s="1"/>
      <c r="D28" s="1" t="s">
        <v>27</v>
      </c>
      <c r="E28" s="1"/>
      <c r="F28" s="1"/>
      <c r="G28" s="2"/>
    </row>
    <row r="29" spans="1:7" ht="15.75" thickBot="1" x14ac:dyDescent="0.25">
      <c r="A29" s="1"/>
      <c r="B29" s="1"/>
      <c r="C29" s="1"/>
      <c r="D29" s="1"/>
      <c r="E29" s="1" t="s">
        <v>28</v>
      </c>
      <c r="F29" s="1"/>
      <c r="G29" s="3">
        <v>19.989999999999998</v>
      </c>
    </row>
    <row r="30" spans="1:7" x14ac:dyDescent="0.2">
      <c r="A30" s="1"/>
      <c r="B30" s="1"/>
      <c r="C30" s="1"/>
      <c r="D30" s="1" t="s">
        <v>29</v>
      </c>
      <c r="E30" s="1"/>
      <c r="F30" s="1"/>
      <c r="G30" s="2">
        <f>ROUND(SUM(G28:G29),5)</f>
        <v>19.989999999999998</v>
      </c>
    </row>
    <row r="31" spans="1:7" x14ac:dyDescent="0.2">
      <c r="A31" s="1"/>
      <c r="B31" s="1"/>
      <c r="C31" s="1"/>
      <c r="D31" s="1" t="s">
        <v>30</v>
      </c>
      <c r="E31" s="1"/>
      <c r="F31" s="1"/>
      <c r="G31" s="2"/>
    </row>
    <row r="32" spans="1:7" ht="15.75" thickBot="1" x14ac:dyDescent="0.25">
      <c r="A32" s="1"/>
      <c r="B32" s="1"/>
      <c r="C32" s="1"/>
      <c r="D32" s="1"/>
      <c r="E32" s="1" t="s">
        <v>31</v>
      </c>
      <c r="F32" s="1"/>
      <c r="G32" s="4">
        <v>150</v>
      </c>
    </row>
    <row r="33" spans="1:7" ht="15.75" thickBot="1" x14ac:dyDescent="0.25">
      <c r="A33" s="1"/>
      <c r="B33" s="1"/>
      <c r="C33" s="1"/>
      <c r="D33" s="1" t="s">
        <v>32</v>
      </c>
      <c r="E33" s="1"/>
      <c r="F33" s="1"/>
      <c r="G33" s="6">
        <f>ROUND(SUM(G31:G32),5)</f>
        <v>150</v>
      </c>
    </row>
    <row r="34" spans="1:7" ht="15.75" thickBot="1" x14ac:dyDescent="0.25">
      <c r="A34" s="1"/>
      <c r="B34" s="1"/>
      <c r="C34" s="1" t="s">
        <v>33</v>
      </c>
      <c r="D34" s="1"/>
      <c r="E34" s="1"/>
      <c r="F34" s="1"/>
      <c r="G34" s="5">
        <f>ROUND(SUM(G7:G8)+G11+G14+G22+G27+G30+G33,5)</f>
        <v>12523.87</v>
      </c>
    </row>
    <row r="35" spans="1:7" x14ac:dyDescent="0.2">
      <c r="A35" s="1"/>
      <c r="B35" s="1" t="s">
        <v>34</v>
      </c>
      <c r="C35" s="1"/>
      <c r="D35" s="1"/>
      <c r="E35" s="1"/>
      <c r="F35" s="1"/>
      <c r="G35" s="2">
        <f>ROUND(G2+G6-G34,5)</f>
        <v>2748.13</v>
      </c>
    </row>
    <row r="36" spans="1:7" x14ac:dyDescent="0.2">
      <c r="A36" s="1"/>
      <c r="B36" s="1" t="s">
        <v>35</v>
      </c>
      <c r="C36" s="1"/>
      <c r="D36" s="1"/>
      <c r="E36" s="1"/>
      <c r="F36" s="1"/>
      <c r="G36" s="2"/>
    </row>
    <row r="37" spans="1:7" x14ac:dyDescent="0.2">
      <c r="A37" s="1"/>
      <c r="B37" s="1"/>
      <c r="C37" s="1" t="s">
        <v>36</v>
      </c>
      <c r="D37" s="1"/>
      <c r="E37" s="1"/>
      <c r="F37" s="1"/>
      <c r="G37" s="2"/>
    </row>
    <row r="38" spans="1:7" ht="15.75" thickBot="1" x14ac:dyDescent="0.25">
      <c r="A38" s="1"/>
      <c r="B38" s="1"/>
      <c r="C38" s="1"/>
      <c r="D38" s="1" t="s">
        <v>37</v>
      </c>
      <c r="E38" s="1"/>
      <c r="F38" s="1"/>
      <c r="G38" s="4">
        <v>5033.5</v>
      </c>
    </row>
    <row r="39" spans="1:7" ht="15.75" thickBot="1" x14ac:dyDescent="0.25">
      <c r="A39" s="1"/>
      <c r="B39" s="1"/>
      <c r="C39" s="1" t="s">
        <v>38</v>
      </c>
      <c r="D39" s="1"/>
      <c r="E39" s="1"/>
      <c r="F39" s="1"/>
      <c r="G39" s="6">
        <f>ROUND(SUM(G37:G38),5)</f>
        <v>5033.5</v>
      </c>
    </row>
    <row r="40" spans="1:7" ht="15.75" thickBot="1" x14ac:dyDescent="0.25">
      <c r="A40" s="1"/>
      <c r="B40" s="1" t="s">
        <v>39</v>
      </c>
      <c r="C40" s="1"/>
      <c r="D40" s="1"/>
      <c r="E40" s="1"/>
      <c r="F40" s="1"/>
      <c r="G40" s="6">
        <f>ROUND(G36-G39,5)</f>
        <v>-5033.5</v>
      </c>
    </row>
    <row r="41" spans="1:7" s="9" customFormat="1" ht="11.25" thickBot="1" x14ac:dyDescent="0.15">
      <c r="A41" s="7" t="s">
        <v>40</v>
      </c>
      <c r="B41" s="7"/>
      <c r="C41" s="7"/>
      <c r="D41" s="7"/>
      <c r="E41" s="7"/>
      <c r="F41" s="7"/>
      <c r="G41" s="8">
        <f>ROUND(G35+G40,5)</f>
        <v>-2285.37</v>
      </c>
    </row>
    <row r="42" spans="1:7" ht="15.75" thickTop="1" x14ac:dyDescent="0.2"/>
  </sheetData>
  <pageMargins left="0.7" right="0.7" top="0.75" bottom="0.75" header="0.1" footer="0.3"/>
  <pageSetup orientation="portrait" horizontalDpi="4294967293" verticalDpi="0" r:id="rId1"/>
  <headerFooter>
    <oddHeader>&amp;L&amp;"Arial,Bold"&amp;8 5:57 PM
&amp;"Arial,Bold"&amp;8 11/06/23
&amp;"Arial,Bold"&amp;8 Accrual Basis&amp;C&amp;"Arial,Bold"&amp;12 PIKES BAY SANITARY DISTRICT
&amp;"Arial,Bold"&amp;14 Profit &amp;&amp; Loss
&amp;"Arial,Bold"&amp;10 October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82"/>
  <sheetViews>
    <sheetView workbookViewId="0">
      <pane xSplit="6" ySplit="2" topLeftCell="G3" activePane="bottomRight" state="frozenSplit"/>
      <selection pane="bottomLeft" activeCell="A3" sqref="A3"/>
      <selection pane="topRight" activeCell="G1" sqref="G1"/>
      <selection pane="bottomRight"/>
    </sheetView>
  </sheetViews>
  <sheetFormatPr defaultRowHeight="15" x14ac:dyDescent="0.2"/>
  <cols>
    <col min="1" max="5" width="2.95703125" style="13" customWidth="1"/>
    <col min="6" max="6" width="25.69140625" style="13" customWidth="1"/>
    <col min="7" max="7" width="9.81640625" style="14" bestFit="1" customWidth="1"/>
    <col min="8" max="8" width="2.28515625" style="14" customWidth="1"/>
    <col min="9" max="9" width="8.7421875" style="14" bestFit="1" customWidth="1"/>
    <col min="10" max="10" width="2.28515625" style="14" customWidth="1"/>
    <col min="11" max="11" width="11.97265625" style="14" bestFit="1" customWidth="1"/>
    <col min="12" max="12" width="2.28515625" style="14" customWidth="1"/>
    <col min="13" max="13" width="10.22265625" style="14" bestFit="1" customWidth="1"/>
  </cols>
  <sheetData>
    <row r="1" spans="1:13" ht="15.75" thickBot="1" x14ac:dyDescent="0.25">
      <c r="A1" s="1"/>
      <c r="B1" s="1"/>
      <c r="C1" s="1"/>
      <c r="D1" s="1"/>
      <c r="E1" s="1"/>
      <c r="F1" s="1"/>
      <c r="G1" s="29"/>
      <c r="H1" s="28"/>
      <c r="I1" s="29"/>
      <c r="J1" s="28"/>
      <c r="K1" s="29"/>
      <c r="L1" s="28"/>
      <c r="M1" s="29"/>
    </row>
    <row r="2" spans="1:13" s="12" customFormat="1" ht="16.5" thickTop="1" thickBot="1" x14ac:dyDescent="0.25">
      <c r="A2" s="10"/>
      <c r="B2" s="10"/>
      <c r="C2" s="10"/>
      <c r="D2" s="10"/>
      <c r="E2" s="10"/>
      <c r="F2" s="10"/>
      <c r="G2" s="36" t="s">
        <v>41</v>
      </c>
      <c r="H2" s="27"/>
      <c r="I2" s="36" t="s">
        <v>181</v>
      </c>
      <c r="J2" s="27"/>
      <c r="K2" s="36" t="s">
        <v>182</v>
      </c>
      <c r="L2" s="27"/>
      <c r="M2" s="36" t="s">
        <v>183</v>
      </c>
    </row>
    <row r="3" spans="1:13" ht="15.75" thickTop="1" x14ac:dyDescent="0.2">
      <c r="A3" s="1"/>
      <c r="B3" s="1" t="s">
        <v>1</v>
      </c>
      <c r="C3" s="1"/>
      <c r="D3" s="1"/>
      <c r="E3" s="1"/>
      <c r="F3" s="1"/>
      <c r="G3" s="2"/>
      <c r="H3" s="24"/>
      <c r="I3" s="2"/>
      <c r="J3" s="24"/>
      <c r="K3" s="2"/>
      <c r="L3" s="24"/>
      <c r="M3" s="30"/>
    </row>
    <row r="4" spans="1:13" x14ac:dyDescent="0.2">
      <c r="A4" s="1"/>
      <c r="B4" s="1"/>
      <c r="C4" s="1" t="s">
        <v>2</v>
      </c>
      <c r="D4" s="1"/>
      <c r="E4" s="1"/>
      <c r="F4" s="1"/>
      <c r="G4" s="2"/>
      <c r="H4" s="24"/>
      <c r="I4" s="2"/>
      <c r="J4" s="24"/>
      <c r="K4" s="2"/>
      <c r="L4" s="24"/>
      <c r="M4" s="30"/>
    </row>
    <row r="5" spans="1:13" x14ac:dyDescent="0.2">
      <c r="A5" s="1"/>
      <c r="B5" s="1"/>
      <c r="C5" s="1"/>
      <c r="D5" s="1" t="s">
        <v>42</v>
      </c>
      <c r="E5" s="1"/>
      <c r="F5" s="1"/>
      <c r="G5" s="2">
        <v>4.16</v>
      </c>
      <c r="H5" s="24"/>
      <c r="I5" s="2">
        <v>4.16</v>
      </c>
      <c r="J5" s="24"/>
      <c r="K5" s="2">
        <f>ROUND((G5-I5),5)</f>
        <v>0</v>
      </c>
      <c r="L5" s="24"/>
      <c r="M5" s="30">
        <f>ROUND(IF(I5=0, IF(G5=0, 0, 1), G5/I5),5)</f>
        <v>1</v>
      </c>
    </row>
    <row r="6" spans="1:13" x14ac:dyDescent="0.2">
      <c r="A6" s="1"/>
      <c r="B6" s="1"/>
      <c r="C6" s="1"/>
      <c r="D6" s="1" t="s">
        <v>43</v>
      </c>
      <c r="E6" s="1"/>
      <c r="F6" s="1"/>
      <c r="G6" s="2">
        <v>6892.3</v>
      </c>
      <c r="H6" s="24"/>
      <c r="I6" s="2">
        <v>2039.18</v>
      </c>
      <c r="J6" s="24"/>
      <c r="K6" s="2">
        <f>ROUND((G6-I6),5)</f>
        <v>4853.12</v>
      </c>
      <c r="L6" s="24"/>
      <c r="M6" s="30">
        <f>ROUND(IF(I6=0, IF(G6=0, 0, 1), G6/I6),5)</f>
        <v>3.3799399999999999</v>
      </c>
    </row>
    <row r="7" spans="1:13" x14ac:dyDescent="0.2">
      <c r="A7" s="1"/>
      <c r="B7" s="1"/>
      <c r="C7" s="1"/>
      <c r="D7" s="1" t="s">
        <v>3</v>
      </c>
      <c r="E7" s="1"/>
      <c r="F7" s="1"/>
      <c r="G7" s="2">
        <v>5000</v>
      </c>
      <c r="H7" s="24"/>
      <c r="I7" s="2">
        <v>0</v>
      </c>
      <c r="J7" s="24"/>
      <c r="K7" s="2">
        <f>ROUND((G7-I7),5)</f>
        <v>5000</v>
      </c>
      <c r="L7" s="24"/>
      <c r="M7" s="30">
        <f>ROUND(IF(I7=0, IF(G7=0, 0, 1), G7/I7),5)</f>
        <v>1</v>
      </c>
    </row>
    <row r="8" spans="1:13" x14ac:dyDescent="0.2">
      <c r="A8" s="1"/>
      <c r="B8" s="1"/>
      <c r="C8" s="1"/>
      <c r="D8" s="1" t="s">
        <v>44</v>
      </c>
      <c r="E8" s="1"/>
      <c r="F8" s="1"/>
      <c r="G8" s="2">
        <v>58237.71</v>
      </c>
      <c r="H8" s="24"/>
      <c r="I8" s="2">
        <v>58848.34</v>
      </c>
      <c r="J8" s="24"/>
      <c r="K8" s="2">
        <f>ROUND((G8-I8),5)</f>
        <v>-610.63</v>
      </c>
      <c r="L8" s="24"/>
      <c r="M8" s="30">
        <f>ROUND(IF(I8=0, IF(G8=0, 0, 1), G8/I8),5)</f>
        <v>0.98962000000000006</v>
      </c>
    </row>
    <row r="9" spans="1:13" ht="15.75" thickBot="1" x14ac:dyDescent="0.25">
      <c r="A9" s="1"/>
      <c r="B9" s="1"/>
      <c r="C9" s="1"/>
      <c r="D9" s="1" t="s">
        <v>4</v>
      </c>
      <c r="E9" s="1"/>
      <c r="F9" s="1"/>
      <c r="G9" s="3">
        <v>136656</v>
      </c>
      <c r="H9" s="24"/>
      <c r="I9" s="3">
        <v>128160</v>
      </c>
      <c r="J9" s="24"/>
      <c r="K9" s="3">
        <f>ROUND((G9-I9),5)</f>
        <v>8496</v>
      </c>
      <c r="L9" s="24"/>
      <c r="M9" s="31">
        <f>ROUND(IF(I9=0, IF(G9=0, 0, 1), G9/I9),5)</f>
        <v>1.06629</v>
      </c>
    </row>
    <row r="10" spans="1:13" x14ac:dyDescent="0.2">
      <c r="A10" s="1"/>
      <c r="B10" s="1"/>
      <c r="C10" s="1" t="s">
        <v>5</v>
      </c>
      <c r="D10" s="1"/>
      <c r="E10" s="1"/>
      <c r="F10" s="1"/>
      <c r="G10" s="2">
        <f>ROUND(SUM(G4:G9),5)</f>
        <v>206790.17</v>
      </c>
      <c r="H10" s="24"/>
      <c r="I10" s="2">
        <f>ROUND(SUM(I4:I9),5)</f>
        <v>189051.68</v>
      </c>
      <c r="J10" s="24"/>
      <c r="K10" s="2">
        <f>ROUND((G10-I10),5)</f>
        <v>17738.490000000002</v>
      </c>
      <c r="L10" s="24"/>
      <c r="M10" s="30">
        <f>ROUND(IF(I10=0, IF(G10=0, 0, 1), G10/I10),5)</f>
        <v>1.0938300000000001</v>
      </c>
    </row>
    <row r="11" spans="1:13" x14ac:dyDescent="0.2">
      <c r="A11" s="1"/>
      <c r="B11" s="1"/>
      <c r="C11" s="1" t="s">
        <v>6</v>
      </c>
      <c r="D11" s="1"/>
      <c r="E11" s="1"/>
      <c r="F11" s="1"/>
      <c r="G11" s="2"/>
      <c r="H11" s="24"/>
      <c r="I11" s="2"/>
      <c r="J11" s="24"/>
      <c r="K11" s="2"/>
      <c r="L11" s="24"/>
      <c r="M11" s="30"/>
    </row>
    <row r="12" spans="1:13" x14ac:dyDescent="0.2">
      <c r="A12" s="1"/>
      <c r="B12" s="1"/>
      <c r="C12" s="1"/>
      <c r="D12" s="1" t="s">
        <v>184</v>
      </c>
      <c r="E12" s="1"/>
      <c r="F12" s="1"/>
      <c r="G12" s="2">
        <v>0</v>
      </c>
      <c r="H12" s="24"/>
      <c r="I12" s="2">
        <v>16000</v>
      </c>
      <c r="J12" s="24"/>
      <c r="K12" s="2">
        <f>ROUND((G12-I12),5)</f>
        <v>-16000</v>
      </c>
      <c r="L12" s="24"/>
      <c r="M12" s="30">
        <f>ROUND(IF(I12=0, IF(G12=0, 0, 1), G12/I12),5)</f>
        <v>0</v>
      </c>
    </row>
    <row r="13" spans="1:13" x14ac:dyDescent="0.2">
      <c r="A13" s="1"/>
      <c r="B13" s="1"/>
      <c r="C13" s="1"/>
      <c r="D13" s="1" t="s">
        <v>45</v>
      </c>
      <c r="E13" s="1"/>
      <c r="F13" s="1"/>
      <c r="G13" s="2">
        <v>514.76</v>
      </c>
      <c r="H13" s="24"/>
      <c r="I13" s="2">
        <v>515.66999999999996</v>
      </c>
      <c r="J13" s="24"/>
      <c r="K13" s="2">
        <f>ROUND((G13-I13),5)</f>
        <v>-0.91</v>
      </c>
      <c r="L13" s="24"/>
      <c r="M13" s="30">
        <f>ROUND(IF(I13=0, IF(G13=0, 0, 1), G13/I13),5)</f>
        <v>0.99824000000000002</v>
      </c>
    </row>
    <row r="14" spans="1:13" x14ac:dyDescent="0.2">
      <c r="A14" s="1"/>
      <c r="B14" s="1"/>
      <c r="C14" s="1"/>
      <c r="D14" s="1" t="s">
        <v>185</v>
      </c>
      <c r="E14" s="1"/>
      <c r="F14" s="1"/>
      <c r="G14" s="2">
        <v>0</v>
      </c>
      <c r="H14" s="24"/>
      <c r="I14" s="2">
        <v>42601</v>
      </c>
      <c r="J14" s="24"/>
      <c r="K14" s="2">
        <f>ROUND((G14-I14),5)</f>
        <v>-42601</v>
      </c>
      <c r="L14" s="24"/>
      <c r="M14" s="30">
        <f>ROUND(IF(I14=0, IF(G14=0, 0, 1), G14/I14),5)</f>
        <v>0</v>
      </c>
    </row>
    <row r="15" spans="1:13" x14ac:dyDescent="0.2">
      <c r="A15" s="1"/>
      <c r="B15" s="1"/>
      <c r="C15" s="1"/>
      <c r="D15" s="1" t="s">
        <v>7</v>
      </c>
      <c r="E15" s="1"/>
      <c r="F15" s="1"/>
      <c r="G15" s="2">
        <v>53924.34</v>
      </c>
      <c r="H15" s="24"/>
      <c r="I15" s="2">
        <v>27889.8</v>
      </c>
      <c r="J15" s="24"/>
      <c r="K15" s="2">
        <f>ROUND((G15-I15),5)</f>
        <v>26034.54</v>
      </c>
      <c r="L15" s="24"/>
      <c r="M15" s="30">
        <f>ROUND(IF(I15=0, IF(G15=0, 0, 1), G15/I15),5)</f>
        <v>1.9334800000000001</v>
      </c>
    </row>
    <row r="16" spans="1:13" x14ac:dyDescent="0.2">
      <c r="A16" s="1"/>
      <c r="B16" s="1"/>
      <c r="C16" s="1"/>
      <c r="D16" s="1" t="s">
        <v>46</v>
      </c>
      <c r="E16" s="1"/>
      <c r="F16" s="1"/>
      <c r="G16" s="2">
        <v>2342.75</v>
      </c>
      <c r="H16" s="24"/>
      <c r="I16" s="2">
        <v>1477</v>
      </c>
      <c r="J16" s="24"/>
      <c r="K16" s="2">
        <f>ROUND((G16-I16),5)</f>
        <v>865.75</v>
      </c>
      <c r="L16" s="24"/>
      <c r="M16" s="30">
        <f>ROUND(IF(I16=0, IF(G16=0, 0, 1), G16/I16),5)</f>
        <v>1.5861499999999999</v>
      </c>
    </row>
    <row r="17" spans="1:13" x14ac:dyDescent="0.2">
      <c r="A17" s="1"/>
      <c r="B17" s="1"/>
      <c r="C17" s="1"/>
      <c r="D17" s="1" t="s">
        <v>8</v>
      </c>
      <c r="E17" s="1"/>
      <c r="F17" s="1"/>
      <c r="G17" s="2"/>
      <c r="H17" s="24"/>
      <c r="I17" s="2"/>
      <c r="J17" s="24"/>
      <c r="K17" s="2"/>
      <c r="L17" s="24"/>
      <c r="M17" s="30"/>
    </row>
    <row r="18" spans="1:13" x14ac:dyDescent="0.2">
      <c r="A18" s="1"/>
      <c r="B18" s="1"/>
      <c r="C18" s="1"/>
      <c r="D18" s="1"/>
      <c r="E18" s="1" t="s">
        <v>9</v>
      </c>
      <c r="F18" s="1"/>
      <c r="G18" s="2">
        <v>1500</v>
      </c>
      <c r="H18" s="24"/>
      <c r="I18" s="2">
        <v>1500</v>
      </c>
      <c r="J18" s="24"/>
      <c r="K18" s="2">
        <f>ROUND((G18-I18),5)</f>
        <v>0</v>
      </c>
      <c r="L18" s="24"/>
      <c r="M18" s="30">
        <f>ROUND(IF(I18=0, IF(G18=0, 0, 1), G18/I18),5)</f>
        <v>1</v>
      </c>
    </row>
    <row r="19" spans="1:13" ht="15.75" thickBot="1" x14ac:dyDescent="0.25">
      <c r="A19" s="1"/>
      <c r="B19" s="1"/>
      <c r="C19" s="1"/>
      <c r="D19" s="1"/>
      <c r="E19" s="1" t="s">
        <v>47</v>
      </c>
      <c r="F19" s="1"/>
      <c r="G19" s="3">
        <v>2453.41</v>
      </c>
      <c r="H19" s="24"/>
      <c r="I19" s="3">
        <v>6216.66</v>
      </c>
      <c r="J19" s="24"/>
      <c r="K19" s="3">
        <f>ROUND((G19-I19),5)</f>
        <v>-3763.25</v>
      </c>
      <c r="L19" s="24"/>
      <c r="M19" s="31">
        <f>ROUND(IF(I19=0, IF(G19=0, 0, 1), G19/I19),5)</f>
        <v>0.39465</v>
      </c>
    </row>
    <row r="20" spans="1:13" x14ac:dyDescent="0.2">
      <c r="A20" s="1"/>
      <c r="B20" s="1"/>
      <c r="C20" s="1"/>
      <c r="D20" s="1" t="s">
        <v>10</v>
      </c>
      <c r="E20" s="1"/>
      <c r="F20" s="1"/>
      <c r="G20" s="2">
        <f>ROUND(SUM(G17:G19),5)</f>
        <v>3953.41</v>
      </c>
      <c r="H20" s="24"/>
      <c r="I20" s="2">
        <f>ROUND(SUM(I17:I19),5)</f>
        <v>7716.66</v>
      </c>
      <c r="J20" s="24"/>
      <c r="K20" s="2">
        <f>ROUND((G20-I20),5)</f>
        <v>-3763.25</v>
      </c>
      <c r="L20" s="24"/>
      <c r="M20" s="30">
        <f>ROUND(IF(I20=0, IF(G20=0, 0, 1), G20/I20),5)</f>
        <v>0.51232</v>
      </c>
    </row>
    <row r="21" spans="1:13" x14ac:dyDescent="0.2">
      <c r="A21" s="1"/>
      <c r="B21" s="1"/>
      <c r="C21" s="1"/>
      <c r="D21" s="1" t="s">
        <v>11</v>
      </c>
      <c r="E21" s="1"/>
      <c r="F21" s="1"/>
      <c r="G21" s="2"/>
      <c r="H21" s="24"/>
      <c r="I21" s="2"/>
      <c r="J21" s="24"/>
      <c r="K21" s="2"/>
      <c r="L21" s="24"/>
      <c r="M21" s="30"/>
    </row>
    <row r="22" spans="1:13" ht="15.75" thickBot="1" x14ac:dyDescent="0.25">
      <c r="A22" s="1"/>
      <c r="B22" s="1"/>
      <c r="C22" s="1"/>
      <c r="D22" s="1"/>
      <c r="E22" s="1" t="s">
        <v>12</v>
      </c>
      <c r="F22" s="1"/>
      <c r="G22" s="3">
        <v>0</v>
      </c>
      <c r="H22" s="24"/>
      <c r="I22" s="2"/>
      <c r="J22" s="24"/>
      <c r="K22" s="2"/>
      <c r="L22" s="24"/>
      <c r="M22" s="30"/>
    </row>
    <row r="23" spans="1:13" x14ac:dyDescent="0.2">
      <c r="A23" s="1"/>
      <c r="B23" s="1"/>
      <c r="C23" s="1"/>
      <c r="D23" s="1" t="s">
        <v>13</v>
      </c>
      <c r="E23" s="1"/>
      <c r="F23" s="1"/>
      <c r="G23" s="2">
        <f>ROUND(SUM(G21:G22),5)</f>
        <v>0</v>
      </c>
      <c r="H23" s="24"/>
      <c r="I23" s="2"/>
      <c r="J23" s="24"/>
      <c r="K23" s="2"/>
      <c r="L23" s="24"/>
      <c r="M23" s="30"/>
    </row>
    <row r="24" spans="1:13" x14ac:dyDescent="0.2">
      <c r="A24" s="1"/>
      <c r="B24" s="1"/>
      <c r="C24" s="1"/>
      <c r="D24" s="1" t="s">
        <v>14</v>
      </c>
      <c r="E24" s="1"/>
      <c r="F24" s="1"/>
      <c r="G24" s="2"/>
      <c r="H24" s="24"/>
      <c r="I24" s="2"/>
      <c r="J24" s="24"/>
      <c r="K24" s="2"/>
      <c r="L24" s="24"/>
      <c r="M24" s="30"/>
    </row>
    <row r="25" spans="1:13" x14ac:dyDescent="0.2">
      <c r="A25" s="1"/>
      <c r="B25" s="1"/>
      <c r="C25" s="1"/>
      <c r="D25" s="1"/>
      <c r="E25" s="1" t="s">
        <v>15</v>
      </c>
      <c r="F25" s="1"/>
      <c r="G25" s="2">
        <v>11939.74</v>
      </c>
      <c r="H25" s="24"/>
      <c r="I25" s="2">
        <v>13516.66</v>
      </c>
      <c r="J25" s="24"/>
      <c r="K25" s="2">
        <f>ROUND((G25-I25),5)</f>
        <v>-1576.92</v>
      </c>
      <c r="L25" s="24"/>
      <c r="M25" s="30">
        <f>ROUND(IF(I25=0, IF(G25=0, 0, 1), G25/I25),5)</f>
        <v>0.88334000000000001</v>
      </c>
    </row>
    <row r="26" spans="1:13" x14ac:dyDescent="0.2">
      <c r="A26" s="1"/>
      <c r="B26" s="1"/>
      <c r="C26" s="1"/>
      <c r="D26" s="1"/>
      <c r="E26" s="1" t="s">
        <v>16</v>
      </c>
      <c r="F26" s="1"/>
      <c r="G26" s="2">
        <v>605.95000000000005</v>
      </c>
      <c r="H26" s="24"/>
      <c r="I26" s="2">
        <v>797.52</v>
      </c>
      <c r="J26" s="24"/>
      <c r="K26" s="2">
        <f>ROUND((G26-I26),5)</f>
        <v>-191.57</v>
      </c>
      <c r="L26" s="24"/>
      <c r="M26" s="30">
        <f>ROUND(IF(I26=0, IF(G26=0, 0, 1), G26/I26),5)</f>
        <v>0.75978999999999997</v>
      </c>
    </row>
    <row r="27" spans="1:13" x14ac:dyDescent="0.2">
      <c r="A27" s="1"/>
      <c r="B27" s="1"/>
      <c r="C27" s="1"/>
      <c r="D27" s="1"/>
      <c r="E27" s="1" t="s">
        <v>17</v>
      </c>
      <c r="F27" s="1"/>
      <c r="G27" s="2">
        <v>4158.47</v>
      </c>
      <c r="H27" s="24"/>
      <c r="I27" s="2">
        <v>4709.1400000000003</v>
      </c>
      <c r="J27" s="24"/>
      <c r="K27" s="2">
        <f>ROUND((G27-I27),5)</f>
        <v>-550.66999999999996</v>
      </c>
      <c r="L27" s="24"/>
      <c r="M27" s="30">
        <f>ROUND(IF(I27=0, IF(G27=0, 0, 1), G27/I27),5)</f>
        <v>0.88305999999999996</v>
      </c>
    </row>
    <row r="28" spans="1:13" x14ac:dyDescent="0.2">
      <c r="A28" s="1"/>
      <c r="B28" s="1"/>
      <c r="C28" s="1"/>
      <c r="D28" s="1"/>
      <c r="E28" s="1" t="s">
        <v>18</v>
      </c>
      <c r="F28" s="1"/>
      <c r="G28" s="2">
        <v>1500</v>
      </c>
      <c r="H28" s="24"/>
      <c r="I28" s="2">
        <v>1500</v>
      </c>
      <c r="J28" s="24"/>
      <c r="K28" s="2">
        <f>ROUND((G28-I28),5)</f>
        <v>0</v>
      </c>
      <c r="L28" s="24"/>
      <c r="M28" s="30">
        <f>ROUND(IF(I28=0, IF(G28=0, 0, 1), G28/I28),5)</f>
        <v>1</v>
      </c>
    </row>
    <row r="29" spans="1:13" x14ac:dyDescent="0.2">
      <c r="A29" s="1"/>
      <c r="B29" s="1"/>
      <c r="C29" s="1"/>
      <c r="D29" s="1"/>
      <c r="E29" s="1" t="s">
        <v>19</v>
      </c>
      <c r="F29" s="1"/>
      <c r="G29" s="2">
        <v>12500</v>
      </c>
      <c r="H29" s="24"/>
      <c r="I29" s="2">
        <v>12500</v>
      </c>
      <c r="J29" s="24"/>
      <c r="K29" s="2">
        <f>ROUND((G29-I29),5)</f>
        <v>0</v>
      </c>
      <c r="L29" s="24"/>
      <c r="M29" s="30">
        <f>ROUND(IF(I29=0, IF(G29=0, 0, 1), G29/I29),5)</f>
        <v>1</v>
      </c>
    </row>
    <row r="30" spans="1:13" ht="15.75" thickBot="1" x14ac:dyDescent="0.25">
      <c r="A30" s="1"/>
      <c r="B30" s="1"/>
      <c r="C30" s="1"/>
      <c r="D30" s="1"/>
      <c r="E30" s="1" t="s">
        <v>20</v>
      </c>
      <c r="F30" s="1"/>
      <c r="G30" s="3">
        <v>35398.720000000001</v>
      </c>
      <c r="H30" s="24"/>
      <c r="I30" s="3">
        <v>34247.5</v>
      </c>
      <c r="J30" s="24"/>
      <c r="K30" s="3">
        <f>ROUND((G30-I30),5)</f>
        <v>1151.22</v>
      </c>
      <c r="L30" s="24"/>
      <c r="M30" s="31">
        <f>ROUND(IF(I30=0, IF(G30=0, 0, 1), G30/I30),5)</f>
        <v>1.0336099999999999</v>
      </c>
    </row>
    <row r="31" spans="1:13" x14ac:dyDescent="0.2">
      <c r="A31" s="1"/>
      <c r="B31" s="1"/>
      <c r="C31" s="1"/>
      <c r="D31" s="1" t="s">
        <v>21</v>
      </c>
      <c r="E31" s="1"/>
      <c r="F31" s="1"/>
      <c r="G31" s="2">
        <f>ROUND(SUM(G24:G30),5)</f>
        <v>66102.880000000005</v>
      </c>
      <c r="H31" s="24"/>
      <c r="I31" s="2">
        <f>ROUND(SUM(I24:I30),5)</f>
        <v>67270.820000000007</v>
      </c>
      <c r="J31" s="24"/>
      <c r="K31" s="2">
        <f>ROUND((G31-I31),5)</f>
        <v>-1167.94</v>
      </c>
      <c r="L31" s="24"/>
      <c r="M31" s="30">
        <f>ROUND(IF(I31=0, IF(G31=0, 0, 1), G31/I31),5)</f>
        <v>0.98263999999999996</v>
      </c>
    </row>
    <row r="32" spans="1:13" x14ac:dyDescent="0.2">
      <c r="A32" s="1"/>
      <c r="B32" s="1"/>
      <c r="C32" s="1"/>
      <c r="D32" s="1" t="s">
        <v>48</v>
      </c>
      <c r="E32" s="1"/>
      <c r="F32" s="1"/>
      <c r="G32" s="2"/>
      <c r="H32" s="24"/>
      <c r="I32" s="2"/>
      <c r="J32" s="24"/>
      <c r="K32" s="2"/>
      <c r="L32" s="24"/>
      <c r="M32" s="30"/>
    </row>
    <row r="33" spans="1:13" x14ac:dyDescent="0.2">
      <c r="A33" s="1"/>
      <c r="B33" s="1"/>
      <c r="C33" s="1"/>
      <c r="D33" s="1"/>
      <c r="E33" s="1" t="s">
        <v>49</v>
      </c>
      <c r="F33" s="1"/>
      <c r="G33" s="2">
        <v>13.93</v>
      </c>
      <c r="H33" s="24"/>
      <c r="I33" s="2">
        <v>444.28</v>
      </c>
      <c r="J33" s="24"/>
      <c r="K33" s="2">
        <f>ROUND((G33-I33),5)</f>
        <v>-430.35</v>
      </c>
      <c r="L33" s="24"/>
      <c r="M33" s="30">
        <f>ROUND(IF(I33=0, IF(G33=0, 0, 1), G33/I33),5)</f>
        <v>3.1350000000000003E-2</v>
      </c>
    </row>
    <row r="34" spans="1:13" x14ac:dyDescent="0.2">
      <c r="A34" s="1"/>
      <c r="B34" s="1"/>
      <c r="C34" s="1"/>
      <c r="D34" s="1"/>
      <c r="E34" s="1" t="s">
        <v>50</v>
      </c>
      <c r="F34" s="1"/>
      <c r="G34" s="2">
        <v>85</v>
      </c>
      <c r="H34" s="24"/>
      <c r="I34" s="2">
        <v>3074</v>
      </c>
      <c r="J34" s="24"/>
      <c r="K34" s="2">
        <f>ROUND((G34-I34),5)</f>
        <v>-2989</v>
      </c>
      <c r="L34" s="24"/>
      <c r="M34" s="30">
        <f>ROUND(IF(I34=0, IF(G34=0, 0, 1), G34/I34),5)</f>
        <v>2.7650000000000001E-2</v>
      </c>
    </row>
    <row r="35" spans="1:13" x14ac:dyDescent="0.2">
      <c r="A35" s="1"/>
      <c r="B35" s="1"/>
      <c r="C35" s="1"/>
      <c r="D35" s="1"/>
      <c r="E35" s="1" t="s">
        <v>186</v>
      </c>
      <c r="F35" s="1"/>
      <c r="G35" s="2">
        <v>0</v>
      </c>
      <c r="H35" s="24"/>
      <c r="I35" s="2">
        <v>0</v>
      </c>
      <c r="J35" s="24"/>
      <c r="K35" s="2">
        <f>ROUND((G35-I35),5)</f>
        <v>0</v>
      </c>
      <c r="L35" s="24"/>
      <c r="M35" s="30">
        <f>ROUND(IF(I35=0, IF(G35=0, 0, 1), G35/I35),5)</f>
        <v>0</v>
      </c>
    </row>
    <row r="36" spans="1:13" x14ac:dyDescent="0.2">
      <c r="A36" s="1"/>
      <c r="B36" s="1"/>
      <c r="C36" s="1"/>
      <c r="D36" s="1"/>
      <c r="E36" s="1" t="s">
        <v>51</v>
      </c>
      <c r="F36" s="1"/>
      <c r="G36" s="2"/>
      <c r="H36" s="24"/>
      <c r="I36" s="2"/>
      <c r="J36" s="24"/>
      <c r="K36" s="2"/>
      <c r="L36" s="24"/>
      <c r="M36" s="30"/>
    </row>
    <row r="37" spans="1:13" x14ac:dyDescent="0.2">
      <c r="A37" s="1"/>
      <c r="B37" s="1"/>
      <c r="C37" s="1"/>
      <c r="D37" s="1"/>
      <c r="E37" s="1"/>
      <c r="F37" s="1" t="s">
        <v>52</v>
      </c>
      <c r="G37" s="2">
        <v>25874.5</v>
      </c>
      <c r="H37" s="24"/>
      <c r="I37" s="2">
        <v>0</v>
      </c>
      <c r="J37" s="24"/>
      <c r="K37" s="2">
        <f>ROUND((G37-I37),5)</f>
        <v>25874.5</v>
      </c>
      <c r="L37" s="24"/>
      <c r="M37" s="30">
        <f>ROUND(IF(I37=0, IF(G37=0, 0, 1), G37/I37),5)</f>
        <v>1</v>
      </c>
    </row>
    <row r="38" spans="1:13" x14ac:dyDescent="0.2">
      <c r="A38" s="1"/>
      <c r="B38" s="1"/>
      <c r="C38" s="1"/>
      <c r="D38" s="1"/>
      <c r="E38" s="1"/>
      <c r="F38" s="1" t="s">
        <v>53</v>
      </c>
      <c r="G38" s="2">
        <v>1500</v>
      </c>
      <c r="H38" s="24"/>
      <c r="I38" s="2"/>
      <c r="J38" s="24"/>
      <c r="K38" s="2"/>
      <c r="L38" s="24"/>
      <c r="M38" s="30"/>
    </row>
    <row r="39" spans="1:13" x14ac:dyDescent="0.2">
      <c r="A39" s="1"/>
      <c r="B39" s="1"/>
      <c r="C39" s="1"/>
      <c r="D39" s="1"/>
      <c r="E39" s="1"/>
      <c r="F39" s="1" t="s">
        <v>187</v>
      </c>
      <c r="G39" s="2">
        <v>0</v>
      </c>
      <c r="H39" s="24"/>
      <c r="I39" s="2">
        <v>0</v>
      </c>
      <c r="J39" s="24"/>
      <c r="K39" s="2">
        <f>ROUND((G39-I39),5)</f>
        <v>0</v>
      </c>
      <c r="L39" s="24"/>
      <c r="M39" s="30">
        <f>ROUND(IF(I39=0, IF(G39=0, 0, 1), G39/I39),5)</f>
        <v>0</v>
      </c>
    </row>
    <row r="40" spans="1:13" x14ac:dyDescent="0.2">
      <c r="A40" s="1"/>
      <c r="B40" s="1"/>
      <c r="C40" s="1"/>
      <c r="D40" s="1"/>
      <c r="E40" s="1"/>
      <c r="F40" s="1" t="s">
        <v>188</v>
      </c>
      <c r="G40" s="2">
        <v>0</v>
      </c>
      <c r="H40" s="24"/>
      <c r="I40" s="2">
        <v>0</v>
      </c>
      <c r="J40" s="24"/>
      <c r="K40" s="2">
        <f>ROUND((G40-I40),5)</f>
        <v>0</v>
      </c>
      <c r="L40" s="24"/>
      <c r="M40" s="30">
        <f>ROUND(IF(I40=0, IF(G40=0, 0, 1), G40/I40),5)</f>
        <v>0</v>
      </c>
    </row>
    <row r="41" spans="1:13" ht="15.75" thickBot="1" x14ac:dyDescent="0.25">
      <c r="A41" s="1"/>
      <c r="B41" s="1"/>
      <c r="C41" s="1"/>
      <c r="D41" s="1"/>
      <c r="E41" s="1"/>
      <c r="F41" s="1" t="s">
        <v>54</v>
      </c>
      <c r="G41" s="3">
        <v>3625</v>
      </c>
      <c r="H41" s="24"/>
      <c r="I41" s="3">
        <v>13750</v>
      </c>
      <c r="J41" s="24"/>
      <c r="K41" s="3">
        <f>ROUND((G41-I41),5)</f>
        <v>-10125</v>
      </c>
      <c r="L41" s="24"/>
      <c r="M41" s="31">
        <f>ROUND(IF(I41=0, IF(G41=0, 0, 1), G41/I41),5)</f>
        <v>0.26363999999999999</v>
      </c>
    </row>
    <row r="42" spans="1:13" x14ac:dyDescent="0.2">
      <c r="A42" s="1"/>
      <c r="B42" s="1"/>
      <c r="C42" s="1"/>
      <c r="D42" s="1"/>
      <c r="E42" s="1" t="s">
        <v>55</v>
      </c>
      <c r="F42" s="1"/>
      <c r="G42" s="2">
        <f>ROUND(SUM(G36:G41),5)</f>
        <v>30999.5</v>
      </c>
      <c r="H42" s="24"/>
      <c r="I42" s="2">
        <f>ROUND(SUM(I36:I41),5)</f>
        <v>13750</v>
      </c>
      <c r="J42" s="24"/>
      <c r="K42" s="2">
        <f>ROUND((G42-I42),5)</f>
        <v>17249.5</v>
      </c>
      <c r="L42" s="24"/>
      <c r="M42" s="30">
        <f>ROUND(IF(I42=0, IF(G42=0, 0, 1), G42/I42),5)</f>
        <v>2.2545099999999998</v>
      </c>
    </row>
    <row r="43" spans="1:13" x14ac:dyDescent="0.2">
      <c r="A43" s="1"/>
      <c r="B43" s="1"/>
      <c r="C43" s="1"/>
      <c r="D43" s="1"/>
      <c r="E43" s="1" t="s">
        <v>189</v>
      </c>
      <c r="F43" s="1"/>
      <c r="G43" s="2"/>
      <c r="H43" s="24"/>
      <c r="I43" s="2"/>
      <c r="J43" s="24"/>
      <c r="K43" s="2"/>
      <c r="L43" s="24"/>
      <c r="M43" s="30"/>
    </row>
    <row r="44" spans="1:13" x14ac:dyDescent="0.2">
      <c r="A44" s="1"/>
      <c r="B44" s="1"/>
      <c r="C44" s="1"/>
      <c r="D44" s="1"/>
      <c r="E44" s="1"/>
      <c r="F44" s="1" t="s">
        <v>190</v>
      </c>
      <c r="G44" s="2">
        <v>0</v>
      </c>
      <c r="H44" s="24"/>
      <c r="I44" s="2">
        <v>0</v>
      </c>
      <c r="J44" s="24"/>
      <c r="K44" s="2">
        <f>ROUND((G44-I44),5)</f>
        <v>0</v>
      </c>
      <c r="L44" s="24"/>
      <c r="M44" s="30">
        <f>ROUND(IF(I44=0, IF(G44=0, 0, 1), G44/I44),5)</f>
        <v>0</v>
      </c>
    </row>
    <row r="45" spans="1:13" ht="15.75" thickBot="1" x14ac:dyDescent="0.25">
      <c r="A45" s="1"/>
      <c r="B45" s="1"/>
      <c r="C45" s="1"/>
      <c r="D45" s="1"/>
      <c r="E45" s="1"/>
      <c r="F45" s="1" t="s">
        <v>191</v>
      </c>
      <c r="G45" s="4">
        <v>0</v>
      </c>
      <c r="H45" s="24"/>
      <c r="I45" s="4">
        <v>6666.66</v>
      </c>
      <c r="J45" s="24"/>
      <c r="K45" s="4">
        <f>ROUND((G45-I45),5)</f>
        <v>-6666.66</v>
      </c>
      <c r="L45" s="24"/>
      <c r="M45" s="32">
        <f>ROUND(IF(I45=0, IF(G45=0, 0, 1), G45/I45),5)</f>
        <v>0</v>
      </c>
    </row>
    <row r="46" spans="1:13" ht="15.75" thickBot="1" x14ac:dyDescent="0.25">
      <c r="A46" s="1"/>
      <c r="B46" s="1"/>
      <c r="C46" s="1"/>
      <c r="D46" s="1"/>
      <c r="E46" s="1" t="s">
        <v>192</v>
      </c>
      <c r="F46" s="1"/>
      <c r="G46" s="5">
        <f>ROUND(SUM(G43:G45),5)</f>
        <v>0</v>
      </c>
      <c r="H46" s="24"/>
      <c r="I46" s="5">
        <f>ROUND(SUM(I43:I45),5)</f>
        <v>6666.66</v>
      </c>
      <c r="J46" s="24"/>
      <c r="K46" s="5">
        <f>ROUND((G46-I46),5)</f>
        <v>-6666.66</v>
      </c>
      <c r="L46" s="24"/>
      <c r="M46" s="33">
        <f>ROUND(IF(I46=0, IF(G46=0, 0, 1), G46/I46),5)</f>
        <v>0</v>
      </c>
    </row>
    <row r="47" spans="1:13" x14ac:dyDescent="0.2">
      <c r="A47" s="1"/>
      <c r="B47" s="1"/>
      <c r="C47" s="1"/>
      <c r="D47" s="1" t="s">
        <v>56</v>
      </c>
      <c r="E47" s="1"/>
      <c r="F47" s="1"/>
      <c r="G47" s="2">
        <f>ROUND(SUM(G32:G35)+G42+G46,5)</f>
        <v>31098.43</v>
      </c>
      <c r="H47" s="24"/>
      <c r="I47" s="2">
        <f>ROUND(SUM(I32:I35)+I42+I46,5)</f>
        <v>23934.94</v>
      </c>
      <c r="J47" s="24"/>
      <c r="K47" s="2">
        <f>ROUND((G47-I47),5)</f>
        <v>7163.49</v>
      </c>
      <c r="L47" s="24"/>
      <c r="M47" s="30">
        <f>ROUND(IF(I47=0, IF(G47=0, 0, 1), G47/I47),5)</f>
        <v>1.2992900000000001</v>
      </c>
    </row>
    <row r="48" spans="1:13" x14ac:dyDescent="0.2">
      <c r="A48" s="1"/>
      <c r="B48" s="1"/>
      <c r="C48" s="1"/>
      <c r="D48" s="1" t="s">
        <v>22</v>
      </c>
      <c r="E48" s="1"/>
      <c r="F48" s="1"/>
      <c r="G48" s="2"/>
      <c r="H48" s="24"/>
      <c r="I48" s="2"/>
      <c r="J48" s="24"/>
      <c r="K48" s="2"/>
      <c r="L48" s="24"/>
      <c r="M48" s="30"/>
    </row>
    <row r="49" spans="1:13" x14ac:dyDescent="0.2">
      <c r="A49" s="1"/>
      <c r="B49" s="1"/>
      <c r="C49" s="1"/>
      <c r="D49" s="1"/>
      <c r="E49" s="1" t="s">
        <v>193</v>
      </c>
      <c r="F49" s="1"/>
      <c r="G49" s="2">
        <v>0</v>
      </c>
      <c r="H49" s="24"/>
      <c r="I49" s="2">
        <v>125</v>
      </c>
      <c r="J49" s="24"/>
      <c r="K49" s="2">
        <f>ROUND((G49-I49),5)</f>
        <v>-125</v>
      </c>
      <c r="L49" s="24"/>
      <c r="M49" s="30">
        <f>ROUND(IF(I49=0, IF(G49=0, 0, 1), G49/I49),5)</f>
        <v>0</v>
      </c>
    </row>
    <row r="50" spans="1:13" x14ac:dyDescent="0.2">
      <c r="A50" s="1"/>
      <c r="B50" s="1"/>
      <c r="C50" s="1"/>
      <c r="D50" s="1"/>
      <c r="E50" s="1" t="s">
        <v>23</v>
      </c>
      <c r="F50" s="1"/>
      <c r="G50" s="2"/>
      <c r="H50" s="24"/>
      <c r="I50" s="2"/>
      <c r="J50" s="24"/>
      <c r="K50" s="2"/>
      <c r="L50" s="24"/>
      <c r="M50" s="30"/>
    </row>
    <row r="51" spans="1:13" x14ac:dyDescent="0.2">
      <c r="A51" s="1"/>
      <c r="B51" s="1"/>
      <c r="C51" s="1"/>
      <c r="D51" s="1"/>
      <c r="E51" s="1"/>
      <c r="F51" s="1" t="s">
        <v>24</v>
      </c>
      <c r="G51" s="2">
        <v>955</v>
      </c>
      <c r="H51" s="24"/>
      <c r="I51" s="2"/>
      <c r="J51" s="24"/>
      <c r="K51" s="2"/>
      <c r="L51" s="24"/>
      <c r="M51" s="30"/>
    </row>
    <row r="52" spans="1:13" ht="15.75" thickBot="1" x14ac:dyDescent="0.25">
      <c r="A52" s="1"/>
      <c r="B52" s="1"/>
      <c r="C52" s="1"/>
      <c r="D52" s="1"/>
      <c r="E52" s="1"/>
      <c r="F52" s="1" t="s">
        <v>57</v>
      </c>
      <c r="G52" s="4">
        <v>4631.25</v>
      </c>
      <c r="H52" s="24"/>
      <c r="I52" s="4">
        <v>5626</v>
      </c>
      <c r="J52" s="24"/>
      <c r="K52" s="4">
        <f>ROUND((G52-I52),5)</f>
        <v>-994.75</v>
      </c>
      <c r="L52" s="24"/>
      <c r="M52" s="32">
        <f>ROUND(IF(I52=0, IF(G52=0, 0, 1), G52/I52),5)</f>
        <v>0.82318999999999998</v>
      </c>
    </row>
    <row r="53" spans="1:13" ht="15.75" thickBot="1" x14ac:dyDescent="0.25">
      <c r="A53" s="1"/>
      <c r="B53" s="1"/>
      <c r="C53" s="1"/>
      <c r="D53" s="1"/>
      <c r="E53" s="1" t="s">
        <v>25</v>
      </c>
      <c r="F53" s="1"/>
      <c r="G53" s="5">
        <f>ROUND(SUM(G50:G52),5)</f>
        <v>5586.25</v>
      </c>
      <c r="H53" s="24"/>
      <c r="I53" s="5">
        <f>ROUND(SUM(I50:I52),5)</f>
        <v>5626</v>
      </c>
      <c r="J53" s="24"/>
      <c r="K53" s="5">
        <f>ROUND((G53-I53),5)</f>
        <v>-39.75</v>
      </c>
      <c r="L53" s="24"/>
      <c r="M53" s="33">
        <f>ROUND(IF(I53=0, IF(G53=0, 0, 1), G53/I53),5)</f>
        <v>0.99292999999999998</v>
      </c>
    </row>
    <row r="54" spans="1:13" x14ac:dyDescent="0.2">
      <c r="A54" s="1"/>
      <c r="B54" s="1"/>
      <c r="C54" s="1"/>
      <c r="D54" s="1" t="s">
        <v>26</v>
      </c>
      <c r="E54" s="1"/>
      <c r="F54" s="1"/>
      <c r="G54" s="2">
        <f>ROUND(SUM(G48:G49)+G53,5)</f>
        <v>5586.25</v>
      </c>
      <c r="H54" s="24"/>
      <c r="I54" s="2">
        <f>ROUND(SUM(I48:I49)+I53,5)</f>
        <v>5751</v>
      </c>
      <c r="J54" s="24"/>
      <c r="K54" s="2">
        <f>ROUND((G54-I54),5)</f>
        <v>-164.75</v>
      </c>
      <c r="L54" s="24"/>
      <c r="M54" s="30">
        <f>ROUND(IF(I54=0, IF(G54=0, 0, 1), G54/I54),5)</f>
        <v>0.97135000000000005</v>
      </c>
    </row>
    <row r="55" spans="1:13" x14ac:dyDescent="0.2">
      <c r="A55" s="1"/>
      <c r="B55" s="1"/>
      <c r="C55" s="1"/>
      <c r="D55" s="1" t="s">
        <v>27</v>
      </c>
      <c r="E55" s="1"/>
      <c r="F55" s="1"/>
      <c r="G55" s="2"/>
      <c r="H55" s="24"/>
      <c r="I55" s="2"/>
      <c r="J55" s="24"/>
      <c r="K55" s="2"/>
      <c r="L55" s="24"/>
      <c r="M55" s="30"/>
    </row>
    <row r="56" spans="1:13" x14ac:dyDescent="0.2">
      <c r="A56" s="1"/>
      <c r="B56" s="1"/>
      <c r="C56" s="1"/>
      <c r="D56" s="1"/>
      <c r="E56" s="1" t="s">
        <v>58</v>
      </c>
      <c r="F56" s="1"/>
      <c r="G56" s="2">
        <v>2259.3000000000002</v>
      </c>
      <c r="H56" s="24"/>
      <c r="I56" s="2">
        <v>2097.12</v>
      </c>
      <c r="J56" s="24"/>
      <c r="K56" s="2">
        <f>ROUND((G56-I56),5)</f>
        <v>162.18</v>
      </c>
      <c r="L56" s="24"/>
      <c r="M56" s="30">
        <f>ROUND(IF(I56=0, IF(G56=0, 0, 1), G56/I56),5)</f>
        <v>1.0773299999999999</v>
      </c>
    </row>
    <row r="57" spans="1:13" ht="15.75" thickBot="1" x14ac:dyDescent="0.25">
      <c r="A57" s="1"/>
      <c r="B57" s="1"/>
      <c r="C57" s="1"/>
      <c r="D57" s="1"/>
      <c r="E57" s="1" t="s">
        <v>28</v>
      </c>
      <c r="F57" s="1"/>
      <c r="G57" s="3">
        <v>1377.82</v>
      </c>
      <c r="H57" s="24"/>
      <c r="I57" s="3">
        <v>1400</v>
      </c>
      <c r="J57" s="24"/>
      <c r="K57" s="3">
        <f>ROUND((G57-I57),5)</f>
        <v>-22.18</v>
      </c>
      <c r="L57" s="24"/>
      <c r="M57" s="31">
        <f>ROUND(IF(I57=0, IF(G57=0, 0, 1), G57/I57),5)</f>
        <v>0.98416000000000003</v>
      </c>
    </row>
    <row r="58" spans="1:13" x14ac:dyDescent="0.2">
      <c r="A58" s="1"/>
      <c r="B58" s="1"/>
      <c r="C58" s="1"/>
      <c r="D58" s="1" t="s">
        <v>29</v>
      </c>
      <c r="E58" s="1"/>
      <c r="F58" s="1"/>
      <c r="G58" s="2">
        <f>ROUND(SUM(G55:G57),5)</f>
        <v>3637.12</v>
      </c>
      <c r="H58" s="24"/>
      <c r="I58" s="2">
        <f>ROUND(SUM(I55:I57),5)</f>
        <v>3497.12</v>
      </c>
      <c r="J58" s="24"/>
      <c r="K58" s="2">
        <f>ROUND((G58-I58),5)</f>
        <v>140</v>
      </c>
      <c r="L58" s="24"/>
      <c r="M58" s="30">
        <f>ROUND(IF(I58=0, IF(G58=0, 0, 1), G58/I58),5)</f>
        <v>1.04003</v>
      </c>
    </row>
    <row r="59" spans="1:13" x14ac:dyDescent="0.2">
      <c r="A59" s="1"/>
      <c r="B59" s="1"/>
      <c r="C59" s="1"/>
      <c r="D59" s="1" t="s">
        <v>30</v>
      </c>
      <c r="E59" s="1"/>
      <c r="F59" s="1"/>
      <c r="G59" s="2"/>
      <c r="H59" s="24"/>
      <c r="I59" s="2"/>
      <c r="J59" s="24"/>
      <c r="K59" s="2"/>
      <c r="L59" s="24"/>
      <c r="M59" s="30"/>
    </row>
    <row r="60" spans="1:13" x14ac:dyDescent="0.2">
      <c r="A60" s="1"/>
      <c r="B60" s="1"/>
      <c r="C60" s="1"/>
      <c r="D60" s="1"/>
      <c r="E60" s="1" t="s">
        <v>59</v>
      </c>
      <c r="F60" s="1"/>
      <c r="G60" s="2">
        <v>505.18</v>
      </c>
      <c r="H60" s="24"/>
      <c r="I60" s="2">
        <v>537.20000000000005</v>
      </c>
      <c r="J60" s="24"/>
      <c r="K60" s="2">
        <f>ROUND((G60-I60),5)</f>
        <v>-32.020000000000003</v>
      </c>
      <c r="L60" s="24"/>
      <c r="M60" s="30">
        <f>ROUND(IF(I60=0, IF(G60=0, 0, 1), G60/I60),5)</f>
        <v>0.94038999999999995</v>
      </c>
    </row>
    <row r="61" spans="1:13" x14ac:dyDescent="0.2">
      <c r="A61" s="1"/>
      <c r="B61" s="1"/>
      <c r="C61" s="1"/>
      <c r="D61" s="1"/>
      <c r="E61" s="1" t="s">
        <v>194</v>
      </c>
      <c r="F61" s="1"/>
      <c r="G61" s="2">
        <v>0</v>
      </c>
      <c r="H61" s="24"/>
      <c r="I61" s="2">
        <v>0</v>
      </c>
      <c r="J61" s="24"/>
      <c r="K61" s="2">
        <f>ROUND((G61-I61),5)</f>
        <v>0</v>
      </c>
      <c r="L61" s="24"/>
      <c r="M61" s="30">
        <f>ROUND(IF(I61=0, IF(G61=0, 0, 1), G61/I61),5)</f>
        <v>0</v>
      </c>
    </row>
    <row r="62" spans="1:13" x14ac:dyDescent="0.2">
      <c r="A62" s="1"/>
      <c r="B62" s="1"/>
      <c r="C62" s="1"/>
      <c r="D62" s="1"/>
      <c r="E62" s="1" t="s">
        <v>195</v>
      </c>
      <c r="F62" s="1"/>
      <c r="G62" s="2">
        <v>0</v>
      </c>
      <c r="H62" s="24"/>
      <c r="I62" s="2">
        <v>20</v>
      </c>
      <c r="J62" s="24"/>
      <c r="K62" s="2">
        <f>ROUND((G62-I62),5)</f>
        <v>-20</v>
      </c>
      <c r="L62" s="24"/>
      <c r="M62" s="30">
        <f>ROUND(IF(I62=0, IF(G62=0, 0, 1), G62/I62),5)</f>
        <v>0</v>
      </c>
    </row>
    <row r="63" spans="1:13" x14ac:dyDescent="0.2">
      <c r="A63" s="1"/>
      <c r="B63" s="1"/>
      <c r="C63" s="1"/>
      <c r="D63" s="1"/>
      <c r="E63" s="1" t="s">
        <v>31</v>
      </c>
      <c r="F63" s="1"/>
      <c r="G63" s="2">
        <v>600</v>
      </c>
      <c r="H63" s="24"/>
      <c r="I63" s="2">
        <v>600</v>
      </c>
      <c r="J63" s="24"/>
      <c r="K63" s="2">
        <f>ROUND((G63-I63),5)</f>
        <v>0</v>
      </c>
      <c r="L63" s="24"/>
      <c r="M63" s="30">
        <f>ROUND(IF(I63=0, IF(G63=0, 0, 1), G63/I63),5)</f>
        <v>1</v>
      </c>
    </row>
    <row r="64" spans="1:13" x14ac:dyDescent="0.2">
      <c r="A64" s="1"/>
      <c r="B64" s="1"/>
      <c r="C64" s="1"/>
      <c r="D64" s="1"/>
      <c r="E64" s="1" t="s">
        <v>60</v>
      </c>
      <c r="F64" s="1"/>
      <c r="G64" s="2"/>
      <c r="H64" s="24"/>
      <c r="I64" s="2"/>
      <c r="J64" s="24"/>
      <c r="K64" s="2"/>
      <c r="L64" s="24"/>
      <c r="M64" s="30"/>
    </row>
    <row r="65" spans="1:13" x14ac:dyDescent="0.2">
      <c r="A65" s="1"/>
      <c r="B65" s="1"/>
      <c r="C65" s="1"/>
      <c r="D65" s="1"/>
      <c r="E65" s="1"/>
      <c r="F65" s="1" t="s">
        <v>61</v>
      </c>
      <c r="G65" s="2">
        <v>1219</v>
      </c>
      <c r="H65" s="24"/>
      <c r="I65" s="2">
        <v>1250</v>
      </c>
      <c r="J65" s="24"/>
      <c r="K65" s="2">
        <f>ROUND((G65-I65),5)</f>
        <v>-31</v>
      </c>
      <c r="L65" s="24"/>
      <c r="M65" s="30">
        <f>ROUND(IF(I65=0, IF(G65=0, 0, 1), G65/I65),5)</f>
        <v>0.97519999999999996</v>
      </c>
    </row>
    <row r="66" spans="1:13" ht="15.75" thickBot="1" x14ac:dyDescent="0.25">
      <c r="A66" s="1"/>
      <c r="B66" s="1"/>
      <c r="C66" s="1"/>
      <c r="D66" s="1"/>
      <c r="E66" s="1"/>
      <c r="F66" s="1" t="s">
        <v>196</v>
      </c>
      <c r="G66" s="3">
        <v>0</v>
      </c>
      <c r="H66" s="24"/>
      <c r="I66" s="3">
        <v>333.34</v>
      </c>
      <c r="J66" s="24"/>
      <c r="K66" s="3">
        <f>ROUND((G66-I66),5)</f>
        <v>-333.34</v>
      </c>
      <c r="L66" s="24"/>
      <c r="M66" s="31">
        <f>ROUND(IF(I66=0, IF(G66=0, 0, 1), G66/I66),5)</f>
        <v>0</v>
      </c>
    </row>
    <row r="67" spans="1:13" x14ac:dyDescent="0.2">
      <c r="A67" s="1"/>
      <c r="B67" s="1"/>
      <c r="C67" s="1"/>
      <c r="D67" s="1"/>
      <c r="E67" s="1" t="s">
        <v>62</v>
      </c>
      <c r="F67" s="1"/>
      <c r="G67" s="2">
        <f>ROUND(SUM(G64:G66),5)</f>
        <v>1219</v>
      </c>
      <c r="H67" s="24"/>
      <c r="I67" s="2">
        <f>ROUND(SUM(I64:I66),5)</f>
        <v>1583.34</v>
      </c>
      <c r="J67" s="24"/>
      <c r="K67" s="2">
        <f>ROUND((G67-I67),5)</f>
        <v>-364.34</v>
      </c>
      <c r="L67" s="24"/>
      <c r="M67" s="30">
        <f>ROUND(IF(I67=0, IF(G67=0, 0, 1), G67/I67),5)</f>
        <v>0.76988999999999996</v>
      </c>
    </row>
    <row r="68" spans="1:13" ht="15.75" thickBot="1" x14ac:dyDescent="0.25">
      <c r="A68" s="1"/>
      <c r="B68" s="1"/>
      <c r="C68" s="1"/>
      <c r="D68" s="1"/>
      <c r="E68" s="1" t="s">
        <v>63</v>
      </c>
      <c r="F68" s="1"/>
      <c r="G68" s="3">
        <v>462.83</v>
      </c>
      <c r="H68" s="24"/>
      <c r="I68" s="3">
        <v>125</v>
      </c>
      <c r="J68" s="24"/>
      <c r="K68" s="3">
        <f>ROUND((G68-I68),5)</f>
        <v>337.83</v>
      </c>
      <c r="L68" s="24"/>
      <c r="M68" s="31">
        <f>ROUND(IF(I68=0, IF(G68=0, 0, 1), G68/I68),5)</f>
        <v>3.7026400000000002</v>
      </c>
    </row>
    <row r="69" spans="1:13" x14ac:dyDescent="0.2">
      <c r="A69" s="1"/>
      <c r="B69" s="1"/>
      <c r="C69" s="1"/>
      <c r="D69" s="1" t="s">
        <v>32</v>
      </c>
      <c r="E69" s="1"/>
      <c r="F69" s="1"/>
      <c r="G69" s="2">
        <f>ROUND(SUM(G59:G63)+SUM(G67:G68),5)</f>
        <v>2787.01</v>
      </c>
      <c r="H69" s="24"/>
      <c r="I69" s="2">
        <f>ROUND(SUM(I59:I63)+SUM(I67:I68),5)</f>
        <v>2865.54</v>
      </c>
      <c r="J69" s="24"/>
      <c r="K69" s="2">
        <f>ROUND((G69-I69),5)</f>
        <v>-78.53</v>
      </c>
      <c r="L69" s="24"/>
      <c r="M69" s="30">
        <f>ROUND(IF(I69=0, IF(G69=0, 0, 1), G69/I69),5)</f>
        <v>0.97260000000000002</v>
      </c>
    </row>
    <row r="70" spans="1:13" x14ac:dyDescent="0.2">
      <c r="A70" s="1"/>
      <c r="B70" s="1"/>
      <c r="C70" s="1"/>
      <c r="D70" s="1" t="s">
        <v>64</v>
      </c>
      <c r="E70" s="1"/>
      <c r="F70" s="1"/>
      <c r="G70" s="2"/>
      <c r="H70" s="24"/>
      <c r="I70" s="2"/>
      <c r="J70" s="24"/>
      <c r="K70" s="2"/>
      <c r="L70" s="24"/>
      <c r="M70" s="30"/>
    </row>
    <row r="71" spans="1:13" x14ac:dyDescent="0.2">
      <c r="A71" s="1"/>
      <c r="B71" s="1"/>
      <c r="C71" s="1"/>
      <c r="D71" s="1"/>
      <c r="E71" s="1" t="s">
        <v>65</v>
      </c>
      <c r="F71" s="1"/>
      <c r="G71" s="2">
        <v>199.03</v>
      </c>
      <c r="H71" s="24"/>
      <c r="I71" s="2">
        <v>208.34</v>
      </c>
      <c r="J71" s="24"/>
      <c r="K71" s="2">
        <f>ROUND((G71-I71),5)</f>
        <v>-9.31</v>
      </c>
      <c r="L71" s="24"/>
      <c r="M71" s="30">
        <f>ROUND(IF(I71=0, IF(G71=0, 0, 1), G71/I71),5)</f>
        <v>0.95530999999999999</v>
      </c>
    </row>
    <row r="72" spans="1:13" ht="15.75" thickBot="1" x14ac:dyDescent="0.25">
      <c r="A72" s="1"/>
      <c r="B72" s="1"/>
      <c r="C72" s="1"/>
      <c r="D72" s="1"/>
      <c r="E72" s="1" t="s">
        <v>197</v>
      </c>
      <c r="F72" s="1"/>
      <c r="G72" s="4">
        <v>0</v>
      </c>
      <c r="H72" s="24"/>
      <c r="I72" s="4">
        <v>0</v>
      </c>
      <c r="J72" s="24"/>
      <c r="K72" s="4">
        <f>ROUND((G72-I72),5)</f>
        <v>0</v>
      </c>
      <c r="L72" s="24"/>
      <c r="M72" s="32">
        <f>ROUND(IF(I72=0, IF(G72=0, 0, 1), G72/I72),5)</f>
        <v>0</v>
      </c>
    </row>
    <row r="73" spans="1:13" ht="15.75" thickBot="1" x14ac:dyDescent="0.25">
      <c r="A73" s="1"/>
      <c r="B73" s="1"/>
      <c r="C73" s="1"/>
      <c r="D73" s="1" t="s">
        <v>66</v>
      </c>
      <c r="E73" s="1"/>
      <c r="F73" s="1"/>
      <c r="G73" s="6">
        <f>ROUND(SUM(G70:G72),5)</f>
        <v>199.03</v>
      </c>
      <c r="H73" s="24"/>
      <c r="I73" s="6">
        <f>ROUND(SUM(I70:I72),5)</f>
        <v>208.34</v>
      </c>
      <c r="J73" s="24"/>
      <c r="K73" s="6">
        <f>ROUND((G73-I73),5)</f>
        <v>-9.31</v>
      </c>
      <c r="L73" s="24"/>
      <c r="M73" s="34">
        <f>ROUND(IF(I73=0, IF(G73=0, 0, 1), G73/I73),5)</f>
        <v>0.95530999999999999</v>
      </c>
    </row>
    <row r="74" spans="1:13" ht="15.75" thickBot="1" x14ac:dyDescent="0.25">
      <c r="A74" s="1"/>
      <c r="B74" s="1"/>
      <c r="C74" s="1" t="s">
        <v>33</v>
      </c>
      <c r="D74" s="1"/>
      <c r="E74" s="1"/>
      <c r="F74" s="1"/>
      <c r="G74" s="5">
        <f>ROUND(SUM(G11:G16)+G20+G23+G31+G47+G54+G58+G69+G73,5)</f>
        <v>170145.98</v>
      </c>
      <c r="H74" s="24"/>
      <c r="I74" s="5">
        <f>ROUND(SUM(I11:I16)+I20+I23+I31+I47+I54+I58+I69+I73,5)</f>
        <v>199727.89</v>
      </c>
      <c r="J74" s="24"/>
      <c r="K74" s="5">
        <f>ROUND((G74-I74),5)</f>
        <v>-29581.91</v>
      </c>
      <c r="L74" s="24"/>
      <c r="M74" s="33">
        <f>ROUND(IF(I74=0, IF(G74=0, 0, 1), G74/I74),5)</f>
        <v>0.85189000000000004</v>
      </c>
    </row>
    <row r="75" spans="1:13" x14ac:dyDescent="0.2">
      <c r="A75" s="1"/>
      <c r="B75" s="1" t="s">
        <v>34</v>
      </c>
      <c r="C75" s="1"/>
      <c r="D75" s="1"/>
      <c r="E75" s="1"/>
      <c r="F75" s="1"/>
      <c r="G75" s="2">
        <f>ROUND(G3+G10-G74,5)</f>
        <v>36644.19</v>
      </c>
      <c r="H75" s="24"/>
      <c r="I75" s="2">
        <f>ROUND(I3+I10-I74,5)</f>
        <v>-10676.21</v>
      </c>
      <c r="J75" s="24"/>
      <c r="K75" s="2">
        <f>ROUND((G75-I75),5)</f>
        <v>47320.4</v>
      </c>
      <c r="L75" s="24"/>
      <c r="M75" s="30">
        <f>ROUND(IF(I75=0, IF(G75=0, 0, 1), G75/I75),5)</f>
        <v>-3.4323199999999998</v>
      </c>
    </row>
    <row r="76" spans="1:13" x14ac:dyDescent="0.2">
      <c r="A76" s="1"/>
      <c r="B76" s="1" t="s">
        <v>35</v>
      </c>
      <c r="C76" s="1"/>
      <c r="D76" s="1"/>
      <c r="E76" s="1"/>
      <c r="F76" s="1"/>
      <c r="G76" s="2"/>
      <c r="H76" s="24"/>
      <c r="I76" s="2"/>
      <c r="J76" s="24"/>
      <c r="K76" s="2"/>
      <c r="L76" s="24"/>
      <c r="M76" s="30"/>
    </row>
    <row r="77" spans="1:13" x14ac:dyDescent="0.2">
      <c r="A77" s="1"/>
      <c r="B77" s="1"/>
      <c r="C77" s="1" t="s">
        <v>36</v>
      </c>
      <c r="D77" s="1"/>
      <c r="E77" s="1"/>
      <c r="F77" s="1"/>
      <c r="G77" s="2"/>
      <c r="H77" s="24"/>
      <c r="I77" s="2"/>
      <c r="J77" s="24"/>
      <c r="K77" s="2"/>
      <c r="L77" s="24"/>
      <c r="M77" s="30"/>
    </row>
    <row r="78" spans="1:13" ht="15.75" thickBot="1" x14ac:dyDescent="0.25">
      <c r="A78" s="1"/>
      <c r="B78" s="1"/>
      <c r="C78" s="1"/>
      <c r="D78" s="1" t="s">
        <v>37</v>
      </c>
      <c r="E78" s="1"/>
      <c r="F78" s="1"/>
      <c r="G78" s="4">
        <v>50335</v>
      </c>
      <c r="H78" s="24"/>
      <c r="I78" s="4">
        <v>56945.84</v>
      </c>
      <c r="J78" s="24"/>
      <c r="K78" s="4">
        <f>ROUND((G78-I78),5)</f>
        <v>-6610.84</v>
      </c>
      <c r="L78" s="24"/>
      <c r="M78" s="32">
        <f>ROUND(IF(I78=0, IF(G78=0, 0, 1), G78/I78),5)</f>
        <v>0.88390999999999997</v>
      </c>
    </row>
    <row r="79" spans="1:13" ht="15.75" thickBot="1" x14ac:dyDescent="0.25">
      <c r="A79" s="1"/>
      <c r="B79" s="1"/>
      <c r="C79" s="1" t="s">
        <v>38</v>
      </c>
      <c r="D79" s="1"/>
      <c r="E79" s="1"/>
      <c r="F79" s="1"/>
      <c r="G79" s="6">
        <f>ROUND(SUM(G77:G78),5)</f>
        <v>50335</v>
      </c>
      <c r="H79" s="24"/>
      <c r="I79" s="6">
        <f>ROUND(SUM(I77:I78),5)</f>
        <v>56945.84</v>
      </c>
      <c r="J79" s="24"/>
      <c r="K79" s="6">
        <f>ROUND((G79-I79),5)</f>
        <v>-6610.84</v>
      </c>
      <c r="L79" s="24"/>
      <c r="M79" s="34">
        <f>ROUND(IF(I79=0, IF(G79=0, 0, 1), G79/I79),5)</f>
        <v>0.88390999999999997</v>
      </c>
    </row>
    <row r="80" spans="1:13" ht="15.75" thickBot="1" x14ac:dyDescent="0.25">
      <c r="A80" s="1"/>
      <c r="B80" s="1" t="s">
        <v>39</v>
      </c>
      <c r="C80" s="1"/>
      <c r="D80" s="1"/>
      <c r="E80" s="1"/>
      <c r="F80" s="1"/>
      <c r="G80" s="6">
        <f>ROUND(G76-G79,5)</f>
        <v>-50335</v>
      </c>
      <c r="H80" s="24"/>
      <c r="I80" s="6">
        <f>ROUND(I76-I79,5)</f>
        <v>-56945.84</v>
      </c>
      <c r="J80" s="24"/>
      <c r="K80" s="6">
        <f>ROUND((G80-I80),5)</f>
        <v>6610.84</v>
      </c>
      <c r="L80" s="24"/>
      <c r="M80" s="34">
        <f>ROUND(IF(I80=0, IF(G80=0, 0, 1), G80/I80),5)</f>
        <v>0.88390999999999997</v>
      </c>
    </row>
    <row r="81" spans="1:13" s="9" customFormat="1" ht="11.25" thickBot="1" x14ac:dyDescent="0.15">
      <c r="A81" s="7" t="s">
        <v>40</v>
      </c>
      <c r="B81" s="7"/>
      <c r="C81" s="7"/>
      <c r="D81" s="7"/>
      <c r="E81" s="7"/>
      <c r="F81" s="7"/>
      <c r="G81" s="8">
        <f>ROUND(G75+G80,5)</f>
        <v>-13690.81</v>
      </c>
      <c r="H81" s="7"/>
      <c r="I81" s="8">
        <f>ROUND(I75+I80,5)</f>
        <v>-67622.05</v>
      </c>
      <c r="J81" s="7"/>
      <c r="K81" s="8">
        <f>ROUND((G81-I81),5)</f>
        <v>53931.24</v>
      </c>
      <c r="L81" s="7"/>
      <c r="M81" s="35">
        <f>ROUND(IF(I81=0, IF(G81=0, 0, 1), G81/I81),5)</f>
        <v>0.20246</v>
      </c>
    </row>
    <row r="82" spans="1:13" ht="15.75" thickTop="1" x14ac:dyDescent="0.2"/>
  </sheetData>
  <pageMargins left="0.7" right="0.7" top="0.75" bottom="0.75" header="0.1" footer="0.3"/>
  <pageSetup orientation="portrait" horizontalDpi="4294967293" verticalDpi="0" r:id="rId1"/>
  <headerFooter>
    <oddHeader>&amp;L&amp;"Arial,Bold"&amp;8 6:17 PM
&amp;"Arial,Bold"&amp;8 11/06/23
&amp;"Arial,Bold"&amp;8 Accrual Basis&amp;C&amp;"Arial,Bold"&amp;12 PIKES BAY SANITARY DISTRICT
&amp;"Arial,Bold"&amp;14 Profit &amp;&amp; Loss Budget vs. Actual
&amp;"Arial,Bold"&amp;10 January through October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26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1265" r:id="rId4" name="FILTER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38"/>
  <sheetViews>
    <sheetView workbookViewId="0">
      <pane xSplit="1" ySplit="1" topLeftCell="B2" activePane="bottomRight" state="frozenSplit"/>
      <selection pane="bottomLeft" activeCell="A2" sqref="A2"/>
      <selection pane="topRight" activeCell="B1" sqref="B1"/>
      <selection pane="bottomRight" activeCell="E10" sqref="E10"/>
    </sheetView>
  </sheetViews>
  <sheetFormatPr defaultRowHeight="15" x14ac:dyDescent="0.2"/>
  <cols>
    <col min="1" max="1" width="5.91796875" style="14" bestFit="1" customWidth="1"/>
    <col min="2" max="2" width="12.9140625" style="14" bestFit="1" customWidth="1"/>
    <col min="3" max="3" width="2.28515625" style="14" customWidth="1"/>
    <col min="4" max="4" width="6.45703125" style="14" bestFit="1" customWidth="1"/>
    <col min="5" max="5" width="2.28515625" style="14" customWidth="1"/>
    <col min="6" max="6" width="8.7421875" style="14" bestFit="1" customWidth="1"/>
    <col min="7" max="7" width="2.28515625" style="14" customWidth="1"/>
    <col min="8" max="8" width="25.01953125" style="14" bestFit="1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8.515625" style="14" bestFit="1" customWidth="1"/>
    <col min="13" max="13" width="2.28515625" style="14" customWidth="1"/>
    <col min="14" max="14" width="11.02734375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 x14ac:dyDescent="0.25">
      <c r="A1" s="27"/>
      <c r="B1" s="11" t="s">
        <v>67</v>
      </c>
      <c r="C1" s="27"/>
      <c r="D1" s="11" t="s">
        <v>68</v>
      </c>
      <c r="E1" s="27"/>
      <c r="F1" s="11" t="s">
        <v>69</v>
      </c>
      <c r="G1" s="27"/>
      <c r="H1" s="11" t="s">
        <v>70</v>
      </c>
      <c r="I1" s="27"/>
      <c r="J1" s="11" t="s">
        <v>71</v>
      </c>
      <c r="K1" s="27"/>
      <c r="L1" s="11" t="s">
        <v>72</v>
      </c>
      <c r="M1" s="27"/>
      <c r="N1" s="11" t="s">
        <v>73</v>
      </c>
      <c r="O1" s="27"/>
      <c r="P1" s="11" t="s">
        <v>74</v>
      </c>
    </row>
    <row r="2" spans="1:16" ht="15.75" thickTop="1" x14ac:dyDescent="0.2">
      <c r="A2" s="1" t="s">
        <v>75</v>
      </c>
      <c r="B2" s="1"/>
      <c r="C2" s="1"/>
      <c r="D2" s="1"/>
      <c r="E2" s="1"/>
      <c r="F2" s="16"/>
      <c r="G2" s="1"/>
      <c r="H2" s="1"/>
      <c r="I2" s="1"/>
      <c r="J2" s="1"/>
      <c r="K2" s="1"/>
      <c r="L2" s="1"/>
      <c r="M2" s="1"/>
      <c r="N2" s="17"/>
      <c r="O2" s="1"/>
      <c r="P2" s="17"/>
    </row>
    <row r="3" spans="1:16" x14ac:dyDescent="0.2">
      <c r="A3" s="15"/>
      <c r="B3" s="18" t="s">
        <v>77</v>
      </c>
      <c r="C3" s="18"/>
      <c r="D3" s="18"/>
      <c r="E3" s="18"/>
      <c r="F3" s="19">
        <v>45230</v>
      </c>
      <c r="G3" s="18"/>
      <c r="H3" s="18" t="s">
        <v>96</v>
      </c>
      <c r="I3" s="18"/>
      <c r="J3" s="18"/>
      <c r="K3" s="18"/>
      <c r="L3" s="18" t="s">
        <v>107</v>
      </c>
      <c r="M3" s="18"/>
      <c r="N3" s="20"/>
      <c r="O3" s="18"/>
      <c r="P3" s="20">
        <v>-1267.17</v>
      </c>
    </row>
    <row r="4" spans="1:16" x14ac:dyDescent="0.2">
      <c r="A4" s="1" t="s">
        <v>75</v>
      </c>
      <c r="B4" s="1"/>
      <c r="C4" s="1"/>
      <c r="D4" s="1"/>
      <c r="E4" s="1"/>
      <c r="F4" s="16"/>
      <c r="G4" s="1"/>
      <c r="H4" s="1"/>
      <c r="I4" s="1"/>
      <c r="J4" s="1"/>
      <c r="K4" s="1"/>
      <c r="L4" s="1"/>
      <c r="M4" s="1"/>
      <c r="N4" s="17"/>
      <c r="O4" s="1"/>
      <c r="P4" s="17"/>
    </row>
    <row r="5" spans="1:16" ht="15.75" thickBot="1" x14ac:dyDescent="0.25">
      <c r="A5" s="15"/>
      <c r="B5" s="21"/>
      <c r="C5" s="21"/>
      <c r="D5" s="21"/>
      <c r="E5" s="21"/>
      <c r="F5" s="22"/>
      <c r="G5" s="21"/>
      <c r="H5" s="21" t="s">
        <v>96</v>
      </c>
      <c r="I5" s="21"/>
      <c r="J5" s="21"/>
      <c r="K5" s="21"/>
      <c r="L5" s="21" t="s">
        <v>108</v>
      </c>
      <c r="M5" s="21"/>
      <c r="N5" s="23">
        <v>-1267.17</v>
      </c>
      <c r="O5" s="21"/>
      <c r="P5" s="23">
        <v>1267.17</v>
      </c>
    </row>
    <row r="6" spans="1:16" x14ac:dyDescent="0.2">
      <c r="A6" s="24" t="s">
        <v>76</v>
      </c>
      <c r="B6" s="24"/>
      <c r="C6" s="24"/>
      <c r="D6" s="24"/>
      <c r="E6" s="24"/>
      <c r="F6" s="25"/>
      <c r="G6" s="24"/>
      <c r="H6" s="24"/>
      <c r="I6" s="24"/>
      <c r="J6" s="24"/>
      <c r="K6" s="24"/>
      <c r="L6" s="24"/>
      <c r="M6" s="24"/>
      <c r="N6" s="2">
        <f>ROUND(SUM(N4:N5),5)</f>
        <v>-1267.17</v>
      </c>
      <c r="O6" s="24"/>
      <c r="P6" s="2">
        <f>ROUND(SUM(P4:P5),5)</f>
        <v>1267.17</v>
      </c>
    </row>
    <row r="7" spans="1:16" x14ac:dyDescent="0.2">
      <c r="A7" s="1" t="s">
        <v>75</v>
      </c>
      <c r="B7" s="1"/>
      <c r="C7" s="1"/>
      <c r="D7" s="1"/>
      <c r="E7" s="1"/>
      <c r="F7" s="16"/>
      <c r="G7" s="1"/>
      <c r="H7" s="1"/>
      <c r="I7" s="1"/>
      <c r="J7" s="1"/>
      <c r="K7" s="1"/>
      <c r="L7" s="1"/>
      <c r="M7" s="1"/>
      <c r="N7" s="17"/>
      <c r="O7" s="1"/>
      <c r="P7" s="17"/>
    </row>
    <row r="8" spans="1:16" x14ac:dyDescent="0.2">
      <c r="A8" s="15"/>
      <c r="B8" s="18" t="s">
        <v>77</v>
      </c>
      <c r="C8" s="18"/>
      <c r="D8" s="18" t="s">
        <v>82</v>
      </c>
      <c r="E8" s="18"/>
      <c r="F8" s="19">
        <v>45216</v>
      </c>
      <c r="G8" s="18"/>
      <c r="H8" s="18" t="s">
        <v>97</v>
      </c>
      <c r="I8" s="18"/>
      <c r="J8" s="18"/>
      <c r="K8" s="18"/>
      <c r="L8" s="18" t="s">
        <v>107</v>
      </c>
      <c r="M8" s="18"/>
      <c r="N8" s="20"/>
      <c r="O8" s="18"/>
      <c r="P8" s="20">
        <v>-1481.74</v>
      </c>
    </row>
    <row r="9" spans="1:16" x14ac:dyDescent="0.2">
      <c r="A9" s="1" t="s">
        <v>75</v>
      </c>
      <c r="B9" s="1"/>
      <c r="C9" s="1"/>
      <c r="D9" s="1"/>
      <c r="E9" s="1"/>
      <c r="F9" s="16"/>
      <c r="G9" s="1"/>
      <c r="H9" s="1"/>
      <c r="I9" s="1"/>
      <c r="J9" s="1"/>
      <c r="K9" s="1"/>
      <c r="L9" s="1"/>
      <c r="M9" s="1"/>
      <c r="N9" s="17"/>
      <c r="O9" s="1"/>
      <c r="P9" s="17"/>
    </row>
    <row r="10" spans="1:16" x14ac:dyDescent="0.2">
      <c r="A10" s="21"/>
      <c r="B10" s="21"/>
      <c r="C10" s="21"/>
      <c r="D10" s="21"/>
      <c r="E10" s="21"/>
      <c r="F10" s="22"/>
      <c r="G10" s="21"/>
      <c r="H10" s="21"/>
      <c r="I10" s="21"/>
      <c r="J10" s="21"/>
      <c r="K10" s="21"/>
      <c r="L10" s="21" t="s">
        <v>109</v>
      </c>
      <c r="M10" s="21"/>
      <c r="N10" s="26">
        <v>-478.04</v>
      </c>
      <c r="O10" s="21"/>
      <c r="P10" s="26">
        <v>478.04</v>
      </c>
    </row>
    <row r="11" spans="1:16" x14ac:dyDescent="0.2">
      <c r="A11" s="21"/>
      <c r="B11" s="21"/>
      <c r="C11" s="21"/>
      <c r="D11" s="21"/>
      <c r="E11" s="21"/>
      <c r="F11" s="22"/>
      <c r="G11" s="21"/>
      <c r="H11" s="21"/>
      <c r="I11" s="21"/>
      <c r="J11" s="21"/>
      <c r="K11" s="21"/>
      <c r="L11" s="21" t="s">
        <v>109</v>
      </c>
      <c r="M11" s="21"/>
      <c r="N11" s="26">
        <v>-406.72</v>
      </c>
      <c r="O11" s="21"/>
      <c r="P11" s="26">
        <v>406.72</v>
      </c>
    </row>
    <row r="12" spans="1:16" x14ac:dyDescent="0.2">
      <c r="A12" s="21"/>
      <c r="B12" s="21"/>
      <c r="C12" s="21"/>
      <c r="D12" s="21"/>
      <c r="E12" s="21"/>
      <c r="F12" s="22"/>
      <c r="G12" s="21"/>
      <c r="H12" s="21"/>
      <c r="I12" s="21"/>
      <c r="J12" s="21"/>
      <c r="K12" s="21"/>
      <c r="L12" s="21" t="s">
        <v>109</v>
      </c>
      <c r="M12" s="21"/>
      <c r="N12" s="26">
        <v>-406.72</v>
      </c>
      <c r="O12" s="21"/>
      <c r="P12" s="26">
        <v>406.72</v>
      </c>
    </row>
    <row r="13" spans="1:16" x14ac:dyDescent="0.2">
      <c r="A13" s="21"/>
      <c r="B13" s="21"/>
      <c r="C13" s="21"/>
      <c r="D13" s="21"/>
      <c r="E13" s="21"/>
      <c r="F13" s="22"/>
      <c r="G13" s="21"/>
      <c r="H13" s="21"/>
      <c r="I13" s="21"/>
      <c r="J13" s="21"/>
      <c r="K13" s="21"/>
      <c r="L13" s="21" t="s">
        <v>109</v>
      </c>
      <c r="M13" s="21"/>
      <c r="N13" s="26">
        <v>-95.13</v>
      </c>
      <c r="O13" s="21"/>
      <c r="P13" s="26">
        <v>95.13</v>
      </c>
    </row>
    <row r="14" spans="1:16" ht="15.75" thickBot="1" x14ac:dyDescent="0.25">
      <c r="A14" s="21"/>
      <c r="B14" s="21"/>
      <c r="C14" s="21"/>
      <c r="D14" s="21"/>
      <c r="E14" s="21"/>
      <c r="F14" s="22"/>
      <c r="G14" s="21"/>
      <c r="H14" s="21"/>
      <c r="I14" s="21"/>
      <c r="J14" s="21"/>
      <c r="K14" s="21"/>
      <c r="L14" s="21" t="s">
        <v>109</v>
      </c>
      <c r="M14" s="21"/>
      <c r="N14" s="23">
        <v>-95.13</v>
      </c>
      <c r="O14" s="21"/>
      <c r="P14" s="23">
        <v>95.13</v>
      </c>
    </row>
    <row r="15" spans="1:16" x14ac:dyDescent="0.2">
      <c r="A15" s="24" t="s">
        <v>76</v>
      </c>
      <c r="B15" s="24"/>
      <c r="C15" s="24"/>
      <c r="D15" s="24"/>
      <c r="E15" s="24"/>
      <c r="F15" s="25"/>
      <c r="G15" s="24"/>
      <c r="H15" s="24"/>
      <c r="I15" s="24"/>
      <c r="J15" s="24"/>
      <c r="K15" s="24"/>
      <c r="L15" s="24"/>
      <c r="M15" s="24"/>
      <c r="N15" s="2">
        <f>ROUND(SUM(N9:N14),5)</f>
        <v>-1481.74</v>
      </c>
      <c r="O15" s="24"/>
      <c r="P15" s="2">
        <f>ROUND(SUM(P9:P14),5)</f>
        <v>1481.74</v>
      </c>
    </row>
    <row r="16" spans="1:16" x14ac:dyDescent="0.2">
      <c r="A16" s="1" t="s">
        <v>75</v>
      </c>
      <c r="B16" s="1"/>
      <c r="C16" s="1"/>
      <c r="D16" s="1"/>
      <c r="E16" s="1"/>
      <c r="F16" s="16"/>
      <c r="G16" s="1"/>
      <c r="H16" s="1"/>
      <c r="I16" s="1"/>
      <c r="J16" s="1"/>
      <c r="K16" s="1"/>
      <c r="L16" s="1"/>
      <c r="M16" s="1"/>
      <c r="N16" s="17"/>
      <c r="O16" s="1"/>
      <c r="P16" s="17"/>
    </row>
    <row r="17" spans="1:16" x14ac:dyDescent="0.2">
      <c r="A17" s="15"/>
      <c r="B17" s="18" t="s">
        <v>77</v>
      </c>
      <c r="C17" s="18"/>
      <c r="D17" s="18" t="s">
        <v>82</v>
      </c>
      <c r="E17" s="18"/>
      <c r="F17" s="19">
        <v>45229</v>
      </c>
      <c r="G17" s="18"/>
      <c r="H17" s="18" t="s">
        <v>98</v>
      </c>
      <c r="I17" s="18"/>
      <c r="J17" s="18"/>
      <c r="K17" s="18"/>
      <c r="L17" s="18" t="s">
        <v>107</v>
      </c>
      <c r="M17" s="18"/>
      <c r="N17" s="20"/>
      <c r="O17" s="18"/>
      <c r="P17" s="20">
        <v>-515.92999999999995</v>
      </c>
    </row>
    <row r="18" spans="1:16" x14ac:dyDescent="0.2">
      <c r="A18" s="1" t="s">
        <v>75</v>
      </c>
      <c r="B18" s="1"/>
      <c r="C18" s="1"/>
      <c r="D18" s="1"/>
      <c r="E18" s="1"/>
      <c r="F18" s="16"/>
      <c r="G18" s="1"/>
      <c r="H18" s="1"/>
      <c r="I18" s="1"/>
      <c r="J18" s="1"/>
      <c r="K18" s="1"/>
      <c r="L18" s="1"/>
      <c r="M18" s="1"/>
      <c r="N18" s="17"/>
      <c r="O18" s="1"/>
      <c r="P18" s="17"/>
    </row>
    <row r="19" spans="1:16" ht="15.75" thickBot="1" x14ac:dyDescent="0.25">
      <c r="A19" s="15"/>
      <c r="B19" s="21"/>
      <c r="C19" s="21"/>
      <c r="D19" s="21"/>
      <c r="E19" s="21"/>
      <c r="F19" s="22"/>
      <c r="G19" s="21"/>
      <c r="H19" s="21"/>
      <c r="I19" s="21"/>
      <c r="J19" s="21"/>
      <c r="K19" s="21"/>
      <c r="L19" s="21" t="s">
        <v>109</v>
      </c>
      <c r="M19" s="21"/>
      <c r="N19" s="23">
        <v>-515.92999999999995</v>
      </c>
      <c r="O19" s="21"/>
      <c r="P19" s="23">
        <v>515.92999999999995</v>
      </c>
    </row>
    <row r="20" spans="1:16" x14ac:dyDescent="0.2">
      <c r="A20" s="24" t="s">
        <v>76</v>
      </c>
      <c r="B20" s="24"/>
      <c r="C20" s="24"/>
      <c r="D20" s="24"/>
      <c r="E20" s="24"/>
      <c r="F20" s="25"/>
      <c r="G20" s="24"/>
      <c r="H20" s="24"/>
      <c r="I20" s="24"/>
      <c r="J20" s="24"/>
      <c r="K20" s="24"/>
      <c r="L20" s="24"/>
      <c r="M20" s="24"/>
      <c r="N20" s="2">
        <f>ROUND(SUM(N18:N19),5)</f>
        <v>-515.92999999999995</v>
      </c>
      <c r="O20" s="24"/>
      <c r="P20" s="2">
        <f>ROUND(SUM(P18:P19),5)</f>
        <v>515.92999999999995</v>
      </c>
    </row>
    <row r="21" spans="1:16" x14ac:dyDescent="0.2">
      <c r="A21" s="1" t="s">
        <v>75</v>
      </c>
      <c r="B21" s="1"/>
      <c r="C21" s="1"/>
      <c r="D21" s="1"/>
      <c r="E21" s="1"/>
      <c r="F21" s="16"/>
      <c r="G21" s="1"/>
      <c r="H21" s="1"/>
      <c r="I21" s="1"/>
      <c r="J21" s="1"/>
      <c r="K21" s="1"/>
      <c r="L21" s="1"/>
      <c r="M21" s="1"/>
      <c r="N21" s="17"/>
      <c r="O21" s="1"/>
      <c r="P21" s="17"/>
    </row>
    <row r="22" spans="1:16" x14ac:dyDescent="0.2">
      <c r="A22" s="15"/>
      <c r="B22" s="18" t="s">
        <v>78</v>
      </c>
      <c r="C22" s="18"/>
      <c r="D22" s="18" t="s">
        <v>83</v>
      </c>
      <c r="E22" s="18"/>
      <c r="F22" s="19">
        <v>45200</v>
      </c>
      <c r="G22" s="18"/>
      <c r="H22" s="18" t="s">
        <v>99</v>
      </c>
      <c r="I22" s="18"/>
      <c r="J22" s="18"/>
      <c r="K22" s="18"/>
      <c r="L22" s="18" t="s">
        <v>107</v>
      </c>
      <c r="M22" s="18"/>
      <c r="N22" s="20"/>
      <c r="O22" s="18"/>
      <c r="P22" s="20">
        <v>0</v>
      </c>
    </row>
    <row r="23" spans="1:16" x14ac:dyDescent="0.2">
      <c r="A23" s="1" t="s">
        <v>75</v>
      </c>
      <c r="B23" s="1"/>
      <c r="C23" s="1"/>
      <c r="D23" s="1"/>
      <c r="E23" s="1"/>
      <c r="F23" s="16"/>
      <c r="G23" s="1"/>
      <c r="H23" s="1"/>
      <c r="I23" s="1"/>
      <c r="J23" s="1"/>
      <c r="K23" s="1"/>
      <c r="L23" s="1"/>
      <c r="M23" s="1"/>
      <c r="N23" s="17"/>
      <c r="O23" s="1"/>
      <c r="P23" s="17"/>
    </row>
    <row r="24" spans="1:16" x14ac:dyDescent="0.2">
      <c r="A24" s="21"/>
      <c r="B24" s="21"/>
      <c r="C24" s="21"/>
      <c r="D24" s="21"/>
      <c r="E24" s="21"/>
      <c r="F24" s="22"/>
      <c r="G24" s="21"/>
      <c r="H24" s="21"/>
      <c r="I24" s="21"/>
      <c r="J24" s="21"/>
      <c r="K24" s="21"/>
      <c r="L24" s="21" t="s">
        <v>15</v>
      </c>
      <c r="M24" s="21"/>
      <c r="N24" s="26">
        <v>-225.28</v>
      </c>
      <c r="O24" s="21"/>
      <c r="P24" s="26">
        <v>225.28</v>
      </c>
    </row>
    <row r="25" spans="1:16" x14ac:dyDescent="0.2">
      <c r="A25" s="21"/>
      <c r="B25" s="21"/>
      <c r="C25" s="21"/>
      <c r="D25" s="21"/>
      <c r="E25" s="21"/>
      <c r="F25" s="22"/>
      <c r="G25" s="21"/>
      <c r="H25" s="21"/>
      <c r="I25" s="21"/>
      <c r="J25" s="21"/>
      <c r="K25" s="21"/>
      <c r="L25" s="21" t="s">
        <v>109</v>
      </c>
      <c r="M25" s="21"/>
      <c r="N25" s="26">
        <v>158.04</v>
      </c>
      <c r="O25" s="21"/>
      <c r="P25" s="26">
        <v>-158.04</v>
      </c>
    </row>
    <row r="26" spans="1:16" x14ac:dyDescent="0.2">
      <c r="A26" s="21"/>
      <c r="B26" s="21"/>
      <c r="C26" s="21"/>
      <c r="D26" s="21"/>
      <c r="E26" s="21"/>
      <c r="F26" s="22"/>
      <c r="G26" s="21"/>
      <c r="H26" s="21"/>
      <c r="I26" s="21"/>
      <c r="J26" s="21"/>
      <c r="K26" s="21"/>
      <c r="L26" s="21" t="s">
        <v>17</v>
      </c>
      <c r="M26" s="21"/>
      <c r="N26" s="26">
        <v>-13.96</v>
      </c>
      <c r="O26" s="21"/>
      <c r="P26" s="26">
        <v>13.96</v>
      </c>
    </row>
    <row r="27" spans="1:16" x14ac:dyDescent="0.2">
      <c r="A27" s="21"/>
      <c r="B27" s="21"/>
      <c r="C27" s="21"/>
      <c r="D27" s="21"/>
      <c r="E27" s="21"/>
      <c r="F27" s="22"/>
      <c r="G27" s="21"/>
      <c r="H27" s="21"/>
      <c r="I27" s="21"/>
      <c r="J27" s="21"/>
      <c r="K27" s="21"/>
      <c r="L27" s="21" t="s">
        <v>109</v>
      </c>
      <c r="M27" s="21"/>
      <c r="N27" s="26">
        <v>13.96</v>
      </c>
      <c r="O27" s="21"/>
      <c r="P27" s="26">
        <v>-13.96</v>
      </c>
    </row>
    <row r="28" spans="1:16" x14ac:dyDescent="0.2">
      <c r="A28" s="21"/>
      <c r="B28" s="21"/>
      <c r="C28" s="21"/>
      <c r="D28" s="21"/>
      <c r="E28" s="21"/>
      <c r="F28" s="22"/>
      <c r="G28" s="21"/>
      <c r="H28" s="21"/>
      <c r="I28" s="21"/>
      <c r="J28" s="21"/>
      <c r="K28" s="21"/>
      <c r="L28" s="21" t="s">
        <v>109</v>
      </c>
      <c r="M28" s="21"/>
      <c r="N28" s="26">
        <v>13.96</v>
      </c>
      <c r="O28" s="21"/>
      <c r="P28" s="26">
        <v>-13.96</v>
      </c>
    </row>
    <row r="29" spans="1:16" x14ac:dyDescent="0.2">
      <c r="A29" s="21"/>
      <c r="B29" s="21"/>
      <c r="C29" s="21"/>
      <c r="D29" s="21"/>
      <c r="E29" s="21"/>
      <c r="F29" s="22"/>
      <c r="G29" s="21"/>
      <c r="H29" s="21"/>
      <c r="I29" s="21"/>
      <c r="J29" s="21"/>
      <c r="K29" s="21"/>
      <c r="L29" s="21" t="s">
        <v>17</v>
      </c>
      <c r="M29" s="21"/>
      <c r="N29" s="26">
        <v>-3.27</v>
      </c>
      <c r="O29" s="21"/>
      <c r="P29" s="26">
        <v>3.27</v>
      </c>
    </row>
    <row r="30" spans="1:16" x14ac:dyDescent="0.2">
      <c r="A30" s="21"/>
      <c r="B30" s="21"/>
      <c r="C30" s="21"/>
      <c r="D30" s="21"/>
      <c r="E30" s="21"/>
      <c r="F30" s="22"/>
      <c r="G30" s="21"/>
      <c r="H30" s="21"/>
      <c r="I30" s="21"/>
      <c r="J30" s="21"/>
      <c r="K30" s="21"/>
      <c r="L30" s="21" t="s">
        <v>109</v>
      </c>
      <c r="M30" s="21"/>
      <c r="N30" s="26">
        <v>3.27</v>
      </c>
      <c r="O30" s="21"/>
      <c r="P30" s="26">
        <v>-3.27</v>
      </c>
    </row>
    <row r="31" spans="1:16" x14ac:dyDescent="0.2">
      <c r="A31" s="21"/>
      <c r="B31" s="21"/>
      <c r="C31" s="21"/>
      <c r="D31" s="21"/>
      <c r="E31" s="21"/>
      <c r="F31" s="22"/>
      <c r="G31" s="21"/>
      <c r="H31" s="21"/>
      <c r="I31" s="21"/>
      <c r="J31" s="21"/>
      <c r="K31" s="21"/>
      <c r="L31" s="21" t="s">
        <v>109</v>
      </c>
      <c r="M31" s="21"/>
      <c r="N31" s="26">
        <v>3.27</v>
      </c>
      <c r="O31" s="21"/>
      <c r="P31" s="26">
        <v>-3.27</v>
      </c>
    </row>
    <row r="32" spans="1:16" x14ac:dyDescent="0.2">
      <c r="A32" s="21"/>
      <c r="B32" s="21"/>
      <c r="C32" s="21"/>
      <c r="D32" s="21"/>
      <c r="E32" s="21"/>
      <c r="F32" s="22"/>
      <c r="G32" s="21"/>
      <c r="H32" s="21"/>
      <c r="I32" s="21"/>
      <c r="J32" s="21"/>
      <c r="K32" s="21"/>
      <c r="L32" s="21" t="s">
        <v>109</v>
      </c>
      <c r="M32" s="21"/>
      <c r="N32" s="26">
        <v>50</v>
      </c>
      <c r="O32" s="21"/>
      <c r="P32" s="26">
        <v>-50</v>
      </c>
    </row>
    <row r="33" spans="1:16" ht="15.75" thickBot="1" x14ac:dyDescent="0.25">
      <c r="A33" s="21"/>
      <c r="B33" s="21"/>
      <c r="C33" s="21"/>
      <c r="D33" s="21"/>
      <c r="E33" s="21"/>
      <c r="F33" s="22"/>
      <c r="G33" s="21"/>
      <c r="H33" s="21"/>
      <c r="I33" s="21"/>
      <c r="J33" s="21"/>
      <c r="K33" s="21"/>
      <c r="L33" s="21" t="s">
        <v>108</v>
      </c>
      <c r="M33" s="21"/>
      <c r="N33" s="23">
        <v>0.01</v>
      </c>
      <c r="O33" s="21"/>
      <c r="P33" s="23">
        <v>-0.01</v>
      </c>
    </row>
    <row r="34" spans="1:16" x14ac:dyDescent="0.2">
      <c r="A34" s="24" t="s">
        <v>76</v>
      </c>
      <c r="B34" s="24"/>
      <c r="C34" s="24"/>
      <c r="D34" s="24"/>
      <c r="E34" s="24"/>
      <c r="F34" s="25"/>
      <c r="G34" s="24"/>
      <c r="H34" s="24"/>
      <c r="I34" s="24"/>
      <c r="J34" s="24"/>
      <c r="K34" s="24"/>
      <c r="L34" s="24"/>
      <c r="M34" s="24"/>
      <c r="N34" s="2">
        <f>ROUND(SUM(N23:N33),5)</f>
        <v>0</v>
      </c>
      <c r="O34" s="24"/>
      <c r="P34" s="2">
        <f>ROUND(SUM(P23:P33),5)</f>
        <v>0</v>
      </c>
    </row>
    <row r="35" spans="1:16" x14ac:dyDescent="0.2">
      <c r="A35" s="1" t="s">
        <v>75</v>
      </c>
      <c r="B35" s="1"/>
      <c r="C35" s="1"/>
      <c r="D35" s="1"/>
      <c r="E35" s="1"/>
      <c r="F35" s="16"/>
      <c r="G35" s="1"/>
      <c r="H35" s="1"/>
      <c r="I35" s="1"/>
      <c r="J35" s="1"/>
      <c r="K35" s="1"/>
      <c r="L35" s="1"/>
      <c r="M35" s="1"/>
      <c r="N35" s="17"/>
      <c r="O35" s="1"/>
      <c r="P35" s="17"/>
    </row>
    <row r="36" spans="1:16" x14ac:dyDescent="0.2">
      <c r="A36" s="15"/>
      <c r="B36" s="18" t="s">
        <v>78</v>
      </c>
      <c r="C36" s="18"/>
      <c r="D36" s="18" t="s">
        <v>84</v>
      </c>
      <c r="E36" s="18"/>
      <c r="F36" s="19">
        <v>45200</v>
      </c>
      <c r="G36" s="18"/>
      <c r="H36" s="18" t="s">
        <v>100</v>
      </c>
      <c r="I36" s="18"/>
      <c r="J36" s="18"/>
      <c r="K36" s="18"/>
      <c r="L36" s="18" t="s">
        <v>107</v>
      </c>
      <c r="M36" s="18"/>
      <c r="N36" s="20"/>
      <c r="O36" s="18"/>
      <c r="P36" s="20">
        <v>0</v>
      </c>
    </row>
    <row r="37" spans="1:16" x14ac:dyDescent="0.2">
      <c r="A37" s="1" t="s">
        <v>75</v>
      </c>
      <c r="B37" s="1"/>
      <c r="C37" s="1"/>
      <c r="D37" s="1"/>
      <c r="E37" s="1"/>
      <c r="F37" s="16"/>
      <c r="G37" s="1"/>
      <c r="H37" s="1"/>
      <c r="I37" s="1"/>
      <c r="J37" s="1"/>
      <c r="K37" s="1"/>
      <c r="L37" s="1"/>
      <c r="M37" s="1"/>
      <c r="N37" s="17"/>
      <c r="O37" s="1"/>
      <c r="P37" s="17"/>
    </row>
    <row r="38" spans="1:16" x14ac:dyDescent="0.2">
      <c r="A38" s="21"/>
      <c r="B38" s="21"/>
      <c r="C38" s="21"/>
      <c r="D38" s="21"/>
      <c r="E38" s="21"/>
      <c r="F38" s="22"/>
      <c r="G38" s="21"/>
      <c r="H38" s="21"/>
      <c r="I38" s="21"/>
      <c r="J38" s="21"/>
      <c r="K38" s="21"/>
      <c r="L38" s="21" t="s">
        <v>15</v>
      </c>
      <c r="M38" s="21"/>
      <c r="N38" s="26">
        <v>-225.28</v>
      </c>
      <c r="O38" s="21"/>
      <c r="P38" s="26">
        <v>225.28</v>
      </c>
    </row>
    <row r="39" spans="1:16" x14ac:dyDescent="0.2">
      <c r="A39" s="21"/>
      <c r="B39" s="21"/>
      <c r="C39" s="21"/>
      <c r="D39" s="21"/>
      <c r="E39" s="21"/>
      <c r="F39" s="22"/>
      <c r="G39" s="21"/>
      <c r="H39" s="21"/>
      <c r="I39" s="21"/>
      <c r="J39" s="21"/>
      <c r="K39" s="21"/>
      <c r="L39" s="21" t="s">
        <v>17</v>
      </c>
      <c r="M39" s="21"/>
      <c r="N39" s="26">
        <v>-13.96</v>
      </c>
      <c r="O39" s="21"/>
      <c r="P39" s="26">
        <v>13.96</v>
      </c>
    </row>
    <row r="40" spans="1:16" x14ac:dyDescent="0.2">
      <c r="A40" s="21"/>
      <c r="B40" s="21"/>
      <c r="C40" s="21"/>
      <c r="D40" s="21"/>
      <c r="E40" s="21"/>
      <c r="F40" s="22"/>
      <c r="G40" s="21"/>
      <c r="H40" s="21"/>
      <c r="I40" s="21"/>
      <c r="J40" s="21"/>
      <c r="K40" s="21"/>
      <c r="L40" s="21" t="s">
        <v>109</v>
      </c>
      <c r="M40" s="21"/>
      <c r="N40" s="26">
        <v>13.96</v>
      </c>
      <c r="O40" s="21"/>
      <c r="P40" s="26">
        <v>-13.96</v>
      </c>
    </row>
    <row r="41" spans="1:16" x14ac:dyDescent="0.2">
      <c r="A41" s="21"/>
      <c r="B41" s="21"/>
      <c r="C41" s="21"/>
      <c r="D41" s="21"/>
      <c r="E41" s="21"/>
      <c r="F41" s="22"/>
      <c r="G41" s="21"/>
      <c r="H41" s="21"/>
      <c r="I41" s="21"/>
      <c r="J41" s="21"/>
      <c r="K41" s="21"/>
      <c r="L41" s="21" t="s">
        <v>109</v>
      </c>
      <c r="M41" s="21"/>
      <c r="N41" s="26">
        <v>13.96</v>
      </c>
      <c r="O41" s="21"/>
      <c r="P41" s="26">
        <v>-13.96</v>
      </c>
    </row>
    <row r="42" spans="1:16" x14ac:dyDescent="0.2">
      <c r="A42" s="21"/>
      <c r="B42" s="21"/>
      <c r="C42" s="21"/>
      <c r="D42" s="21"/>
      <c r="E42" s="21"/>
      <c r="F42" s="22"/>
      <c r="G42" s="21"/>
      <c r="H42" s="21"/>
      <c r="I42" s="21"/>
      <c r="J42" s="21"/>
      <c r="K42" s="21"/>
      <c r="L42" s="21" t="s">
        <v>17</v>
      </c>
      <c r="M42" s="21"/>
      <c r="N42" s="26">
        <v>-3.27</v>
      </c>
      <c r="O42" s="21"/>
      <c r="P42" s="26">
        <v>3.27</v>
      </c>
    </row>
    <row r="43" spans="1:16" x14ac:dyDescent="0.2">
      <c r="A43" s="21"/>
      <c r="B43" s="21"/>
      <c r="C43" s="21"/>
      <c r="D43" s="21"/>
      <c r="E43" s="21"/>
      <c r="F43" s="22"/>
      <c r="G43" s="21"/>
      <c r="H43" s="21"/>
      <c r="I43" s="21"/>
      <c r="J43" s="21"/>
      <c r="K43" s="21"/>
      <c r="L43" s="21" t="s">
        <v>109</v>
      </c>
      <c r="M43" s="21"/>
      <c r="N43" s="26">
        <v>3.27</v>
      </c>
      <c r="O43" s="21"/>
      <c r="P43" s="26">
        <v>-3.27</v>
      </c>
    </row>
    <row r="44" spans="1:16" x14ac:dyDescent="0.2">
      <c r="A44" s="21"/>
      <c r="B44" s="21"/>
      <c r="C44" s="21"/>
      <c r="D44" s="21"/>
      <c r="E44" s="21"/>
      <c r="F44" s="22"/>
      <c r="G44" s="21"/>
      <c r="H44" s="21"/>
      <c r="I44" s="21"/>
      <c r="J44" s="21"/>
      <c r="K44" s="21"/>
      <c r="L44" s="21" t="s">
        <v>109</v>
      </c>
      <c r="M44" s="21"/>
      <c r="N44" s="26">
        <v>3.27</v>
      </c>
      <c r="O44" s="21"/>
      <c r="P44" s="26">
        <v>-3.27</v>
      </c>
    </row>
    <row r="45" spans="1:16" ht="15.75" thickBot="1" x14ac:dyDescent="0.25">
      <c r="A45" s="21"/>
      <c r="B45" s="21"/>
      <c r="C45" s="21"/>
      <c r="D45" s="21"/>
      <c r="E45" s="21"/>
      <c r="F45" s="22"/>
      <c r="G45" s="21"/>
      <c r="H45" s="21"/>
      <c r="I45" s="21"/>
      <c r="J45" s="21"/>
      <c r="K45" s="21"/>
      <c r="L45" s="21" t="s">
        <v>108</v>
      </c>
      <c r="M45" s="21"/>
      <c r="N45" s="23">
        <v>208.05</v>
      </c>
      <c r="O45" s="21"/>
      <c r="P45" s="23">
        <v>-208.05</v>
      </c>
    </row>
    <row r="46" spans="1:16" x14ac:dyDescent="0.2">
      <c r="A46" s="24" t="s">
        <v>76</v>
      </c>
      <c r="B46" s="24"/>
      <c r="C46" s="24"/>
      <c r="D46" s="24"/>
      <c r="E46" s="24"/>
      <c r="F46" s="25"/>
      <c r="G46" s="24"/>
      <c r="H46" s="24"/>
      <c r="I46" s="24"/>
      <c r="J46" s="24"/>
      <c r="K46" s="24"/>
      <c r="L46" s="24"/>
      <c r="M46" s="24"/>
      <c r="N46" s="2">
        <f>ROUND(SUM(N37:N45),5)</f>
        <v>0</v>
      </c>
      <c r="O46" s="24"/>
      <c r="P46" s="2">
        <f>ROUND(SUM(P37:P45),5)</f>
        <v>0</v>
      </c>
    </row>
    <row r="47" spans="1:16" x14ac:dyDescent="0.2">
      <c r="A47" s="1" t="s">
        <v>75</v>
      </c>
      <c r="B47" s="1"/>
      <c r="C47" s="1"/>
      <c r="D47" s="1"/>
      <c r="E47" s="1"/>
      <c r="F47" s="16"/>
      <c r="G47" s="1"/>
      <c r="H47" s="1"/>
      <c r="I47" s="1"/>
      <c r="J47" s="1"/>
      <c r="K47" s="1"/>
      <c r="L47" s="1"/>
      <c r="M47" s="1"/>
      <c r="N47" s="17"/>
      <c r="O47" s="1"/>
      <c r="P47" s="17"/>
    </row>
    <row r="48" spans="1:16" x14ac:dyDescent="0.2">
      <c r="A48" s="15"/>
      <c r="B48" s="18" t="s">
        <v>78</v>
      </c>
      <c r="C48" s="18"/>
      <c r="D48" s="18" t="s">
        <v>85</v>
      </c>
      <c r="E48" s="18"/>
      <c r="F48" s="19">
        <v>45200</v>
      </c>
      <c r="G48" s="18"/>
      <c r="H48" s="18" t="s">
        <v>101</v>
      </c>
      <c r="I48" s="18"/>
      <c r="J48" s="18"/>
      <c r="K48" s="18"/>
      <c r="L48" s="18" t="s">
        <v>107</v>
      </c>
      <c r="M48" s="18"/>
      <c r="N48" s="20"/>
      <c r="O48" s="18"/>
      <c r="P48" s="20">
        <v>0</v>
      </c>
    </row>
    <row r="49" spans="1:16" x14ac:dyDescent="0.2">
      <c r="A49" s="1" t="s">
        <v>75</v>
      </c>
      <c r="B49" s="1"/>
      <c r="C49" s="1"/>
      <c r="D49" s="1"/>
      <c r="E49" s="1"/>
      <c r="F49" s="16"/>
      <c r="G49" s="1"/>
      <c r="H49" s="1"/>
      <c r="I49" s="1"/>
      <c r="J49" s="1"/>
      <c r="K49" s="1"/>
      <c r="L49" s="1"/>
      <c r="M49" s="1"/>
      <c r="N49" s="17"/>
      <c r="O49" s="1"/>
      <c r="P49" s="17"/>
    </row>
    <row r="50" spans="1:16" x14ac:dyDescent="0.2">
      <c r="A50" s="21"/>
      <c r="B50" s="21"/>
      <c r="C50" s="21"/>
      <c r="D50" s="21"/>
      <c r="E50" s="21"/>
      <c r="F50" s="22"/>
      <c r="G50" s="21"/>
      <c r="H50" s="21"/>
      <c r="I50" s="21"/>
      <c r="J50" s="21"/>
      <c r="K50" s="21"/>
      <c r="L50" s="21" t="s">
        <v>20</v>
      </c>
      <c r="M50" s="21"/>
      <c r="N50" s="26">
        <v>-573.12</v>
      </c>
      <c r="O50" s="21"/>
      <c r="P50" s="26">
        <v>573.12</v>
      </c>
    </row>
    <row r="51" spans="1:16" x14ac:dyDescent="0.2">
      <c r="A51" s="21"/>
      <c r="B51" s="21"/>
      <c r="C51" s="21"/>
      <c r="D51" s="21"/>
      <c r="E51" s="21"/>
      <c r="F51" s="22"/>
      <c r="G51" s="21"/>
      <c r="H51" s="21"/>
      <c r="I51" s="21"/>
      <c r="J51" s="21"/>
      <c r="K51" s="21"/>
      <c r="L51" s="21" t="s">
        <v>19</v>
      </c>
      <c r="M51" s="21"/>
      <c r="N51" s="26">
        <v>-625</v>
      </c>
      <c r="O51" s="21"/>
      <c r="P51" s="26">
        <v>625</v>
      </c>
    </row>
    <row r="52" spans="1:16" x14ac:dyDescent="0.2">
      <c r="A52" s="21"/>
      <c r="B52" s="21"/>
      <c r="C52" s="21"/>
      <c r="D52" s="21"/>
      <c r="E52" s="21"/>
      <c r="F52" s="22"/>
      <c r="G52" s="21"/>
      <c r="H52" s="21"/>
      <c r="I52" s="21"/>
      <c r="J52" s="21"/>
      <c r="K52" s="21"/>
      <c r="L52" s="21" t="s">
        <v>109</v>
      </c>
      <c r="M52" s="21"/>
      <c r="N52" s="26">
        <v>76</v>
      </c>
      <c r="O52" s="21"/>
      <c r="P52" s="26">
        <v>-76</v>
      </c>
    </row>
    <row r="53" spans="1:16" x14ac:dyDescent="0.2">
      <c r="A53" s="21"/>
      <c r="B53" s="21"/>
      <c r="C53" s="21"/>
      <c r="D53" s="21"/>
      <c r="E53" s="21"/>
      <c r="F53" s="22"/>
      <c r="G53" s="21"/>
      <c r="H53" s="21"/>
      <c r="I53" s="21"/>
      <c r="J53" s="21"/>
      <c r="K53" s="21"/>
      <c r="L53" s="21" t="s">
        <v>17</v>
      </c>
      <c r="M53" s="21"/>
      <c r="N53" s="26">
        <v>-74.28</v>
      </c>
      <c r="O53" s="21"/>
      <c r="P53" s="26">
        <v>74.28</v>
      </c>
    </row>
    <row r="54" spans="1:16" x14ac:dyDescent="0.2">
      <c r="A54" s="21"/>
      <c r="B54" s="21"/>
      <c r="C54" s="21"/>
      <c r="D54" s="21"/>
      <c r="E54" s="21"/>
      <c r="F54" s="22"/>
      <c r="G54" s="21"/>
      <c r="H54" s="21"/>
      <c r="I54" s="21"/>
      <c r="J54" s="21"/>
      <c r="K54" s="21"/>
      <c r="L54" s="21" t="s">
        <v>109</v>
      </c>
      <c r="M54" s="21"/>
      <c r="N54" s="26">
        <v>74.28</v>
      </c>
      <c r="O54" s="21"/>
      <c r="P54" s="26">
        <v>-74.28</v>
      </c>
    </row>
    <row r="55" spans="1:16" x14ac:dyDescent="0.2">
      <c r="A55" s="21"/>
      <c r="B55" s="21"/>
      <c r="C55" s="21"/>
      <c r="D55" s="21"/>
      <c r="E55" s="21"/>
      <c r="F55" s="22"/>
      <c r="G55" s="21"/>
      <c r="H55" s="21"/>
      <c r="I55" s="21"/>
      <c r="J55" s="21"/>
      <c r="K55" s="21"/>
      <c r="L55" s="21" t="s">
        <v>109</v>
      </c>
      <c r="M55" s="21"/>
      <c r="N55" s="26">
        <v>74.28</v>
      </c>
      <c r="O55" s="21"/>
      <c r="P55" s="26">
        <v>-74.28</v>
      </c>
    </row>
    <row r="56" spans="1:16" x14ac:dyDescent="0.2">
      <c r="A56" s="21"/>
      <c r="B56" s="21"/>
      <c r="C56" s="21"/>
      <c r="D56" s="21"/>
      <c r="E56" s="21"/>
      <c r="F56" s="22"/>
      <c r="G56" s="21"/>
      <c r="H56" s="21"/>
      <c r="I56" s="21"/>
      <c r="J56" s="21"/>
      <c r="K56" s="21"/>
      <c r="L56" s="21" t="s">
        <v>17</v>
      </c>
      <c r="M56" s="21"/>
      <c r="N56" s="26">
        <v>-17.37</v>
      </c>
      <c r="O56" s="21"/>
      <c r="P56" s="26">
        <v>17.37</v>
      </c>
    </row>
    <row r="57" spans="1:16" x14ac:dyDescent="0.2">
      <c r="A57" s="21"/>
      <c r="B57" s="21"/>
      <c r="C57" s="21"/>
      <c r="D57" s="21"/>
      <c r="E57" s="21"/>
      <c r="F57" s="22"/>
      <c r="G57" s="21"/>
      <c r="H57" s="21"/>
      <c r="I57" s="21"/>
      <c r="J57" s="21"/>
      <c r="K57" s="21"/>
      <c r="L57" s="21" t="s">
        <v>109</v>
      </c>
      <c r="M57" s="21"/>
      <c r="N57" s="26">
        <v>17.37</v>
      </c>
      <c r="O57" s="21"/>
      <c r="P57" s="26">
        <v>-17.37</v>
      </c>
    </row>
    <row r="58" spans="1:16" x14ac:dyDescent="0.2">
      <c r="A58" s="21"/>
      <c r="B58" s="21"/>
      <c r="C58" s="21"/>
      <c r="D58" s="21"/>
      <c r="E58" s="21"/>
      <c r="F58" s="22"/>
      <c r="G58" s="21"/>
      <c r="H58" s="21"/>
      <c r="I58" s="21"/>
      <c r="J58" s="21"/>
      <c r="K58" s="21"/>
      <c r="L58" s="21" t="s">
        <v>109</v>
      </c>
      <c r="M58" s="21"/>
      <c r="N58" s="26">
        <v>17.37</v>
      </c>
      <c r="O58" s="21"/>
      <c r="P58" s="26">
        <v>-17.37</v>
      </c>
    </row>
    <row r="59" spans="1:16" x14ac:dyDescent="0.2">
      <c r="A59" s="21"/>
      <c r="B59" s="21"/>
      <c r="C59" s="21"/>
      <c r="D59" s="21"/>
      <c r="E59" s="21"/>
      <c r="F59" s="22"/>
      <c r="G59" s="21"/>
      <c r="H59" s="21"/>
      <c r="I59" s="21"/>
      <c r="J59" s="21"/>
      <c r="K59" s="21"/>
      <c r="L59" s="21" t="s">
        <v>109</v>
      </c>
      <c r="M59" s="21"/>
      <c r="N59" s="26">
        <v>22.64</v>
      </c>
      <c r="O59" s="21"/>
      <c r="P59" s="26">
        <v>-22.64</v>
      </c>
    </row>
    <row r="60" spans="1:16" ht="15.75" thickBot="1" x14ac:dyDescent="0.25">
      <c r="A60" s="21"/>
      <c r="B60" s="21"/>
      <c r="C60" s="21"/>
      <c r="D60" s="21"/>
      <c r="E60" s="21"/>
      <c r="F60" s="22"/>
      <c r="G60" s="21"/>
      <c r="H60" s="21"/>
      <c r="I60" s="21"/>
      <c r="J60" s="21"/>
      <c r="K60" s="21"/>
      <c r="L60" s="21" t="s">
        <v>108</v>
      </c>
      <c r="M60" s="21"/>
      <c r="N60" s="23">
        <v>1007.83</v>
      </c>
      <c r="O60" s="21"/>
      <c r="P60" s="23">
        <v>-1007.83</v>
      </c>
    </row>
    <row r="61" spans="1:16" x14ac:dyDescent="0.2">
      <c r="A61" s="24" t="s">
        <v>76</v>
      </c>
      <c r="B61" s="24"/>
      <c r="C61" s="24"/>
      <c r="D61" s="24"/>
      <c r="E61" s="24"/>
      <c r="F61" s="25"/>
      <c r="G61" s="24"/>
      <c r="H61" s="24"/>
      <c r="I61" s="24"/>
      <c r="J61" s="24"/>
      <c r="K61" s="24"/>
      <c r="L61" s="24"/>
      <c r="M61" s="24"/>
      <c r="N61" s="2">
        <f>ROUND(SUM(N49:N60),5)</f>
        <v>0</v>
      </c>
      <c r="O61" s="24"/>
      <c r="P61" s="2">
        <f>ROUND(SUM(P49:P60),5)</f>
        <v>0</v>
      </c>
    </row>
    <row r="62" spans="1:16" x14ac:dyDescent="0.2">
      <c r="A62" s="1" t="s">
        <v>75</v>
      </c>
      <c r="B62" s="1"/>
      <c r="C62" s="1"/>
      <c r="D62" s="1"/>
      <c r="E62" s="1"/>
      <c r="F62" s="16"/>
      <c r="G62" s="1"/>
      <c r="H62" s="1"/>
      <c r="I62" s="1"/>
      <c r="J62" s="1"/>
      <c r="K62" s="1"/>
      <c r="L62" s="1"/>
      <c r="M62" s="1"/>
      <c r="N62" s="17"/>
      <c r="O62" s="1"/>
      <c r="P62" s="17"/>
    </row>
    <row r="63" spans="1:16" x14ac:dyDescent="0.2">
      <c r="A63" s="15"/>
      <c r="B63" s="18" t="s">
        <v>78</v>
      </c>
      <c r="C63" s="18"/>
      <c r="D63" s="18" t="s">
        <v>86</v>
      </c>
      <c r="E63" s="18"/>
      <c r="F63" s="19">
        <v>45200</v>
      </c>
      <c r="G63" s="18"/>
      <c r="H63" s="18" t="s">
        <v>102</v>
      </c>
      <c r="I63" s="18"/>
      <c r="J63" s="18"/>
      <c r="K63" s="18"/>
      <c r="L63" s="18" t="s">
        <v>107</v>
      </c>
      <c r="M63" s="18"/>
      <c r="N63" s="20"/>
      <c r="O63" s="18"/>
      <c r="P63" s="20">
        <v>-416.09</v>
      </c>
    </row>
    <row r="64" spans="1:16" x14ac:dyDescent="0.2">
      <c r="A64" s="1" t="s">
        <v>75</v>
      </c>
      <c r="B64" s="1"/>
      <c r="C64" s="1"/>
      <c r="D64" s="1"/>
      <c r="E64" s="1"/>
      <c r="F64" s="16"/>
      <c r="G64" s="1"/>
      <c r="H64" s="1"/>
      <c r="I64" s="1"/>
      <c r="J64" s="1"/>
      <c r="K64" s="1"/>
      <c r="L64" s="1"/>
      <c r="M64" s="1"/>
      <c r="N64" s="17"/>
      <c r="O64" s="1"/>
      <c r="P64" s="17"/>
    </row>
    <row r="65" spans="1:16" x14ac:dyDescent="0.2">
      <c r="A65" s="21"/>
      <c r="B65" s="21"/>
      <c r="C65" s="21"/>
      <c r="D65" s="21"/>
      <c r="E65" s="21"/>
      <c r="F65" s="22"/>
      <c r="G65" s="21"/>
      <c r="H65" s="21"/>
      <c r="I65" s="21"/>
      <c r="J65" s="21"/>
      <c r="K65" s="21"/>
      <c r="L65" s="21" t="s">
        <v>15</v>
      </c>
      <c r="M65" s="21"/>
      <c r="N65" s="26">
        <v>-450.55</v>
      </c>
      <c r="O65" s="21"/>
      <c r="P65" s="26">
        <v>450.55</v>
      </c>
    </row>
    <row r="66" spans="1:16" x14ac:dyDescent="0.2">
      <c r="A66" s="21"/>
      <c r="B66" s="21"/>
      <c r="C66" s="21"/>
      <c r="D66" s="21"/>
      <c r="E66" s="21"/>
      <c r="F66" s="22"/>
      <c r="G66" s="21"/>
      <c r="H66" s="21"/>
      <c r="I66" s="21"/>
      <c r="J66" s="21"/>
      <c r="K66" s="21"/>
      <c r="L66" s="21" t="s">
        <v>17</v>
      </c>
      <c r="M66" s="21"/>
      <c r="N66" s="26">
        <v>-27.93</v>
      </c>
      <c r="O66" s="21"/>
      <c r="P66" s="26">
        <v>27.93</v>
      </c>
    </row>
    <row r="67" spans="1:16" x14ac:dyDescent="0.2">
      <c r="A67" s="21"/>
      <c r="B67" s="21"/>
      <c r="C67" s="21"/>
      <c r="D67" s="21"/>
      <c r="E67" s="21"/>
      <c r="F67" s="22"/>
      <c r="G67" s="21"/>
      <c r="H67" s="21"/>
      <c r="I67" s="21"/>
      <c r="J67" s="21"/>
      <c r="K67" s="21"/>
      <c r="L67" s="21" t="s">
        <v>109</v>
      </c>
      <c r="M67" s="21"/>
      <c r="N67" s="26">
        <v>27.93</v>
      </c>
      <c r="O67" s="21"/>
      <c r="P67" s="26">
        <v>-27.93</v>
      </c>
    </row>
    <row r="68" spans="1:16" x14ac:dyDescent="0.2">
      <c r="A68" s="21"/>
      <c r="B68" s="21"/>
      <c r="C68" s="21"/>
      <c r="D68" s="21"/>
      <c r="E68" s="21"/>
      <c r="F68" s="22"/>
      <c r="G68" s="21"/>
      <c r="H68" s="21"/>
      <c r="I68" s="21"/>
      <c r="J68" s="21"/>
      <c r="K68" s="21"/>
      <c r="L68" s="21" t="s">
        <v>109</v>
      </c>
      <c r="M68" s="21"/>
      <c r="N68" s="26">
        <v>27.93</v>
      </c>
      <c r="O68" s="21"/>
      <c r="P68" s="26">
        <v>-27.93</v>
      </c>
    </row>
    <row r="69" spans="1:16" x14ac:dyDescent="0.2">
      <c r="A69" s="21"/>
      <c r="B69" s="21"/>
      <c r="C69" s="21"/>
      <c r="D69" s="21"/>
      <c r="E69" s="21"/>
      <c r="F69" s="22"/>
      <c r="G69" s="21"/>
      <c r="H69" s="21"/>
      <c r="I69" s="21"/>
      <c r="J69" s="21"/>
      <c r="K69" s="21"/>
      <c r="L69" s="21" t="s">
        <v>17</v>
      </c>
      <c r="M69" s="21"/>
      <c r="N69" s="26">
        <v>-6.53</v>
      </c>
      <c r="O69" s="21"/>
      <c r="P69" s="26">
        <v>6.53</v>
      </c>
    </row>
    <row r="70" spans="1:16" x14ac:dyDescent="0.2">
      <c r="A70" s="21"/>
      <c r="B70" s="21"/>
      <c r="C70" s="21"/>
      <c r="D70" s="21"/>
      <c r="E70" s="21"/>
      <c r="F70" s="22"/>
      <c r="G70" s="21"/>
      <c r="H70" s="21"/>
      <c r="I70" s="21"/>
      <c r="J70" s="21"/>
      <c r="K70" s="21"/>
      <c r="L70" s="21" t="s">
        <v>109</v>
      </c>
      <c r="M70" s="21"/>
      <c r="N70" s="26">
        <v>6.53</v>
      </c>
      <c r="O70" s="21"/>
      <c r="P70" s="26">
        <v>-6.53</v>
      </c>
    </row>
    <row r="71" spans="1:16" ht="15.75" thickBot="1" x14ac:dyDescent="0.25">
      <c r="A71" s="21"/>
      <c r="B71" s="21"/>
      <c r="C71" s="21"/>
      <c r="D71" s="21"/>
      <c r="E71" s="21"/>
      <c r="F71" s="22"/>
      <c r="G71" s="21"/>
      <c r="H71" s="21"/>
      <c r="I71" s="21"/>
      <c r="J71" s="21"/>
      <c r="K71" s="21"/>
      <c r="L71" s="21" t="s">
        <v>109</v>
      </c>
      <c r="M71" s="21"/>
      <c r="N71" s="23">
        <v>6.53</v>
      </c>
      <c r="O71" s="21"/>
      <c r="P71" s="23">
        <v>-6.53</v>
      </c>
    </row>
    <row r="72" spans="1:16" x14ac:dyDescent="0.2">
      <c r="A72" s="24" t="s">
        <v>76</v>
      </c>
      <c r="B72" s="24"/>
      <c r="C72" s="24"/>
      <c r="D72" s="24"/>
      <c r="E72" s="24"/>
      <c r="F72" s="25"/>
      <c r="G72" s="24"/>
      <c r="H72" s="24"/>
      <c r="I72" s="24"/>
      <c r="J72" s="24"/>
      <c r="K72" s="24"/>
      <c r="L72" s="24"/>
      <c r="M72" s="24"/>
      <c r="N72" s="2">
        <f>ROUND(SUM(N64:N71),5)</f>
        <v>-416.09</v>
      </c>
      <c r="O72" s="24"/>
      <c r="P72" s="2">
        <f>ROUND(SUM(P64:P71),5)</f>
        <v>416.09</v>
      </c>
    </row>
    <row r="73" spans="1:16" x14ac:dyDescent="0.2">
      <c r="A73" s="1" t="s">
        <v>75</v>
      </c>
      <c r="B73" s="1"/>
      <c r="C73" s="1"/>
      <c r="D73" s="1"/>
      <c r="E73" s="1"/>
      <c r="F73" s="16"/>
      <c r="G73" s="1"/>
      <c r="H73" s="1"/>
      <c r="I73" s="1"/>
      <c r="J73" s="1"/>
      <c r="K73" s="1"/>
      <c r="L73" s="1"/>
      <c r="M73" s="1"/>
      <c r="N73" s="17"/>
      <c r="O73" s="1"/>
      <c r="P73" s="17"/>
    </row>
    <row r="74" spans="1:16" x14ac:dyDescent="0.2">
      <c r="A74" s="15"/>
      <c r="B74" s="18" t="s">
        <v>78</v>
      </c>
      <c r="C74" s="18"/>
      <c r="D74" s="18" t="s">
        <v>87</v>
      </c>
      <c r="E74" s="18"/>
      <c r="F74" s="19">
        <v>45200</v>
      </c>
      <c r="G74" s="18"/>
      <c r="H74" s="18" t="s">
        <v>103</v>
      </c>
      <c r="I74" s="18"/>
      <c r="J74" s="18"/>
      <c r="K74" s="18"/>
      <c r="L74" s="18" t="s">
        <v>107</v>
      </c>
      <c r="M74" s="18"/>
      <c r="N74" s="20"/>
      <c r="O74" s="18"/>
      <c r="P74" s="20">
        <v>-1435.93</v>
      </c>
    </row>
    <row r="75" spans="1:16" x14ac:dyDescent="0.2">
      <c r="A75" s="1" t="s">
        <v>75</v>
      </c>
      <c r="B75" s="1"/>
      <c r="C75" s="1"/>
      <c r="D75" s="1"/>
      <c r="E75" s="1"/>
      <c r="F75" s="16"/>
      <c r="G75" s="1"/>
      <c r="H75" s="1"/>
      <c r="I75" s="1"/>
      <c r="J75" s="1"/>
      <c r="K75" s="1"/>
      <c r="L75" s="1"/>
      <c r="M75" s="1"/>
      <c r="N75" s="17"/>
      <c r="O75" s="1"/>
      <c r="P75" s="17"/>
    </row>
    <row r="76" spans="1:16" x14ac:dyDescent="0.2">
      <c r="A76" s="21"/>
      <c r="B76" s="21"/>
      <c r="C76" s="21"/>
      <c r="D76" s="21"/>
      <c r="E76" s="21"/>
      <c r="F76" s="22"/>
      <c r="G76" s="21"/>
      <c r="H76" s="21"/>
      <c r="I76" s="21"/>
      <c r="J76" s="21"/>
      <c r="K76" s="21"/>
      <c r="L76" s="21" t="s">
        <v>19</v>
      </c>
      <c r="M76" s="21"/>
      <c r="N76" s="26">
        <v>-625</v>
      </c>
      <c r="O76" s="21"/>
      <c r="P76" s="26">
        <v>625</v>
      </c>
    </row>
    <row r="77" spans="1:16" x14ac:dyDescent="0.2">
      <c r="A77" s="21"/>
      <c r="B77" s="21"/>
      <c r="C77" s="21"/>
      <c r="D77" s="21"/>
      <c r="E77" s="21"/>
      <c r="F77" s="22"/>
      <c r="G77" s="21"/>
      <c r="H77" s="21"/>
      <c r="I77" s="21"/>
      <c r="J77" s="21"/>
      <c r="K77" s="21"/>
      <c r="L77" s="21" t="s">
        <v>20</v>
      </c>
      <c r="M77" s="21"/>
      <c r="N77" s="26">
        <v>-1424.25</v>
      </c>
      <c r="O77" s="21"/>
      <c r="P77" s="26">
        <v>1424.25</v>
      </c>
    </row>
    <row r="78" spans="1:16" x14ac:dyDescent="0.2">
      <c r="A78" s="21"/>
      <c r="B78" s="21"/>
      <c r="C78" s="21"/>
      <c r="D78" s="21"/>
      <c r="E78" s="21"/>
      <c r="F78" s="22"/>
      <c r="G78" s="21"/>
      <c r="H78" s="21"/>
      <c r="I78" s="21"/>
      <c r="J78" s="21"/>
      <c r="K78" s="21"/>
      <c r="L78" s="21" t="s">
        <v>20</v>
      </c>
      <c r="M78" s="21"/>
      <c r="N78" s="26">
        <v>-337.5</v>
      </c>
      <c r="O78" s="21"/>
      <c r="P78" s="26">
        <v>337.5</v>
      </c>
    </row>
    <row r="79" spans="1:16" x14ac:dyDescent="0.2">
      <c r="A79" s="21"/>
      <c r="B79" s="21"/>
      <c r="C79" s="21"/>
      <c r="D79" s="21"/>
      <c r="E79" s="21"/>
      <c r="F79" s="22"/>
      <c r="G79" s="21"/>
      <c r="H79" s="21"/>
      <c r="I79" s="21"/>
      <c r="J79" s="21"/>
      <c r="K79" s="21"/>
      <c r="L79" s="21" t="s">
        <v>19</v>
      </c>
      <c r="M79" s="21"/>
      <c r="N79" s="26">
        <v>625</v>
      </c>
      <c r="O79" s="21"/>
      <c r="P79" s="26">
        <v>-625</v>
      </c>
    </row>
    <row r="80" spans="1:16" x14ac:dyDescent="0.2">
      <c r="A80" s="21"/>
      <c r="B80" s="21"/>
      <c r="C80" s="21"/>
      <c r="D80" s="21"/>
      <c r="E80" s="21"/>
      <c r="F80" s="22"/>
      <c r="G80" s="21"/>
      <c r="H80" s="21"/>
      <c r="I80" s="21"/>
      <c r="J80" s="21"/>
      <c r="K80" s="21"/>
      <c r="L80" s="21" t="s">
        <v>109</v>
      </c>
      <c r="M80" s="21"/>
      <c r="N80" s="26">
        <v>80</v>
      </c>
      <c r="O80" s="21"/>
      <c r="P80" s="26">
        <v>-80</v>
      </c>
    </row>
    <row r="81" spans="1:16" x14ac:dyDescent="0.2">
      <c r="A81" s="21"/>
      <c r="B81" s="21"/>
      <c r="C81" s="21"/>
      <c r="D81" s="21"/>
      <c r="E81" s="21"/>
      <c r="F81" s="22"/>
      <c r="G81" s="21"/>
      <c r="H81" s="21"/>
      <c r="I81" s="21"/>
      <c r="J81" s="21"/>
      <c r="K81" s="21"/>
      <c r="L81" s="21" t="s">
        <v>17</v>
      </c>
      <c r="M81" s="21"/>
      <c r="N81" s="26">
        <v>-147.97999999999999</v>
      </c>
      <c r="O81" s="21"/>
      <c r="P81" s="26">
        <v>147.97999999999999</v>
      </c>
    </row>
    <row r="82" spans="1:16" x14ac:dyDescent="0.2">
      <c r="A82" s="21"/>
      <c r="B82" s="21"/>
      <c r="C82" s="21"/>
      <c r="D82" s="21"/>
      <c r="E82" s="21"/>
      <c r="F82" s="22"/>
      <c r="G82" s="21"/>
      <c r="H82" s="21"/>
      <c r="I82" s="21"/>
      <c r="J82" s="21"/>
      <c r="K82" s="21"/>
      <c r="L82" s="21" t="s">
        <v>109</v>
      </c>
      <c r="M82" s="21"/>
      <c r="N82" s="26">
        <v>147.97999999999999</v>
      </c>
      <c r="O82" s="21"/>
      <c r="P82" s="26">
        <v>-147.97999999999999</v>
      </c>
    </row>
    <row r="83" spans="1:16" x14ac:dyDescent="0.2">
      <c r="A83" s="21"/>
      <c r="B83" s="21"/>
      <c r="C83" s="21"/>
      <c r="D83" s="21"/>
      <c r="E83" s="21"/>
      <c r="F83" s="22"/>
      <c r="G83" s="21"/>
      <c r="H83" s="21"/>
      <c r="I83" s="21"/>
      <c r="J83" s="21"/>
      <c r="K83" s="21"/>
      <c r="L83" s="21" t="s">
        <v>109</v>
      </c>
      <c r="M83" s="21"/>
      <c r="N83" s="26">
        <v>147.97999999999999</v>
      </c>
      <c r="O83" s="21"/>
      <c r="P83" s="26">
        <v>-147.97999999999999</v>
      </c>
    </row>
    <row r="84" spans="1:16" x14ac:dyDescent="0.2">
      <c r="A84" s="21"/>
      <c r="B84" s="21"/>
      <c r="C84" s="21"/>
      <c r="D84" s="21"/>
      <c r="E84" s="21"/>
      <c r="F84" s="22"/>
      <c r="G84" s="21"/>
      <c r="H84" s="21"/>
      <c r="I84" s="21"/>
      <c r="J84" s="21"/>
      <c r="K84" s="21"/>
      <c r="L84" s="21" t="s">
        <v>17</v>
      </c>
      <c r="M84" s="21"/>
      <c r="N84" s="26">
        <v>-34.61</v>
      </c>
      <c r="O84" s="21"/>
      <c r="P84" s="26">
        <v>34.61</v>
      </c>
    </row>
    <row r="85" spans="1:16" x14ac:dyDescent="0.2">
      <c r="A85" s="21"/>
      <c r="B85" s="21"/>
      <c r="C85" s="21"/>
      <c r="D85" s="21"/>
      <c r="E85" s="21"/>
      <c r="F85" s="22"/>
      <c r="G85" s="21"/>
      <c r="H85" s="21"/>
      <c r="I85" s="21"/>
      <c r="J85" s="21"/>
      <c r="K85" s="21"/>
      <c r="L85" s="21" t="s">
        <v>109</v>
      </c>
      <c r="M85" s="21"/>
      <c r="N85" s="26">
        <v>34.61</v>
      </c>
      <c r="O85" s="21"/>
      <c r="P85" s="26">
        <v>-34.61</v>
      </c>
    </row>
    <row r="86" spans="1:16" x14ac:dyDescent="0.2">
      <c r="A86" s="21"/>
      <c r="B86" s="21"/>
      <c r="C86" s="21"/>
      <c r="D86" s="21"/>
      <c r="E86" s="21"/>
      <c r="F86" s="22"/>
      <c r="G86" s="21"/>
      <c r="H86" s="21"/>
      <c r="I86" s="21"/>
      <c r="J86" s="21"/>
      <c r="K86" s="21"/>
      <c r="L86" s="21" t="s">
        <v>109</v>
      </c>
      <c r="M86" s="21"/>
      <c r="N86" s="26">
        <v>34.61</v>
      </c>
      <c r="O86" s="21"/>
      <c r="P86" s="26">
        <v>-34.61</v>
      </c>
    </row>
    <row r="87" spans="1:16" ht="15.75" thickBot="1" x14ac:dyDescent="0.25">
      <c r="A87" s="21"/>
      <c r="B87" s="21"/>
      <c r="C87" s="21"/>
      <c r="D87" s="21"/>
      <c r="E87" s="21"/>
      <c r="F87" s="22"/>
      <c r="G87" s="21"/>
      <c r="H87" s="21"/>
      <c r="I87" s="21"/>
      <c r="J87" s="21"/>
      <c r="K87" s="21"/>
      <c r="L87" s="21" t="s">
        <v>109</v>
      </c>
      <c r="M87" s="21"/>
      <c r="N87" s="23">
        <v>63.23</v>
      </c>
      <c r="O87" s="21"/>
      <c r="P87" s="23">
        <v>-63.23</v>
      </c>
    </row>
    <row r="88" spans="1:16" x14ac:dyDescent="0.2">
      <c r="A88" s="24" t="s">
        <v>76</v>
      </c>
      <c r="B88" s="24"/>
      <c r="C88" s="24"/>
      <c r="D88" s="24"/>
      <c r="E88" s="24"/>
      <c r="F88" s="25"/>
      <c r="G88" s="24"/>
      <c r="H88" s="24"/>
      <c r="I88" s="24"/>
      <c r="J88" s="24"/>
      <c r="K88" s="24"/>
      <c r="L88" s="24"/>
      <c r="M88" s="24"/>
      <c r="N88" s="2">
        <f>ROUND(SUM(N75:N87),5)</f>
        <v>-1435.93</v>
      </c>
      <c r="O88" s="24"/>
      <c r="P88" s="2">
        <f>ROUND(SUM(P75:P87),5)</f>
        <v>1435.93</v>
      </c>
    </row>
    <row r="89" spans="1:16" x14ac:dyDescent="0.2">
      <c r="A89" s="1" t="s">
        <v>75</v>
      </c>
      <c r="B89" s="1"/>
      <c r="C89" s="1"/>
      <c r="D89" s="1"/>
      <c r="E89" s="1"/>
      <c r="F89" s="16"/>
      <c r="G89" s="1"/>
      <c r="H89" s="1"/>
      <c r="I89" s="1"/>
      <c r="J89" s="1"/>
      <c r="K89" s="1"/>
      <c r="L89" s="1"/>
      <c r="M89" s="1"/>
      <c r="N89" s="17"/>
      <c r="O89" s="1"/>
      <c r="P89" s="17"/>
    </row>
    <row r="90" spans="1:16" x14ac:dyDescent="0.2">
      <c r="A90" s="15"/>
      <c r="B90" s="18" t="s">
        <v>78</v>
      </c>
      <c r="C90" s="18"/>
      <c r="D90" s="18" t="s">
        <v>88</v>
      </c>
      <c r="E90" s="18"/>
      <c r="F90" s="19">
        <v>45200</v>
      </c>
      <c r="G90" s="18"/>
      <c r="H90" s="18" t="s">
        <v>104</v>
      </c>
      <c r="I90" s="18"/>
      <c r="J90" s="18"/>
      <c r="K90" s="18"/>
      <c r="L90" s="18" t="s">
        <v>107</v>
      </c>
      <c r="M90" s="18"/>
      <c r="N90" s="20"/>
      <c r="O90" s="18"/>
      <c r="P90" s="20">
        <v>-866.3</v>
      </c>
    </row>
    <row r="91" spans="1:16" x14ac:dyDescent="0.2">
      <c r="A91" s="1" t="s">
        <v>75</v>
      </c>
      <c r="B91" s="1"/>
      <c r="C91" s="1"/>
      <c r="D91" s="1"/>
      <c r="E91" s="1"/>
      <c r="F91" s="16"/>
      <c r="G91" s="1"/>
      <c r="H91" s="1"/>
      <c r="I91" s="1"/>
      <c r="J91" s="1"/>
      <c r="K91" s="1"/>
      <c r="L91" s="1"/>
      <c r="M91" s="1"/>
      <c r="N91" s="17"/>
      <c r="O91" s="1"/>
      <c r="P91" s="17"/>
    </row>
    <row r="92" spans="1:16" x14ac:dyDescent="0.2">
      <c r="A92" s="21"/>
      <c r="B92" s="21"/>
      <c r="C92" s="21"/>
      <c r="D92" s="21"/>
      <c r="E92" s="21"/>
      <c r="F92" s="22"/>
      <c r="G92" s="21"/>
      <c r="H92" s="21"/>
      <c r="I92" s="21"/>
      <c r="J92" s="21"/>
      <c r="K92" s="21"/>
      <c r="L92" s="21" t="s">
        <v>20</v>
      </c>
      <c r="M92" s="21"/>
      <c r="N92" s="26">
        <v>-1018.5</v>
      </c>
      <c r="O92" s="21"/>
      <c r="P92" s="26">
        <v>1018.5</v>
      </c>
    </row>
    <row r="93" spans="1:16" x14ac:dyDescent="0.2">
      <c r="A93" s="21"/>
      <c r="B93" s="21"/>
      <c r="C93" s="21"/>
      <c r="D93" s="21"/>
      <c r="E93" s="21"/>
      <c r="F93" s="22"/>
      <c r="G93" s="21"/>
      <c r="H93" s="21"/>
      <c r="I93" s="21"/>
      <c r="J93" s="21"/>
      <c r="K93" s="21"/>
      <c r="L93" s="21" t="s">
        <v>109</v>
      </c>
      <c r="M93" s="21"/>
      <c r="N93" s="26">
        <v>58</v>
      </c>
      <c r="O93" s="21"/>
      <c r="P93" s="26">
        <v>-58</v>
      </c>
    </row>
    <row r="94" spans="1:16" x14ac:dyDescent="0.2">
      <c r="A94" s="21"/>
      <c r="B94" s="21"/>
      <c r="C94" s="21"/>
      <c r="D94" s="21"/>
      <c r="E94" s="21"/>
      <c r="F94" s="22"/>
      <c r="G94" s="21"/>
      <c r="H94" s="21"/>
      <c r="I94" s="21"/>
      <c r="J94" s="21"/>
      <c r="K94" s="21"/>
      <c r="L94" s="21" t="s">
        <v>17</v>
      </c>
      <c r="M94" s="21"/>
      <c r="N94" s="26">
        <v>-63.15</v>
      </c>
      <c r="O94" s="21"/>
      <c r="P94" s="26">
        <v>63.15</v>
      </c>
    </row>
    <row r="95" spans="1:16" x14ac:dyDescent="0.2">
      <c r="A95" s="21"/>
      <c r="B95" s="21"/>
      <c r="C95" s="21"/>
      <c r="D95" s="21"/>
      <c r="E95" s="21"/>
      <c r="F95" s="22"/>
      <c r="G95" s="21"/>
      <c r="H95" s="21"/>
      <c r="I95" s="21"/>
      <c r="J95" s="21"/>
      <c r="K95" s="21"/>
      <c r="L95" s="21" t="s">
        <v>109</v>
      </c>
      <c r="M95" s="21"/>
      <c r="N95" s="26">
        <v>63.15</v>
      </c>
      <c r="O95" s="21"/>
      <c r="P95" s="26">
        <v>-63.15</v>
      </c>
    </row>
    <row r="96" spans="1:16" x14ac:dyDescent="0.2">
      <c r="A96" s="21"/>
      <c r="B96" s="21"/>
      <c r="C96" s="21"/>
      <c r="D96" s="21"/>
      <c r="E96" s="21"/>
      <c r="F96" s="22"/>
      <c r="G96" s="21"/>
      <c r="H96" s="21"/>
      <c r="I96" s="21"/>
      <c r="J96" s="21"/>
      <c r="K96" s="21"/>
      <c r="L96" s="21" t="s">
        <v>109</v>
      </c>
      <c r="M96" s="21"/>
      <c r="N96" s="26">
        <v>63.15</v>
      </c>
      <c r="O96" s="21"/>
      <c r="P96" s="26">
        <v>-63.15</v>
      </c>
    </row>
    <row r="97" spans="1:16" x14ac:dyDescent="0.2">
      <c r="A97" s="21"/>
      <c r="B97" s="21"/>
      <c r="C97" s="21"/>
      <c r="D97" s="21"/>
      <c r="E97" s="21"/>
      <c r="F97" s="22"/>
      <c r="G97" s="21"/>
      <c r="H97" s="21"/>
      <c r="I97" s="21"/>
      <c r="J97" s="21"/>
      <c r="K97" s="21"/>
      <c r="L97" s="21" t="s">
        <v>17</v>
      </c>
      <c r="M97" s="21"/>
      <c r="N97" s="26">
        <v>-14.77</v>
      </c>
      <c r="O97" s="21"/>
      <c r="P97" s="26">
        <v>14.77</v>
      </c>
    </row>
    <row r="98" spans="1:16" x14ac:dyDescent="0.2">
      <c r="A98" s="21"/>
      <c r="B98" s="21"/>
      <c r="C98" s="21"/>
      <c r="D98" s="21"/>
      <c r="E98" s="21"/>
      <c r="F98" s="22"/>
      <c r="G98" s="21"/>
      <c r="H98" s="21"/>
      <c r="I98" s="21"/>
      <c r="J98" s="21"/>
      <c r="K98" s="21"/>
      <c r="L98" s="21" t="s">
        <v>109</v>
      </c>
      <c r="M98" s="21"/>
      <c r="N98" s="26">
        <v>14.77</v>
      </c>
      <c r="O98" s="21"/>
      <c r="P98" s="26">
        <v>-14.77</v>
      </c>
    </row>
    <row r="99" spans="1:16" x14ac:dyDescent="0.2">
      <c r="A99" s="21"/>
      <c r="B99" s="21"/>
      <c r="C99" s="21"/>
      <c r="D99" s="21"/>
      <c r="E99" s="21"/>
      <c r="F99" s="22"/>
      <c r="G99" s="21"/>
      <c r="H99" s="21"/>
      <c r="I99" s="21"/>
      <c r="J99" s="21"/>
      <c r="K99" s="21"/>
      <c r="L99" s="21" t="s">
        <v>109</v>
      </c>
      <c r="M99" s="21"/>
      <c r="N99" s="26">
        <v>14.77</v>
      </c>
      <c r="O99" s="21"/>
      <c r="P99" s="26">
        <v>-14.77</v>
      </c>
    </row>
    <row r="100" spans="1:16" ht="15.75" thickBot="1" x14ac:dyDescent="0.25">
      <c r="A100" s="21"/>
      <c r="B100" s="21"/>
      <c r="C100" s="21"/>
      <c r="D100" s="21"/>
      <c r="E100" s="21"/>
      <c r="F100" s="22"/>
      <c r="G100" s="21"/>
      <c r="H100" s="21"/>
      <c r="I100" s="21"/>
      <c r="J100" s="21"/>
      <c r="K100" s="21"/>
      <c r="L100" s="21" t="s">
        <v>109</v>
      </c>
      <c r="M100" s="21"/>
      <c r="N100" s="23">
        <v>16.28</v>
      </c>
      <c r="O100" s="21"/>
      <c r="P100" s="23">
        <v>-16.28</v>
      </c>
    </row>
    <row r="101" spans="1:16" x14ac:dyDescent="0.2">
      <c r="A101" s="24" t="s">
        <v>76</v>
      </c>
      <c r="B101" s="24"/>
      <c r="C101" s="24"/>
      <c r="D101" s="24"/>
      <c r="E101" s="24"/>
      <c r="F101" s="25"/>
      <c r="G101" s="24"/>
      <c r="H101" s="24"/>
      <c r="I101" s="24"/>
      <c r="J101" s="24"/>
      <c r="K101" s="24"/>
      <c r="L101" s="24"/>
      <c r="M101" s="24"/>
      <c r="N101" s="2">
        <f>ROUND(SUM(N91:N100),5)</f>
        <v>-866.3</v>
      </c>
      <c r="O101" s="24"/>
      <c r="P101" s="2">
        <f>ROUND(SUM(P91:P100),5)</f>
        <v>866.3</v>
      </c>
    </row>
    <row r="102" spans="1:16" x14ac:dyDescent="0.2">
      <c r="A102" s="1" t="s">
        <v>75</v>
      </c>
      <c r="B102" s="1"/>
      <c r="C102" s="1"/>
      <c r="D102" s="1"/>
      <c r="E102" s="1"/>
      <c r="F102" s="16"/>
      <c r="G102" s="1"/>
      <c r="H102" s="1"/>
      <c r="I102" s="1"/>
      <c r="J102" s="1"/>
      <c r="K102" s="1"/>
      <c r="L102" s="1"/>
      <c r="M102" s="1"/>
      <c r="N102" s="17"/>
      <c r="O102" s="1"/>
      <c r="P102" s="17"/>
    </row>
    <row r="103" spans="1:16" x14ac:dyDescent="0.2">
      <c r="A103" s="15"/>
      <c r="B103" s="18" t="s">
        <v>79</v>
      </c>
      <c r="C103" s="18"/>
      <c r="D103" s="18" t="s">
        <v>89</v>
      </c>
      <c r="E103" s="18"/>
      <c r="F103" s="19">
        <v>45200</v>
      </c>
      <c r="G103" s="18"/>
      <c r="H103" s="18" t="s">
        <v>105</v>
      </c>
      <c r="I103" s="18"/>
      <c r="J103" s="18"/>
      <c r="K103" s="18"/>
      <c r="L103" s="18" t="s">
        <v>107</v>
      </c>
      <c r="M103" s="18"/>
      <c r="N103" s="20"/>
      <c r="O103" s="18"/>
      <c r="P103" s="20">
        <v>-19.989999999999998</v>
      </c>
    </row>
    <row r="104" spans="1:16" x14ac:dyDescent="0.2">
      <c r="A104" s="1" t="s">
        <v>75</v>
      </c>
      <c r="B104" s="1"/>
      <c r="C104" s="1"/>
      <c r="D104" s="1"/>
      <c r="E104" s="1"/>
      <c r="F104" s="16"/>
      <c r="G104" s="1"/>
      <c r="H104" s="1"/>
      <c r="I104" s="1"/>
      <c r="J104" s="1"/>
      <c r="K104" s="1"/>
      <c r="L104" s="1"/>
      <c r="M104" s="1"/>
      <c r="N104" s="17"/>
      <c r="O104" s="1"/>
      <c r="P104" s="17"/>
    </row>
    <row r="105" spans="1:16" ht="15.75" thickBot="1" x14ac:dyDescent="0.25">
      <c r="A105" s="15"/>
      <c r="B105" s="21"/>
      <c r="C105" s="21"/>
      <c r="D105" s="21"/>
      <c r="E105" s="21"/>
      <c r="F105" s="22"/>
      <c r="G105" s="21"/>
      <c r="H105" s="21"/>
      <c r="I105" s="21"/>
      <c r="J105" s="21"/>
      <c r="K105" s="21"/>
      <c r="L105" s="21" t="s">
        <v>28</v>
      </c>
      <c r="M105" s="21"/>
      <c r="N105" s="23">
        <v>-19.989999999999998</v>
      </c>
      <c r="O105" s="21"/>
      <c r="P105" s="23">
        <v>19.989999999999998</v>
      </c>
    </row>
    <row r="106" spans="1:16" x14ac:dyDescent="0.2">
      <c r="A106" s="24" t="s">
        <v>76</v>
      </c>
      <c r="B106" s="24"/>
      <c r="C106" s="24"/>
      <c r="D106" s="24"/>
      <c r="E106" s="24"/>
      <c r="F106" s="25"/>
      <c r="G106" s="24"/>
      <c r="H106" s="24"/>
      <c r="I106" s="24"/>
      <c r="J106" s="24"/>
      <c r="K106" s="24"/>
      <c r="L106" s="24"/>
      <c r="M106" s="24"/>
      <c r="N106" s="2">
        <f>ROUND(SUM(N104:N105),5)</f>
        <v>-19.989999999999998</v>
      </c>
      <c r="O106" s="24"/>
      <c r="P106" s="2">
        <f>ROUND(SUM(P104:P105),5)</f>
        <v>19.989999999999998</v>
      </c>
    </row>
    <row r="107" spans="1:16" x14ac:dyDescent="0.2">
      <c r="A107" s="1" t="s">
        <v>75</v>
      </c>
      <c r="B107" s="1"/>
      <c r="C107" s="1"/>
      <c r="D107" s="1"/>
      <c r="E107" s="1"/>
      <c r="F107" s="16"/>
      <c r="G107" s="1"/>
      <c r="H107" s="1"/>
      <c r="I107" s="1"/>
      <c r="J107" s="1"/>
      <c r="K107" s="1"/>
      <c r="L107" s="1"/>
      <c r="M107" s="1"/>
      <c r="N107" s="17"/>
      <c r="O107" s="1"/>
      <c r="P107" s="17"/>
    </row>
    <row r="108" spans="1:16" x14ac:dyDescent="0.2">
      <c r="A108" s="15"/>
      <c r="B108" s="18" t="s">
        <v>79</v>
      </c>
      <c r="C108" s="18"/>
      <c r="D108" s="18" t="s">
        <v>90</v>
      </c>
      <c r="E108" s="18"/>
      <c r="F108" s="19">
        <v>45200</v>
      </c>
      <c r="G108" s="18"/>
      <c r="H108" s="18" t="s">
        <v>103</v>
      </c>
      <c r="I108" s="18"/>
      <c r="J108" s="18"/>
      <c r="K108" s="18"/>
      <c r="L108" s="18" t="s">
        <v>107</v>
      </c>
      <c r="M108" s="18"/>
      <c r="N108" s="20"/>
      <c r="O108" s="18"/>
      <c r="P108" s="20">
        <v>-625</v>
      </c>
    </row>
    <row r="109" spans="1:16" x14ac:dyDescent="0.2">
      <c r="A109" s="1" t="s">
        <v>75</v>
      </c>
      <c r="B109" s="1"/>
      <c r="C109" s="1"/>
      <c r="D109" s="1"/>
      <c r="E109" s="1"/>
      <c r="F109" s="16"/>
      <c r="G109" s="1"/>
      <c r="H109" s="1"/>
      <c r="I109" s="1"/>
      <c r="J109" s="1"/>
      <c r="K109" s="1"/>
      <c r="L109" s="1"/>
      <c r="M109" s="1"/>
      <c r="N109" s="17"/>
      <c r="O109" s="1"/>
      <c r="P109" s="17"/>
    </row>
    <row r="110" spans="1:16" ht="15.75" thickBot="1" x14ac:dyDescent="0.25">
      <c r="A110" s="15"/>
      <c r="B110" s="21"/>
      <c r="C110" s="21"/>
      <c r="D110" s="21"/>
      <c r="E110" s="21"/>
      <c r="F110" s="22"/>
      <c r="G110" s="21"/>
      <c r="H110" s="21"/>
      <c r="I110" s="21"/>
      <c r="J110" s="21"/>
      <c r="K110" s="21"/>
      <c r="L110" s="21" t="s">
        <v>19</v>
      </c>
      <c r="M110" s="21"/>
      <c r="N110" s="23">
        <v>-625</v>
      </c>
      <c r="O110" s="21"/>
      <c r="P110" s="23">
        <v>625</v>
      </c>
    </row>
    <row r="111" spans="1:16" x14ac:dyDescent="0.2">
      <c r="A111" s="24" t="s">
        <v>76</v>
      </c>
      <c r="B111" s="24"/>
      <c r="C111" s="24"/>
      <c r="D111" s="24"/>
      <c r="E111" s="24"/>
      <c r="F111" s="25"/>
      <c r="G111" s="24"/>
      <c r="H111" s="24"/>
      <c r="I111" s="24"/>
      <c r="J111" s="24"/>
      <c r="K111" s="24"/>
      <c r="L111" s="24"/>
      <c r="M111" s="24"/>
      <c r="N111" s="2">
        <f>ROUND(SUM(N109:N110),5)</f>
        <v>-625</v>
      </c>
      <c r="O111" s="24"/>
      <c r="P111" s="2">
        <f>ROUND(SUM(P109:P110),5)</f>
        <v>625</v>
      </c>
    </row>
    <row r="112" spans="1:16" x14ac:dyDescent="0.2">
      <c r="A112" s="1" t="s">
        <v>75</v>
      </c>
      <c r="B112" s="1"/>
      <c r="C112" s="1"/>
      <c r="D112" s="1"/>
      <c r="E112" s="1"/>
      <c r="F112" s="16"/>
      <c r="G112" s="1"/>
      <c r="H112" s="1"/>
      <c r="I112" s="1"/>
      <c r="J112" s="1"/>
      <c r="K112" s="1"/>
      <c r="L112" s="1"/>
      <c r="M112" s="1"/>
      <c r="N112" s="17"/>
      <c r="O112" s="1"/>
      <c r="P112" s="17"/>
    </row>
    <row r="113" spans="1:16" x14ac:dyDescent="0.2">
      <c r="A113" s="15"/>
      <c r="B113" s="18" t="s">
        <v>79</v>
      </c>
      <c r="C113" s="18"/>
      <c r="D113" s="18" t="s">
        <v>91</v>
      </c>
      <c r="E113" s="18"/>
      <c r="F113" s="19">
        <v>45200</v>
      </c>
      <c r="G113" s="18"/>
      <c r="H113" s="18" t="s">
        <v>104</v>
      </c>
      <c r="I113" s="18"/>
      <c r="J113" s="18"/>
      <c r="K113" s="18"/>
      <c r="L113" s="18" t="s">
        <v>107</v>
      </c>
      <c r="M113" s="18"/>
      <c r="N113" s="20"/>
      <c r="O113" s="18"/>
      <c r="P113" s="20">
        <v>-110.92</v>
      </c>
    </row>
    <row r="114" spans="1:16" x14ac:dyDescent="0.2">
      <c r="A114" s="1" t="s">
        <v>75</v>
      </c>
      <c r="B114" s="1"/>
      <c r="C114" s="1"/>
      <c r="D114" s="1"/>
      <c r="E114" s="1"/>
      <c r="F114" s="16"/>
      <c r="G114" s="1"/>
      <c r="H114" s="1"/>
      <c r="I114" s="1"/>
      <c r="J114" s="1"/>
      <c r="K114" s="1"/>
      <c r="L114" s="1"/>
      <c r="M114" s="1"/>
      <c r="N114" s="17"/>
      <c r="O114" s="1"/>
      <c r="P114" s="17"/>
    </row>
    <row r="115" spans="1:16" x14ac:dyDescent="0.2">
      <c r="A115" s="21"/>
      <c r="B115" s="21"/>
      <c r="C115" s="21"/>
      <c r="D115" s="21"/>
      <c r="E115" s="21"/>
      <c r="F115" s="22"/>
      <c r="G115" s="21"/>
      <c r="H115" s="21"/>
      <c r="I115" s="21"/>
      <c r="J115" s="21"/>
      <c r="K115" s="21"/>
      <c r="L115" s="21" t="s">
        <v>16</v>
      </c>
      <c r="M115" s="21"/>
      <c r="N115" s="26">
        <v>-60.92</v>
      </c>
      <c r="O115" s="21"/>
      <c r="P115" s="26">
        <v>60.92</v>
      </c>
    </row>
    <row r="116" spans="1:16" ht="15.75" thickBot="1" x14ac:dyDescent="0.25">
      <c r="A116" s="21"/>
      <c r="B116" s="21"/>
      <c r="C116" s="21"/>
      <c r="D116" s="21"/>
      <c r="E116" s="21"/>
      <c r="F116" s="22"/>
      <c r="G116" s="21"/>
      <c r="H116" s="21"/>
      <c r="I116" s="21"/>
      <c r="J116" s="21"/>
      <c r="K116" s="21"/>
      <c r="L116" s="21" t="s">
        <v>18</v>
      </c>
      <c r="M116" s="21"/>
      <c r="N116" s="23">
        <v>-50</v>
      </c>
      <c r="O116" s="21"/>
      <c r="P116" s="23">
        <v>50</v>
      </c>
    </row>
    <row r="117" spans="1:16" x14ac:dyDescent="0.2">
      <c r="A117" s="24" t="s">
        <v>76</v>
      </c>
      <c r="B117" s="24"/>
      <c r="C117" s="24"/>
      <c r="D117" s="24"/>
      <c r="E117" s="24"/>
      <c r="F117" s="25"/>
      <c r="G117" s="24"/>
      <c r="H117" s="24"/>
      <c r="I117" s="24"/>
      <c r="J117" s="24"/>
      <c r="K117" s="24"/>
      <c r="L117" s="24"/>
      <c r="M117" s="24"/>
      <c r="N117" s="2">
        <f>ROUND(SUM(N114:N116),5)</f>
        <v>-110.92</v>
      </c>
      <c r="O117" s="24"/>
      <c r="P117" s="2">
        <f>ROUND(SUM(P114:P116),5)</f>
        <v>110.92</v>
      </c>
    </row>
    <row r="118" spans="1:16" x14ac:dyDescent="0.2">
      <c r="A118" s="1" t="s">
        <v>75</v>
      </c>
      <c r="B118" s="1"/>
      <c r="C118" s="1"/>
      <c r="D118" s="1"/>
      <c r="E118" s="1"/>
      <c r="F118" s="16"/>
      <c r="G118" s="1"/>
      <c r="H118" s="1"/>
      <c r="I118" s="1"/>
      <c r="J118" s="1"/>
      <c r="K118" s="1"/>
      <c r="L118" s="1"/>
      <c r="M118" s="1"/>
      <c r="N118" s="17"/>
      <c r="O118" s="1"/>
      <c r="P118" s="17"/>
    </row>
    <row r="119" spans="1:16" x14ac:dyDescent="0.2">
      <c r="A119" s="15"/>
      <c r="B119" s="18" t="s">
        <v>79</v>
      </c>
      <c r="C119" s="18"/>
      <c r="D119" s="18" t="s">
        <v>92</v>
      </c>
      <c r="E119" s="18"/>
      <c r="F119" s="19">
        <v>45201</v>
      </c>
      <c r="G119" s="18"/>
      <c r="H119" s="18" t="s">
        <v>103</v>
      </c>
      <c r="I119" s="18"/>
      <c r="J119" s="18"/>
      <c r="K119" s="18"/>
      <c r="L119" s="18" t="s">
        <v>107</v>
      </c>
      <c r="M119" s="18"/>
      <c r="N119" s="20"/>
      <c r="O119" s="18"/>
      <c r="P119" s="20">
        <v>-50</v>
      </c>
    </row>
    <row r="120" spans="1:16" x14ac:dyDescent="0.2">
      <c r="A120" s="1" t="s">
        <v>75</v>
      </c>
      <c r="B120" s="1"/>
      <c r="C120" s="1"/>
      <c r="D120" s="1"/>
      <c r="E120" s="1"/>
      <c r="F120" s="16"/>
      <c r="G120" s="1"/>
      <c r="H120" s="1"/>
      <c r="I120" s="1"/>
      <c r="J120" s="1"/>
      <c r="K120" s="1"/>
      <c r="L120" s="1"/>
      <c r="M120" s="1"/>
      <c r="N120" s="17"/>
      <c r="O120" s="1"/>
      <c r="P120" s="17"/>
    </row>
    <row r="121" spans="1:16" ht="15.75" thickBot="1" x14ac:dyDescent="0.25">
      <c r="A121" s="15"/>
      <c r="B121" s="21"/>
      <c r="C121" s="21"/>
      <c r="D121" s="21"/>
      <c r="E121" s="21"/>
      <c r="F121" s="22"/>
      <c r="G121" s="21"/>
      <c r="H121" s="21"/>
      <c r="I121" s="21"/>
      <c r="J121" s="21"/>
      <c r="K121" s="21"/>
      <c r="L121" s="21" t="s">
        <v>18</v>
      </c>
      <c r="M121" s="21"/>
      <c r="N121" s="23">
        <v>-50</v>
      </c>
      <c r="O121" s="21"/>
      <c r="P121" s="23">
        <v>50</v>
      </c>
    </row>
    <row r="122" spans="1:16" x14ac:dyDescent="0.2">
      <c r="A122" s="24" t="s">
        <v>76</v>
      </c>
      <c r="B122" s="24"/>
      <c r="C122" s="24"/>
      <c r="D122" s="24"/>
      <c r="E122" s="24"/>
      <c r="F122" s="25"/>
      <c r="G122" s="24"/>
      <c r="H122" s="24"/>
      <c r="I122" s="24"/>
      <c r="J122" s="24"/>
      <c r="K122" s="24"/>
      <c r="L122" s="24"/>
      <c r="M122" s="24"/>
      <c r="N122" s="2">
        <f>ROUND(SUM(N120:N121),5)</f>
        <v>-50</v>
      </c>
      <c r="O122" s="24"/>
      <c r="P122" s="2">
        <f>ROUND(SUM(P120:P121),5)</f>
        <v>50</v>
      </c>
    </row>
    <row r="123" spans="1:16" x14ac:dyDescent="0.2">
      <c r="A123" s="1" t="s">
        <v>75</v>
      </c>
      <c r="B123" s="1"/>
      <c r="C123" s="1"/>
      <c r="D123" s="1"/>
      <c r="E123" s="1"/>
      <c r="F123" s="16"/>
      <c r="G123" s="1"/>
      <c r="H123" s="1"/>
      <c r="I123" s="1"/>
      <c r="J123" s="1"/>
      <c r="K123" s="1"/>
      <c r="L123" s="1"/>
      <c r="M123" s="1"/>
      <c r="N123" s="17"/>
      <c r="O123" s="1"/>
      <c r="P123" s="17"/>
    </row>
    <row r="124" spans="1:16" x14ac:dyDescent="0.2">
      <c r="A124" s="15"/>
      <c r="B124" s="18" t="s">
        <v>79</v>
      </c>
      <c r="C124" s="18"/>
      <c r="D124" s="18" t="s">
        <v>93</v>
      </c>
      <c r="E124" s="18"/>
      <c r="F124" s="19">
        <v>45201</v>
      </c>
      <c r="G124" s="18"/>
      <c r="H124" s="18" t="s">
        <v>101</v>
      </c>
      <c r="I124" s="18"/>
      <c r="J124" s="18"/>
      <c r="K124" s="18"/>
      <c r="L124" s="18" t="s">
        <v>107</v>
      </c>
      <c r="M124" s="18"/>
      <c r="N124" s="20"/>
      <c r="O124" s="18"/>
      <c r="P124" s="20">
        <v>-50</v>
      </c>
    </row>
    <row r="125" spans="1:16" x14ac:dyDescent="0.2">
      <c r="A125" s="1" t="s">
        <v>75</v>
      </c>
      <c r="B125" s="1"/>
      <c r="C125" s="1"/>
      <c r="D125" s="1"/>
      <c r="E125" s="1"/>
      <c r="F125" s="16"/>
      <c r="G125" s="1"/>
      <c r="H125" s="1"/>
      <c r="I125" s="1"/>
      <c r="J125" s="1"/>
      <c r="K125" s="1"/>
      <c r="L125" s="1"/>
      <c r="M125" s="1"/>
      <c r="N125" s="17"/>
      <c r="O125" s="1"/>
      <c r="P125" s="17"/>
    </row>
    <row r="126" spans="1:16" ht="15.75" thickBot="1" x14ac:dyDescent="0.25">
      <c r="A126" s="15"/>
      <c r="B126" s="21"/>
      <c r="C126" s="21"/>
      <c r="D126" s="21"/>
      <c r="E126" s="21"/>
      <c r="F126" s="22"/>
      <c r="G126" s="21"/>
      <c r="H126" s="21"/>
      <c r="I126" s="21"/>
      <c r="J126" s="21"/>
      <c r="K126" s="21"/>
      <c r="L126" s="21" t="s">
        <v>18</v>
      </c>
      <c r="M126" s="21"/>
      <c r="N126" s="23">
        <v>-50</v>
      </c>
      <c r="O126" s="21"/>
      <c r="P126" s="23">
        <v>50</v>
      </c>
    </row>
    <row r="127" spans="1:16" x14ac:dyDescent="0.2">
      <c r="A127" s="24" t="s">
        <v>76</v>
      </c>
      <c r="B127" s="24"/>
      <c r="C127" s="24"/>
      <c r="D127" s="24"/>
      <c r="E127" s="24"/>
      <c r="F127" s="25"/>
      <c r="G127" s="24"/>
      <c r="H127" s="24"/>
      <c r="I127" s="24"/>
      <c r="J127" s="24"/>
      <c r="K127" s="24"/>
      <c r="L127" s="24"/>
      <c r="M127" s="24"/>
      <c r="N127" s="2">
        <f>ROUND(SUM(N125:N126),5)</f>
        <v>-50</v>
      </c>
      <c r="O127" s="24"/>
      <c r="P127" s="2">
        <f>ROUND(SUM(P125:P126),5)</f>
        <v>50</v>
      </c>
    </row>
    <row r="128" spans="1:16" x14ac:dyDescent="0.2">
      <c r="A128" s="1" t="s">
        <v>75</v>
      </c>
      <c r="B128" s="1"/>
      <c r="C128" s="1"/>
      <c r="D128" s="1"/>
      <c r="E128" s="1"/>
      <c r="F128" s="16"/>
      <c r="G128" s="1"/>
      <c r="H128" s="1"/>
      <c r="I128" s="1"/>
      <c r="J128" s="1"/>
      <c r="K128" s="1"/>
      <c r="L128" s="1"/>
      <c r="M128" s="1"/>
      <c r="N128" s="17"/>
      <c r="O128" s="1"/>
      <c r="P128" s="17"/>
    </row>
    <row r="129" spans="1:16" x14ac:dyDescent="0.2">
      <c r="A129" s="15"/>
      <c r="B129" s="18" t="s">
        <v>80</v>
      </c>
      <c r="C129" s="18"/>
      <c r="D129" s="18" t="s">
        <v>94</v>
      </c>
      <c r="E129" s="18"/>
      <c r="F129" s="19">
        <v>45201</v>
      </c>
      <c r="G129" s="18"/>
      <c r="H129" s="18" t="s">
        <v>106</v>
      </c>
      <c r="I129" s="18"/>
      <c r="J129" s="18"/>
      <c r="K129" s="18"/>
      <c r="L129" s="18" t="s">
        <v>107</v>
      </c>
      <c r="M129" s="18"/>
      <c r="N129" s="20"/>
      <c r="O129" s="18"/>
      <c r="P129" s="20">
        <v>-150</v>
      </c>
    </row>
    <row r="130" spans="1:16" x14ac:dyDescent="0.2">
      <c r="A130" s="1" t="s">
        <v>75</v>
      </c>
      <c r="B130" s="1"/>
      <c r="C130" s="1"/>
      <c r="D130" s="1"/>
      <c r="E130" s="1"/>
      <c r="F130" s="16"/>
      <c r="G130" s="1"/>
      <c r="H130" s="1"/>
      <c r="I130" s="1"/>
      <c r="J130" s="1"/>
      <c r="K130" s="1"/>
      <c r="L130" s="1"/>
      <c r="M130" s="1"/>
      <c r="N130" s="17"/>
      <c r="O130" s="1"/>
      <c r="P130" s="17"/>
    </row>
    <row r="131" spans="1:16" ht="15.75" thickBot="1" x14ac:dyDescent="0.25">
      <c r="A131" s="15"/>
      <c r="B131" s="21" t="s">
        <v>81</v>
      </c>
      <c r="C131" s="21"/>
      <c r="D131" s="21"/>
      <c r="E131" s="21"/>
      <c r="F131" s="22">
        <v>45200</v>
      </c>
      <c r="G131" s="21"/>
      <c r="H131" s="21"/>
      <c r="I131" s="21"/>
      <c r="J131" s="21"/>
      <c r="K131" s="21"/>
      <c r="L131" s="21" t="s">
        <v>9</v>
      </c>
      <c r="M131" s="21"/>
      <c r="N131" s="23">
        <v>-150</v>
      </c>
      <c r="O131" s="21"/>
      <c r="P131" s="23">
        <v>150</v>
      </c>
    </row>
    <row r="132" spans="1:16" x14ac:dyDescent="0.2">
      <c r="A132" s="24" t="s">
        <v>76</v>
      </c>
      <c r="B132" s="24"/>
      <c r="C132" s="24"/>
      <c r="D132" s="24"/>
      <c r="E132" s="24"/>
      <c r="F132" s="25"/>
      <c r="G132" s="24"/>
      <c r="H132" s="24"/>
      <c r="I132" s="24"/>
      <c r="J132" s="24"/>
      <c r="K132" s="24"/>
      <c r="L132" s="24"/>
      <c r="M132" s="24"/>
      <c r="N132" s="2">
        <f>ROUND(SUM(N130:N131),5)</f>
        <v>-150</v>
      </c>
      <c r="O132" s="24"/>
      <c r="P132" s="2">
        <f>ROUND(SUM(P130:P131),5)</f>
        <v>150</v>
      </c>
    </row>
    <row r="133" spans="1:16" x14ac:dyDescent="0.2">
      <c r="A133" s="1" t="s">
        <v>75</v>
      </c>
      <c r="B133" s="1"/>
      <c r="C133" s="1"/>
      <c r="D133" s="1"/>
      <c r="E133" s="1"/>
      <c r="F133" s="16"/>
      <c r="G133" s="1"/>
      <c r="H133" s="1"/>
      <c r="I133" s="1"/>
      <c r="J133" s="1"/>
      <c r="K133" s="1"/>
      <c r="L133" s="1"/>
      <c r="M133" s="1"/>
      <c r="N133" s="17"/>
      <c r="O133" s="1"/>
      <c r="P133" s="17"/>
    </row>
    <row r="134" spans="1:16" x14ac:dyDescent="0.2">
      <c r="A134" s="15"/>
      <c r="B134" s="18" t="s">
        <v>79</v>
      </c>
      <c r="C134" s="18"/>
      <c r="D134" s="18" t="s">
        <v>95</v>
      </c>
      <c r="E134" s="18"/>
      <c r="F134" s="19">
        <v>45201</v>
      </c>
      <c r="G134" s="18"/>
      <c r="H134" s="18" t="s">
        <v>106</v>
      </c>
      <c r="I134" s="18"/>
      <c r="J134" s="18"/>
      <c r="K134" s="18"/>
      <c r="L134" s="18" t="s">
        <v>107</v>
      </c>
      <c r="M134" s="18"/>
      <c r="N134" s="20"/>
      <c r="O134" s="18"/>
      <c r="P134" s="20">
        <v>-955</v>
      </c>
    </row>
    <row r="135" spans="1:16" x14ac:dyDescent="0.2">
      <c r="A135" s="1" t="s">
        <v>75</v>
      </c>
      <c r="B135" s="1"/>
      <c r="C135" s="1"/>
      <c r="D135" s="1"/>
      <c r="E135" s="1"/>
      <c r="F135" s="16"/>
      <c r="G135" s="1"/>
      <c r="H135" s="1"/>
      <c r="I135" s="1"/>
      <c r="J135" s="1"/>
      <c r="K135" s="1"/>
      <c r="L135" s="1"/>
      <c r="M135" s="1"/>
      <c r="N135" s="17"/>
      <c r="O135" s="1"/>
      <c r="P135" s="17"/>
    </row>
    <row r="136" spans="1:16" x14ac:dyDescent="0.2">
      <c r="A136" s="21"/>
      <c r="B136" s="21"/>
      <c r="C136" s="21"/>
      <c r="D136" s="21"/>
      <c r="E136" s="21"/>
      <c r="F136" s="22"/>
      <c r="G136" s="21"/>
      <c r="H136" s="21"/>
      <c r="I136" s="21"/>
      <c r="J136" s="21"/>
      <c r="K136" s="21"/>
      <c r="L136" s="21" t="s">
        <v>24</v>
      </c>
      <c r="M136" s="21"/>
      <c r="N136" s="26">
        <v>-325</v>
      </c>
      <c r="O136" s="21"/>
      <c r="P136" s="26">
        <v>325</v>
      </c>
    </row>
    <row r="137" spans="1:16" ht="15.75" thickBot="1" x14ac:dyDescent="0.25">
      <c r="A137" s="21"/>
      <c r="B137" s="21"/>
      <c r="C137" s="21"/>
      <c r="D137" s="21"/>
      <c r="E137" s="21"/>
      <c r="F137" s="22"/>
      <c r="G137" s="21"/>
      <c r="H137" s="21"/>
      <c r="I137" s="21"/>
      <c r="J137" s="21"/>
      <c r="K137" s="21"/>
      <c r="L137" s="21" t="s">
        <v>24</v>
      </c>
      <c r="M137" s="21"/>
      <c r="N137" s="23">
        <v>-630</v>
      </c>
      <c r="O137" s="21"/>
      <c r="P137" s="23">
        <v>630</v>
      </c>
    </row>
    <row r="138" spans="1:16" x14ac:dyDescent="0.2">
      <c r="A138" s="24" t="s">
        <v>76</v>
      </c>
      <c r="B138" s="24"/>
      <c r="C138" s="24"/>
      <c r="D138" s="24"/>
      <c r="E138" s="24"/>
      <c r="F138" s="25"/>
      <c r="G138" s="24"/>
      <c r="H138" s="24"/>
      <c r="I138" s="24"/>
      <c r="J138" s="24"/>
      <c r="K138" s="24"/>
      <c r="L138" s="24"/>
      <c r="M138" s="24"/>
      <c r="N138" s="2">
        <f>ROUND(SUM(N135:N137),5)</f>
        <v>-955</v>
      </c>
      <c r="O138" s="24"/>
      <c r="P138" s="2">
        <f>ROUND(SUM(P135:P137),5)</f>
        <v>955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6:00 PM
&amp;"Arial,Bold"&amp;8 11/06/23
&amp;"Arial,Bold"&amp;8 &amp;C&amp;"Arial,Bold"&amp;12 PIKES BAY SANITARY DISTRICT
&amp;"Arial,Bold"&amp;14 Check Detail
&amp;"Arial,Bold"&amp;10 October 2023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Balance Sheet</vt:lpstr>
      <vt:lpstr>PNL Jan-Oct </vt:lpstr>
      <vt:lpstr>PNL October</vt:lpstr>
      <vt:lpstr>Budget vs Actual</vt:lpstr>
      <vt:lpstr>Checks</vt:lpstr>
      <vt:lpstr>Balance Sheet!Print_Titles</vt:lpstr>
      <vt:lpstr>Budget vs Actual!Print_Titles</vt:lpstr>
      <vt:lpstr>Checks!Print_Titles</vt:lpstr>
      <vt:lpstr>PNL Jan-Oct !Print_Titles</vt:lpstr>
      <vt:lpstr>PNL October!Print_Titles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2023-11-06T23:57:13Z</dcterms:created>
  <dcterms:modified xsi:type="dcterms:W3CDTF">2023-11-07T00:18:33Z</dcterms:modified>
</cp:coreProperties>
</file>