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Z:\sjednice Upravnog vijeća\41. SJEDNICA UV LUOS\3. Financijski plan za razdoblje 2024.-2026\"/>
    </mc:Choice>
  </mc:AlternateContent>
  <xr:revisionPtr revIDLastSave="0" documentId="8_{557AB1EE-2824-4B44-AF7E-0DCB134116C6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BExRepositorySheet" sheetId="4" state="veryHidden" r:id="rId1"/>
    <sheet name="Sažetak" sheetId="7" r:id="rId2"/>
    <sheet name="Prihodi" sheetId="9" r:id="rId3"/>
    <sheet name="Rashodi" sheetId="10" r:id="rId4"/>
    <sheet name="Rashodi izvori fin." sheetId="14" r:id="rId5"/>
    <sheet name="Rashodi funk.klas." sheetId="13" r:id="rId6"/>
    <sheet name="Račun financiranja" sheetId="12" r:id="rId7"/>
    <sheet name="Posebni dio" sheetId="11" r:id="rId8"/>
    <sheet name="BW upit" sheetId="5" state="hidden" r:id="rId9"/>
    <sheet name="Tekst varijable" sheetId="8" state="hidden" r:id="rId10"/>
  </sheets>
  <externalReferences>
    <externalReference r:id="rId11"/>
    <externalReference r:id="rId12"/>
  </externalReferences>
  <definedNames>
    <definedName name="DF_GRID_1">#REF!</definedName>
    <definedName name="DF_GRID_2">'BW upit'!$B$2:$J$315</definedName>
    <definedName name="_xlnm.Print_Area" localSheetId="8">'BW upit'!$A$1:$K$316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4" l="1"/>
  <c r="D16" i="14"/>
  <c r="C16" i="14"/>
  <c r="E14" i="14"/>
  <c r="D14" i="14"/>
  <c r="C14" i="14"/>
  <c r="E12" i="14"/>
  <c r="E5" i="14"/>
  <c r="D12" i="14"/>
  <c r="D5" i="14"/>
  <c r="C12" i="14"/>
  <c r="E9" i="14"/>
  <c r="D9" i="14"/>
  <c r="C9" i="14"/>
  <c r="C5" i="14"/>
  <c r="E9" i="13"/>
  <c r="D9" i="13"/>
  <c r="C9" i="13"/>
  <c r="E5" i="13"/>
  <c r="D5" i="13"/>
  <c r="C5" i="13"/>
  <c r="D5" i="12"/>
  <c r="C5" i="12"/>
  <c r="B5" i="12"/>
  <c r="A5" i="12"/>
  <c r="J84" i="11"/>
  <c r="I84" i="11"/>
  <c r="H84" i="11"/>
  <c r="J83" i="11"/>
  <c r="I83" i="11"/>
  <c r="H83" i="11"/>
  <c r="J81" i="11"/>
  <c r="J80" i="11"/>
  <c r="I81" i="11"/>
  <c r="I80" i="11"/>
  <c r="H81" i="11"/>
  <c r="H80" i="11"/>
  <c r="J77" i="11"/>
  <c r="I77" i="11"/>
  <c r="I74" i="11"/>
  <c r="H77" i="11"/>
  <c r="J75" i="11"/>
  <c r="J74" i="11"/>
  <c r="I75" i="11"/>
  <c r="H75" i="11"/>
  <c r="H74" i="11"/>
  <c r="H73" i="11"/>
  <c r="J71" i="11"/>
  <c r="I71" i="11"/>
  <c r="H71" i="11"/>
  <c r="J67" i="11"/>
  <c r="I67" i="11"/>
  <c r="H67" i="11"/>
  <c r="H66" i="11"/>
  <c r="J66" i="11"/>
  <c r="I66" i="11"/>
  <c r="J64" i="11"/>
  <c r="I64" i="11"/>
  <c r="H64" i="11"/>
  <c r="J61" i="11"/>
  <c r="I61" i="11"/>
  <c r="I60" i="11"/>
  <c r="I59" i="11"/>
  <c r="H61" i="11"/>
  <c r="H60" i="11"/>
  <c r="H59" i="11"/>
  <c r="J60" i="11"/>
  <c r="J59" i="11"/>
  <c r="J56" i="11"/>
  <c r="I56" i="11"/>
  <c r="H56" i="11"/>
  <c r="J53" i="11"/>
  <c r="I53" i="11"/>
  <c r="H53" i="11"/>
  <c r="H52" i="11"/>
  <c r="J52" i="11"/>
  <c r="I52" i="11"/>
  <c r="J50" i="11"/>
  <c r="I50" i="11"/>
  <c r="H50" i="11"/>
  <c r="J47" i="11"/>
  <c r="I47" i="11"/>
  <c r="I46" i="11"/>
  <c r="H47" i="11"/>
  <c r="H46" i="11"/>
  <c r="J46" i="11"/>
  <c r="J44" i="11"/>
  <c r="I44" i="11"/>
  <c r="H44" i="11"/>
  <c r="J41" i="11"/>
  <c r="J40" i="11"/>
  <c r="I41" i="11"/>
  <c r="I40" i="11"/>
  <c r="H41" i="11"/>
  <c r="H40" i="11"/>
  <c r="J38" i="11"/>
  <c r="I38" i="11"/>
  <c r="H38" i="11"/>
  <c r="H35" i="11"/>
  <c r="H34" i="11"/>
  <c r="J36" i="11"/>
  <c r="J35" i="11"/>
  <c r="J34" i="11"/>
  <c r="I36" i="11"/>
  <c r="I35" i="11"/>
  <c r="H36" i="11"/>
  <c r="J32" i="11"/>
  <c r="J28" i="11"/>
  <c r="I32" i="11"/>
  <c r="H32" i="11"/>
  <c r="J29" i="11"/>
  <c r="I29" i="11"/>
  <c r="H29" i="11"/>
  <c r="I28" i="11"/>
  <c r="H28" i="11"/>
  <c r="J26" i="11"/>
  <c r="I26" i="11"/>
  <c r="H26" i="11"/>
  <c r="J23" i="11"/>
  <c r="I23" i="11"/>
  <c r="H23" i="11"/>
  <c r="H22" i="11"/>
  <c r="J22" i="11"/>
  <c r="I22" i="11"/>
  <c r="J20" i="11"/>
  <c r="I20" i="11"/>
  <c r="H20" i="11"/>
  <c r="J18" i="11"/>
  <c r="I18" i="11"/>
  <c r="I17" i="11"/>
  <c r="I16" i="11"/>
  <c r="H18" i="11"/>
  <c r="H17" i="11"/>
  <c r="J17" i="11"/>
  <c r="J14" i="11"/>
  <c r="J13" i="11"/>
  <c r="I14" i="11"/>
  <c r="I13" i="11"/>
  <c r="H14" i="11"/>
  <c r="H13" i="11"/>
  <c r="J11" i="11"/>
  <c r="I11" i="11"/>
  <c r="H11" i="11"/>
  <c r="H10" i="11"/>
  <c r="H9" i="11"/>
  <c r="J10" i="11"/>
  <c r="J9" i="11"/>
  <c r="I10" i="11"/>
  <c r="D38" i="10"/>
  <c r="B38" i="10"/>
  <c r="A38" i="10"/>
  <c r="D37" i="10"/>
  <c r="B37" i="10"/>
  <c r="A37" i="10"/>
  <c r="D36" i="10"/>
  <c r="B36" i="10"/>
  <c r="A36" i="10"/>
  <c r="D35" i="10"/>
  <c r="B35" i="10"/>
  <c r="A35" i="10"/>
  <c r="D34" i="10"/>
  <c r="B34" i="10"/>
  <c r="A34" i="10"/>
  <c r="D33" i="10"/>
  <c r="B33" i="10"/>
  <c r="A33" i="10"/>
  <c r="D32" i="10"/>
  <c r="B32" i="10"/>
  <c r="A32" i="10"/>
  <c r="M31" i="10"/>
  <c r="L31" i="10"/>
  <c r="K31" i="10"/>
  <c r="K27" i="10"/>
  <c r="D31" i="10"/>
  <c r="C31" i="10"/>
  <c r="A31" i="10"/>
  <c r="D30" i="10"/>
  <c r="B30" i="10"/>
  <c r="A30" i="10"/>
  <c r="D29" i="10"/>
  <c r="B29" i="10"/>
  <c r="A29" i="10"/>
  <c r="M28" i="10"/>
  <c r="L28" i="10"/>
  <c r="L27" i="10"/>
  <c r="K28" i="10"/>
  <c r="D28" i="10"/>
  <c r="C28" i="10"/>
  <c r="A28" i="10"/>
  <c r="M27" i="10"/>
  <c r="D27" i="10"/>
  <c r="C27" i="10"/>
  <c r="B27" i="10"/>
  <c r="D26" i="10"/>
  <c r="B26" i="10"/>
  <c r="A26" i="10"/>
  <c r="M25" i="10"/>
  <c r="L25" i="10"/>
  <c r="K25" i="10"/>
  <c r="D25" i="10"/>
  <c r="C25" i="10"/>
  <c r="A25" i="10"/>
  <c r="D24" i="10"/>
  <c r="B24" i="10"/>
  <c r="A24" i="10"/>
  <c r="D23" i="10"/>
  <c r="B23" i="10"/>
  <c r="A23" i="10"/>
  <c r="D22" i="10"/>
  <c r="B22" i="10"/>
  <c r="A22" i="10"/>
  <c r="D21" i="10"/>
  <c r="B21" i="10"/>
  <c r="A21" i="10"/>
  <c r="D20" i="10"/>
  <c r="B20" i="10"/>
  <c r="A20" i="10"/>
  <c r="D19" i="10"/>
  <c r="B19" i="10"/>
  <c r="A19" i="10"/>
  <c r="D18" i="10"/>
  <c r="B18" i="10"/>
  <c r="A18" i="10"/>
  <c r="M17" i="10"/>
  <c r="L17" i="10"/>
  <c r="K17" i="10"/>
  <c r="D17" i="10"/>
  <c r="C17" i="10"/>
  <c r="A17" i="10"/>
  <c r="D16" i="10"/>
  <c r="B16" i="10"/>
  <c r="A16" i="10"/>
  <c r="D15" i="10"/>
  <c r="B15" i="10"/>
  <c r="A15" i="10"/>
  <c r="D14" i="10"/>
  <c r="B14" i="10"/>
  <c r="A14" i="10"/>
  <c r="D13" i="10"/>
  <c r="B13" i="10"/>
  <c r="A13" i="10"/>
  <c r="D12" i="10"/>
  <c r="B12" i="10"/>
  <c r="A12" i="10"/>
  <c r="D11" i="10"/>
  <c r="B11" i="10"/>
  <c r="A11" i="10"/>
  <c r="M10" i="10"/>
  <c r="M9" i="10"/>
  <c r="M5" i="10"/>
  <c r="L10" i="10"/>
  <c r="L9" i="10"/>
  <c r="L5" i="10"/>
  <c r="K10" i="10"/>
  <c r="K9" i="10"/>
  <c r="D10" i="10"/>
  <c r="C10" i="10"/>
  <c r="A10" i="10"/>
  <c r="D9" i="10"/>
  <c r="C9" i="10"/>
  <c r="B9" i="10"/>
  <c r="D6" i="10"/>
  <c r="C6" i="10"/>
  <c r="B6" i="10"/>
  <c r="A6" i="10"/>
  <c r="D25" i="9"/>
  <c r="B25" i="9"/>
  <c r="A25" i="9"/>
  <c r="D24" i="9"/>
  <c r="B24" i="9"/>
  <c r="A24" i="9"/>
  <c r="D23" i="9"/>
  <c r="B23" i="9"/>
  <c r="A23" i="9"/>
  <c r="I22" i="9"/>
  <c r="H22" i="9"/>
  <c r="G22" i="9"/>
  <c r="D22" i="9"/>
  <c r="C22" i="9"/>
  <c r="A22" i="9"/>
  <c r="D21" i="9"/>
  <c r="B21" i="9"/>
  <c r="A21" i="9"/>
  <c r="I20" i="9"/>
  <c r="H20" i="9"/>
  <c r="G20" i="9"/>
  <c r="D20" i="9"/>
  <c r="C20" i="9"/>
  <c r="A20" i="9"/>
  <c r="D19" i="9"/>
  <c r="B19" i="9"/>
  <c r="A19" i="9"/>
  <c r="I18" i="9"/>
  <c r="H18" i="9"/>
  <c r="G18" i="9"/>
  <c r="D18" i="9"/>
  <c r="C18" i="9"/>
  <c r="A18" i="9"/>
  <c r="D17" i="9"/>
  <c r="B17" i="9"/>
  <c r="A17" i="9"/>
  <c r="I16" i="9"/>
  <c r="I11" i="9"/>
  <c r="I8" i="9"/>
  <c r="H16" i="9"/>
  <c r="G16" i="9"/>
  <c r="D16" i="9"/>
  <c r="C16" i="9"/>
  <c r="A16" i="9"/>
  <c r="D15" i="9"/>
  <c r="B15" i="9"/>
  <c r="A15" i="9"/>
  <c r="D14" i="9"/>
  <c r="B14" i="9"/>
  <c r="A14" i="9"/>
  <c r="D13" i="9"/>
  <c r="B13" i="9"/>
  <c r="A13" i="9"/>
  <c r="I12" i="9"/>
  <c r="H12" i="9"/>
  <c r="H11" i="9"/>
  <c r="H8" i="9"/>
  <c r="G12" i="9"/>
  <c r="G11" i="9"/>
  <c r="G8" i="9"/>
  <c r="D12" i="9"/>
  <c r="C12" i="9"/>
  <c r="A12" i="9"/>
  <c r="D11" i="9"/>
  <c r="C11" i="9"/>
  <c r="B11" i="9"/>
  <c r="D10" i="9"/>
  <c r="C10" i="9"/>
  <c r="B10" i="9"/>
  <c r="A10" i="9"/>
  <c r="D9" i="9"/>
  <c r="C9" i="9"/>
  <c r="B9" i="9"/>
  <c r="A9" i="9"/>
  <c r="H58" i="11"/>
  <c r="J73" i="11"/>
  <c r="J58" i="11"/>
  <c r="I73" i="11"/>
  <c r="I58" i="11"/>
  <c r="H16" i="11"/>
  <c r="H8" i="11"/>
  <c r="H7" i="11"/>
  <c r="H6" i="11"/>
  <c r="I9" i="11"/>
  <c r="J16" i="11"/>
  <c r="J8" i="11"/>
  <c r="J7" i="11"/>
  <c r="J6" i="11"/>
  <c r="I34" i="11"/>
  <c r="K5" i="10"/>
  <c r="B29" i="7"/>
  <c r="B18" i="7"/>
  <c r="C28" i="7"/>
  <c r="C29" i="7"/>
  <c r="D28" i="7"/>
  <c r="D29" i="7"/>
  <c r="B28" i="7"/>
  <c r="C17" i="7"/>
  <c r="D17" i="7"/>
  <c r="B17" i="7"/>
  <c r="C14" i="7"/>
  <c r="C18" i="7"/>
  <c r="D14" i="7"/>
  <c r="D18" i="7"/>
  <c r="B14" i="7"/>
  <c r="D22" i="7"/>
  <c r="C22" i="7"/>
  <c r="A3" i="7"/>
  <c r="A1" i="7"/>
  <c r="B22" i="7"/>
  <c r="I8" i="11"/>
  <c r="I7" i="11"/>
  <c r="I6" i="11"/>
</calcChain>
</file>

<file path=xl/sharedStrings.xml><?xml version="1.0" encoding="utf-8"?>
<sst xmlns="http://schemas.openxmlformats.org/spreadsheetml/2006/main" count="972" uniqueCount="145">
  <si>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</si>
  <si>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</si>
  <si>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</si>
  <si>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</si>
  <si>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</si>
  <si>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</si>
  <si>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</si>
  <si>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</si>
  <si>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</si>
  <si>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</si>
  <si>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</si>
  <si>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</si>
  <si>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</si>
  <si>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</si>
  <si>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/>
  </si>
  <si>
    <t>Donos</t>
  </si>
  <si>
    <t>Odnos</t>
  </si>
  <si>
    <t>PRIJENOS SREDSTAVA IZ PRETHODNE GODINE</t>
  </si>
  <si>
    <t>PRIJENOS SREDSTAVA U NAREDNU GODINU</t>
  </si>
  <si>
    <t>Prihodi</t>
  </si>
  <si>
    <t>Rashodi</t>
  </si>
  <si>
    <t>Razlika - Višak / Manjak</t>
  </si>
  <si>
    <t>Neto financiranje</t>
  </si>
  <si>
    <t>Višak/Manjak + Neto financiranje</t>
  </si>
  <si>
    <t>EUR</t>
  </si>
  <si>
    <t xml:space="preserve">A. SAŽETAK RAČUNA PRIHODA I RASHODA </t>
  </si>
  <si>
    <t>B. SAŽETAK RAČUNA FINANCIRANJA</t>
  </si>
  <si>
    <t>Javna ustanova Lučka uprava Osijek</t>
  </si>
  <si>
    <t>51319</t>
  </si>
  <si>
    <t>Izvršenje
2022. 
(PLG G-2)</t>
  </si>
  <si>
    <t>Plan 
2023. 
(TP G-1)</t>
  </si>
  <si>
    <t>Proračun za 
2024. 
(PP G)</t>
  </si>
  <si>
    <t>Projekcija proračuna za 
2025. 
(PP G+1)</t>
  </si>
  <si>
    <t>Projekcija proračuna za 
2026. 
(PP G+2)</t>
  </si>
  <si>
    <t>6 Prihodi poslovanja</t>
  </si>
  <si>
    <t>7 Prihod od prodaje nefinancijske imovine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</si>
  <si>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</si>
  <si>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</si>
  <si>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</si>
  <si>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</si>
  <si>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</si>
  <si>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Projekcija za 2025.</t>
  </si>
  <si>
    <t>Projekcija za 2026.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</si>
  <si>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</si>
  <si>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</si>
  <si>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</si>
  <si>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</si>
  <si>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</si>
  <si>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</si>
  <si>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Prijedlog proračuna 
za 2024.</t>
  </si>
  <si>
    <t>Projekcija proračuna 
za 2025.</t>
  </si>
  <si>
    <t>Projekcija proračuna 
za 2026.</t>
  </si>
  <si>
    <t>6XXX</t>
  </si>
  <si>
    <t>63YYY</t>
  </si>
  <si>
    <t>51</t>
  </si>
  <si>
    <t>Pomoći EU</t>
  </si>
  <si>
    <t>56</t>
  </si>
  <si>
    <t>Fondovi EU</t>
  </si>
  <si>
    <t>58</t>
  </si>
  <si>
    <t>Instrumenti EU nove generacije</t>
  </si>
  <si>
    <t>64YYY</t>
  </si>
  <si>
    <t>43</t>
  </si>
  <si>
    <t>Ostali prihodi za posebne namjene</t>
  </si>
  <si>
    <t>65YYY</t>
  </si>
  <si>
    <t>66YYY</t>
  </si>
  <si>
    <t>31</t>
  </si>
  <si>
    <t>Vlastiti prihodi</t>
  </si>
  <si>
    <t>67YYY</t>
  </si>
  <si>
    <t>11</t>
  </si>
  <si>
    <t>Opći prihodi i primici</t>
  </si>
  <si>
    <t>12</t>
  </si>
  <si>
    <t>Sredstva učešća za pomoći</t>
  </si>
  <si>
    <t>55</t>
  </si>
  <si>
    <t>Refundacije iz pomoći EU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</si>
  <si>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</si>
  <si>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</si>
  <si>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</si>
  <si>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</si>
  <si>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</si>
  <si>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</si>
  <si>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</si>
  <si>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</si>
  <si>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</si>
  <si>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</si>
  <si>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</si>
  <si>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</si>
  <si>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</si>
  <si>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</si>
  <si>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</si>
  <si>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</si>
  <si>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</si>
  <si>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</si>
  <si>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</si>
  <si>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</si>
  <si>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II. POSEBNI DIO</t>
  </si>
  <si>
    <t>Šifra</t>
  </si>
  <si>
    <t>Naziv</t>
  </si>
  <si>
    <t>Prijedlog proračuna 
2024</t>
  </si>
  <si>
    <t>Projekcija 
proračuna
2025</t>
  </si>
  <si>
    <t>Projekcija
proračuna
2026</t>
  </si>
  <si>
    <t>Glava</t>
  </si>
  <si>
    <t>HR dugi tekst 1. dio</t>
  </si>
  <si>
    <t>PROMET, PROMETNA INFRASTRUKTURA I KOMUNIKACIJE</t>
  </si>
  <si>
    <t>3111</t>
  </si>
  <si>
    <t>PRIPREMA I PROVEDBA PROJEKATA SUFINANCIRANIH SREDSTVIMA FOND</t>
  </si>
  <si>
    <t>K810091</t>
  </si>
  <si>
    <t>NPOO - C1.4. R3-I4 OPREMANJE LUKA I PRISTANIŠTA INFRASTRUKTU</t>
  </si>
  <si>
    <t>581</t>
  </si>
  <si>
    <t>Mehanizam za oporavak i otpornost</t>
  </si>
  <si>
    <t>T810089</t>
  </si>
  <si>
    <t>PROGRAM KONKURENTNOST I KOHEZIJA 2021.-2027. - IZGRADNJA TER</t>
  </si>
  <si>
    <t>562</t>
  </si>
  <si>
    <t>Kohezijski fond (KF)</t>
  </si>
  <si>
    <t>T810094</t>
  </si>
  <si>
    <t>CEF- IZRADA PROJEKTNE DOKUMENTACIJE ZA PROJEKT JUŽNA OBALA U</t>
  </si>
  <si>
    <t>559</t>
  </si>
  <si>
    <t>Ostale refundacije iz sredstava EU</t>
  </si>
  <si>
    <t>3115</t>
  </si>
  <si>
    <t>RAZVOJ UNUTARNJE PLOVIDBE</t>
  </si>
  <si>
    <t>A810068</t>
  </si>
  <si>
    <t>ADMINISTRACIJA I UPRAVLJANJE</t>
  </si>
  <si>
    <t>A810069</t>
  </si>
  <si>
    <t>GRADNJA I ODRŽAVANJE</t>
  </si>
  <si>
    <t>B. RAČUN FINANCIRANJA</t>
  </si>
  <si>
    <t>Nisu nađeni primjenjivi podaci</t>
  </si>
  <si>
    <t>A4. RASHODI PREMA FUNKCIJSKOJ KLASIFIKACIJI</t>
  </si>
  <si>
    <t>Brojčana oznaka i naziv</t>
  </si>
  <si>
    <t>Plan za 2024-</t>
  </si>
  <si>
    <t>Funkcijsko podr.</t>
  </si>
  <si>
    <t>GFS</t>
  </si>
  <si>
    <t>GFS Klasifikacija</t>
  </si>
  <si>
    <t>04</t>
  </si>
  <si>
    <t>Ekonomski poslovi</t>
  </si>
  <si>
    <t>045</t>
  </si>
  <si>
    <t>Promet</t>
  </si>
  <si>
    <t>A3. RASHODI PREMA IZVORIMA FINANCIRANJA</t>
  </si>
  <si>
    <t>Izvor sredstava</t>
  </si>
  <si>
    <t>1</t>
  </si>
  <si>
    <t>Prihodi za posebne namjene</t>
  </si>
  <si>
    <t>5</t>
  </si>
  <si>
    <t>Pomoći</t>
  </si>
  <si>
    <t>PRIPREMA I PROVEDBA PROJEKATA SUFINANCIRANIH 
SREDSTVIMA FONDOVA EU</t>
  </si>
  <si>
    <t>NPOO - C1.4. R3-I4 OPREMANJE LUKA I PRISTANIŠTA 
INFRASTRUKTUROM ZA ZBRINJAVANJE OTPADA - LU OSIJEK</t>
  </si>
  <si>
    <t>PROGRAM KONKURENTNOST I KOHEZIJA 2021.-2027.
- IZGRADNJA TERMINALA ZA PRETOVAR RASUTIH TERETA U LUCI OSIJEK</t>
  </si>
  <si>
    <t>CEF- IZRADA PROJEKTNE DOKUMENTACIJE ZA PROJEKT 
JUŽNA OBALA U LUCI OSIJEK - IZGRADNJA I REKONSTRUKCIJA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</si>
</sst>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"/>
  </numFmts>
  <fonts count="70">
    <font>
      <sz val="8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i/>
      <sz val="10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231F20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0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7" applyNumberFormat="0" applyFill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67" fillId="0" borderId="0"/>
    <xf numFmtId="0" fontId="1" fillId="0" borderId="0"/>
    <xf numFmtId="0" fontId="57" fillId="0" borderId="0"/>
    <xf numFmtId="0" fontId="57" fillId="0" borderId="0"/>
    <xf numFmtId="0" fontId="2" fillId="2" borderId="0"/>
    <xf numFmtId="0" fontId="2" fillId="26" borderId="1" applyNumberFormat="0" applyFont="0" applyAlignment="0" applyProtection="0"/>
    <xf numFmtId="0" fontId="63" fillId="0" borderId="0"/>
    <xf numFmtId="0" fontId="42" fillId="0" borderId="0"/>
    <xf numFmtId="0" fontId="5" fillId="0" borderId="0"/>
    <xf numFmtId="0" fontId="20" fillId="30" borderId="6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223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65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65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" fillId="36" borderId="1" xfId="86" quotePrefix="1" applyNumberFormat="1">
      <alignment horizontal="left" vertical="center" indent="1" justifyLastLine="1"/>
    </xf>
    <xf numFmtId="0" fontId="2" fillId="3" borderId="1" xfId="103" quotePrefix="1" applyNumberFormat="1">
      <alignment horizontal="right" vertical="center"/>
    </xf>
    <xf numFmtId="3" fontId="2" fillId="0" borderId="1" xfId="127" applyNumberFormat="1">
      <alignment horizontal="right" vertical="center"/>
    </xf>
    <xf numFmtId="0" fontId="2" fillId="6" borderId="1" xfId="108" quotePrefix="1" applyAlignment="1">
      <alignment horizontal="left" vertical="center" indent="2" justifyLastLine="1"/>
    </xf>
    <xf numFmtId="0" fontId="29" fillId="0" borderId="0" xfId="72" applyFont="1" applyAlignment="1">
      <alignment horizontal="center" vertical="center"/>
    </xf>
    <xf numFmtId="0" fontId="0" fillId="2" borderId="0" xfId="0" quotePrefix="1"/>
    <xf numFmtId="0" fontId="2" fillId="8" borderId="8" xfId="110" quotePrefix="1" applyAlignment="1">
      <alignment horizontal="left" vertical="top" wrapText="1" indent="1"/>
    </xf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164" fontId="2" fillId="0" borderId="1" xfId="127" applyNumberFormat="1">
      <alignment horizontal="right" vertical="center"/>
    </xf>
    <xf numFmtId="0" fontId="44" fillId="0" borderId="0" xfId="0" applyFont="1" applyFill="1"/>
    <xf numFmtId="0" fontId="43" fillId="0" borderId="0" xfId="78" applyFont="1" applyAlignment="1">
      <alignment horizontal="left" vertical="center"/>
    </xf>
    <xf numFmtId="0" fontId="45" fillId="0" borderId="0" xfId="78" applyFont="1"/>
    <xf numFmtId="0" fontId="44" fillId="0" borderId="0" xfId="0" applyFont="1" applyFill="1" applyProtection="1">
      <protection locked="0"/>
    </xf>
    <xf numFmtId="0" fontId="44" fillId="0" borderId="0" xfId="0" quotePrefix="1" applyFont="1" applyFill="1" applyProtection="1">
      <protection locked="0"/>
    </xf>
    <xf numFmtId="3" fontId="27" fillId="0" borderId="16" xfId="0" applyNumberFormat="1" applyFont="1" applyFill="1" applyBorder="1" applyAlignment="1">
      <alignment horizontal="center" vertical="center" wrapText="1" justifyLastLine="1"/>
    </xf>
    <xf numFmtId="3" fontId="27" fillId="0" borderId="16" xfId="86" applyNumberFormat="1" applyFont="1" applyFill="1" applyBorder="1" applyAlignment="1">
      <alignment horizontal="center" vertical="center" wrapText="1" justifyLastLine="1"/>
    </xf>
    <xf numFmtId="0" fontId="44" fillId="0" borderId="0" xfId="0" applyFont="1" applyFill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 wrapText="1" justifyLastLine="1"/>
    </xf>
    <xf numFmtId="0" fontId="47" fillId="0" borderId="17" xfId="0" applyFont="1" applyFill="1" applyBorder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 wrapText="1" justifyLastLine="1"/>
    </xf>
    <xf numFmtId="3" fontId="46" fillId="0" borderId="0" xfId="0" applyNumberFormat="1" applyFont="1" applyFill="1" applyAlignment="1">
      <alignment horizontal="left" vertical="center" wrapText="1" justifyLastLine="1"/>
    </xf>
    <xf numFmtId="3" fontId="48" fillId="0" borderId="0" xfId="0" applyNumberFormat="1" applyFont="1" applyFill="1" applyAlignment="1">
      <alignment vertical="top" wrapText="1" justifyLastLine="1"/>
    </xf>
    <xf numFmtId="0" fontId="0" fillId="0" borderId="0" xfId="0" applyFill="1"/>
    <xf numFmtId="3" fontId="44" fillId="0" borderId="0" xfId="0" quotePrefix="1" applyNumberFormat="1" applyFont="1" applyFill="1" applyAlignment="1">
      <alignment vertical="top" wrapText="1" justifyLastLine="1"/>
    </xf>
    <xf numFmtId="3" fontId="44" fillId="0" borderId="0" xfId="0" applyNumberFormat="1" applyFont="1" applyFill="1" applyAlignment="1">
      <alignment horizontal="left" vertical="top" wrapText="1" justifyLastLine="1"/>
    </xf>
    <xf numFmtId="3" fontId="44" fillId="0" borderId="0" xfId="0" applyNumberFormat="1" applyFont="1" applyFill="1" applyAlignment="1">
      <alignment vertical="top" wrapText="1" justifyLastLine="1"/>
    </xf>
    <xf numFmtId="0" fontId="2" fillId="0" borderId="0" xfId="86" quotePrefix="1" applyNumberFormat="1" applyFill="1" applyBorder="1" applyAlignment="1">
      <alignment horizontal="left" vertical="center" indent="1"/>
    </xf>
    <xf numFmtId="3" fontId="50" fillId="0" borderId="0" xfId="0" quotePrefix="1" applyNumberFormat="1" applyFont="1" applyFill="1" applyAlignment="1">
      <alignment vertical="top" wrapText="1" justifyLastLine="1"/>
    </xf>
    <xf numFmtId="3" fontId="50" fillId="0" borderId="0" xfId="0" applyNumberFormat="1" applyFont="1" applyFill="1" applyAlignment="1">
      <alignment horizontal="left" vertical="top" wrapText="1" justifyLastLine="1"/>
    </xf>
    <xf numFmtId="3" fontId="50" fillId="0" borderId="0" xfId="0" applyNumberFormat="1" applyFont="1" applyFill="1" applyAlignment="1">
      <alignment vertical="top" wrapText="1" justifyLastLine="1"/>
    </xf>
    <xf numFmtId="0" fontId="51" fillId="0" borderId="0" xfId="0" applyFont="1" applyFill="1"/>
    <xf numFmtId="3" fontId="52" fillId="0" borderId="0" xfId="0" quotePrefix="1" applyNumberFormat="1" applyFont="1" applyFill="1" applyAlignment="1">
      <alignment horizontal="left" vertical="top" wrapText="1" justifyLastLine="1"/>
    </xf>
    <xf numFmtId="3" fontId="52" fillId="0" borderId="0" xfId="0" applyNumberFormat="1" applyFont="1" applyFill="1" applyAlignment="1">
      <alignment horizontal="left" vertical="top" wrapText="1" justifyLastLine="1"/>
    </xf>
    <xf numFmtId="3" fontId="52" fillId="0" borderId="0" xfId="0" applyNumberFormat="1" applyFont="1" applyFill="1" applyAlignment="1">
      <alignment vertical="top" wrapText="1" justifyLastLine="1"/>
    </xf>
    <xf numFmtId="0" fontId="48" fillId="0" borderId="0" xfId="108" quotePrefix="1" applyFont="1" applyFill="1" applyBorder="1" applyAlignment="1">
      <alignment horizontal="left" vertical="center" wrapText="1" indent="2" justifyLastLine="1"/>
    </xf>
    <xf numFmtId="0" fontId="24" fillId="0" borderId="0" xfId="0" applyFont="1" applyFill="1"/>
    <xf numFmtId="3" fontId="52" fillId="0" borderId="0" xfId="0" quotePrefix="1" applyNumberFormat="1" applyFont="1" applyFill="1" applyAlignment="1">
      <alignment vertical="top" wrapText="1" justifyLastLine="1"/>
    </xf>
    <xf numFmtId="0" fontId="48" fillId="0" borderId="0" xfId="111" quotePrefix="1" applyFont="1" applyFill="1" applyBorder="1" applyAlignment="1">
      <alignment horizontal="left" vertical="center" wrapText="1" indent="3"/>
    </xf>
    <xf numFmtId="0" fontId="48" fillId="0" borderId="0" xfId="0" applyFont="1" applyFill="1"/>
    <xf numFmtId="3" fontId="54" fillId="0" borderId="0" xfId="0" quotePrefix="1" applyNumberFormat="1" applyFont="1" applyFill="1" applyAlignment="1">
      <alignment vertical="top" wrapText="1" justifyLastLine="1"/>
    </xf>
    <xf numFmtId="3" fontId="54" fillId="0" borderId="0" xfId="0" applyNumberFormat="1" applyFont="1" applyFill="1" applyAlignment="1">
      <alignment horizontal="left" vertical="top" wrapText="1" justifyLastLine="1"/>
    </xf>
    <xf numFmtId="3" fontId="54" fillId="0" borderId="0" xfId="0" applyNumberFormat="1" applyFont="1" applyFill="1" applyAlignment="1">
      <alignment vertical="top" wrapText="1" justifyLastLine="1"/>
    </xf>
    <xf numFmtId="0" fontId="50" fillId="0" borderId="0" xfId="114" quotePrefix="1" applyFont="1" applyFill="1" applyBorder="1" applyAlignment="1">
      <alignment horizontal="left" vertical="center" wrapText="1" indent="4"/>
    </xf>
    <xf numFmtId="0" fontId="50" fillId="0" borderId="0" xfId="114" quotePrefix="1" applyFont="1" applyFill="1" applyBorder="1" applyAlignment="1">
      <alignment horizontal="left" vertical="center" wrapText="1"/>
    </xf>
    <xf numFmtId="3" fontId="55" fillId="0" borderId="0" xfId="127" applyNumberFormat="1" applyFont="1" applyBorder="1">
      <alignment horizontal="right" vertical="center"/>
    </xf>
    <xf numFmtId="0" fontId="52" fillId="0" borderId="0" xfId="0" applyFont="1" applyFill="1"/>
    <xf numFmtId="0" fontId="50" fillId="0" borderId="0" xfId="0" applyFont="1" applyFill="1"/>
    <xf numFmtId="0" fontId="44" fillId="0" borderId="0" xfId="0" applyFont="1" applyFill="1" applyAlignment="1">
      <alignment wrapText="1"/>
    </xf>
    <xf numFmtId="3" fontId="44" fillId="0" borderId="0" xfId="0" quotePrefix="1" applyNumberFormat="1" applyFont="1" applyFill="1" applyProtection="1">
      <protection locked="0"/>
    </xf>
    <xf numFmtId="3" fontId="52" fillId="0" borderId="16" xfId="0" applyNumberFormat="1" applyFont="1" applyFill="1" applyBorder="1" applyAlignment="1">
      <alignment horizontal="center" vertical="center" wrapText="1" justifyLastLine="1"/>
    </xf>
    <xf numFmtId="3" fontId="52" fillId="0" borderId="16" xfId="86" applyNumberFormat="1" applyFont="1" applyFill="1" applyBorder="1" applyAlignment="1">
      <alignment horizontal="center" vertical="center" wrapText="1" justifyLastLine="1"/>
    </xf>
    <xf numFmtId="3" fontId="52" fillId="0" borderId="16" xfId="129" quotePrefix="1" applyNumberFormat="1" applyFont="1" applyFill="1" applyBorder="1" applyAlignment="1">
      <alignment horizontal="center" vertical="center" wrapText="1" justifyLastLine="1"/>
    </xf>
    <xf numFmtId="3" fontId="56" fillId="0" borderId="17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vertical="top" wrapText="1" justifyLastLine="1"/>
    </xf>
    <xf numFmtId="0" fontId="48" fillId="0" borderId="0" xfId="0" quotePrefix="1" applyFont="1" applyFill="1" applyAlignment="1">
      <alignment horizontal="left" vertical="top" wrapText="1" justifyLastLine="1"/>
    </xf>
    <xf numFmtId="0" fontId="48" fillId="0" borderId="0" xfId="0" applyFont="1" applyFill="1" applyAlignment="1">
      <alignment horizontal="left" vertical="top" wrapText="1" justifyLastLine="1"/>
    </xf>
    <xf numFmtId="0" fontId="2" fillId="0" borderId="1" xfId="86" quotePrefix="1" applyNumberFormat="1" applyFill="1" applyAlignment="1">
      <alignment horizontal="left" vertical="center" indent="1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left" vertical="top" wrapText="1" justifyLastLine="1"/>
    </xf>
    <xf numFmtId="0" fontId="44" fillId="0" borderId="0" xfId="0" applyFont="1" applyFill="1" applyAlignment="1">
      <alignment vertical="top" wrapText="1" justifyLastLine="1"/>
    </xf>
    <xf numFmtId="0" fontId="2" fillId="0" borderId="0" xfId="83" quotePrefix="1" applyNumberFormat="1" applyFill="1" applyBorder="1" applyAlignment="1">
      <alignment horizontal="left" vertical="center" indent="1"/>
    </xf>
    <xf numFmtId="4" fontId="48" fillId="0" borderId="0" xfId="129" quotePrefix="1" applyFont="1" applyFill="1" applyBorder="1" applyAlignment="1">
      <alignment horizontal="left" vertical="center" indent="1"/>
    </xf>
    <xf numFmtId="0" fontId="53" fillId="0" borderId="0" xfId="83" quotePrefix="1" applyNumberFormat="1" applyFont="1" applyFill="1" applyBorder="1" applyAlignment="1">
      <alignment horizontal="left" vertical="center" indent="1"/>
    </xf>
    <xf numFmtId="0" fontId="50" fillId="0" borderId="0" xfId="0" quotePrefix="1" applyFont="1" applyFill="1" applyAlignment="1">
      <alignment horizontal="left" vertical="top" wrapText="1" justifyLastLine="1"/>
    </xf>
    <xf numFmtId="0" fontId="50" fillId="0" borderId="0" xfId="0" applyFont="1" applyFill="1" applyAlignment="1">
      <alignment horizontal="left" vertical="top" wrapText="1" justifyLastLine="1"/>
    </xf>
    <xf numFmtId="0" fontId="50" fillId="0" borderId="0" xfId="0" applyFont="1" applyFill="1" applyAlignment="1">
      <alignment vertical="top" wrapText="1" justifyLastLine="1"/>
    </xf>
    <xf numFmtId="4" fontId="50" fillId="0" borderId="0" xfId="129" quotePrefix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49" fontId="49" fillId="0" borderId="0" xfId="74" applyNumberFormat="1" applyFont="1"/>
    <xf numFmtId="0" fontId="49" fillId="0" borderId="0" xfId="74" applyFont="1" applyAlignment="1">
      <alignment wrapText="1"/>
    </xf>
    <xf numFmtId="0" fontId="49" fillId="0" borderId="0" xfId="74" applyFont="1"/>
    <xf numFmtId="3" fontId="49" fillId="0" borderId="0" xfId="74" applyNumberFormat="1" applyFont="1"/>
    <xf numFmtId="3" fontId="32" fillId="0" borderId="0" xfId="74" applyNumberFormat="1" applyFont="1"/>
    <xf numFmtId="3" fontId="0" fillId="0" borderId="0" xfId="0" applyNumberFormat="1" applyFill="1"/>
    <xf numFmtId="0" fontId="68" fillId="0" borderId="18" xfId="78" applyFont="1" applyBorder="1" applyAlignment="1">
      <alignment horizontal="center" vertical="center"/>
    </xf>
    <xf numFmtId="0" fontId="68" fillId="0" borderId="17" xfId="78" applyFont="1" applyBorder="1" applyAlignment="1">
      <alignment horizontal="center" vertical="center"/>
    </xf>
    <xf numFmtId="3" fontId="35" fillId="0" borderId="17" xfId="73" applyNumberFormat="1" applyFont="1" applyBorder="1" applyAlignment="1">
      <alignment horizontal="center" vertical="center" wrapText="1"/>
    </xf>
    <xf numFmtId="0" fontId="2" fillId="0" borderId="1" xfId="129" quotePrefix="1" applyNumberFormat="1" applyFill="1" applyAlignment="1">
      <alignment horizontal="left" vertical="center" wrapText="1" indent="1"/>
    </xf>
    <xf numFmtId="3" fontId="2" fillId="0" borderId="0" xfId="86" quotePrefix="1" applyNumberFormat="1" applyFill="1" applyBorder="1" applyAlignment="1">
      <alignment horizontal="left" vertical="center" indent="1"/>
    </xf>
    <xf numFmtId="0" fontId="2" fillId="0" borderId="0" xfId="103" quotePrefix="1" applyNumberFormat="1" applyFill="1" applyBorder="1" applyAlignment="1">
      <alignment horizontal="center" vertical="top"/>
    </xf>
    <xf numFmtId="0" fontId="27" fillId="0" borderId="0" xfId="0" applyFont="1" applyFill="1"/>
    <xf numFmtId="0" fontId="35" fillId="0" borderId="0" xfId="108" quotePrefix="1" applyFont="1" applyFill="1" applyBorder="1" applyAlignment="1">
      <alignment horizontal="left" vertical="center" indent="2"/>
    </xf>
    <xf numFmtId="0" fontId="35" fillId="0" borderId="0" xfId="108" quotePrefix="1" applyFont="1" applyFill="1" applyBorder="1" applyAlignment="1">
      <alignment horizontal="left" vertical="center" indent="1"/>
    </xf>
    <xf numFmtId="3" fontId="59" fillId="0" borderId="0" xfId="129" quotePrefix="1" applyNumberFormat="1" applyFont="1" applyFill="1" applyBorder="1" applyAlignment="1">
      <alignment horizontal="left" vertical="center" indent="1"/>
    </xf>
    <xf numFmtId="0" fontId="59" fillId="0" borderId="0" xfId="129" quotePrefix="1" applyNumberFormat="1" applyFont="1" applyFill="1" applyBorder="1" applyAlignment="1">
      <alignment horizontal="left" vertical="center" indent="1"/>
    </xf>
    <xf numFmtId="3" fontId="59" fillId="0" borderId="0" xfId="81" applyNumberFormat="1" applyFont="1" applyFill="1" applyBorder="1">
      <alignment vertical="center"/>
    </xf>
    <xf numFmtId="0" fontId="35" fillId="0" borderId="0" xfId="0" applyFont="1" applyFill="1"/>
    <xf numFmtId="0" fontId="35" fillId="0" borderId="0" xfId="111" quotePrefix="1" applyFont="1" applyFill="1" applyBorder="1" applyAlignment="1">
      <alignment horizontal="left" vertical="center" indent="3"/>
    </xf>
    <xf numFmtId="0" fontId="35" fillId="0" borderId="0" xfId="111" quotePrefix="1" applyFont="1" applyFill="1" applyBorder="1" applyAlignment="1">
      <alignment horizontal="left" vertical="center" indent="1"/>
    </xf>
    <xf numFmtId="0" fontId="35" fillId="0" borderId="0" xfId="114" quotePrefix="1" applyFont="1" applyFill="1" applyBorder="1" applyAlignment="1">
      <alignment horizontal="left" vertical="center" indent="4"/>
    </xf>
    <xf numFmtId="0" fontId="35" fillId="0" borderId="0" xfId="114" quotePrefix="1" applyFont="1" applyFill="1" applyBorder="1" applyAlignment="1">
      <alignment horizontal="left" vertical="center" indent="1"/>
    </xf>
    <xf numFmtId="0" fontId="35" fillId="0" borderId="0" xfId="117" quotePrefix="1" applyFont="1" applyFill="1" applyBorder="1" applyAlignment="1">
      <alignment horizontal="left" vertical="center" indent="5"/>
    </xf>
    <xf numFmtId="0" fontId="35" fillId="0" borderId="0" xfId="117" quotePrefix="1" applyFont="1" applyFill="1" applyBorder="1" applyAlignment="1">
      <alignment horizontal="left" vertical="center" indent="1"/>
    </xf>
    <xf numFmtId="0" fontId="60" fillId="0" borderId="0" xfId="117" quotePrefix="1" applyFont="1" applyFill="1" applyBorder="1" applyAlignment="1">
      <alignment horizontal="left" vertical="center" indent="6"/>
    </xf>
    <xf numFmtId="0" fontId="60" fillId="0" borderId="0" xfId="117" quotePrefix="1" applyFont="1" applyFill="1" applyBorder="1" applyAlignment="1">
      <alignment horizontal="left" vertical="center" indent="1"/>
    </xf>
    <xf numFmtId="3" fontId="61" fillId="0" borderId="0" xfId="129" quotePrefix="1" applyNumberFormat="1" applyFont="1" applyFill="1" applyBorder="1" applyAlignment="1">
      <alignment horizontal="left" vertical="center" indent="1"/>
    </xf>
    <xf numFmtId="0" fontId="61" fillId="0" borderId="0" xfId="129" quotePrefix="1" applyNumberFormat="1" applyFont="1" applyFill="1" applyBorder="1" applyAlignment="1">
      <alignment horizontal="left" vertical="center" indent="1"/>
    </xf>
    <xf numFmtId="3" fontId="61" fillId="0" borderId="0" xfId="81" applyNumberFormat="1" applyFont="1" applyFill="1" applyBorder="1">
      <alignment vertical="center"/>
    </xf>
    <xf numFmtId="0" fontId="60" fillId="0" borderId="0" xfId="0" applyFont="1" applyFill="1"/>
    <xf numFmtId="0" fontId="32" fillId="0" borderId="0" xfId="117" quotePrefix="1" applyFont="1" applyFill="1" applyBorder="1" applyAlignment="1">
      <alignment horizontal="left" vertical="center" indent="7"/>
    </xf>
    <xf numFmtId="0" fontId="32" fillId="0" borderId="0" xfId="117" quotePrefix="1" applyFont="1" applyFill="1" applyBorder="1" applyAlignment="1">
      <alignment horizontal="left" vertical="center" indent="1"/>
    </xf>
    <xf numFmtId="3" fontId="62" fillId="0" borderId="0" xfId="129" quotePrefix="1" applyNumberFormat="1" applyFont="1" applyFill="1" applyBorder="1" applyAlignment="1">
      <alignment horizontal="left" vertical="center" indent="1"/>
    </xf>
    <xf numFmtId="0" fontId="62" fillId="0" borderId="0" xfId="129" quotePrefix="1" applyNumberFormat="1" applyFont="1" applyFill="1" applyBorder="1" applyAlignment="1">
      <alignment horizontal="left" vertical="center" indent="1"/>
    </xf>
    <xf numFmtId="3" fontId="62" fillId="0" borderId="0" xfId="81" applyNumberFormat="1" applyFont="1" applyFill="1" applyBorder="1">
      <alignment vertical="center"/>
    </xf>
    <xf numFmtId="0" fontId="32" fillId="0" borderId="0" xfId="0" applyFont="1" applyFill="1"/>
    <xf numFmtId="0" fontId="32" fillId="0" borderId="0" xfId="117" quotePrefix="1" applyFont="1" applyFill="1" applyBorder="1" applyAlignment="1">
      <alignment horizontal="left" vertical="center" indent="8"/>
    </xf>
    <xf numFmtId="3" fontId="62" fillId="0" borderId="0" xfId="127" applyNumberFormat="1" applyFont="1" applyBorder="1">
      <alignment horizontal="right" vertical="center"/>
    </xf>
    <xf numFmtId="49" fontId="32" fillId="0" borderId="0" xfId="117" quotePrefix="1" applyNumberFormat="1" applyFont="1" applyFill="1" applyBorder="1" applyAlignment="1">
      <alignment horizontal="left" vertical="center" indent="7"/>
    </xf>
    <xf numFmtId="49" fontId="32" fillId="0" borderId="0" xfId="117" quotePrefix="1" applyNumberFormat="1" applyFont="1" applyFill="1" applyBorder="1" applyAlignment="1">
      <alignment horizontal="left" vertical="center" indent="8"/>
    </xf>
    <xf numFmtId="49" fontId="60" fillId="0" borderId="0" xfId="117" quotePrefix="1" applyNumberFormat="1" applyFont="1" applyFill="1" applyBorder="1" applyAlignment="1">
      <alignment horizontal="left" vertical="center" indent="6"/>
    </xf>
    <xf numFmtId="49" fontId="35" fillId="0" borderId="0" xfId="117" quotePrefix="1" applyNumberFormat="1" applyFont="1" applyFill="1" applyBorder="1" applyAlignment="1">
      <alignment horizontal="left" vertical="center" indent="5"/>
    </xf>
    <xf numFmtId="49" fontId="35" fillId="0" borderId="0" xfId="114" quotePrefix="1" applyNumberFormat="1" applyFont="1" applyFill="1" applyBorder="1" applyAlignment="1">
      <alignment horizontal="left" vertical="center" indent="4"/>
    </xf>
    <xf numFmtId="49" fontId="0" fillId="0" borderId="0" xfId="0" applyNumberFormat="1" applyFill="1"/>
    <xf numFmtId="0" fontId="48" fillId="0" borderId="0" xfId="0" quotePrefix="1" applyFont="1" applyFill="1" applyAlignment="1">
      <alignment vertical="top" wrapText="1" justifyLastLine="1"/>
    </xf>
    <xf numFmtId="0" fontId="8" fillId="0" borderId="0" xfId="136" quotePrefix="1" applyNumberFormat="1" applyFill="1" applyBorder="1">
      <alignment horizontal="right" vertical="center"/>
    </xf>
    <xf numFmtId="3" fontId="32" fillId="0" borderId="17" xfId="77" applyNumberFormat="1" applyFont="1" applyBorder="1" applyAlignment="1">
      <alignment horizontal="center" vertical="center"/>
    </xf>
    <xf numFmtId="0" fontId="2" fillId="0" borderId="0" xfId="108" quotePrefix="1" applyFill="1" applyBorder="1" applyAlignment="1">
      <alignment horizontal="left" vertical="center" indent="1"/>
    </xf>
    <xf numFmtId="0" fontId="27" fillId="0" borderId="0" xfId="111" quotePrefix="1" applyFont="1" applyFill="1" applyBorder="1" applyAlignment="1">
      <alignment horizontal="left" vertical="center" indent="1"/>
    </xf>
    <xf numFmtId="3" fontId="53" fillId="0" borderId="0" xfId="127" applyNumberFormat="1" applyFont="1" applyBorder="1">
      <alignment horizontal="right" vertical="center"/>
    </xf>
    <xf numFmtId="3" fontId="2" fillId="0" borderId="0" xfId="129" quotePrefix="1" applyNumberFormat="1" applyFill="1" applyBorder="1" applyAlignment="1">
      <alignment horizontal="left" vertical="center" indent="1"/>
    </xf>
    <xf numFmtId="0" fontId="2" fillId="0" borderId="0" xfId="129" quotePrefix="1" applyNumberFormat="1" applyFill="1" applyBorder="1" applyAlignment="1">
      <alignment horizontal="left" vertical="center" indent="1"/>
    </xf>
    <xf numFmtId="3" fontId="58" fillId="0" borderId="0" xfId="0" applyNumberFormat="1" applyFont="1" applyFill="1"/>
    <xf numFmtId="0" fontId="58" fillId="0" borderId="0" xfId="0" applyFont="1" applyFill="1"/>
    <xf numFmtId="0" fontId="59" fillId="0" borderId="0" xfId="86" quotePrefix="1" applyNumberFormat="1" applyFont="1" applyFill="1" applyBorder="1" applyAlignment="1">
      <alignment horizontal="left" vertical="center" indent="1"/>
    </xf>
    <xf numFmtId="3" fontId="59" fillId="0" borderId="0" xfId="103" quotePrefix="1" applyNumberFormat="1" applyFont="1" applyFill="1" applyBorder="1" applyAlignment="1">
      <alignment horizontal="center" vertical="top"/>
    </xf>
    <xf numFmtId="0" fontId="59" fillId="0" borderId="0" xfId="103" quotePrefix="1" applyNumberFormat="1" applyFont="1" applyFill="1" applyBorder="1" applyAlignment="1">
      <alignment horizontal="center" vertical="top"/>
    </xf>
    <xf numFmtId="3" fontId="35" fillId="0" borderId="0" xfId="0" applyNumberFormat="1" applyFont="1" applyFill="1"/>
    <xf numFmtId="0" fontId="60" fillId="0" borderId="0" xfId="108" quotePrefix="1" applyFont="1" applyFill="1" applyBorder="1" applyAlignment="1">
      <alignment horizontal="left" vertical="center" indent="2"/>
    </xf>
    <xf numFmtId="0" fontId="60" fillId="0" borderId="0" xfId="108" quotePrefix="1" applyFont="1" applyFill="1" applyBorder="1" applyAlignment="1">
      <alignment horizontal="left" vertical="center" indent="1"/>
    </xf>
    <xf numFmtId="3" fontId="61" fillId="0" borderId="0" xfId="127" applyNumberFormat="1" applyFont="1" applyBorder="1">
      <alignment horizontal="right" vertical="center"/>
    </xf>
    <xf numFmtId="3" fontId="60" fillId="0" borderId="0" xfId="0" applyNumberFormat="1" applyFont="1" applyFill="1"/>
    <xf numFmtId="3" fontId="59" fillId="0" borderId="0" xfId="127" applyNumberFormat="1" applyFont="1" applyBorder="1">
      <alignment horizontal="right" vertical="center"/>
    </xf>
    <xf numFmtId="0" fontId="60" fillId="0" borderId="0" xfId="114" quotePrefix="1" applyFont="1" applyFill="1" applyBorder="1" applyAlignment="1">
      <alignment horizontal="left" vertical="center" indent="4"/>
    </xf>
    <xf numFmtId="0" fontId="60" fillId="0" borderId="0" xfId="114" quotePrefix="1" applyFont="1" applyFill="1" applyBorder="1" applyAlignment="1">
      <alignment horizontal="left" vertical="center" indent="1"/>
    </xf>
    <xf numFmtId="0" fontId="57" fillId="0" borderId="0" xfId="0" applyFont="1" applyFill="1"/>
    <xf numFmtId="3" fontId="32" fillId="0" borderId="0" xfId="0" applyNumberFormat="1" applyFont="1" applyFill="1"/>
    <xf numFmtId="0" fontId="32" fillId="0" borderId="0" xfId="74" applyFont="1"/>
    <xf numFmtId="0" fontId="32" fillId="0" borderId="0" xfId="74" applyFont="1" applyAlignment="1">
      <alignment wrapText="1"/>
    </xf>
    <xf numFmtId="4" fontId="32" fillId="0" borderId="0" xfId="74" applyNumberFormat="1" applyFont="1"/>
    <xf numFmtId="4" fontId="35" fillId="0" borderId="17" xfId="73" applyNumberFormat="1" applyFont="1" applyBorder="1" applyAlignment="1">
      <alignment horizontal="center" vertical="center" wrapText="1"/>
    </xf>
    <xf numFmtId="0" fontId="32" fillId="0" borderId="19" xfId="77" applyFont="1" applyBorder="1" applyAlignment="1">
      <alignment horizontal="center" vertical="center"/>
    </xf>
    <xf numFmtId="0" fontId="59" fillId="0" borderId="1" xfId="86" quotePrefix="1" applyNumberFormat="1" applyFont="1" applyFill="1" applyAlignment="1">
      <alignment horizontal="left" vertical="center" indent="1"/>
    </xf>
    <xf numFmtId="3" fontId="59" fillId="0" borderId="1" xfId="129" quotePrefix="1" applyNumberFormat="1" applyFont="1" applyFill="1" applyAlignment="1">
      <alignment horizontal="left" vertical="center" indent="1"/>
    </xf>
    <xf numFmtId="0" fontId="59" fillId="0" borderId="1" xfId="129" quotePrefix="1" applyNumberFormat="1" applyFont="1" applyFill="1" applyAlignment="1">
      <alignment horizontal="left" vertical="center" indent="1"/>
    </xf>
    <xf numFmtId="3" fontId="64" fillId="0" borderId="0" xfId="0" applyNumberFormat="1" applyFont="1" applyFill="1"/>
    <xf numFmtId="0" fontId="64" fillId="0" borderId="0" xfId="0" applyFont="1" applyFill="1"/>
    <xf numFmtId="0" fontId="65" fillId="0" borderId="0" xfId="0" applyFont="1" applyFill="1"/>
    <xf numFmtId="3" fontId="59" fillId="0" borderId="1" xfId="103" quotePrefix="1" applyNumberFormat="1" applyFont="1" applyFill="1" applyAlignment="1">
      <alignment horizontal="center" vertical="top"/>
    </xf>
    <xf numFmtId="0" fontId="59" fillId="0" borderId="1" xfId="103" quotePrefix="1" applyNumberFormat="1" applyFont="1" applyFill="1" applyAlignment="1">
      <alignment horizontal="center" vertical="top"/>
    </xf>
    <xf numFmtId="0" fontId="59" fillId="0" borderId="0" xfId="83" quotePrefix="1" applyNumberFormat="1" applyFont="1" applyFill="1" applyBorder="1" applyAlignment="1">
      <alignment horizontal="left" vertical="center" indent="1"/>
    </xf>
    <xf numFmtId="0" fontId="60" fillId="0" borderId="0" xfId="111" quotePrefix="1" applyFont="1" applyFill="1" applyBorder="1" applyAlignment="1">
      <alignment horizontal="left" vertical="center" indent="3"/>
    </xf>
    <xf numFmtId="0" fontId="60" fillId="0" borderId="0" xfId="111" quotePrefix="1" applyFont="1" applyFill="1" applyBorder="1" applyAlignment="1">
      <alignment horizontal="left" vertical="center" indent="1"/>
    </xf>
    <xf numFmtId="4" fontId="32" fillId="0" borderId="0" xfId="0" applyNumberFormat="1" applyFont="1" applyFill="1"/>
    <xf numFmtId="0" fontId="35" fillId="0" borderId="0" xfId="114" quotePrefix="1" applyFont="1" applyFill="1" applyBorder="1" applyAlignment="1">
      <alignment horizontal="left" vertical="center" wrapText="1" indent="1"/>
    </xf>
    <xf numFmtId="0" fontId="35" fillId="0" borderId="0" xfId="117" quotePrefix="1" applyFont="1" applyFill="1" applyBorder="1" applyAlignment="1">
      <alignment horizontal="left" vertical="center" wrapText="1" indent="1"/>
    </xf>
    <xf numFmtId="3" fontId="69" fillId="0" borderId="13" xfId="71" applyNumberFormat="1" applyFont="1" applyBorder="1" applyAlignment="1">
      <alignment horizontal="right" vertical="center"/>
    </xf>
    <xf numFmtId="3" fontId="66" fillId="0" borderId="0" xfId="81" applyNumberFormat="1" applyFont="1" applyFill="1" applyBorder="1">
      <alignment vertical="center"/>
    </xf>
    <xf numFmtId="4" fontId="38" fillId="0" borderId="0" xfId="129" quotePrefix="1" applyFont="1" applyFill="1" applyBorder="1" applyAlignment="1">
      <alignment horizontal="left" vertical="center" wrapText="1" indent="1"/>
    </xf>
    <xf numFmtId="4" fontId="38" fillId="0" borderId="0" xfId="103" quotePrefix="1" applyFont="1" applyFill="1" applyBorder="1" applyAlignment="1">
      <alignment horizontal="center" vertical="center"/>
    </xf>
    <xf numFmtId="4" fontId="38" fillId="0" borderId="1" xfId="129" quotePrefix="1" applyFont="1" applyFill="1" applyAlignment="1">
      <alignment horizontal="left" vertical="center" indent="1"/>
    </xf>
    <xf numFmtId="4" fontId="38" fillId="0" borderId="1" xfId="103" quotePrefix="1" applyFont="1" applyFill="1" applyAlignment="1">
      <alignment horizontal="center" vertical="center"/>
    </xf>
    <xf numFmtId="3" fontId="38" fillId="0" borderId="0" xfId="81" applyNumberFormat="1" applyFont="1" applyFill="1" applyBorder="1">
      <alignment vertical="center"/>
    </xf>
    <xf numFmtId="165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3" fillId="0" borderId="0" xfId="7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79" applyFont="1" applyAlignment="1">
      <alignment horizontal="center" vertical="center"/>
    </xf>
    <xf numFmtId="0" fontId="35" fillId="0" borderId="0" xfId="74" applyFont="1" applyAlignment="1">
      <alignment horizontal="center"/>
    </xf>
    <xf numFmtId="0" fontId="68" fillId="0" borderId="17" xfId="78" applyFont="1" applyBorder="1" applyAlignment="1">
      <alignment horizontal="center" vertical="center"/>
    </xf>
    <xf numFmtId="0" fontId="32" fillId="0" borderId="17" xfId="78" applyFont="1" applyBorder="1" applyAlignment="1">
      <alignment horizontal="center" vertical="center"/>
    </xf>
    <xf numFmtId="49" fontId="31" fillId="0" borderId="0" xfId="74" applyNumberFormat="1" applyFont="1" applyAlignment="1">
      <alignment horizontal="center"/>
    </xf>
    <xf numFmtId="0" fontId="68" fillId="0" borderId="18" xfId="78" applyFont="1" applyBorder="1" applyAlignment="1">
      <alignment horizontal="center" vertical="center"/>
    </xf>
    <xf numFmtId="0" fontId="32" fillId="0" borderId="18" xfId="78" applyFont="1" applyBorder="1" applyAlignment="1">
      <alignment horizontal="center" vertical="center"/>
    </xf>
    <xf numFmtId="0" fontId="45" fillId="0" borderId="0" xfId="78" applyFont="1" applyAlignment="1">
      <alignment horizontal="center"/>
    </xf>
    <xf numFmtId="0" fontId="31" fillId="0" borderId="0" xfId="75" applyFont="1" applyFill="1" applyAlignment="1">
      <alignment horizontal="center"/>
    </xf>
  </cellXfs>
  <cellStyles count="140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1 2" xfId="4" xr:uid="{00000000-0005-0000-0000-000003000000}"/>
    <cellStyle name="Accent1 3" xfId="5" xr:uid="{00000000-0005-0000-0000-000004000000}"/>
    <cellStyle name="Accent1 4" xfId="6" xr:uid="{00000000-0005-0000-0000-000005000000}"/>
    <cellStyle name="Accent1 5" xfId="7" xr:uid="{00000000-0005-0000-0000-000006000000}"/>
    <cellStyle name="Accent1 6" xfId="8" xr:uid="{00000000-0005-0000-0000-000007000000}"/>
    <cellStyle name="Accent1 7" xfId="9" xr:uid="{00000000-0005-0000-0000-000008000000}"/>
    <cellStyle name="Accent2 - 20%" xfId="10" xr:uid="{00000000-0005-0000-0000-000009000000}"/>
    <cellStyle name="Accent2 - 40%" xfId="11" xr:uid="{00000000-0005-0000-0000-00000A000000}"/>
    <cellStyle name="Accent2 - 60%" xfId="12" xr:uid="{00000000-0005-0000-0000-00000B000000}"/>
    <cellStyle name="Accent2 2" xfId="13" xr:uid="{00000000-0005-0000-0000-00000C000000}"/>
    <cellStyle name="Accent2 3" xfId="14" xr:uid="{00000000-0005-0000-0000-00000D000000}"/>
    <cellStyle name="Accent2 4" xfId="15" xr:uid="{00000000-0005-0000-0000-00000E000000}"/>
    <cellStyle name="Accent2 5" xfId="16" xr:uid="{00000000-0005-0000-0000-00000F000000}"/>
    <cellStyle name="Accent2 6" xfId="17" xr:uid="{00000000-0005-0000-0000-000010000000}"/>
    <cellStyle name="Accent2 7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3 2" xfId="22" xr:uid="{00000000-0005-0000-0000-000015000000}"/>
    <cellStyle name="Accent3 3" xfId="23" xr:uid="{00000000-0005-0000-0000-000016000000}"/>
    <cellStyle name="Accent3 4" xfId="24" xr:uid="{00000000-0005-0000-0000-000017000000}"/>
    <cellStyle name="Accent3 5" xfId="25" xr:uid="{00000000-0005-0000-0000-000018000000}"/>
    <cellStyle name="Accent3 6" xfId="26" xr:uid="{00000000-0005-0000-0000-000019000000}"/>
    <cellStyle name="Accent3 7" xfId="27" xr:uid="{00000000-0005-0000-0000-00001A000000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31" xr:uid="{00000000-0005-0000-0000-00001E000000}"/>
    <cellStyle name="Accent4 3" xfId="32" xr:uid="{00000000-0005-0000-0000-00001F000000}"/>
    <cellStyle name="Accent4 4" xfId="33" xr:uid="{00000000-0005-0000-0000-000020000000}"/>
    <cellStyle name="Accent4 5" xfId="34" xr:uid="{00000000-0005-0000-0000-000021000000}"/>
    <cellStyle name="Accent4 6" xfId="35" xr:uid="{00000000-0005-0000-0000-000022000000}"/>
    <cellStyle name="Accent4 7" xfId="36" xr:uid="{00000000-0005-0000-0000-000023000000}"/>
    <cellStyle name="Accent5 - 20%" xfId="37" xr:uid="{00000000-0005-0000-0000-000024000000}"/>
    <cellStyle name="Accent5 - 40%" xfId="38" xr:uid="{00000000-0005-0000-0000-000025000000}"/>
    <cellStyle name="Accent5 - 60%" xfId="39" xr:uid="{00000000-0005-0000-0000-000026000000}"/>
    <cellStyle name="Accent5 2" xfId="40" xr:uid="{00000000-0005-0000-0000-000027000000}"/>
    <cellStyle name="Accent5 3" xfId="41" xr:uid="{00000000-0005-0000-0000-000028000000}"/>
    <cellStyle name="Accent5 4" xfId="42" xr:uid="{00000000-0005-0000-0000-000029000000}"/>
    <cellStyle name="Accent5 5" xfId="43" xr:uid="{00000000-0005-0000-0000-00002A000000}"/>
    <cellStyle name="Accent5 6" xfId="44" xr:uid="{00000000-0005-0000-0000-00002B000000}"/>
    <cellStyle name="Accent5 7" xfId="45" xr:uid="{00000000-0005-0000-0000-00002C000000}"/>
    <cellStyle name="Accent6 - 20%" xfId="46" xr:uid="{00000000-0005-0000-0000-00002D000000}"/>
    <cellStyle name="Accent6 - 40%" xfId="47" xr:uid="{00000000-0005-0000-0000-00002E000000}"/>
    <cellStyle name="Accent6 - 60%" xfId="48" xr:uid="{00000000-0005-0000-0000-00002F000000}"/>
    <cellStyle name="Accent6 2" xfId="49" xr:uid="{00000000-0005-0000-0000-000030000000}"/>
    <cellStyle name="Accent6 3" xfId="50" xr:uid="{00000000-0005-0000-0000-000031000000}"/>
    <cellStyle name="Accent6 4" xfId="51" xr:uid="{00000000-0005-0000-0000-000032000000}"/>
    <cellStyle name="Accent6 5" xfId="52" xr:uid="{00000000-0005-0000-0000-000033000000}"/>
    <cellStyle name="Accent6 6" xfId="53" xr:uid="{00000000-0005-0000-0000-000034000000}"/>
    <cellStyle name="Accent6 7" xfId="54" xr:uid="{00000000-0005-0000-0000-000035000000}"/>
    <cellStyle name="Bad 2" xfId="55" xr:uid="{00000000-0005-0000-0000-000036000000}"/>
    <cellStyle name="Calculation 2" xfId="56" xr:uid="{00000000-0005-0000-0000-000037000000}"/>
    <cellStyle name="Check Cell 2" xfId="57" xr:uid="{00000000-0005-0000-0000-000038000000}"/>
    <cellStyle name="Emphasis 1" xfId="58" xr:uid="{00000000-0005-0000-0000-000039000000}"/>
    <cellStyle name="Emphasis 2" xfId="59" xr:uid="{00000000-0005-0000-0000-00003A000000}"/>
    <cellStyle name="Emphasis 3" xfId="60" xr:uid="{00000000-0005-0000-0000-00003B000000}"/>
    <cellStyle name="Good 2" xfId="61" xr:uid="{00000000-0005-0000-0000-00003C000000}"/>
    <cellStyle name="Heading 1 2" xfId="62" xr:uid="{00000000-0005-0000-0000-00003D000000}"/>
    <cellStyle name="Heading 2 2" xfId="63" xr:uid="{00000000-0005-0000-0000-00003E000000}"/>
    <cellStyle name="Heading 3 2" xfId="64" xr:uid="{00000000-0005-0000-0000-00003F000000}"/>
    <cellStyle name="Heading 4 2" xfId="65" xr:uid="{00000000-0005-0000-0000-000040000000}"/>
    <cellStyle name="Input 2" xfId="66" xr:uid="{00000000-0005-0000-0000-000041000000}"/>
    <cellStyle name="Linked Cell 2" xfId="67" xr:uid="{00000000-0005-0000-0000-000042000000}"/>
    <cellStyle name="Neutral 2" xfId="68" xr:uid="{00000000-0005-0000-0000-000043000000}"/>
    <cellStyle name="Normal" xfId="0" builtinId="0"/>
    <cellStyle name="Normal 2" xfId="69" xr:uid="{00000000-0005-0000-0000-000045000000}"/>
    <cellStyle name="Normal 3" xfId="70" xr:uid="{00000000-0005-0000-0000-000046000000}"/>
    <cellStyle name="Normal 4" xfId="71" xr:uid="{00000000-0005-0000-0000-000047000000}"/>
    <cellStyle name="Normal 5" xfId="72" xr:uid="{00000000-0005-0000-0000-000048000000}"/>
    <cellStyle name="Normalno 2" xfId="73" xr:uid="{00000000-0005-0000-0000-000049000000}"/>
    <cellStyle name="Normalno 5" xfId="74" xr:uid="{00000000-0005-0000-0000-00004A000000}"/>
    <cellStyle name="Normalno 8" xfId="75" xr:uid="{00000000-0005-0000-0000-00004B000000}"/>
    <cellStyle name="Note 2" xfId="76" xr:uid="{00000000-0005-0000-0000-00004C000000}"/>
    <cellStyle name="Obično_Bilanca prihoda" xfId="77" xr:uid="{00000000-0005-0000-0000-00004D000000}"/>
    <cellStyle name="Obično_PRIHODI 04. -07." xfId="78" xr:uid="{00000000-0005-0000-0000-00004E000000}"/>
    <cellStyle name="Obično_PRIHODI 04. -07. 2" xfId="79" xr:uid="{00000000-0005-0000-0000-00004F000000}"/>
    <cellStyle name="Output 2" xfId="80" xr:uid="{00000000-0005-0000-0000-000050000000}"/>
    <cellStyle name="SAPBEXaggData" xfId="81" xr:uid="{00000000-0005-0000-0000-000051000000}"/>
    <cellStyle name="SAPBEXaggDataEmph" xfId="82" xr:uid="{00000000-0005-0000-0000-000052000000}"/>
    <cellStyle name="SAPBEXaggItem" xfId="83" xr:uid="{00000000-0005-0000-0000-000053000000}"/>
    <cellStyle name="SAPBEXaggItem 2" xfId="84" xr:uid="{00000000-0005-0000-0000-000054000000}"/>
    <cellStyle name="SAPBEXaggItemX" xfId="85" xr:uid="{00000000-0005-0000-0000-000055000000}"/>
    <cellStyle name="SAPBEXchaText" xfId="86" xr:uid="{00000000-0005-0000-0000-000056000000}"/>
    <cellStyle name="SAPBEXchaText 2" xfId="87" xr:uid="{00000000-0005-0000-0000-000057000000}"/>
    <cellStyle name="SAPBEXexcBad7" xfId="88" xr:uid="{00000000-0005-0000-0000-000058000000}"/>
    <cellStyle name="SAPBEXexcBad8" xfId="89" xr:uid="{00000000-0005-0000-0000-000059000000}"/>
    <cellStyle name="SAPBEXexcBad9" xfId="90" xr:uid="{00000000-0005-0000-0000-00005A000000}"/>
    <cellStyle name="SAPBEXexcCritical4" xfId="91" xr:uid="{00000000-0005-0000-0000-00005B000000}"/>
    <cellStyle name="SAPBEXexcCritical5" xfId="92" xr:uid="{00000000-0005-0000-0000-00005C000000}"/>
    <cellStyle name="SAPBEXexcCritical6" xfId="93" xr:uid="{00000000-0005-0000-0000-00005D000000}"/>
    <cellStyle name="SAPBEXexcGood1" xfId="94" xr:uid="{00000000-0005-0000-0000-00005E000000}"/>
    <cellStyle name="SAPBEXexcGood2" xfId="95" xr:uid="{00000000-0005-0000-0000-00005F000000}"/>
    <cellStyle name="SAPBEXexcGood3" xfId="96" xr:uid="{00000000-0005-0000-0000-000060000000}"/>
    <cellStyle name="SAPBEXfilterDrill" xfId="97" xr:uid="{00000000-0005-0000-0000-000061000000}"/>
    <cellStyle name="SAPBEXfilterDrill 2" xfId="98" xr:uid="{00000000-0005-0000-0000-000062000000}"/>
    <cellStyle name="SAPBEXfilterItem" xfId="99" xr:uid="{00000000-0005-0000-0000-000063000000}"/>
    <cellStyle name="SAPBEXfilterItem 2" xfId="100" xr:uid="{00000000-0005-0000-0000-000064000000}"/>
    <cellStyle name="SAPBEXfilterText" xfId="101" xr:uid="{00000000-0005-0000-0000-000065000000}"/>
    <cellStyle name="SAPBEXfilterText 2" xfId="102" xr:uid="{00000000-0005-0000-0000-000066000000}"/>
    <cellStyle name="SAPBEXformats" xfId="103" xr:uid="{00000000-0005-0000-0000-000067000000}"/>
    <cellStyle name="SAPBEXheaderItem" xfId="104" xr:uid="{00000000-0005-0000-0000-000068000000}"/>
    <cellStyle name="SAPBEXheaderItem 2" xfId="105" xr:uid="{00000000-0005-0000-0000-000069000000}"/>
    <cellStyle name="SAPBEXheaderText" xfId="106" xr:uid="{00000000-0005-0000-0000-00006A000000}"/>
    <cellStyle name="SAPBEXheaderText 2" xfId="107" xr:uid="{00000000-0005-0000-0000-00006B000000}"/>
    <cellStyle name="SAPBEXHLevel0" xfId="108" xr:uid="{00000000-0005-0000-0000-00006C000000}"/>
    <cellStyle name="SAPBEXHLevel0 2" xfId="109" xr:uid="{00000000-0005-0000-0000-00006D000000}"/>
    <cellStyle name="SAPBEXHLevel0X" xfId="110" xr:uid="{00000000-0005-0000-0000-00006E000000}"/>
    <cellStyle name="SAPBEXHLevel1" xfId="111" xr:uid="{00000000-0005-0000-0000-00006F000000}"/>
    <cellStyle name="SAPBEXHLevel1 2" xfId="112" xr:uid="{00000000-0005-0000-0000-000070000000}"/>
    <cellStyle name="SAPBEXHLevel1X" xfId="113" xr:uid="{00000000-0005-0000-0000-000071000000}"/>
    <cellStyle name="SAPBEXHLevel2" xfId="114" xr:uid="{00000000-0005-0000-0000-000072000000}"/>
    <cellStyle name="SAPBEXHLevel2 2" xfId="115" xr:uid="{00000000-0005-0000-0000-000073000000}"/>
    <cellStyle name="SAPBEXHLevel2X" xfId="116" xr:uid="{00000000-0005-0000-0000-000074000000}"/>
    <cellStyle name="SAPBEXHLevel3" xfId="117" xr:uid="{00000000-0005-0000-0000-000075000000}"/>
    <cellStyle name="SAPBEXHLevel3 2" xfId="118" xr:uid="{00000000-0005-0000-0000-000076000000}"/>
    <cellStyle name="SAPBEXHLevel3X" xfId="119" xr:uid="{00000000-0005-0000-0000-000077000000}"/>
    <cellStyle name="SAPBEXinputData" xfId="120" xr:uid="{00000000-0005-0000-0000-000078000000}"/>
    <cellStyle name="SAPBEXItemHeader" xfId="121" xr:uid="{00000000-0005-0000-0000-000079000000}"/>
    <cellStyle name="SAPBEXresData" xfId="122" xr:uid="{00000000-0005-0000-0000-00007A000000}"/>
    <cellStyle name="SAPBEXresDataEmph" xfId="123" xr:uid="{00000000-0005-0000-0000-00007B000000}"/>
    <cellStyle name="SAPBEXresDataEmph 2" xfId="124" xr:uid="{00000000-0005-0000-0000-00007C000000}"/>
    <cellStyle name="SAPBEXresItem" xfId="125" xr:uid="{00000000-0005-0000-0000-00007D000000}"/>
    <cellStyle name="SAPBEXresItemX" xfId="126" xr:uid="{00000000-0005-0000-0000-00007E000000}"/>
    <cellStyle name="SAPBEXstdData" xfId="127" xr:uid="{00000000-0005-0000-0000-00007F000000}"/>
    <cellStyle name="SAPBEXstdDataEmph" xfId="128" xr:uid="{00000000-0005-0000-0000-000080000000}"/>
    <cellStyle name="SAPBEXstdItem" xfId="129" xr:uid="{00000000-0005-0000-0000-000081000000}"/>
    <cellStyle name="SAPBEXstdItem 2" xfId="130" xr:uid="{00000000-0005-0000-0000-000082000000}"/>
    <cellStyle name="SAPBEXstdItemX" xfId="131" xr:uid="{00000000-0005-0000-0000-000083000000}"/>
    <cellStyle name="SAPBEXtitle" xfId="132" xr:uid="{00000000-0005-0000-0000-000084000000}"/>
    <cellStyle name="SAPBEXtitle 2" xfId="133" xr:uid="{00000000-0005-0000-0000-000085000000}"/>
    <cellStyle name="SAPBEXunassignedItem" xfId="134" xr:uid="{00000000-0005-0000-0000-000086000000}"/>
    <cellStyle name="SAPBEXunassignedItem 2" xfId="135" xr:uid="{00000000-0005-0000-0000-000087000000}"/>
    <cellStyle name="SAPBEXundefined" xfId="136" xr:uid="{00000000-0005-0000-0000-000088000000}"/>
    <cellStyle name="Sheet Title" xfId="137" xr:uid="{00000000-0005-0000-0000-000089000000}"/>
    <cellStyle name="Total 2" xfId="138" xr:uid="{00000000-0005-0000-0000-00008A000000}"/>
    <cellStyle name="Warning Text 2" xfId="139" xr:uid="{00000000-0005-0000-0000-00008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1085850</xdr:colOff>
      <xdr:row>19</xdr:row>
      <xdr:rowOff>180975</xdr:rowOff>
    </xdr:to>
    <xdr:pic macro="[2]!DesignIconClicked">
      <xdr:nvPicPr>
        <xdr:cNvPr id="335875" name="BExOAJSWYCGHZ6RBCU1DYOFJ68MO" descr="analysis_prev" hidden="1">
          <a:extLst>
            <a:ext uri="{FF2B5EF4-FFF2-40B4-BE49-F238E27FC236}">
              <a16:creationId xmlns:a16="http://schemas.microsoft.com/office/drawing/2014/main" id="{F72F7746-AAA7-9714-2316-06168DEDB9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58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981075</xdr:colOff>
      <xdr:row>9</xdr:row>
      <xdr:rowOff>180975</xdr:rowOff>
    </xdr:to>
    <xdr:pic macro="[2]!DesignIconClicked">
      <xdr:nvPicPr>
        <xdr:cNvPr id="334851" name="BExOAJSWYCGHZ6RBCU1DYOFJ68MO" descr="analysis_prev" hidden="1">
          <a:extLst>
            <a:ext uri="{FF2B5EF4-FFF2-40B4-BE49-F238E27FC236}">
              <a16:creationId xmlns:a16="http://schemas.microsoft.com/office/drawing/2014/main" id="{FCA196C9-B693-EBF0-B374-30FB5B8617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10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1238250</xdr:colOff>
      <xdr:row>84</xdr:row>
      <xdr:rowOff>152400</xdr:rowOff>
    </xdr:to>
    <xdr:pic macro="[2]!DesignIconClicked">
      <xdr:nvPicPr>
        <xdr:cNvPr id="332803" name="BExOAJSWYCGHZ6RBCU1DYOFJ68MO" descr="analysis_prev" hidden="1">
          <a:extLst>
            <a:ext uri="{FF2B5EF4-FFF2-40B4-BE49-F238E27FC236}">
              <a16:creationId xmlns:a16="http://schemas.microsoft.com/office/drawing/2014/main" id="{20D4F4ED-35E9-42A2-93A7-9333A0C97D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582150" cy="1638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1047750</xdr:colOff>
      <xdr:row>15</xdr:row>
      <xdr:rowOff>133350</xdr:rowOff>
    </xdr:to>
    <xdr:pic macro="[2]!DesignIconClicked">
      <xdr:nvPicPr>
        <xdr:cNvPr id="301891" name="BExVTD2LQW6EB0J2VW5DOCCET5U4" hidden="1">
          <a:extLst>
            <a:ext uri="{FF2B5EF4-FFF2-40B4-BE49-F238E27FC236}">
              <a16:creationId xmlns:a16="http://schemas.microsoft.com/office/drawing/2014/main" id="{24511516-BE6F-FA2D-E2AC-5EBCC41204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908685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923925</xdr:colOff>
      <xdr:row>1</xdr:row>
      <xdr:rowOff>133350</xdr:rowOff>
    </xdr:to>
    <xdr:pic macro="[2]!DesignIconClicked">
      <xdr:nvPicPr>
        <xdr:cNvPr id="307249" name="BExMRB28LR75W0CLAIEWTP8PBPVK" hidden="1">
          <a:extLst>
            <a:ext uri="{FF2B5EF4-FFF2-40B4-BE49-F238E27FC236}">
              <a16:creationId xmlns:a16="http://schemas.microsoft.com/office/drawing/2014/main" id="{ABFF720F-DE88-6C4A-0C0B-FE3796558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PRIHO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  <sheetName val="List2"/>
      <sheetName val="Sheet2"/>
    </sheetNames>
    <sheetDataSet>
      <sheetData sheetId="0"/>
      <sheetData sheetId="1"/>
      <sheetData sheetId="2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29"/>
  <sheetViews>
    <sheetView topLeftCell="A4" zoomScale="85" zoomScaleNormal="85" workbookViewId="0">
      <selection activeCell="G28" sqref="G28"/>
    </sheetView>
  </sheetViews>
  <sheetFormatPr defaultColWidth="12.5" defaultRowHeight="15" customHeight="1"/>
  <cols>
    <col min="1" max="1" width="51.83203125" style="25" customWidth="1"/>
    <col min="2" max="2" width="23.33203125" style="34" customWidth="1"/>
    <col min="3" max="3" width="22.83203125" style="34" customWidth="1"/>
    <col min="4" max="4" width="22.5" style="34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45" customHeight="1">
      <c r="A1" s="208" t="str">
        <f>CONCATENATE('Tekst varijable'!A2, " ", UPPER('Tekst varijable'!A1))</f>
        <v>51319 JAVNA USTANOVA LUČKA UPRAVA OSIJEK</v>
      </c>
      <c r="B1" s="208"/>
      <c r="C1" s="208"/>
      <c r="D1" s="208"/>
    </row>
    <row r="3" spans="1:26" ht="43.5" customHeight="1">
      <c r="A3" s="207" t="str">
        <f xml:space="preserve"> UPPER("Financijski plan za "&amp; LEFT(RIGHT(B10,5),5) &amp; " godinu i projekcije za "&amp; LEFT(RIGHT(C10,5),5) &amp;" i " &amp; LEFT(RIGHT(D10,5),5) &amp;"  godinu")</f>
        <v>FINANCIJSKI PLAN ZA 2024. GODINU I PROJEKCIJE ZA 2025. I 2026.  GODINU</v>
      </c>
      <c r="B3" s="207"/>
      <c r="C3" s="207"/>
      <c r="D3" s="207"/>
    </row>
    <row r="4" spans="1:26" s="7" customFormat="1" ht="12.75" customHeight="1">
      <c r="A4" s="11"/>
      <c r="B4" s="35"/>
      <c r="C4" s="35"/>
      <c r="D4" s="35"/>
    </row>
    <row r="5" spans="1:26" s="6" customFormat="1" ht="15" customHeight="1">
      <c r="A5" s="209" t="s">
        <v>10</v>
      </c>
      <c r="B5" s="209"/>
      <c r="C5" s="209"/>
      <c r="D5" s="20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" customFormat="1" ht="9" customHeight="1">
      <c r="A6" s="7"/>
      <c r="B6" s="34"/>
      <c r="C6" s="34"/>
      <c r="D6" s="3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0" customFormat="1" ht="12" customHeight="1">
      <c r="A7" s="31"/>
      <c r="B7" s="36"/>
      <c r="C7" s="36"/>
      <c r="D7" s="3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8" customHeight="1">
      <c r="A8" s="210" t="s">
        <v>25</v>
      </c>
      <c r="B8" s="210"/>
      <c r="C8" s="210"/>
      <c r="D8" s="2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" customFormat="1" ht="6.75" customHeight="1">
      <c r="A9" s="8"/>
      <c r="B9" s="37"/>
      <c r="C9" s="37"/>
      <c r="D9" s="3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6" customFormat="1" ht="32.25" customHeight="1">
      <c r="A10" s="39"/>
      <c r="B10" s="40" t="s">
        <v>40</v>
      </c>
      <c r="C10" s="40" t="s">
        <v>41</v>
      </c>
      <c r="D10" s="40" t="s">
        <v>42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>
      <c r="A11" s="41">
        <v>1</v>
      </c>
      <c r="B11" s="42">
        <v>2</v>
      </c>
      <c r="C11" s="42">
        <v>3</v>
      </c>
      <c r="D11" s="42">
        <v>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" customFormat="1" ht="18" customHeight="1">
      <c r="A12" s="43" t="s">
        <v>2</v>
      </c>
      <c r="B12" s="200">
        <v>17370336</v>
      </c>
      <c r="C12" s="200">
        <v>6794252</v>
      </c>
      <c r="D12" s="200">
        <v>4931875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</row>
    <row r="13" spans="1:26" s="5" customFormat="1" ht="28.5">
      <c r="A13" s="43" t="s">
        <v>3</v>
      </c>
      <c r="B13" s="200">
        <v>0</v>
      </c>
      <c r="C13" s="200">
        <v>0</v>
      </c>
      <c r="D13" s="200">
        <v>0</v>
      </c>
      <c r="E13" s="20"/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>
      <c r="A14" s="43" t="s">
        <v>4</v>
      </c>
      <c r="B14" s="200">
        <f>B12+B13</f>
        <v>17370336</v>
      </c>
      <c r="C14" s="200">
        <f>C12+C13</f>
        <v>6794252</v>
      </c>
      <c r="D14" s="200">
        <f>D12+D13</f>
        <v>4931875</v>
      </c>
      <c r="E14" s="20"/>
      <c r="F14" s="22"/>
      <c r="G14" s="22"/>
      <c r="H14" s="22"/>
      <c r="I14" s="22"/>
      <c r="J14" s="22"/>
      <c r="K14" s="22"/>
      <c r="L14" s="22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18" customHeight="1">
      <c r="A15" s="43" t="s">
        <v>5</v>
      </c>
      <c r="B15" s="200">
        <v>1185781</v>
      </c>
      <c r="C15" s="200">
        <v>1166397</v>
      </c>
      <c r="D15" s="200">
        <v>1127463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 ht="28.5">
      <c r="A16" s="43" t="s">
        <v>11</v>
      </c>
      <c r="B16" s="200">
        <v>15802390</v>
      </c>
      <c r="C16" s="200">
        <v>6046890</v>
      </c>
      <c r="D16" s="200">
        <v>3812647</v>
      </c>
      <c r="E16" s="19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5" customFormat="1">
      <c r="A17" s="43" t="s">
        <v>6</v>
      </c>
      <c r="B17" s="200">
        <f>B15+B16</f>
        <v>16988171</v>
      </c>
      <c r="C17" s="200">
        <f>C15+C16</f>
        <v>7213287</v>
      </c>
      <c r="D17" s="200">
        <f>D15+D16</f>
        <v>4940110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</row>
    <row r="18" spans="1:26" s="5" customFormat="1" ht="18" customHeight="1">
      <c r="A18" s="44" t="s">
        <v>12</v>
      </c>
      <c r="B18" s="200">
        <f>B14-B17</f>
        <v>382165</v>
      </c>
      <c r="C18" s="200">
        <f>C14-C17</f>
        <v>-419035</v>
      </c>
      <c r="D18" s="200">
        <f>D14-D17</f>
        <v>-8235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6" customFormat="1" ht="14.25" customHeight="1">
      <c r="A19" s="25"/>
      <c r="B19" s="34"/>
      <c r="C19" s="34"/>
      <c r="D19" s="34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18.75" customHeight="1">
      <c r="A20" s="211" t="s">
        <v>26</v>
      </c>
      <c r="B20" s="211"/>
      <c r="C20" s="211"/>
      <c r="D20" s="211"/>
      <c r="E20" s="2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6" customFormat="1" ht="6.75" customHeight="1">
      <c r="A21" s="45"/>
      <c r="B21" s="46"/>
      <c r="C21" s="46"/>
      <c r="D21" s="46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32.25" customHeight="1">
      <c r="A22" s="47"/>
      <c r="B22" s="40" t="str">
        <f>B10</f>
        <v>Plan za 2024.</v>
      </c>
      <c r="C22" s="40" t="str">
        <f>C10</f>
        <v>Projekcija za 2025.</v>
      </c>
      <c r="D22" s="40" t="str">
        <f>D10</f>
        <v>Projekcija za 2026.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>
      <c r="A23" s="48">
        <v>1</v>
      </c>
      <c r="B23" s="49">
        <v>2</v>
      </c>
      <c r="C23" s="49">
        <v>3</v>
      </c>
      <c r="D23" s="49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6" customFormat="1" ht="28.5">
      <c r="A24" s="50" t="s">
        <v>7</v>
      </c>
      <c r="B24" s="200">
        <v>0</v>
      </c>
      <c r="C24" s="200">
        <v>0</v>
      </c>
      <c r="D24" s="200">
        <v>0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28.5">
      <c r="A25" s="50" t="s">
        <v>8</v>
      </c>
      <c r="B25" s="200">
        <v>0</v>
      </c>
      <c r="C25" s="200">
        <v>0</v>
      </c>
      <c r="D25" s="200">
        <v>0</v>
      </c>
      <c r="E25" s="19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28.5">
      <c r="A26" s="50" t="s">
        <v>17</v>
      </c>
      <c r="B26" s="200">
        <v>169605</v>
      </c>
      <c r="C26" s="200">
        <v>551770</v>
      </c>
      <c r="D26" s="200">
        <v>132735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6" customFormat="1" ht="28.5">
      <c r="A27" s="50" t="s">
        <v>18</v>
      </c>
      <c r="B27" s="200">
        <v>-551770</v>
      </c>
      <c r="C27" s="200">
        <v>-132735</v>
      </c>
      <c r="D27" s="200">
        <v>-124500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5" customFormat="1" ht="18" customHeight="1">
      <c r="A28" s="50" t="s">
        <v>13</v>
      </c>
      <c r="B28" s="200">
        <f>B24+B25+B26+B27</f>
        <v>-382165</v>
      </c>
      <c r="C28" s="200">
        <f>C24+C25+C26+C27</f>
        <v>419035</v>
      </c>
      <c r="D28" s="200">
        <f>D24+D25+D26+D27</f>
        <v>8235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6" customFormat="1" ht="28.5">
      <c r="A29" s="50" t="s">
        <v>9</v>
      </c>
      <c r="B29" s="200">
        <f>B18+B28</f>
        <v>0</v>
      </c>
      <c r="C29" s="200">
        <f>C18+C28</f>
        <v>0</v>
      </c>
      <c r="D29" s="200">
        <f>D18+D28</f>
        <v>0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/>
    <row r="31" spans="1:26" s="4" customFormat="1" ht="15" customHeight="1">
      <c r="B31" s="26"/>
      <c r="C31" s="26"/>
      <c r="D31" s="26"/>
    </row>
    <row r="32" spans="1:26" s="4" customFormat="1" ht="15" customHeight="1">
      <c r="B32" s="26"/>
      <c r="C32" s="26"/>
      <c r="D32" s="26"/>
    </row>
    <row r="33" spans="2:4" s="4" customFormat="1" ht="17.2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  <row r="129" spans="2:4" s="4" customFormat="1" ht="15" customHeight="1">
      <c r="B129" s="26"/>
      <c r="C129" s="26"/>
      <c r="D129" s="26"/>
    </row>
  </sheetData>
  <mergeCells count="5">
    <mergeCell ref="A3:D3"/>
    <mergeCell ref="A1:D1"/>
    <mergeCell ref="A5:D5"/>
    <mergeCell ref="A8:D8"/>
    <mergeCell ref="A20:D20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Q25"/>
  <sheetViews>
    <sheetView workbookViewId="0">
      <selection activeCell="C24" sqref="C24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84" style="52" customWidth="1"/>
    <col min="5" max="5" width="67.6640625" style="52" hidden="1" customWidth="1"/>
    <col min="6" max="6" width="81.33203125" style="92" hidden="1" customWidth="1"/>
    <col min="7" max="7" width="23.5" style="52" customWidth="1"/>
    <col min="8" max="8" width="18" style="52" customWidth="1"/>
    <col min="9" max="9" width="17" style="52" customWidth="1"/>
    <col min="10" max="11" width="18" style="52" bestFit="1" customWidth="1"/>
    <col min="12" max="12" width="13.6640625" style="52" bestFit="1" customWidth="1"/>
    <col min="13" max="13" width="18" style="52" bestFit="1" customWidth="1"/>
    <col min="14" max="14" width="11" style="52" bestFit="1" customWidth="1"/>
    <col min="15" max="15" width="18" style="52" bestFit="1" customWidth="1"/>
    <col min="16" max="16" width="11" style="52" bestFit="1" customWidth="1"/>
    <col min="17" max="16384" width="9.33203125" style="52"/>
  </cols>
  <sheetData>
    <row r="1" spans="1:17" ht="20.25" customHeight="1">
      <c r="A1" s="212" t="s">
        <v>43</v>
      </c>
      <c r="B1" s="213"/>
      <c r="C1" s="213"/>
      <c r="D1" s="213"/>
      <c r="E1" s="213"/>
      <c r="F1" s="213"/>
      <c r="G1" s="213"/>
      <c r="H1" s="213"/>
      <c r="I1" s="213"/>
    </row>
    <row r="2" spans="1:17" ht="16.5">
      <c r="A2" s="53"/>
      <c r="F2" s="52"/>
    </row>
    <row r="3" spans="1:17" ht="15.75">
      <c r="A3" s="214" t="s">
        <v>44</v>
      </c>
      <c r="B3" s="214"/>
      <c r="C3" s="214"/>
      <c r="D3" s="214"/>
      <c r="E3" s="214"/>
      <c r="F3" s="214"/>
      <c r="G3" s="214"/>
      <c r="H3" s="214"/>
      <c r="I3" s="214"/>
    </row>
    <row r="4" spans="1:17" ht="15.75">
      <c r="A4" s="54"/>
      <c r="F4" s="52"/>
      <c r="G4" s="55"/>
      <c r="H4" s="55"/>
      <c r="I4" s="55"/>
    </row>
    <row r="5" spans="1:17">
      <c r="F5" s="52"/>
      <c r="G5" s="56"/>
      <c r="H5" s="56"/>
      <c r="I5" s="56"/>
    </row>
    <row r="6" spans="1:17" s="59" customFormat="1" ht="28.5">
      <c r="A6" s="57" t="s">
        <v>45</v>
      </c>
      <c r="B6" s="57" t="s">
        <v>46</v>
      </c>
      <c r="C6" s="57" t="s">
        <v>47</v>
      </c>
      <c r="D6" s="57" t="s">
        <v>48</v>
      </c>
      <c r="E6" s="58"/>
      <c r="F6" s="58"/>
      <c r="G6" s="58" t="s">
        <v>40</v>
      </c>
      <c r="H6" s="58" t="s">
        <v>41</v>
      </c>
      <c r="I6" s="58" t="s">
        <v>42</v>
      </c>
    </row>
    <row r="7" spans="1:17" s="63" customFormat="1" ht="11.25">
      <c r="A7" s="60">
        <v>1</v>
      </c>
      <c r="B7" s="60">
        <v>2</v>
      </c>
      <c r="C7" s="60">
        <v>3</v>
      </c>
      <c r="D7" s="60">
        <v>4</v>
      </c>
      <c r="E7" s="61"/>
      <c r="F7" s="61"/>
      <c r="G7" s="62">
        <v>5</v>
      </c>
      <c r="H7" s="62">
        <v>6</v>
      </c>
      <c r="I7" s="62">
        <v>7</v>
      </c>
    </row>
    <row r="8" spans="1:17" s="63" customFormat="1">
      <c r="A8" s="64"/>
      <c r="B8" s="65"/>
      <c r="C8" s="65"/>
      <c r="D8" s="66" t="s">
        <v>4</v>
      </c>
      <c r="E8" s="67"/>
      <c r="F8" s="67"/>
      <c r="G8" s="201">
        <f>G11</f>
        <v>17370336</v>
      </c>
      <c r="H8" s="201">
        <f>H11</f>
        <v>6794252</v>
      </c>
      <c r="I8" s="201">
        <f>I11</f>
        <v>4931875</v>
      </c>
    </row>
    <row r="9" spans="1:17" ht="33.75" hidden="1">
      <c r="A9" s="68" t="str">
        <f>IF(ISNUMBER(SEARCH("XXX", E9)),LEFT(E9, LEN(E9)-3),"")</f>
        <v/>
      </c>
      <c r="B9" s="69" t="str">
        <f>IF(ISNUMBER(SEARCH("YYY", E9)),LEFT(E9, LEN(E9)-3),"")</f>
        <v/>
      </c>
      <c r="C9" s="69" t="str">
        <f>IF(ISNUMBER(VALUE(E9)),E9,"")</f>
        <v/>
      </c>
      <c r="D9" s="70" t="str">
        <f>IF(ISNUMBER(SEARCH("XXX", E9)),VLOOKUP(CONCATENATE("DRRH/",LEFT(E9, LEN(E9)-3)),[1]List1!A$2:B$100,2,FALSE),IF(ISNUMBER(SEARCH("YYY", E9)),VLOOKUP(CONCATENATE("DRRH/",LEFT(E9, LEN(E9)-3)),[1]List1!C$2:D$100,2,FALSE),F9))</f>
        <v/>
      </c>
      <c r="E9" s="71" t="s">
        <v>14</v>
      </c>
      <c r="F9" s="71" t="s">
        <v>14</v>
      </c>
      <c r="G9" s="202" t="s">
        <v>49</v>
      </c>
      <c r="H9" s="202" t="s">
        <v>50</v>
      </c>
      <c r="I9" s="202" t="s">
        <v>51</v>
      </c>
      <c r="J9" s="67"/>
      <c r="K9" s="67"/>
      <c r="L9" s="67"/>
      <c r="M9" s="67"/>
      <c r="N9" s="67"/>
    </row>
    <row r="10" spans="1:17" hidden="1">
      <c r="A10" s="72" t="str">
        <f>IF(LEN(TRIM(E10)) = 1, TRIM(E10), "" )</f>
        <v/>
      </c>
      <c r="B10" s="73" t="str">
        <f>IF(LEN(TRIM(E10)) = 2, TRIM(E10), "" )</f>
        <v/>
      </c>
      <c r="C10" s="73" t="str">
        <f>IF(LEN(TRIM(E10)) = 3, TRIM(E10), "" )</f>
        <v/>
      </c>
      <c r="D10" s="74" t="str">
        <f>IF(LEN(TRIM(E10)) = 4, TRIM(E10), "" )</f>
        <v/>
      </c>
      <c r="E10" s="71" t="s">
        <v>19</v>
      </c>
      <c r="F10" s="71" t="s">
        <v>14</v>
      </c>
      <c r="G10" s="203" t="s">
        <v>24</v>
      </c>
      <c r="H10" s="203" t="s">
        <v>24</v>
      </c>
      <c r="I10" s="203" t="s">
        <v>24</v>
      </c>
      <c r="J10" s="75"/>
      <c r="K10" s="75"/>
      <c r="L10" s="67"/>
      <c r="M10" s="67"/>
      <c r="N10" s="67"/>
    </row>
    <row r="11" spans="1:17">
      <c r="A11" s="76">
        <v>6</v>
      </c>
      <c r="B11" s="77" t="str">
        <f t="shared" ref="B11:B25" si="0">IF(ISNUMBER(SEARCH("YYY", E11)),LEFT(E11, LEN(E11)-3),"")</f>
        <v/>
      </c>
      <c r="C11" s="77" t="str">
        <f t="shared" ref="C11:C22" si="1">IF(ISNUMBER(VALUE(E11)),E11,"")</f>
        <v/>
      </c>
      <c r="D11" s="78" t="str">
        <f>IF(ISNUMBER(SEARCH("XXX", E11)),VLOOKUP(CONCATENATE("DRRH/",LEFT(E11, LEN(E11)-3)),[1]List1!A$2:B$100,2,FALSE),IF(ISNUMBER(SEARCH("YYY", E11)),VLOOKUP(CONCATENATE("DRRH/",LEFT(E11, LEN(E11)-3)),[1]List1!C$2:D$100,2,FALSE),F11))</f>
        <v>Prihodi poslovanja</v>
      </c>
      <c r="E11" s="79" t="s">
        <v>52</v>
      </c>
      <c r="F11" s="79" t="s">
        <v>14</v>
      </c>
      <c r="G11" s="201">
        <f>G12+G16+G18+G20+G22</f>
        <v>17370336</v>
      </c>
      <c r="H11" s="201">
        <f>H12+H16+H18+H20+H22</f>
        <v>6794252</v>
      </c>
      <c r="I11" s="201">
        <f>I12+I16+I18+I20+I22</f>
        <v>4931875</v>
      </c>
      <c r="J11" s="80"/>
      <c r="K11" s="80"/>
      <c r="L11" s="67"/>
      <c r="M11" s="67"/>
      <c r="N11" s="67"/>
    </row>
    <row r="12" spans="1:17">
      <c r="A12" s="81" t="str">
        <f t="shared" ref="A12:A25" si="2">IF(ISNUMBER(SEARCH("XXX", E12)),LEFT(E12, LEN(E12)-3),"")</f>
        <v/>
      </c>
      <c r="B12" s="77">
        <v>63</v>
      </c>
      <c r="C12" s="77" t="str">
        <f t="shared" si="1"/>
        <v/>
      </c>
      <c r="D12" s="78" t="str">
        <f>IF(ISNUMBER(SEARCH("XXX", E12)),VLOOKUP(CONCATENATE("DRRH/",LEFT(E12, LEN(E12)-3)),[1]List1!A$2:B$100,2,FALSE),IF(ISNUMBER(SEARCH("YYY", E12)),VLOOKUP(CONCATENATE("DRRH/",LEFT(E12, LEN(E12)-3)),[1]List1!C$2:D$100,2,FALSE),F12))</f>
        <v>Pomoći iz inozemstva (darovnice) i od subjekata unutar općeg proračuna</v>
      </c>
      <c r="E12" s="82" t="s">
        <v>53</v>
      </c>
      <c r="F12" s="82" t="s">
        <v>14</v>
      </c>
      <c r="G12" s="201">
        <f>G13+G14+G15</f>
        <v>10423281</v>
      </c>
      <c r="H12" s="201">
        <f>H13+H14+H15</f>
        <v>1619768</v>
      </c>
      <c r="I12" s="201">
        <f>I13+I14+I15</f>
        <v>34375</v>
      </c>
      <c r="J12" s="80"/>
      <c r="K12" s="80"/>
      <c r="L12" s="80"/>
      <c r="M12" s="80"/>
      <c r="N12" s="80"/>
      <c r="O12" s="83"/>
      <c r="P12" s="83"/>
      <c r="Q12" s="83"/>
    </row>
    <row r="13" spans="1:17">
      <c r="A13" s="84" t="str">
        <f t="shared" si="2"/>
        <v/>
      </c>
      <c r="B13" s="85" t="str">
        <f t="shared" si="0"/>
        <v/>
      </c>
      <c r="C13" s="85">
        <v>51</v>
      </c>
      <c r="D13" s="86" t="str">
        <f>IF(ISNUMBER(SEARCH("XXX", E13)),VLOOKUP(CONCATENATE("DRRH/",LEFT(E13, LEN(E13)-3)),[1]List1!A$2:B$100,2,FALSE),IF(ISNUMBER(SEARCH("YYY", E13)),VLOOKUP(CONCATENATE("DRRH/",LEFT(E13, LEN(E13)-3)),[1]List1!C$2:D$100,2,FALSE),F13))</f>
        <v>Pomoći EU</v>
      </c>
      <c r="E13" s="87" t="s">
        <v>54</v>
      </c>
      <c r="F13" s="88" t="s">
        <v>55</v>
      </c>
      <c r="G13" s="89">
        <v>787000</v>
      </c>
      <c r="H13" s="89"/>
      <c r="I13" s="89"/>
      <c r="J13" s="75"/>
      <c r="K13" s="75"/>
      <c r="L13" s="80"/>
      <c r="M13" s="80"/>
      <c r="N13" s="80"/>
      <c r="O13" s="83"/>
      <c r="P13" s="83"/>
      <c r="Q13" s="83"/>
    </row>
    <row r="14" spans="1:17">
      <c r="A14" s="84" t="str">
        <f t="shared" si="2"/>
        <v/>
      </c>
      <c r="B14" s="85" t="str">
        <f t="shared" si="0"/>
        <v/>
      </c>
      <c r="C14" s="85">
        <v>56</v>
      </c>
      <c r="D14" s="86" t="str">
        <f>IF(ISNUMBER(SEARCH("XXX", E14)),VLOOKUP(CONCATENATE("DRRH/",LEFT(E14, LEN(E14)-3)),[1]List1!A$2:B$100,2,FALSE),IF(ISNUMBER(SEARCH("YYY", E14)),VLOOKUP(CONCATENATE("DRRH/",LEFT(E14, LEN(E14)-3)),[1]List1!C$2:D$100,2,FALSE),F14))</f>
        <v>Fondovi EU</v>
      </c>
      <c r="E14" s="87" t="s">
        <v>56</v>
      </c>
      <c r="F14" s="88" t="s">
        <v>57</v>
      </c>
      <c r="G14" s="89">
        <v>9480656</v>
      </c>
      <c r="H14" s="89">
        <v>1499768</v>
      </c>
      <c r="I14" s="89"/>
      <c r="J14" s="75"/>
      <c r="K14" s="75"/>
      <c r="L14" s="80"/>
      <c r="M14" s="80"/>
      <c r="N14" s="80"/>
      <c r="O14" s="83"/>
      <c r="P14" s="83"/>
      <c r="Q14" s="83"/>
    </row>
    <row r="15" spans="1:17" s="90" customFormat="1">
      <c r="A15" s="84" t="str">
        <f t="shared" si="2"/>
        <v/>
      </c>
      <c r="B15" s="85" t="str">
        <f t="shared" si="0"/>
        <v/>
      </c>
      <c r="C15" s="85">
        <v>58</v>
      </c>
      <c r="D15" s="86" t="str">
        <f>IF(ISNUMBER(SEARCH("XXX", E15)),VLOOKUP(CONCATENATE("DRRH/",LEFT(E15, LEN(E15)-3)),[1]List1!A$2:B$100,2,FALSE),IF(ISNUMBER(SEARCH("YYY", E15)),VLOOKUP(CONCATENATE("DRRH/",LEFT(E15, LEN(E15)-3)),[1]List1!C$2:D$100,2,FALSE),F15))</f>
        <v>Instrumenti EU nove generacije</v>
      </c>
      <c r="E15" s="87" t="s">
        <v>58</v>
      </c>
      <c r="F15" s="88" t="s">
        <v>59</v>
      </c>
      <c r="G15" s="89">
        <v>155625</v>
      </c>
      <c r="H15" s="89">
        <v>120000</v>
      </c>
      <c r="I15" s="89">
        <v>34375</v>
      </c>
      <c r="J15" s="75"/>
      <c r="K15" s="75"/>
      <c r="L15" s="80"/>
      <c r="M15" s="80"/>
      <c r="N15" s="80"/>
      <c r="O15" s="83"/>
      <c r="P15" s="83"/>
      <c r="Q15" s="83"/>
    </row>
    <row r="16" spans="1:17">
      <c r="A16" s="81" t="str">
        <f t="shared" si="2"/>
        <v/>
      </c>
      <c r="B16" s="77">
        <v>64</v>
      </c>
      <c r="C16" s="77" t="str">
        <f t="shared" si="1"/>
        <v/>
      </c>
      <c r="D16" s="78" t="str">
        <f>IF(ISNUMBER(SEARCH("XXX", E16)),VLOOKUP(CONCATENATE("DRRH/",LEFT(E16, LEN(E16)-3)),[1]List1!A$2:B$100,2,FALSE),IF(ISNUMBER(SEARCH("YYY", E16)),VLOOKUP(CONCATENATE("DRRH/",LEFT(E16, LEN(E16)-3)),[1]List1!C$2:D$100,2,FALSE),F16))</f>
        <v>Prihodi od imovine</v>
      </c>
      <c r="E16" s="82" t="s">
        <v>60</v>
      </c>
      <c r="F16" s="82" t="s">
        <v>14</v>
      </c>
      <c r="G16" s="201">
        <f>G17</f>
        <v>22000</v>
      </c>
      <c r="H16" s="201">
        <f>H17</f>
        <v>25000</v>
      </c>
      <c r="I16" s="201">
        <f>I17</f>
        <v>30000</v>
      </c>
      <c r="J16" s="80"/>
      <c r="K16" s="80"/>
      <c r="L16" s="80"/>
      <c r="M16" s="80"/>
      <c r="N16" s="80"/>
      <c r="O16" s="83"/>
      <c r="P16" s="83"/>
      <c r="Q16" s="83"/>
    </row>
    <row r="17" spans="1:17">
      <c r="A17" s="84" t="str">
        <f t="shared" si="2"/>
        <v/>
      </c>
      <c r="B17" s="85" t="str">
        <f t="shared" si="0"/>
        <v/>
      </c>
      <c r="C17" s="85">
        <v>43</v>
      </c>
      <c r="D17" s="86" t="str">
        <f>IF(ISNUMBER(SEARCH("XXX", E17)),VLOOKUP(CONCATENATE("DRRH/",LEFT(E17, LEN(E17)-3)),[1]List1!A$2:B$100,2,FALSE),IF(ISNUMBER(SEARCH("YYY", E17)),VLOOKUP(CONCATENATE("DRRH/",LEFT(E17, LEN(E17)-3)),[1]List1!C$2:D$100,2,FALSE),F17))</f>
        <v>Ostali prihodi za posebne namjene</v>
      </c>
      <c r="E17" s="87" t="s">
        <v>61</v>
      </c>
      <c r="F17" s="88" t="s">
        <v>62</v>
      </c>
      <c r="G17" s="89">
        <v>22000</v>
      </c>
      <c r="H17" s="89">
        <v>25000</v>
      </c>
      <c r="I17" s="89">
        <v>30000</v>
      </c>
      <c r="J17" s="75"/>
      <c r="K17" s="75"/>
      <c r="L17" s="80"/>
      <c r="M17" s="80"/>
      <c r="N17" s="80"/>
      <c r="O17" s="83"/>
      <c r="P17" s="83"/>
      <c r="Q17" s="83"/>
    </row>
    <row r="18" spans="1:17" ht="25.5">
      <c r="A18" s="81" t="str">
        <f t="shared" si="2"/>
        <v/>
      </c>
      <c r="B18" s="77">
        <v>65</v>
      </c>
      <c r="C18" s="77" t="str">
        <f t="shared" si="1"/>
        <v/>
      </c>
      <c r="D18" s="78" t="str">
        <f>IF(ISNUMBER(SEARCH("XXX", E18)),VLOOKUP(CONCATENATE("DRRH/",LEFT(E18, LEN(E18)-3)),[1]List1!A$2:B$100,2,FALSE),IF(ISNUMBER(SEARCH("YYY", E18)),VLOOKUP(CONCATENATE("DRRH/",LEFT(E18, LEN(E18)-3)),[1]List1!C$2:D$100,2,FALSE),F18))</f>
        <v>Prihodi od upravnih i administrativnih pristojbi, pristojbi po posebnim propisima i naknada</v>
      </c>
      <c r="E18" s="82" t="s">
        <v>63</v>
      </c>
      <c r="F18" s="82" t="s">
        <v>14</v>
      </c>
      <c r="G18" s="201">
        <f>G19</f>
        <v>118000</v>
      </c>
      <c r="H18" s="201">
        <f>H19</f>
        <v>120000</v>
      </c>
      <c r="I18" s="201">
        <f>I19</f>
        <v>125000</v>
      </c>
      <c r="J18" s="83"/>
      <c r="K18" s="83"/>
    </row>
    <row r="19" spans="1:17">
      <c r="A19" s="72" t="str">
        <f t="shared" si="2"/>
        <v/>
      </c>
      <c r="B19" s="73" t="str">
        <f t="shared" si="0"/>
        <v/>
      </c>
      <c r="C19" s="73">
        <v>43</v>
      </c>
      <c r="D19" s="74" t="str">
        <f>IF(ISNUMBER(SEARCH("XXX", E19)),VLOOKUP(CONCATENATE("DRRH/",LEFT(E19, LEN(E19)-3)),[1]List1!A$2:B$100,2,FALSE),IF(ISNUMBER(SEARCH("YYY", E19)),VLOOKUP(CONCATENATE("DRRH/",LEFT(E19, LEN(E19)-3)),[1]List1!C$2:D$100,2,FALSE),F19))</f>
        <v>Ostali prihodi za posebne namjene</v>
      </c>
      <c r="E19" s="87" t="s">
        <v>61</v>
      </c>
      <c r="F19" s="88" t="s">
        <v>62</v>
      </c>
      <c r="G19" s="89">
        <v>118000</v>
      </c>
      <c r="H19" s="89">
        <v>120000</v>
      </c>
      <c r="I19" s="89">
        <v>125000</v>
      </c>
      <c r="J19" s="91"/>
      <c r="K19" s="91"/>
    </row>
    <row r="20" spans="1:17">
      <c r="A20" s="81" t="str">
        <f t="shared" si="2"/>
        <v/>
      </c>
      <c r="B20" s="77">
        <v>66</v>
      </c>
      <c r="C20" s="77" t="str">
        <f t="shared" si="1"/>
        <v/>
      </c>
      <c r="D20" s="78" t="str">
        <f>IF(ISNUMBER(SEARCH("XXX", E20)),VLOOKUP(CONCATENATE("DRRH/",LEFT(E20, LEN(E20)-3)),[1]List1!A$2:B$100,2,FALSE),IF(ISNUMBER(SEARCH("YYY", E20)),VLOOKUP(CONCATENATE("DRRH/",LEFT(E20, LEN(E20)-3)),[1]List1!C$2:D$100,2,FALSE),F20))</f>
        <v>Prihodi od prodaje proizvoda i robe te pruženih usluga i prihodi od donacija</v>
      </c>
      <c r="E20" s="82" t="s">
        <v>64</v>
      </c>
      <c r="F20" s="82" t="s">
        <v>14</v>
      </c>
      <c r="G20" s="201">
        <f>G21</f>
        <v>7000</v>
      </c>
      <c r="H20" s="201">
        <f>H21</f>
        <v>7200</v>
      </c>
      <c r="I20" s="201">
        <f>I21</f>
        <v>7500</v>
      </c>
      <c r="J20" s="83"/>
      <c r="K20" s="83"/>
    </row>
    <row r="21" spans="1:17">
      <c r="A21" s="72" t="str">
        <f t="shared" si="2"/>
        <v/>
      </c>
      <c r="B21" s="73" t="str">
        <f t="shared" si="0"/>
        <v/>
      </c>
      <c r="C21" s="73">
        <v>31</v>
      </c>
      <c r="D21" s="74" t="str">
        <f>IF(ISNUMBER(SEARCH("XXX", E21)),VLOOKUP(CONCATENATE("DRRH/",LEFT(E21, LEN(E21)-3)),[1]List1!A$2:B$100,2,FALSE),IF(ISNUMBER(SEARCH("YYY", E21)),VLOOKUP(CONCATENATE("DRRH/",LEFT(E21, LEN(E21)-3)),[1]List1!C$2:D$100,2,FALSE),F21))</f>
        <v>Vlastiti prihodi</v>
      </c>
      <c r="E21" s="87" t="s">
        <v>65</v>
      </c>
      <c r="F21" s="88" t="s">
        <v>66</v>
      </c>
      <c r="G21" s="89">
        <v>7000</v>
      </c>
      <c r="H21" s="89">
        <v>7200</v>
      </c>
      <c r="I21" s="89">
        <v>7500</v>
      </c>
      <c r="J21" s="91"/>
      <c r="K21" s="91"/>
    </row>
    <row r="22" spans="1:17">
      <c r="A22" s="81" t="str">
        <f t="shared" si="2"/>
        <v/>
      </c>
      <c r="B22" s="77">
        <v>67</v>
      </c>
      <c r="C22" s="77" t="str">
        <f t="shared" si="1"/>
        <v/>
      </c>
      <c r="D22" s="78" t="str">
        <f>IF(ISNUMBER(SEARCH("XXX", E22)),VLOOKUP(CONCATENATE("DRRH/",LEFT(E22, LEN(E22)-3)),[1]List1!A$2:B$100,2,FALSE),IF(ISNUMBER(SEARCH("YYY", E22)),VLOOKUP(CONCATENATE("DRRH/",LEFT(E22, LEN(E22)-3)),[1]List1!C$2:D$100,2,FALSE),F22))</f>
        <v>Prihodi iz proračuna</v>
      </c>
      <c r="E22" s="82" t="s">
        <v>67</v>
      </c>
      <c r="F22" s="82" t="s">
        <v>14</v>
      </c>
      <c r="G22" s="201">
        <f>G23+G24+G25</f>
        <v>6800055</v>
      </c>
      <c r="H22" s="201">
        <f>H23+H24+H25</f>
        <v>5022284</v>
      </c>
      <c r="I22" s="201">
        <f>I23+I24+I25</f>
        <v>4735000</v>
      </c>
      <c r="J22" s="90"/>
      <c r="K22" s="90"/>
    </row>
    <row r="23" spans="1:17">
      <c r="A23" s="72" t="str">
        <f t="shared" si="2"/>
        <v/>
      </c>
      <c r="B23" s="73" t="str">
        <f t="shared" si="0"/>
        <v/>
      </c>
      <c r="C23" s="73">
        <v>11</v>
      </c>
      <c r="D23" s="74" t="str">
        <f>IF(ISNUMBER(SEARCH("XXX", E23)),VLOOKUP(CONCATENATE("DRRH/",LEFT(E23, LEN(E23)-3)),[1]List1!A$2:B$100,2,FALSE),IF(ISNUMBER(SEARCH("YYY", E23)),VLOOKUP(CONCATENATE("DRRH/",LEFT(E23, LEN(E23)-3)),[1]List1!C$2:D$100,2,FALSE),F23))</f>
        <v>Opći prihodi i primici</v>
      </c>
      <c r="E23" s="87" t="s">
        <v>68</v>
      </c>
      <c r="F23" s="88" t="s">
        <v>69</v>
      </c>
      <c r="G23" s="89">
        <v>4415249</v>
      </c>
      <c r="H23" s="89">
        <v>3752275</v>
      </c>
      <c r="I23" s="89">
        <v>3703000</v>
      </c>
      <c r="J23" s="91"/>
      <c r="K23" s="91"/>
    </row>
    <row r="24" spans="1:17">
      <c r="A24" s="72" t="str">
        <f t="shared" si="2"/>
        <v/>
      </c>
      <c r="B24" s="73" t="str">
        <f t="shared" si="0"/>
        <v/>
      </c>
      <c r="C24" s="73">
        <v>12</v>
      </c>
      <c r="D24" s="74" t="str">
        <f>IF(ISNUMBER(SEARCH("XXX", E24)),VLOOKUP(CONCATENATE("DRRH/",LEFT(E24, LEN(E24)-3)),[1]List1!A$2:B$100,2,FALSE),IF(ISNUMBER(SEARCH("YYY", E24)),VLOOKUP(CONCATENATE("DRRH/",LEFT(E24, LEN(E24)-3)),[1]List1!C$2:D$100,2,FALSE),F24))</f>
        <v>Sredstva učešća za pomoći</v>
      </c>
      <c r="E24" s="87" t="s">
        <v>70</v>
      </c>
      <c r="F24" s="88" t="s">
        <v>71</v>
      </c>
      <c r="G24" s="89">
        <v>2072806</v>
      </c>
      <c r="H24" s="89">
        <v>954009</v>
      </c>
      <c r="I24" s="89">
        <v>516000</v>
      </c>
      <c r="J24" s="91"/>
      <c r="K24" s="91"/>
    </row>
    <row r="25" spans="1:17">
      <c r="A25" s="72" t="str">
        <f t="shared" si="2"/>
        <v/>
      </c>
      <c r="B25" s="73" t="str">
        <f t="shared" si="0"/>
        <v/>
      </c>
      <c r="C25" s="73">
        <v>55</v>
      </c>
      <c r="D25" s="74" t="str">
        <f>IF(ISNUMBER(SEARCH("XXX", E25)),VLOOKUP(CONCATENATE("DRRH/",LEFT(E25, LEN(E25)-3)),[1]List1!A$2:B$100,2,FALSE),IF(ISNUMBER(SEARCH("YYY", E25)),VLOOKUP(CONCATENATE("DRRH/",LEFT(E25, LEN(E25)-3)),[1]List1!C$2:D$100,2,FALSE),F25))</f>
        <v>Refundacije iz pomoći EU</v>
      </c>
      <c r="E25" s="87" t="s">
        <v>72</v>
      </c>
      <c r="F25" s="88" t="s">
        <v>73</v>
      </c>
      <c r="G25" s="89">
        <v>312000</v>
      </c>
      <c r="H25" s="89">
        <v>316000</v>
      </c>
      <c r="I25" s="89">
        <v>516000</v>
      </c>
      <c r="J25" s="91"/>
      <c r="K25" s="91"/>
    </row>
  </sheetData>
  <mergeCells count="2">
    <mergeCell ref="A1:I1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S38"/>
  <sheetViews>
    <sheetView workbookViewId="0">
      <selection activeCell="O38" sqref="O38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84" style="52" customWidth="1"/>
    <col min="5" max="5" width="19.83203125" style="52" hidden="1" customWidth="1"/>
    <col min="6" max="6" width="23.5" style="92" hidden="1" customWidth="1"/>
    <col min="7" max="7" width="23.5" style="52" hidden="1" customWidth="1"/>
    <col min="8" max="8" width="24.1640625" style="52" hidden="1" customWidth="1"/>
    <col min="9" max="9" width="12.5" style="52" hidden="1" customWidth="1"/>
    <col min="10" max="10" width="22.1640625" style="52" hidden="1" customWidth="1"/>
    <col min="11" max="11" width="20.1640625" style="112" customWidth="1"/>
    <col min="12" max="13" width="19.1640625" style="112" bestFit="1" customWidth="1"/>
    <col min="14" max="15" width="18" style="52" bestFit="1" customWidth="1"/>
    <col min="16" max="16" width="13.6640625" style="52" bestFit="1" customWidth="1"/>
    <col min="17" max="17" width="18" style="52" bestFit="1" customWidth="1"/>
    <col min="18" max="18" width="11" style="52" bestFit="1" customWidth="1"/>
    <col min="19" max="19" width="18" style="52" bestFit="1" customWidth="1"/>
    <col min="20" max="20" width="11" style="52" bestFit="1" customWidth="1"/>
    <col min="21" max="16384" width="9.33203125" style="52"/>
  </cols>
  <sheetData>
    <row r="1" spans="1:19" ht="20.25" customHeight="1">
      <c r="A1" s="214" t="s">
        <v>74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9">
      <c r="F2" s="52"/>
      <c r="G2" s="56"/>
      <c r="H2" s="56"/>
      <c r="I2" s="56"/>
      <c r="J2" s="56"/>
      <c r="K2" s="93"/>
      <c r="L2" s="93"/>
      <c r="M2" s="93"/>
    </row>
    <row r="3" spans="1:19" s="59" customFormat="1" ht="25.5">
      <c r="A3" s="94" t="s">
        <v>45</v>
      </c>
      <c r="B3" s="94" t="s">
        <v>46</v>
      </c>
      <c r="C3" s="94" t="s">
        <v>47</v>
      </c>
      <c r="D3" s="94" t="s">
        <v>75</v>
      </c>
      <c r="E3" s="95"/>
      <c r="F3" s="95" t="s">
        <v>48</v>
      </c>
      <c r="G3" s="95"/>
      <c r="H3" s="95"/>
      <c r="I3" s="95"/>
      <c r="J3" s="95"/>
      <c r="K3" s="95" t="s">
        <v>40</v>
      </c>
      <c r="L3" s="96" t="s">
        <v>41</v>
      </c>
      <c r="M3" s="96" t="s">
        <v>42</v>
      </c>
    </row>
    <row r="4" spans="1:19" s="63" customFormat="1" ht="11.25">
      <c r="A4" s="60">
        <v>1</v>
      </c>
      <c r="B4" s="60">
        <v>2</v>
      </c>
      <c r="C4" s="60">
        <v>3</v>
      </c>
      <c r="D4" s="60">
        <v>4</v>
      </c>
      <c r="E4" s="61"/>
      <c r="F4" s="61"/>
      <c r="G4" s="61"/>
      <c r="H4" s="61"/>
      <c r="I4" s="61"/>
      <c r="J4" s="61"/>
      <c r="K4" s="97">
        <v>5</v>
      </c>
      <c r="L4" s="97">
        <v>6</v>
      </c>
      <c r="M4" s="97">
        <v>7</v>
      </c>
    </row>
    <row r="5" spans="1:19" s="63" customFormat="1">
      <c r="A5" s="65"/>
      <c r="B5" s="65"/>
      <c r="C5" s="65"/>
      <c r="D5" s="98" t="s">
        <v>6</v>
      </c>
      <c r="K5" s="201">
        <f>K9+K27</f>
        <v>16988171</v>
      </c>
      <c r="L5" s="201">
        <f>L9+L27</f>
        <v>7213287</v>
      </c>
      <c r="M5" s="201">
        <f>M9+M27</f>
        <v>4940110</v>
      </c>
    </row>
    <row r="6" spans="1:19" hidden="1">
      <c r="A6" s="99" t="str">
        <f>IF(ISNUMBER(VALUE(E6)),E6,"")</f>
        <v/>
      </c>
      <c r="B6" s="100" t="str">
        <f>IF(ISNUMBER(VALUE(G6)),G6,"")</f>
        <v/>
      </c>
      <c r="C6" s="100" t="str">
        <f>IF(ISNUMBER(VALUE(I6)),I6,"")</f>
        <v/>
      </c>
      <c r="D6" s="98" t="str">
        <f>CONCATENATE(F6,"    ",H6,"    ",J6)</f>
        <v xml:space="preserve">        </v>
      </c>
      <c r="E6" s="101" t="s">
        <v>14</v>
      </c>
      <c r="F6" s="101" t="s">
        <v>14</v>
      </c>
      <c r="G6" s="101" t="s">
        <v>14</v>
      </c>
      <c r="H6" s="101" t="s">
        <v>14</v>
      </c>
      <c r="I6" s="101" t="s">
        <v>14</v>
      </c>
      <c r="J6" s="101" t="s">
        <v>14</v>
      </c>
      <c r="K6" s="204" t="s">
        <v>40</v>
      </c>
      <c r="L6" s="204" t="s">
        <v>41</v>
      </c>
      <c r="M6" s="204" t="s">
        <v>42</v>
      </c>
      <c r="N6" s="67"/>
      <c r="O6" s="67"/>
    </row>
    <row r="7" spans="1:19" hidden="1">
      <c r="A7" s="102"/>
      <c r="B7" s="102"/>
      <c r="C7" s="102"/>
      <c r="E7" s="101" t="s">
        <v>76</v>
      </c>
      <c r="F7" s="101" t="s">
        <v>14</v>
      </c>
      <c r="G7" s="101" t="s">
        <v>77</v>
      </c>
      <c r="H7" s="101" t="s">
        <v>14</v>
      </c>
      <c r="I7" s="101" t="s">
        <v>78</v>
      </c>
      <c r="J7" s="101" t="s">
        <v>14</v>
      </c>
      <c r="K7" s="205" t="s">
        <v>24</v>
      </c>
      <c r="L7" s="205" t="s">
        <v>24</v>
      </c>
      <c r="M7" s="205" t="s">
        <v>24</v>
      </c>
      <c r="N7" s="67"/>
      <c r="O7" s="67"/>
    </row>
    <row r="8" spans="1:19" hidden="1">
      <c r="A8" s="103"/>
      <c r="B8" s="103"/>
      <c r="C8" s="103"/>
      <c r="D8" s="104"/>
      <c r="E8" s="105" t="s">
        <v>79</v>
      </c>
      <c r="F8" s="105" t="s">
        <v>14</v>
      </c>
      <c r="G8" s="105" t="s">
        <v>14</v>
      </c>
      <c r="H8" s="105" t="s">
        <v>14</v>
      </c>
      <c r="I8" s="105" t="s">
        <v>14</v>
      </c>
      <c r="J8" s="105" t="s">
        <v>14</v>
      </c>
      <c r="K8" s="206">
        <v>16988171</v>
      </c>
      <c r="L8" s="206">
        <v>7213287</v>
      </c>
      <c r="M8" s="206">
        <v>4940110</v>
      </c>
      <c r="N8" s="67"/>
      <c r="O8" s="67"/>
    </row>
    <row r="9" spans="1:19">
      <c r="A9" s="99">
        <v>3</v>
      </c>
      <c r="B9" s="100" t="str">
        <f t="shared" ref="B9:B38" si="0">IF(ISNUMBER(VALUE(G9)),G9,"")</f>
        <v/>
      </c>
      <c r="C9" s="100" t="str">
        <f>IF(ISNUMBER(VALUE(I9)),I9,"")</f>
        <v/>
      </c>
      <c r="D9" s="98" t="str">
        <f t="shared" ref="D9:D38" si="1">CONCATENATE(F9,"    ",H9,"    ",J9)</f>
        <v xml:space="preserve">Rashodi poslovanja        </v>
      </c>
      <c r="E9" s="106" t="s">
        <v>80</v>
      </c>
      <c r="F9" s="106" t="s">
        <v>81</v>
      </c>
      <c r="G9" s="107" t="s">
        <v>82</v>
      </c>
      <c r="H9" s="107" t="s">
        <v>14</v>
      </c>
      <c r="I9" s="107" t="s">
        <v>14</v>
      </c>
      <c r="J9" s="107" t="s">
        <v>14</v>
      </c>
      <c r="K9" s="201">
        <f>K10+K17+K25</f>
        <v>1185781</v>
      </c>
      <c r="L9" s="201">
        <f>L10+L17+L25</f>
        <v>1166397</v>
      </c>
      <c r="M9" s="201">
        <f>M10+M17+M25</f>
        <v>1127463</v>
      </c>
      <c r="N9" s="80"/>
      <c r="O9" s="80"/>
      <c r="P9" s="83"/>
      <c r="Q9" s="83"/>
      <c r="R9" s="83"/>
      <c r="S9" s="83"/>
    </row>
    <row r="10" spans="1:19">
      <c r="A10" s="99" t="str">
        <f t="shared" ref="A10:A38" si="2">IF(ISNUMBER(VALUE(E10)),E10,"")</f>
        <v/>
      </c>
      <c r="B10" s="100">
        <v>31</v>
      </c>
      <c r="C10" s="100" t="str">
        <f>IF(ISNUMBER(VALUE(I10)),I10,"")</f>
        <v/>
      </c>
      <c r="D10" s="98" t="str">
        <f t="shared" si="1"/>
        <v xml:space="preserve">    Rashodi za zaposlene    </v>
      </c>
      <c r="E10" s="106" t="s">
        <v>14</v>
      </c>
      <c r="F10" s="106" t="s">
        <v>14</v>
      </c>
      <c r="G10" s="106" t="s">
        <v>65</v>
      </c>
      <c r="H10" s="106" t="s">
        <v>83</v>
      </c>
      <c r="I10" s="107" t="s">
        <v>82</v>
      </c>
      <c r="J10" s="107" t="s">
        <v>14</v>
      </c>
      <c r="K10" s="201">
        <f>K11+K12+K13+K14+K15+K16</f>
        <v>318745</v>
      </c>
      <c r="L10" s="201">
        <f>L11+L12+L13+L14+L15+L16</f>
        <v>327000</v>
      </c>
      <c r="M10" s="201">
        <f>M11+M12+M13+M14+M15+M16</f>
        <v>329500</v>
      </c>
      <c r="N10" s="80"/>
      <c r="O10" s="80"/>
      <c r="P10" s="83"/>
      <c r="Q10" s="83"/>
      <c r="R10" s="83"/>
      <c r="S10" s="83"/>
    </row>
    <row r="11" spans="1:19">
      <c r="A11" s="108" t="str">
        <f t="shared" si="2"/>
        <v/>
      </c>
      <c r="B11" s="109" t="str">
        <f t="shared" si="0"/>
        <v/>
      </c>
      <c r="C11" s="109">
        <v>11</v>
      </c>
      <c r="D11" s="110" t="str">
        <f t="shared" si="1"/>
        <v xml:space="preserve">        Opći prihodi i primici</v>
      </c>
      <c r="E11" s="111" t="s">
        <v>14</v>
      </c>
      <c r="F11" s="111" t="s">
        <v>14</v>
      </c>
      <c r="G11" s="111" t="s">
        <v>14</v>
      </c>
      <c r="H11" s="111" t="s">
        <v>14</v>
      </c>
      <c r="I11" s="111" t="s">
        <v>68</v>
      </c>
      <c r="J11" s="111" t="s">
        <v>69</v>
      </c>
      <c r="K11" s="89">
        <v>209200</v>
      </c>
      <c r="L11" s="89">
        <v>241000</v>
      </c>
      <c r="M11" s="89">
        <v>241000</v>
      </c>
      <c r="N11" s="75"/>
      <c r="O11" s="75"/>
      <c r="P11" s="91"/>
      <c r="Q11" s="91"/>
      <c r="R11" s="91"/>
      <c r="S11" s="91"/>
    </row>
    <row r="12" spans="1:19" s="90" customFormat="1">
      <c r="A12" s="108" t="str">
        <f t="shared" si="2"/>
        <v/>
      </c>
      <c r="B12" s="109" t="str">
        <f t="shared" si="0"/>
        <v/>
      </c>
      <c r="C12" s="109">
        <v>12</v>
      </c>
      <c r="D12" s="110" t="str">
        <f t="shared" si="1"/>
        <v xml:space="preserve">        Sredstva učešća za pomoći</v>
      </c>
      <c r="E12" s="111" t="s">
        <v>14</v>
      </c>
      <c r="F12" s="111" t="s">
        <v>14</v>
      </c>
      <c r="G12" s="111" t="s">
        <v>14</v>
      </c>
      <c r="H12" s="111" t="s">
        <v>14</v>
      </c>
      <c r="I12" s="111" t="s">
        <v>70</v>
      </c>
      <c r="J12" s="111" t="s">
        <v>71</v>
      </c>
      <c r="K12" s="89">
        <v>15982</v>
      </c>
      <c r="L12" s="89">
        <v>12000</v>
      </c>
      <c r="M12" s="89">
        <v>12000</v>
      </c>
      <c r="N12" s="75"/>
      <c r="O12" s="75"/>
      <c r="P12" s="91"/>
      <c r="Q12" s="91"/>
      <c r="R12" s="91"/>
      <c r="S12" s="91"/>
    </row>
    <row r="13" spans="1:19">
      <c r="A13" s="108" t="str">
        <f t="shared" si="2"/>
        <v/>
      </c>
      <c r="B13" s="109" t="str">
        <f t="shared" si="0"/>
        <v/>
      </c>
      <c r="C13" s="109">
        <v>43</v>
      </c>
      <c r="D13" s="110" t="str">
        <f t="shared" si="1"/>
        <v xml:space="preserve">        Ostali prihodi za posebne namjene</v>
      </c>
      <c r="E13" s="111" t="s">
        <v>14</v>
      </c>
      <c r="F13" s="111" t="s">
        <v>14</v>
      </c>
      <c r="G13" s="111" t="s">
        <v>14</v>
      </c>
      <c r="H13" s="111" t="s">
        <v>14</v>
      </c>
      <c r="I13" s="111" t="s">
        <v>61</v>
      </c>
      <c r="J13" s="111" t="s">
        <v>62</v>
      </c>
      <c r="K13" s="89">
        <v>59000</v>
      </c>
      <c r="L13" s="89">
        <v>62000</v>
      </c>
      <c r="M13" s="89">
        <v>64500</v>
      </c>
      <c r="N13" s="75"/>
      <c r="O13" s="75"/>
      <c r="P13" s="91"/>
      <c r="Q13" s="91"/>
      <c r="R13" s="91"/>
      <c r="S13" s="91"/>
    </row>
    <row r="14" spans="1:19">
      <c r="A14" s="108" t="str">
        <f t="shared" si="2"/>
        <v/>
      </c>
      <c r="B14" s="109" t="str">
        <f t="shared" si="0"/>
        <v/>
      </c>
      <c r="C14" s="109">
        <v>51</v>
      </c>
      <c r="D14" s="110" t="str">
        <f t="shared" si="1"/>
        <v xml:space="preserve">        Pomoći EU</v>
      </c>
      <c r="E14" s="111" t="s">
        <v>14</v>
      </c>
      <c r="F14" s="111" t="s">
        <v>14</v>
      </c>
      <c r="G14" s="111" t="s">
        <v>14</v>
      </c>
      <c r="H14" s="111" t="s">
        <v>14</v>
      </c>
      <c r="I14" s="111" t="s">
        <v>54</v>
      </c>
      <c r="J14" s="111" t="s">
        <v>55</v>
      </c>
      <c r="K14" s="89">
        <v>6000</v>
      </c>
      <c r="L14" s="89"/>
      <c r="M14" s="89"/>
      <c r="N14" s="75"/>
      <c r="O14" s="75"/>
      <c r="P14" s="91"/>
      <c r="Q14" s="91"/>
      <c r="R14" s="91"/>
      <c r="S14" s="91"/>
    </row>
    <row r="15" spans="1:19">
      <c r="A15" s="108" t="str">
        <f t="shared" si="2"/>
        <v/>
      </c>
      <c r="B15" s="109" t="str">
        <f t="shared" si="0"/>
        <v/>
      </c>
      <c r="C15" s="109">
        <v>55</v>
      </c>
      <c r="D15" s="110" t="str">
        <f t="shared" si="1"/>
        <v xml:space="preserve">        Refundacije iz pomoći EU</v>
      </c>
      <c r="E15" s="111" t="s">
        <v>14</v>
      </c>
      <c r="F15" s="111" t="s">
        <v>14</v>
      </c>
      <c r="G15" s="111" t="s">
        <v>14</v>
      </c>
      <c r="H15" s="111" t="s">
        <v>14</v>
      </c>
      <c r="I15" s="111" t="s">
        <v>72</v>
      </c>
      <c r="J15" s="111" t="s">
        <v>73</v>
      </c>
      <c r="K15" s="89">
        <v>6000</v>
      </c>
      <c r="L15" s="89">
        <v>12000</v>
      </c>
      <c r="M15" s="89">
        <v>12000</v>
      </c>
      <c r="N15" s="75"/>
      <c r="O15" s="75"/>
      <c r="P15" s="91"/>
      <c r="Q15" s="91"/>
      <c r="R15" s="91"/>
      <c r="S15" s="91"/>
    </row>
    <row r="16" spans="1:19">
      <c r="A16" s="108" t="str">
        <f t="shared" si="2"/>
        <v/>
      </c>
      <c r="B16" s="109" t="str">
        <f t="shared" si="0"/>
        <v/>
      </c>
      <c r="C16" s="109">
        <v>56</v>
      </c>
      <c r="D16" s="110" t="str">
        <f t="shared" si="1"/>
        <v xml:space="preserve">        Fondovi EU</v>
      </c>
      <c r="E16" s="111" t="s">
        <v>14</v>
      </c>
      <c r="F16" s="111" t="s">
        <v>14</v>
      </c>
      <c r="G16" s="111" t="s">
        <v>14</v>
      </c>
      <c r="H16" s="111" t="s">
        <v>14</v>
      </c>
      <c r="I16" s="111" t="s">
        <v>56</v>
      </c>
      <c r="J16" s="111" t="s">
        <v>57</v>
      </c>
      <c r="K16" s="89">
        <v>22563</v>
      </c>
      <c r="L16" s="89"/>
      <c r="M16" s="89"/>
      <c r="N16" s="75"/>
      <c r="O16" s="75"/>
      <c r="P16" s="91"/>
      <c r="Q16" s="91"/>
      <c r="R16" s="91"/>
      <c r="S16" s="91"/>
    </row>
    <row r="17" spans="1:19">
      <c r="A17" s="99" t="str">
        <f t="shared" si="2"/>
        <v/>
      </c>
      <c r="B17" s="100">
        <v>32</v>
      </c>
      <c r="C17" s="100" t="str">
        <f>IF(ISNUMBER(VALUE(I17)),I17,"")</f>
        <v/>
      </c>
      <c r="D17" s="98" t="str">
        <f t="shared" si="1"/>
        <v xml:space="preserve">    Materijalni rashodi    </v>
      </c>
      <c r="E17" s="106" t="s">
        <v>14</v>
      </c>
      <c r="F17" s="106" t="s">
        <v>14</v>
      </c>
      <c r="G17" s="106" t="s">
        <v>84</v>
      </c>
      <c r="H17" s="106" t="s">
        <v>85</v>
      </c>
      <c r="I17" s="107" t="s">
        <v>82</v>
      </c>
      <c r="J17" s="107" t="s">
        <v>14</v>
      </c>
      <c r="K17" s="201">
        <f>K18+K19+K20+K21+K22+K23+K24</f>
        <v>864436</v>
      </c>
      <c r="L17" s="201">
        <f>L18+L19+L20+L21+L22+L23+L24</f>
        <v>836897</v>
      </c>
      <c r="M17" s="201">
        <f>M18+M19+M20+M21+M22+M23+M24</f>
        <v>795463</v>
      </c>
      <c r="N17" s="80"/>
      <c r="O17" s="80"/>
      <c r="P17" s="83"/>
      <c r="Q17" s="83"/>
      <c r="R17" s="83"/>
      <c r="S17" s="83"/>
    </row>
    <row r="18" spans="1:19">
      <c r="A18" s="108" t="str">
        <f t="shared" si="2"/>
        <v/>
      </c>
      <c r="B18" s="109" t="str">
        <f t="shared" si="0"/>
        <v/>
      </c>
      <c r="C18" s="109">
        <v>11</v>
      </c>
      <c r="D18" s="110" t="str">
        <f t="shared" si="1"/>
        <v xml:space="preserve">        Opći prihodi i primici</v>
      </c>
      <c r="E18" s="111" t="s">
        <v>14</v>
      </c>
      <c r="F18" s="111" t="s">
        <v>14</v>
      </c>
      <c r="G18" s="111" t="s">
        <v>14</v>
      </c>
      <c r="H18" s="111" t="s">
        <v>14</v>
      </c>
      <c r="I18" s="111" t="s">
        <v>68</v>
      </c>
      <c r="J18" s="111" t="s">
        <v>69</v>
      </c>
      <c r="K18" s="89">
        <v>658522</v>
      </c>
      <c r="L18" s="89">
        <v>719871</v>
      </c>
      <c r="M18" s="89">
        <v>704000</v>
      </c>
      <c r="N18" s="75"/>
      <c r="O18" s="75"/>
      <c r="P18" s="91"/>
      <c r="Q18" s="91"/>
      <c r="R18" s="91"/>
      <c r="S18" s="91"/>
    </row>
    <row r="19" spans="1:19">
      <c r="A19" s="108" t="str">
        <f t="shared" si="2"/>
        <v/>
      </c>
      <c r="B19" s="109" t="str">
        <f t="shared" si="0"/>
        <v/>
      </c>
      <c r="C19" s="109">
        <v>12</v>
      </c>
      <c r="D19" s="110" t="str">
        <f t="shared" si="1"/>
        <v xml:space="preserve">        Sredstva učešća za pomoći</v>
      </c>
      <c r="E19" s="111" t="s">
        <v>14</v>
      </c>
      <c r="F19" s="111" t="s">
        <v>14</v>
      </c>
      <c r="G19" s="111" t="s">
        <v>14</v>
      </c>
      <c r="H19" s="111" t="s">
        <v>14</v>
      </c>
      <c r="I19" s="111" t="s">
        <v>70</v>
      </c>
      <c r="J19" s="111" t="s">
        <v>71</v>
      </c>
      <c r="K19" s="89">
        <v>20789</v>
      </c>
      <c r="L19" s="89">
        <v>26563</v>
      </c>
      <c r="M19" s="89">
        <v>4000</v>
      </c>
      <c r="N19" s="75"/>
      <c r="O19" s="75"/>
      <c r="P19" s="91"/>
      <c r="Q19" s="91"/>
      <c r="R19" s="91"/>
      <c r="S19" s="91"/>
    </row>
    <row r="20" spans="1:19">
      <c r="A20" s="108" t="str">
        <f t="shared" si="2"/>
        <v/>
      </c>
      <c r="B20" s="109" t="str">
        <f t="shared" si="0"/>
        <v/>
      </c>
      <c r="C20" s="109">
        <v>31</v>
      </c>
      <c r="D20" s="110" t="str">
        <f t="shared" si="1"/>
        <v xml:space="preserve">        Vlastiti prihodi</v>
      </c>
      <c r="E20" s="111" t="s">
        <v>14</v>
      </c>
      <c r="F20" s="111" t="s">
        <v>14</v>
      </c>
      <c r="G20" s="111" t="s">
        <v>14</v>
      </c>
      <c r="H20" s="111" t="s">
        <v>14</v>
      </c>
      <c r="I20" s="111" t="s">
        <v>65</v>
      </c>
      <c r="J20" s="111" t="s">
        <v>66</v>
      </c>
      <c r="K20" s="89">
        <v>7963</v>
      </c>
      <c r="L20" s="89">
        <v>7963</v>
      </c>
      <c r="M20" s="89">
        <v>7963</v>
      </c>
      <c r="N20" s="75"/>
      <c r="O20" s="75"/>
      <c r="P20" s="91"/>
      <c r="Q20" s="91"/>
      <c r="R20" s="91"/>
      <c r="S20" s="91"/>
    </row>
    <row r="21" spans="1:19">
      <c r="A21" s="108" t="str">
        <f t="shared" si="2"/>
        <v/>
      </c>
      <c r="B21" s="109" t="str">
        <f t="shared" si="0"/>
        <v/>
      </c>
      <c r="C21" s="109">
        <v>43</v>
      </c>
      <c r="D21" s="110" t="str">
        <f t="shared" si="1"/>
        <v xml:space="preserve">        Ostali prihodi za posebne namjene</v>
      </c>
      <c r="E21" s="111" t="s">
        <v>14</v>
      </c>
      <c r="F21" s="111" t="s">
        <v>14</v>
      </c>
      <c r="G21" s="111" t="s">
        <v>14</v>
      </c>
      <c r="H21" s="111" t="s">
        <v>14</v>
      </c>
      <c r="I21" s="111" t="s">
        <v>61</v>
      </c>
      <c r="J21" s="111" t="s">
        <v>62</v>
      </c>
      <c r="K21" s="89">
        <v>74000</v>
      </c>
      <c r="L21" s="89">
        <v>78500</v>
      </c>
      <c r="M21" s="89">
        <v>75500</v>
      </c>
      <c r="N21" s="75"/>
      <c r="O21" s="75"/>
      <c r="P21" s="91"/>
      <c r="Q21" s="91"/>
      <c r="R21" s="91"/>
      <c r="S21" s="91"/>
    </row>
    <row r="22" spans="1:19">
      <c r="A22" s="108" t="str">
        <f t="shared" si="2"/>
        <v/>
      </c>
      <c r="B22" s="109" t="str">
        <f t="shared" si="0"/>
        <v/>
      </c>
      <c r="C22" s="109">
        <v>51</v>
      </c>
      <c r="D22" s="110" t="str">
        <f t="shared" si="1"/>
        <v xml:space="preserve">        Pomoći EU</v>
      </c>
      <c r="E22" s="111" t="s">
        <v>14</v>
      </c>
      <c r="F22" s="111" t="s">
        <v>14</v>
      </c>
      <c r="G22" s="111" t="s">
        <v>14</v>
      </c>
      <c r="H22" s="111" t="s">
        <v>14</v>
      </c>
      <c r="I22" s="111" t="s">
        <v>54</v>
      </c>
      <c r="J22" s="111" t="s">
        <v>55</v>
      </c>
      <c r="K22" s="89">
        <v>4000</v>
      </c>
      <c r="L22" s="89"/>
      <c r="M22" s="89"/>
      <c r="N22" s="75"/>
      <c r="O22" s="75"/>
      <c r="P22" s="91"/>
      <c r="Q22" s="91"/>
      <c r="R22" s="91"/>
      <c r="S22" s="91"/>
    </row>
    <row r="23" spans="1:19">
      <c r="A23" s="108" t="str">
        <f t="shared" si="2"/>
        <v/>
      </c>
      <c r="B23" s="109" t="str">
        <f t="shared" si="0"/>
        <v/>
      </c>
      <c r="C23" s="109">
        <v>55</v>
      </c>
      <c r="D23" s="110" t="str">
        <f t="shared" si="1"/>
        <v xml:space="preserve">        Refundacije iz pomoći EU</v>
      </c>
      <c r="E23" s="111" t="s">
        <v>14</v>
      </c>
      <c r="F23" s="111" t="s">
        <v>14</v>
      </c>
      <c r="G23" s="111" t="s">
        <v>14</v>
      </c>
      <c r="H23" s="111" t="s">
        <v>14</v>
      </c>
      <c r="I23" s="111" t="s">
        <v>72</v>
      </c>
      <c r="J23" s="111" t="s">
        <v>73</v>
      </c>
      <c r="K23" s="89">
        <v>4000</v>
      </c>
      <c r="L23" s="89">
        <v>4000</v>
      </c>
      <c r="M23" s="89">
        <v>4000</v>
      </c>
      <c r="N23" s="91"/>
      <c r="O23" s="91"/>
      <c r="P23" s="91"/>
      <c r="Q23" s="91"/>
      <c r="R23" s="91"/>
      <c r="S23" s="91"/>
    </row>
    <row r="24" spans="1:19">
      <c r="A24" s="108" t="str">
        <f t="shared" si="2"/>
        <v/>
      </c>
      <c r="B24" s="109" t="str">
        <f t="shared" si="0"/>
        <v/>
      </c>
      <c r="C24" s="109">
        <v>56</v>
      </c>
      <c r="D24" s="110" t="str">
        <f t="shared" si="1"/>
        <v xml:space="preserve">        Fondovi EU</v>
      </c>
      <c r="E24" s="111" t="s">
        <v>14</v>
      </c>
      <c r="F24" s="111" t="s">
        <v>14</v>
      </c>
      <c r="G24" s="111" t="s">
        <v>14</v>
      </c>
      <c r="H24" s="111" t="s">
        <v>14</v>
      </c>
      <c r="I24" s="111" t="s">
        <v>56</v>
      </c>
      <c r="J24" s="111" t="s">
        <v>57</v>
      </c>
      <c r="K24" s="89">
        <v>95162</v>
      </c>
      <c r="L24" s="89"/>
      <c r="M24" s="89"/>
      <c r="N24" s="91"/>
      <c r="O24" s="91"/>
      <c r="P24" s="91"/>
      <c r="Q24" s="91"/>
      <c r="R24" s="91"/>
      <c r="S24" s="91"/>
    </row>
    <row r="25" spans="1:19">
      <c r="A25" s="99" t="str">
        <f t="shared" si="2"/>
        <v/>
      </c>
      <c r="B25" s="100">
        <v>34</v>
      </c>
      <c r="C25" s="100" t="str">
        <f>IF(ISNUMBER(VALUE(I25)),I25,"")</f>
        <v/>
      </c>
      <c r="D25" s="98" t="str">
        <f t="shared" si="1"/>
        <v xml:space="preserve">    Financijski rashodi    </v>
      </c>
      <c r="E25" s="106" t="s">
        <v>14</v>
      </c>
      <c r="F25" s="106" t="s">
        <v>14</v>
      </c>
      <c r="G25" s="106" t="s">
        <v>86</v>
      </c>
      <c r="H25" s="106" t="s">
        <v>87</v>
      </c>
      <c r="I25" s="107" t="s">
        <v>82</v>
      </c>
      <c r="J25" s="107" t="s">
        <v>14</v>
      </c>
      <c r="K25" s="201">
        <f>K26</f>
        <v>2600</v>
      </c>
      <c r="L25" s="201">
        <f>L26</f>
        <v>2500</v>
      </c>
      <c r="M25" s="201">
        <f>M26</f>
        <v>2500</v>
      </c>
      <c r="N25" s="90"/>
      <c r="O25" s="90"/>
      <c r="P25" s="90"/>
      <c r="Q25" s="90"/>
      <c r="R25" s="90"/>
      <c r="S25" s="90"/>
    </row>
    <row r="26" spans="1:19">
      <c r="A26" s="108" t="str">
        <f t="shared" si="2"/>
        <v/>
      </c>
      <c r="B26" s="109" t="str">
        <f t="shared" si="0"/>
        <v/>
      </c>
      <c r="C26" s="109">
        <v>43</v>
      </c>
      <c r="D26" s="110" t="str">
        <f t="shared" si="1"/>
        <v xml:space="preserve">        Ostali prihodi za posebne namjene</v>
      </c>
      <c r="E26" s="111" t="s">
        <v>14</v>
      </c>
      <c r="F26" s="111" t="s">
        <v>14</v>
      </c>
      <c r="G26" s="111" t="s">
        <v>14</v>
      </c>
      <c r="H26" s="111" t="s">
        <v>14</v>
      </c>
      <c r="I26" s="111" t="s">
        <v>61</v>
      </c>
      <c r="J26" s="111" t="s">
        <v>62</v>
      </c>
      <c r="K26" s="89">
        <v>2600</v>
      </c>
      <c r="L26" s="89">
        <v>2500</v>
      </c>
      <c r="M26" s="89">
        <v>2500</v>
      </c>
      <c r="N26" s="91"/>
      <c r="O26" s="91"/>
      <c r="P26" s="91"/>
      <c r="Q26" s="91"/>
      <c r="R26" s="91"/>
      <c r="S26" s="91"/>
    </row>
    <row r="27" spans="1:19">
      <c r="A27" s="99">
        <v>4</v>
      </c>
      <c r="B27" s="100" t="str">
        <f t="shared" si="0"/>
        <v/>
      </c>
      <c r="C27" s="100" t="str">
        <f>IF(ISNUMBER(VALUE(I27)),I27,"")</f>
        <v/>
      </c>
      <c r="D27" s="98" t="str">
        <f t="shared" si="1"/>
        <v xml:space="preserve">Rashodi za nabavu nefinancijske imovine        </v>
      </c>
      <c r="E27" s="106" t="s">
        <v>88</v>
      </c>
      <c r="F27" s="106" t="s">
        <v>89</v>
      </c>
      <c r="G27" s="107" t="s">
        <v>82</v>
      </c>
      <c r="H27" s="107" t="s">
        <v>14</v>
      </c>
      <c r="I27" s="107" t="s">
        <v>14</v>
      </c>
      <c r="J27" s="107" t="s">
        <v>14</v>
      </c>
      <c r="K27" s="201">
        <f>K28+K31</f>
        <v>15802390</v>
      </c>
      <c r="L27" s="201">
        <f>L28+L31</f>
        <v>6046890</v>
      </c>
      <c r="M27" s="201">
        <f>M28+M31</f>
        <v>3812647</v>
      </c>
      <c r="N27" s="90"/>
      <c r="O27" s="90"/>
      <c r="P27" s="90"/>
      <c r="Q27" s="90"/>
      <c r="R27" s="90"/>
      <c r="S27" s="90"/>
    </row>
    <row r="28" spans="1:19">
      <c r="A28" s="99" t="str">
        <f t="shared" si="2"/>
        <v/>
      </c>
      <c r="B28" s="100">
        <v>41</v>
      </c>
      <c r="C28" s="100" t="str">
        <f>IF(ISNUMBER(VALUE(I28)),I28,"")</f>
        <v/>
      </c>
      <c r="D28" s="98" t="str">
        <f t="shared" si="1"/>
        <v xml:space="preserve">    Rashodi za nabavu neproizvedene dugotrajne imovine    </v>
      </c>
      <c r="E28" s="106" t="s">
        <v>14</v>
      </c>
      <c r="F28" s="106" t="s">
        <v>14</v>
      </c>
      <c r="G28" s="106" t="s">
        <v>90</v>
      </c>
      <c r="H28" s="106" t="s">
        <v>91</v>
      </c>
      <c r="I28" s="107" t="s">
        <v>82</v>
      </c>
      <c r="J28" s="107" t="s">
        <v>14</v>
      </c>
      <c r="K28" s="201">
        <f>K29+K30</f>
        <v>26544</v>
      </c>
      <c r="L28" s="201">
        <f>L29+L30</f>
        <v>26272</v>
      </c>
      <c r="M28" s="201">
        <f>M29+M30</f>
        <v>26272</v>
      </c>
      <c r="N28" s="90"/>
      <c r="O28" s="90"/>
      <c r="P28" s="90"/>
      <c r="Q28" s="90"/>
      <c r="R28" s="90"/>
      <c r="S28" s="90"/>
    </row>
    <row r="29" spans="1:19">
      <c r="A29" s="108" t="str">
        <f t="shared" si="2"/>
        <v/>
      </c>
      <c r="B29" s="109" t="str">
        <f t="shared" si="0"/>
        <v/>
      </c>
      <c r="C29" s="109">
        <v>11</v>
      </c>
      <c r="D29" s="110" t="str">
        <f t="shared" si="1"/>
        <v xml:space="preserve">        Opći prihodi i primici</v>
      </c>
      <c r="E29" s="111" t="s">
        <v>14</v>
      </c>
      <c r="F29" s="111" t="s">
        <v>14</v>
      </c>
      <c r="G29" s="111" t="s">
        <v>14</v>
      </c>
      <c r="H29" s="111" t="s">
        <v>14</v>
      </c>
      <c r="I29" s="111" t="s">
        <v>68</v>
      </c>
      <c r="J29" s="111" t="s">
        <v>69</v>
      </c>
      <c r="K29" s="89">
        <v>13272</v>
      </c>
      <c r="L29" s="89">
        <v>13000</v>
      </c>
      <c r="M29" s="89">
        <v>13000</v>
      </c>
      <c r="N29" s="91"/>
      <c r="O29" s="91"/>
      <c r="P29" s="91"/>
      <c r="Q29" s="91"/>
      <c r="R29" s="91"/>
      <c r="S29" s="91"/>
    </row>
    <row r="30" spans="1:19">
      <c r="A30" s="108" t="str">
        <f t="shared" si="2"/>
        <v/>
      </c>
      <c r="B30" s="109" t="str">
        <f t="shared" si="0"/>
        <v/>
      </c>
      <c r="C30" s="109">
        <v>43</v>
      </c>
      <c r="D30" s="110" t="str">
        <f t="shared" si="1"/>
        <v xml:space="preserve">        Ostali prihodi za posebne namjene</v>
      </c>
      <c r="E30" s="111" t="s">
        <v>14</v>
      </c>
      <c r="F30" s="111" t="s">
        <v>14</v>
      </c>
      <c r="G30" s="111" t="s">
        <v>14</v>
      </c>
      <c r="H30" s="111" t="s">
        <v>14</v>
      </c>
      <c r="I30" s="111" t="s">
        <v>61</v>
      </c>
      <c r="J30" s="111" t="s">
        <v>62</v>
      </c>
      <c r="K30" s="89">
        <v>13272</v>
      </c>
      <c r="L30" s="89">
        <v>13272</v>
      </c>
      <c r="M30" s="89">
        <v>13272</v>
      </c>
      <c r="N30" s="91"/>
      <c r="O30" s="91"/>
      <c r="P30" s="91"/>
      <c r="Q30" s="91"/>
      <c r="R30" s="91"/>
      <c r="S30" s="91"/>
    </row>
    <row r="31" spans="1:19">
      <c r="A31" s="99" t="str">
        <f t="shared" si="2"/>
        <v/>
      </c>
      <c r="B31" s="100">
        <v>42</v>
      </c>
      <c r="C31" s="100" t="str">
        <f>IF(ISNUMBER(VALUE(I31)),I31,"")</f>
        <v/>
      </c>
      <c r="D31" s="98" t="str">
        <f t="shared" si="1"/>
        <v xml:space="preserve">    Rashodi za nabavu proizvedene dugotrajne imovine    </v>
      </c>
      <c r="E31" s="106" t="s">
        <v>14</v>
      </c>
      <c r="F31" s="106" t="s">
        <v>14</v>
      </c>
      <c r="G31" s="106" t="s">
        <v>92</v>
      </c>
      <c r="H31" s="106" t="s">
        <v>93</v>
      </c>
      <c r="I31" s="107" t="s">
        <v>82</v>
      </c>
      <c r="J31" s="107" t="s">
        <v>14</v>
      </c>
      <c r="K31" s="201">
        <f>K32+K33+K34+K35+K36+K37+K38</f>
        <v>15775846</v>
      </c>
      <c r="L31" s="201">
        <f>L32+L33+L34+L35+L36+L37+L38</f>
        <v>6020618</v>
      </c>
      <c r="M31" s="201">
        <f>M32+M33+M34+M35+M36+M37+M38</f>
        <v>3786375</v>
      </c>
      <c r="N31" s="90"/>
      <c r="O31" s="90"/>
      <c r="P31" s="90"/>
      <c r="Q31" s="90"/>
      <c r="R31" s="90"/>
      <c r="S31" s="90"/>
    </row>
    <row r="32" spans="1:19">
      <c r="A32" s="108" t="str">
        <f t="shared" si="2"/>
        <v/>
      </c>
      <c r="B32" s="109" t="str">
        <f t="shared" si="0"/>
        <v/>
      </c>
      <c r="C32" s="109">
        <v>11</v>
      </c>
      <c r="D32" s="110" t="str">
        <f t="shared" si="1"/>
        <v xml:space="preserve">        Opći prihodi i primici</v>
      </c>
      <c r="E32" s="111" t="s">
        <v>14</v>
      </c>
      <c r="F32" s="111" t="s">
        <v>14</v>
      </c>
      <c r="G32" s="111" t="s">
        <v>14</v>
      </c>
      <c r="H32" s="111" t="s">
        <v>14</v>
      </c>
      <c r="I32" s="111" t="s">
        <v>68</v>
      </c>
      <c r="J32" s="111" t="s">
        <v>69</v>
      </c>
      <c r="K32" s="89">
        <v>3534255</v>
      </c>
      <c r="L32" s="89">
        <v>2778404</v>
      </c>
      <c r="M32" s="89">
        <v>2745000</v>
      </c>
      <c r="N32" s="91"/>
      <c r="O32" s="91"/>
      <c r="P32" s="91"/>
      <c r="Q32" s="91"/>
      <c r="R32" s="91"/>
      <c r="S32" s="91"/>
    </row>
    <row r="33" spans="1:19">
      <c r="A33" s="108" t="str">
        <f t="shared" si="2"/>
        <v/>
      </c>
      <c r="B33" s="109" t="str">
        <f t="shared" si="0"/>
        <v/>
      </c>
      <c r="C33" s="109">
        <v>12</v>
      </c>
      <c r="D33" s="110" t="str">
        <f t="shared" si="1"/>
        <v xml:space="preserve">        Sredstva učešća za pomoći</v>
      </c>
      <c r="E33" s="111" t="s">
        <v>14</v>
      </c>
      <c r="F33" s="111" t="s">
        <v>14</v>
      </c>
      <c r="G33" s="111" t="s">
        <v>14</v>
      </c>
      <c r="H33" s="111" t="s">
        <v>14</v>
      </c>
      <c r="I33" s="111" t="s">
        <v>70</v>
      </c>
      <c r="J33" s="111" t="s">
        <v>71</v>
      </c>
      <c r="K33" s="89">
        <v>2036035</v>
      </c>
      <c r="L33" s="89">
        <v>915446</v>
      </c>
      <c r="M33" s="89">
        <v>500000</v>
      </c>
      <c r="N33" s="91"/>
      <c r="O33" s="91"/>
      <c r="P33" s="91"/>
      <c r="Q33" s="91"/>
      <c r="R33" s="91"/>
      <c r="S33" s="91"/>
    </row>
    <row r="34" spans="1:19">
      <c r="A34" s="108" t="str">
        <f t="shared" si="2"/>
        <v/>
      </c>
      <c r="B34" s="109" t="str">
        <f t="shared" si="0"/>
        <v/>
      </c>
      <c r="C34" s="109">
        <v>43</v>
      </c>
      <c r="D34" s="110" t="str">
        <f t="shared" si="1"/>
        <v xml:space="preserve">        Ostali prihodi za posebne namjene</v>
      </c>
      <c r="E34" s="111" t="s">
        <v>14</v>
      </c>
      <c r="F34" s="111" t="s">
        <v>14</v>
      </c>
      <c r="G34" s="111" t="s">
        <v>14</v>
      </c>
      <c r="H34" s="111" t="s">
        <v>14</v>
      </c>
      <c r="I34" s="111" t="s">
        <v>61</v>
      </c>
      <c r="J34" s="111" t="s">
        <v>62</v>
      </c>
      <c r="K34" s="89">
        <v>8000</v>
      </c>
      <c r="L34" s="89">
        <v>7000</v>
      </c>
      <c r="M34" s="89">
        <v>7000</v>
      </c>
      <c r="N34" s="91"/>
      <c r="O34" s="91"/>
      <c r="P34" s="91"/>
      <c r="Q34" s="91"/>
      <c r="R34" s="91"/>
      <c r="S34" s="91"/>
    </row>
    <row r="35" spans="1:19">
      <c r="A35" s="108" t="str">
        <f t="shared" si="2"/>
        <v/>
      </c>
      <c r="B35" s="109" t="str">
        <f t="shared" si="0"/>
        <v/>
      </c>
      <c r="C35" s="109">
        <v>51</v>
      </c>
      <c r="D35" s="110" t="str">
        <f t="shared" si="1"/>
        <v xml:space="preserve">        Pomoći EU</v>
      </c>
      <c r="E35" s="111" t="s">
        <v>14</v>
      </c>
      <c r="F35" s="111" t="s">
        <v>14</v>
      </c>
      <c r="G35" s="111" t="s">
        <v>14</v>
      </c>
      <c r="H35" s="111" t="s">
        <v>14</v>
      </c>
      <c r="I35" s="111" t="s">
        <v>54</v>
      </c>
      <c r="J35" s="111" t="s">
        <v>55</v>
      </c>
      <c r="K35" s="89">
        <v>377000</v>
      </c>
      <c r="L35" s="89">
        <v>400000</v>
      </c>
      <c r="M35" s="89"/>
      <c r="N35" s="91"/>
      <c r="O35" s="91"/>
      <c r="P35" s="91"/>
      <c r="Q35" s="91"/>
      <c r="R35" s="91"/>
      <c r="S35" s="91"/>
    </row>
    <row r="36" spans="1:19">
      <c r="A36" s="108" t="str">
        <f t="shared" si="2"/>
        <v/>
      </c>
      <c r="B36" s="109" t="str">
        <f t="shared" si="0"/>
        <v/>
      </c>
      <c r="C36" s="109">
        <v>55</v>
      </c>
      <c r="D36" s="110" t="str">
        <f t="shared" si="1"/>
        <v xml:space="preserve">        Refundacije iz pomoći EU</v>
      </c>
      <c r="E36" s="111" t="s">
        <v>14</v>
      </c>
      <c r="F36" s="111" t="s">
        <v>14</v>
      </c>
      <c r="G36" s="111" t="s">
        <v>14</v>
      </c>
      <c r="H36" s="111" t="s">
        <v>14</v>
      </c>
      <c r="I36" s="111" t="s">
        <v>72</v>
      </c>
      <c r="J36" s="111" t="s">
        <v>73</v>
      </c>
      <c r="K36" s="89">
        <v>302000</v>
      </c>
      <c r="L36" s="89">
        <v>300000</v>
      </c>
      <c r="M36" s="89">
        <v>500000</v>
      </c>
      <c r="N36" s="91"/>
      <c r="O36" s="91"/>
      <c r="P36" s="91"/>
      <c r="Q36" s="91"/>
      <c r="R36" s="91"/>
      <c r="S36" s="91"/>
    </row>
    <row r="37" spans="1:19">
      <c r="A37" s="108" t="str">
        <f t="shared" si="2"/>
        <v/>
      </c>
      <c r="B37" s="109" t="str">
        <f t="shared" si="0"/>
        <v/>
      </c>
      <c r="C37" s="109">
        <v>56</v>
      </c>
      <c r="D37" s="110" t="str">
        <f t="shared" si="1"/>
        <v xml:space="preserve">        Fondovi EU</v>
      </c>
      <c r="E37" s="111" t="s">
        <v>14</v>
      </c>
      <c r="F37" s="111" t="s">
        <v>14</v>
      </c>
      <c r="G37" s="111" t="s">
        <v>14</v>
      </c>
      <c r="H37" s="111" t="s">
        <v>14</v>
      </c>
      <c r="I37" s="111" t="s">
        <v>56</v>
      </c>
      <c r="J37" s="111" t="s">
        <v>57</v>
      </c>
      <c r="K37" s="89">
        <v>9362931</v>
      </c>
      <c r="L37" s="89">
        <v>1499768</v>
      </c>
      <c r="M37" s="89"/>
      <c r="N37" s="91"/>
      <c r="O37" s="91"/>
      <c r="P37" s="91"/>
      <c r="Q37" s="91"/>
      <c r="R37" s="91"/>
      <c r="S37" s="91"/>
    </row>
    <row r="38" spans="1:19">
      <c r="A38" s="108" t="str">
        <f t="shared" si="2"/>
        <v/>
      </c>
      <c r="B38" s="109" t="str">
        <f t="shared" si="0"/>
        <v/>
      </c>
      <c r="C38" s="110">
        <v>58</v>
      </c>
      <c r="D38" s="110" t="str">
        <f t="shared" si="1"/>
        <v xml:space="preserve">        Instrumenti EU nove generacije</v>
      </c>
      <c r="E38" s="111" t="s">
        <v>14</v>
      </c>
      <c r="F38" s="111" t="s">
        <v>14</v>
      </c>
      <c r="G38" s="111" t="s">
        <v>14</v>
      </c>
      <c r="H38" s="111" t="s">
        <v>14</v>
      </c>
      <c r="I38" s="111" t="s">
        <v>58</v>
      </c>
      <c r="J38" s="111" t="s">
        <v>59</v>
      </c>
      <c r="K38" s="89">
        <v>155625</v>
      </c>
      <c r="L38" s="89">
        <v>120000</v>
      </c>
      <c r="M38" s="89">
        <v>34375</v>
      </c>
      <c r="N38" s="91"/>
      <c r="O38" s="91"/>
      <c r="P38" s="91"/>
      <c r="Q38" s="91"/>
      <c r="R38" s="91"/>
      <c r="S38" s="91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/>
  <dimension ref="A1:S20"/>
  <sheetViews>
    <sheetView workbookViewId="0">
      <selection activeCell="C21" sqref="C21"/>
    </sheetView>
  </sheetViews>
  <sheetFormatPr defaultColWidth="21.83203125" defaultRowHeight="15"/>
  <cols>
    <col min="1" max="1" width="21.83203125" style="149"/>
    <col min="2" max="2" width="74.1640625" style="149" customWidth="1"/>
    <col min="3" max="3" width="20.5" style="197" customWidth="1"/>
    <col min="4" max="4" width="20.33203125" style="197" customWidth="1"/>
    <col min="5" max="5" width="19.1640625" style="180" customWidth="1"/>
    <col min="6" max="6" width="18.33203125" style="180" customWidth="1"/>
    <col min="7" max="7" width="11.33203125" style="149" customWidth="1"/>
    <col min="8" max="8" width="18.33203125" style="180" customWidth="1"/>
    <col min="9" max="9" width="11.33203125" style="149" customWidth="1"/>
    <col min="10" max="16384" width="21.83203125" style="149"/>
  </cols>
  <sheetData>
    <row r="1" spans="1:19">
      <c r="A1" s="215" t="s">
        <v>135</v>
      </c>
      <c r="B1" s="215"/>
      <c r="C1" s="215"/>
      <c r="D1" s="215"/>
      <c r="E1" s="215"/>
    </row>
    <row r="2" spans="1:19">
      <c r="A2" s="181"/>
      <c r="B2" s="182"/>
      <c r="C2" s="183"/>
      <c r="D2" s="183"/>
      <c r="E2" s="117"/>
    </row>
    <row r="3" spans="1:19" ht="57" customHeight="1">
      <c r="A3" s="216" t="s">
        <v>126</v>
      </c>
      <c r="B3" s="216"/>
      <c r="C3" s="184" t="s">
        <v>40</v>
      </c>
      <c r="D3" s="184" t="s">
        <v>41</v>
      </c>
      <c r="E3" s="184" t="s">
        <v>42</v>
      </c>
    </row>
    <row r="4" spans="1:19">
      <c r="A4" s="217">
        <v>1</v>
      </c>
      <c r="B4" s="217"/>
      <c r="C4" s="185">
        <v>2</v>
      </c>
      <c r="D4" s="185">
        <v>3</v>
      </c>
      <c r="E4" s="185">
        <v>4</v>
      </c>
    </row>
    <row r="5" spans="1:19" s="131" customFormat="1" ht="14.25">
      <c r="B5" s="131" t="s">
        <v>6</v>
      </c>
      <c r="C5" s="171">
        <f>C9+C12+C14+C16</f>
        <v>16988171</v>
      </c>
      <c r="D5" s="171">
        <f>D9+D12+D14+D16</f>
        <v>7213287</v>
      </c>
      <c r="E5" s="171">
        <f>E9+E12+E14+E16</f>
        <v>4940110</v>
      </c>
      <c r="F5" s="171"/>
      <c r="H5" s="171"/>
    </row>
    <row r="6" spans="1:19" s="191" customFormat="1" hidden="1">
      <c r="A6" s="186" t="s">
        <v>14</v>
      </c>
      <c r="B6" s="186" t="s">
        <v>14</v>
      </c>
      <c r="C6" s="187" t="s">
        <v>40</v>
      </c>
      <c r="D6" s="187" t="s">
        <v>41</v>
      </c>
      <c r="E6" s="188" t="s">
        <v>42</v>
      </c>
      <c r="F6" s="189"/>
      <c r="G6" s="190"/>
      <c r="H6" s="18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</row>
    <row r="7" spans="1:19" s="191" customFormat="1" ht="55.15" hidden="1" customHeight="1">
      <c r="A7" s="186" t="s">
        <v>136</v>
      </c>
      <c r="B7" s="186" t="s">
        <v>14</v>
      </c>
      <c r="C7" s="192" t="s">
        <v>24</v>
      </c>
      <c r="D7" s="192" t="s">
        <v>24</v>
      </c>
      <c r="E7" s="193" t="s">
        <v>24</v>
      </c>
      <c r="F7" s="189"/>
      <c r="G7" s="190"/>
      <c r="H7" s="189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</row>
    <row r="8" spans="1:19" s="191" customFormat="1" hidden="1">
      <c r="A8" s="194" t="s">
        <v>79</v>
      </c>
      <c r="B8" s="194" t="s">
        <v>14</v>
      </c>
      <c r="C8" s="130">
        <v>16988171</v>
      </c>
      <c r="D8" s="130">
        <v>7213287</v>
      </c>
      <c r="E8" s="130">
        <v>4940110</v>
      </c>
      <c r="F8" s="189"/>
      <c r="G8" s="190"/>
      <c r="H8" s="189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</row>
    <row r="9" spans="1:19" s="190" customFormat="1" ht="14.25">
      <c r="A9" s="126" t="s">
        <v>137</v>
      </c>
      <c r="B9" s="127" t="s">
        <v>69</v>
      </c>
      <c r="C9" s="176">
        <f>C10+C11</f>
        <v>6488055</v>
      </c>
      <c r="D9" s="176">
        <f>D10+D11</f>
        <v>4706284</v>
      </c>
      <c r="E9" s="176">
        <f>E10+E11</f>
        <v>4219000</v>
      </c>
      <c r="F9" s="189"/>
      <c r="H9" s="189"/>
    </row>
    <row r="10" spans="1:19">
      <c r="A10" s="195" t="s">
        <v>68</v>
      </c>
      <c r="B10" s="196" t="s">
        <v>69</v>
      </c>
      <c r="C10" s="174">
        <v>4415249</v>
      </c>
      <c r="D10" s="174">
        <v>3752275</v>
      </c>
      <c r="E10" s="174">
        <v>3703000</v>
      </c>
      <c r="F10" s="175"/>
      <c r="G10" s="143"/>
      <c r="H10" s="175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>
      <c r="A11" s="195" t="s">
        <v>70</v>
      </c>
      <c r="B11" s="196" t="s">
        <v>71</v>
      </c>
      <c r="C11" s="174">
        <v>2072806</v>
      </c>
      <c r="D11" s="174">
        <v>954009</v>
      </c>
      <c r="E11" s="174">
        <v>516000</v>
      </c>
      <c r="F11" s="175"/>
      <c r="G11" s="143"/>
      <c r="H11" s="175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>
      <c r="A12" s="126" t="s">
        <v>80</v>
      </c>
      <c r="B12" s="127" t="s">
        <v>66</v>
      </c>
      <c r="C12" s="176">
        <f>C13</f>
        <v>7963</v>
      </c>
      <c r="D12" s="176">
        <f>D13</f>
        <v>7963</v>
      </c>
      <c r="E12" s="176">
        <f>E13</f>
        <v>7963</v>
      </c>
      <c r="F12" s="171"/>
      <c r="G12" s="131"/>
      <c r="H12" s="17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19">
      <c r="A13" s="195" t="s">
        <v>65</v>
      </c>
      <c r="B13" s="196" t="s">
        <v>66</v>
      </c>
      <c r="C13" s="174">
        <v>7963</v>
      </c>
      <c r="D13" s="174">
        <v>7963</v>
      </c>
      <c r="E13" s="174">
        <v>7963</v>
      </c>
      <c r="F13" s="175"/>
      <c r="G13" s="143"/>
      <c r="H13" s="175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>
      <c r="A14" s="126" t="s">
        <v>88</v>
      </c>
      <c r="B14" s="127" t="s">
        <v>138</v>
      </c>
      <c r="C14" s="176">
        <f>C15</f>
        <v>156872</v>
      </c>
      <c r="D14" s="176">
        <f>D15</f>
        <v>163272</v>
      </c>
      <c r="E14" s="176">
        <f>E15</f>
        <v>162772</v>
      </c>
      <c r="F14" s="171"/>
      <c r="G14" s="131"/>
      <c r="H14" s="17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</row>
    <row r="15" spans="1:19">
      <c r="A15" s="195" t="s">
        <v>61</v>
      </c>
      <c r="B15" s="196" t="s">
        <v>62</v>
      </c>
      <c r="C15" s="174">
        <v>156872</v>
      </c>
      <c r="D15" s="174">
        <v>163272</v>
      </c>
      <c r="E15" s="174">
        <v>162772</v>
      </c>
      <c r="F15" s="175"/>
      <c r="G15" s="143"/>
      <c r="H15" s="175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>
      <c r="A16" s="126" t="s">
        <v>139</v>
      </c>
      <c r="B16" s="127" t="s">
        <v>140</v>
      </c>
      <c r="C16" s="176">
        <f>C17+C18+C19+C20</f>
        <v>10335281</v>
      </c>
      <c r="D16" s="176">
        <f>D17+D18+D19+D20</f>
        <v>2335768</v>
      </c>
      <c r="E16" s="176">
        <f>E17+E18+E19+E20</f>
        <v>550375</v>
      </c>
      <c r="F16" s="171"/>
      <c r="G16" s="131"/>
      <c r="H16" s="17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>
      <c r="A17" s="195" t="s">
        <v>54</v>
      </c>
      <c r="B17" s="196" t="s">
        <v>55</v>
      </c>
      <c r="C17" s="174">
        <v>387000</v>
      </c>
      <c r="D17" s="174">
        <v>400000</v>
      </c>
      <c r="E17" s="174"/>
      <c r="F17" s="175"/>
      <c r="G17" s="143"/>
      <c r="H17" s="175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>
      <c r="A18" s="195" t="s">
        <v>72</v>
      </c>
      <c r="B18" s="196" t="s">
        <v>73</v>
      </c>
      <c r="C18" s="174">
        <v>312000</v>
      </c>
      <c r="D18" s="174">
        <v>316000</v>
      </c>
      <c r="E18" s="174">
        <v>516000</v>
      </c>
      <c r="F18" s="175"/>
      <c r="G18" s="143"/>
      <c r="H18" s="175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  <row r="19" spans="1:19">
      <c r="A19" s="195" t="s">
        <v>56</v>
      </c>
      <c r="B19" s="196" t="s">
        <v>57</v>
      </c>
      <c r="C19" s="174">
        <v>9480656</v>
      </c>
      <c r="D19" s="174">
        <v>1499768</v>
      </c>
      <c r="E19" s="174"/>
      <c r="F19" s="175"/>
      <c r="G19" s="143"/>
      <c r="H19" s="175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</row>
    <row r="20" spans="1:19">
      <c r="A20" s="195" t="s">
        <v>58</v>
      </c>
      <c r="B20" s="196" t="s">
        <v>59</v>
      </c>
      <c r="C20" s="174">
        <v>155625</v>
      </c>
      <c r="D20" s="174">
        <v>120000</v>
      </c>
      <c r="E20" s="174">
        <v>34375</v>
      </c>
      <c r="F20" s="175"/>
      <c r="G20" s="143"/>
      <c r="H20" s="175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S10"/>
  <sheetViews>
    <sheetView workbookViewId="0">
      <selection activeCell="C10" sqref="C10"/>
    </sheetView>
  </sheetViews>
  <sheetFormatPr defaultColWidth="21.83203125" defaultRowHeight="11.25"/>
  <cols>
    <col min="1" max="1" width="19.1640625" style="157" customWidth="1"/>
    <col min="2" max="2" width="80.1640625" style="67" customWidth="1"/>
    <col min="3" max="3" width="20.6640625" style="118" customWidth="1"/>
    <col min="4" max="4" width="20.5" style="118" customWidth="1"/>
    <col min="5" max="5" width="17.33203125" style="118" bestFit="1" customWidth="1"/>
    <col min="6" max="6" width="18.33203125" style="118" customWidth="1"/>
    <col min="7" max="7" width="11.33203125" style="67" customWidth="1"/>
    <col min="8" max="8" width="18.33203125" style="118" customWidth="1"/>
    <col min="9" max="9" width="11.33203125" style="67" customWidth="1"/>
    <col min="10" max="16384" width="21.83203125" style="67"/>
  </cols>
  <sheetData>
    <row r="1" spans="1:19" ht="15.75">
      <c r="A1" s="218" t="s">
        <v>125</v>
      </c>
      <c r="B1" s="218"/>
      <c r="C1" s="218"/>
      <c r="D1" s="218"/>
      <c r="E1" s="218"/>
    </row>
    <row r="2" spans="1:19" ht="15">
      <c r="A2" s="113"/>
      <c r="B2" s="114"/>
      <c r="C2" s="115"/>
      <c r="D2" s="116"/>
      <c r="E2" s="117"/>
    </row>
    <row r="3" spans="1:19" ht="28.5">
      <c r="A3" s="219" t="s">
        <v>126</v>
      </c>
      <c r="B3" s="216"/>
      <c r="C3" s="121" t="s">
        <v>127</v>
      </c>
      <c r="D3" s="121" t="s">
        <v>41</v>
      </c>
      <c r="E3" s="121" t="s">
        <v>42</v>
      </c>
    </row>
    <row r="4" spans="1:19" ht="15">
      <c r="A4" s="220">
        <v>1</v>
      </c>
      <c r="B4" s="217"/>
      <c r="C4" s="160">
        <v>2</v>
      </c>
      <c r="D4" s="160">
        <v>3</v>
      </c>
      <c r="E4" s="160">
        <v>4</v>
      </c>
    </row>
    <row r="5" spans="1:19" ht="14.25">
      <c r="A5" s="161"/>
      <c r="B5" s="162" t="s">
        <v>6</v>
      </c>
      <c r="C5" s="163">
        <f>C9</f>
        <v>16988171</v>
      </c>
      <c r="D5" s="163">
        <f>D9</f>
        <v>7213287</v>
      </c>
      <c r="E5" s="163">
        <f>E9</f>
        <v>4940110</v>
      </c>
    </row>
    <row r="6" spans="1:19" ht="55.15" hidden="1" customHeight="1">
      <c r="A6" s="71" t="s">
        <v>14</v>
      </c>
      <c r="B6" s="71" t="s">
        <v>14</v>
      </c>
      <c r="C6" s="164" t="s">
        <v>40</v>
      </c>
      <c r="D6" s="164" t="s">
        <v>41</v>
      </c>
      <c r="E6" s="165" t="s">
        <v>42</v>
      </c>
      <c r="F6" s="166"/>
      <c r="G6" s="167"/>
      <c r="H6" s="166"/>
      <c r="I6" s="167"/>
      <c r="J6" s="167"/>
      <c r="K6" s="167"/>
      <c r="L6" s="167"/>
      <c r="M6" s="167"/>
      <c r="N6" s="167"/>
      <c r="O6" s="167"/>
      <c r="P6" s="167"/>
      <c r="Q6" s="167"/>
    </row>
    <row r="7" spans="1:19" ht="14.25" hidden="1">
      <c r="A7" s="168" t="s">
        <v>128</v>
      </c>
      <c r="B7" s="168" t="s">
        <v>14</v>
      </c>
      <c r="C7" s="169" t="s">
        <v>24</v>
      </c>
      <c r="D7" s="169" t="s">
        <v>24</v>
      </c>
      <c r="E7" s="170" t="s">
        <v>24</v>
      </c>
      <c r="F7" s="171"/>
      <c r="G7" s="131"/>
      <c r="H7" s="17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19" ht="15" hidden="1">
      <c r="A8" s="172" t="s">
        <v>129</v>
      </c>
      <c r="B8" s="173" t="s">
        <v>130</v>
      </c>
      <c r="C8" s="174">
        <v>16988171</v>
      </c>
      <c r="D8" s="174">
        <v>7213287</v>
      </c>
      <c r="E8" s="174">
        <v>4940110</v>
      </c>
      <c r="F8" s="175"/>
      <c r="G8" s="143"/>
      <c r="H8" s="175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19" s="80" customFormat="1" ht="14.25">
      <c r="A9" s="132" t="s">
        <v>131</v>
      </c>
      <c r="B9" s="133" t="s">
        <v>132</v>
      </c>
      <c r="C9" s="176">
        <f>C10</f>
        <v>16988171</v>
      </c>
      <c r="D9" s="176">
        <f>D10</f>
        <v>7213287</v>
      </c>
      <c r="E9" s="176">
        <f>E10</f>
        <v>4940110</v>
      </c>
      <c r="F9" s="171"/>
      <c r="G9" s="131"/>
      <c r="H9" s="17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s="179" customFormat="1" ht="15">
      <c r="A10" s="177" t="s">
        <v>133</v>
      </c>
      <c r="B10" s="178" t="s">
        <v>134</v>
      </c>
      <c r="C10" s="174">
        <v>16988171</v>
      </c>
      <c r="D10" s="174">
        <v>7213287</v>
      </c>
      <c r="E10" s="174">
        <v>4940110</v>
      </c>
      <c r="F10" s="175"/>
      <c r="G10" s="143"/>
      <c r="H10" s="175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O7"/>
  <sheetViews>
    <sheetView workbookViewId="0">
      <selection activeCell="K37" sqref="K37"/>
    </sheetView>
  </sheetViews>
  <sheetFormatPr defaultRowHeight="12.75"/>
  <cols>
    <col min="1" max="1" width="11.1640625" style="52" customWidth="1"/>
    <col min="2" max="2" width="14" style="52" bestFit="1" customWidth="1"/>
    <col min="3" max="3" width="6.6640625" style="52" customWidth="1"/>
    <col min="4" max="4" width="84" style="52" customWidth="1"/>
    <col min="5" max="5" width="19.83203125" style="52" hidden="1" customWidth="1"/>
    <col min="6" max="6" width="23.5" style="92" hidden="1" customWidth="1"/>
    <col min="7" max="7" width="23.5" style="52" hidden="1" customWidth="1"/>
    <col min="8" max="8" width="24.1640625" style="52" hidden="1" customWidth="1"/>
    <col min="9" max="9" width="12.5" style="52" hidden="1" customWidth="1"/>
    <col min="10" max="10" width="22.1640625" style="52" hidden="1" customWidth="1"/>
    <col min="11" max="11" width="20.6640625" style="112" customWidth="1"/>
    <col min="12" max="12" width="18.33203125" style="112" customWidth="1"/>
    <col min="13" max="13" width="16.33203125" style="112" bestFit="1" customWidth="1"/>
    <col min="14" max="15" width="18" style="52" bestFit="1" customWidth="1"/>
    <col min="16" max="16" width="13.6640625" style="52" bestFit="1" customWidth="1"/>
    <col min="17" max="17" width="18" style="52" bestFit="1" customWidth="1"/>
    <col min="18" max="18" width="11" style="52" bestFit="1" customWidth="1"/>
    <col min="19" max="19" width="18" style="52" bestFit="1" customWidth="1"/>
    <col min="20" max="20" width="11" style="52" bestFit="1" customWidth="1"/>
    <col min="21" max="16384" width="9.33203125" style="52"/>
  </cols>
  <sheetData>
    <row r="1" spans="1:15" ht="15.75">
      <c r="A1" s="221" t="s">
        <v>123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5">
      <c r="F2" s="52"/>
      <c r="G2" s="56"/>
      <c r="H2" s="56"/>
      <c r="I2" s="56"/>
      <c r="J2" s="56"/>
      <c r="K2" s="93"/>
      <c r="L2" s="93"/>
      <c r="M2" s="93"/>
    </row>
    <row r="3" spans="1:15" s="59" customFormat="1" ht="25.5">
      <c r="A3" s="94" t="s">
        <v>45</v>
      </c>
      <c r="B3" s="94" t="s">
        <v>46</v>
      </c>
      <c r="C3" s="94" t="s">
        <v>47</v>
      </c>
      <c r="D3" s="94" t="s">
        <v>96</v>
      </c>
      <c r="E3" s="95"/>
      <c r="F3" s="95" t="s">
        <v>48</v>
      </c>
      <c r="G3" s="95"/>
      <c r="H3" s="95"/>
      <c r="I3" s="95"/>
      <c r="J3" s="95"/>
      <c r="K3" s="95" t="s">
        <v>40</v>
      </c>
      <c r="L3" s="95" t="s">
        <v>41</v>
      </c>
      <c r="M3" s="95" t="s">
        <v>42</v>
      </c>
    </row>
    <row r="4" spans="1:15" s="63" customFormat="1" ht="11.25">
      <c r="A4" s="60">
        <v>1</v>
      </c>
      <c r="B4" s="60">
        <v>2</v>
      </c>
      <c r="C4" s="60">
        <v>3</v>
      </c>
      <c r="D4" s="60">
        <v>4</v>
      </c>
      <c r="E4" s="60"/>
      <c r="F4" s="60"/>
      <c r="G4" s="60"/>
      <c r="H4" s="60"/>
      <c r="I4" s="60"/>
      <c r="J4" s="60"/>
      <c r="K4" s="60">
        <v>5</v>
      </c>
      <c r="L4" s="60">
        <v>6</v>
      </c>
      <c r="M4" s="60">
        <v>7</v>
      </c>
    </row>
    <row r="5" spans="1:15" hidden="1">
      <c r="A5" s="158" t="str">
        <f>IF(ISNUMBER(VALUE(E5)),E5,"")</f>
        <v/>
      </c>
      <c r="B5" s="98">
        <f>IF(ISNUMBER(VALUE(G5)),G5,"")</f>
        <v>0</v>
      </c>
      <c r="C5" s="98">
        <f>IF(ISNUMBER(VALUE(I5)),I5,"")</f>
        <v>0</v>
      </c>
      <c r="D5" s="98" t="str">
        <f>CONCATENATE(F5,"    ",H5,"    ",J5)</f>
        <v xml:space="preserve">        </v>
      </c>
      <c r="E5" s="159" t="s">
        <v>124</v>
      </c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idden="1">
      <c r="E6" s="67"/>
      <c r="F6" s="67"/>
      <c r="G6" s="67"/>
      <c r="H6" s="67"/>
      <c r="I6" s="67"/>
      <c r="J6" s="67"/>
      <c r="K6" s="67"/>
      <c r="L6" s="67"/>
      <c r="M6" s="67"/>
    </row>
    <row r="7" spans="1:15" hidden="1">
      <c r="E7" s="67"/>
      <c r="F7" s="67"/>
      <c r="G7" s="67"/>
      <c r="H7" s="67"/>
      <c r="I7" s="67"/>
      <c r="J7" s="67"/>
      <c r="K7" s="67"/>
      <c r="L7" s="67"/>
      <c r="M7" s="67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/>
  <dimension ref="A1:S85"/>
  <sheetViews>
    <sheetView tabSelected="1" workbookViewId="0">
      <selection activeCell="M54" sqref="M54"/>
    </sheetView>
  </sheetViews>
  <sheetFormatPr defaultColWidth="21.83203125" defaultRowHeight="11.25"/>
  <cols>
    <col min="1" max="1" width="25.6640625" style="157" customWidth="1"/>
    <col min="2" max="2" width="80.1640625" style="67" customWidth="1"/>
    <col min="3" max="3" width="69.33203125" style="118" hidden="1" customWidth="1"/>
    <col min="4" max="4" width="20.5" style="118" hidden="1" customWidth="1"/>
    <col min="5" max="5" width="17.33203125" style="118" hidden="1" customWidth="1"/>
    <col min="6" max="6" width="18.33203125" style="118" hidden="1" customWidth="1"/>
    <col min="7" max="7" width="23" style="67" hidden="1" customWidth="1"/>
    <col min="8" max="8" width="18.33203125" style="118" customWidth="1"/>
    <col min="9" max="16384" width="21.83203125" style="67"/>
  </cols>
  <sheetData>
    <row r="1" spans="1:19" ht="15.75">
      <c r="A1" s="222" t="s">
        <v>94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9" ht="15">
      <c r="A2" s="113"/>
      <c r="B2" s="114"/>
      <c r="C2" s="115"/>
      <c r="D2" s="116"/>
      <c r="E2" s="117"/>
    </row>
    <row r="3" spans="1:19" ht="28.5">
      <c r="A3" s="119" t="s">
        <v>95</v>
      </c>
      <c r="B3" s="120" t="s">
        <v>96</v>
      </c>
      <c r="C3" s="121"/>
      <c r="D3" s="121"/>
      <c r="E3" s="121"/>
      <c r="H3" s="121" t="s">
        <v>40</v>
      </c>
      <c r="I3" s="121" t="s">
        <v>41</v>
      </c>
      <c r="J3" s="121" t="s">
        <v>42</v>
      </c>
    </row>
    <row r="4" spans="1:19" ht="55.15" hidden="1" customHeight="1">
      <c r="A4" s="101" t="s">
        <v>14</v>
      </c>
      <c r="B4" s="101" t="s">
        <v>14</v>
      </c>
      <c r="C4" s="101" t="s">
        <v>14</v>
      </c>
      <c r="D4" s="101" t="s">
        <v>14</v>
      </c>
      <c r="E4" s="101" t="s">
        <v>14</v>
      </c>
      <c r="F4" s="101" t="s">
        <v>14</v>
      </c>
      <c r="G4" s="101" t="s">
        <v>14</v>
      </c>
      <c r="H4" s="122" t="s">
        <v>97</v>
      </c>
      <c r="I4" s="122" t="s">
        <v>98</v>
      </c>
      <c r="J4" s="122" t="s">
        <v>99</v>
      </c>
    </row>
    <row r="5" spans="1:19" ht="14.25" hidden="1">
      <c r="A5" s="71" t="s">
        <v>100</v>
      </c>
      <c r="B5" s="71" t="s">
        <v>14</v>
      </c>
      <c r="C5" s="123" t="s">
        <v>101</v>
      </c>
      <c r="D5" s="123" t="s">
        <v>101</v>
      </c>
      <c r="E5" s="71" t="s">
        <v>101</v>
      </c>
      <c r="F5" s="71" t="s">
        <v>101</v>
      </c>
      <c r="G5" s="71" t="s">
        <v>101</v>
      </c>
      <c r="H5" s="124" t="s">
        <v>24</v>
      </c>
      <c r="I5" s="124" t="s">
        <v>24</v>
      </c>
      <c r="J5" s="124" t="s">
        <v>24</v>
      </c>
      <c r="K5" s="125"/>
      <c r="L5" s="125"/>
    </row>
    <row r="6" spans="1:19" ht="14.25">
      <c r="A6" s="126" t="s">
        <v>28</v>
      </c>
      <c r="B6" s="127" t="s">
        <v>27</v>
      </c>
      <c r="C6" s="128" t="s">
        <v>27</v>
      </c>
      <c r="D6" s="128" t="s">
        <v>14</v>
      </c>
      <c r="E6" s="129" t="s">
        <v>14</v>
      </c>
      <c r="F6" s="129" t="s">
        <v>14</v>
      </c>
      <c r="G6" s="129" t="s">
        <v>14</v>
      </c>
      <c r="H6" s="130">
        <f>H7</f>
        <v>16988171</v>
      </c>
      <c r="I6" s="130">
        <f>I7</f>
        <v>7213287</v>
      </c>
      <c r="J6" s="130">
        <f>J7</f>
        <v>4940110</v>
      </c>
      <c r="K6" s="131"/>
      <c r="L6" s="131"/>
      <c r="M6" s="131"/>
      <c r="N6" s="131"/>
      <c r="O6" s="131"/>
      <c r="P6" s="131"/>
      <c r="Q6" s="131"/>
      <c r="R6" s="131"/>
      <c r="S6" s="131"/>
    </row>
    <row r="7" spans="1:19" ht="14.25">
      <c r="A7" s="132" t="s">
        <v>65</v>
      </c>
      <c r="B7" s="133" t="s">
        <v>102</v>
      </c>
      <c r="C7" s="128" t="s">
        <v>14</v>
      </c>
      <c r="D7" s="128" t="s">
        <v>102</v>
      </c>
      <c r="E7" s="129" t="s">
        <v>14</v>
      </c>
      <c r="F7" s="129" t="s">
        <v>14</v>
      </c>
      <c r="G7" s="129" t="s">
        <v>14</v>
      </c>
      <c r="H7" s="130">
        <f>H8+H58</f>
        <v>16988171</v>
      </c>
      <c r="I7" s="130">
        <f>I8+I58</f>
        <v>7213287</v>
      </c>
      <c r="J7" s="130">
        <f>J8+J58</f>
        <v>4940110</v>
      </c>
      <c r="K7" s="131"/>
      <c r="L7" s="131"/>
      <c r="M7" s="131"/>
      <c r="N7" s="131"/>
      <c r="O7" s="131"/>
      <c r="P7" s="131"/>
      <c r="Q7" s="131"/>
      <c r="R7" s="131"/>
      <c r="S7" s="131"/>
    </row>
    <row r="8" spans="1:19" ht="28.5">
      <c r="A8" s="134" t="s">
        <v>103</v>
      </c>
      <c r="B8" s="198" t="s">
        <v>141</v>
      </c>
      <c r="C8" s="128" t="s">
        <v>14</v>
      </c>
      <c r="D8" s="128" t="s">
        <v>14</v>
      </c>
      <c r="E8" s="129" t="s">
        <v>104</v>
      </c>
      <c r="F8" s="129" t="s">
        <v>14</v>
      </c>
      <c r="G8" s="129" t="s">
        <v>14</v>
      </c>
      <c r="H8" s="130">
        <f>H9+H16+H34</f>
        <v>13641052</v>
      </c>
      <c r="I8" s="130">
        <f>I9+I16+I34</f>
        <v>3762048</v>
      </c>
      <c r="J8" s="130">
        <f>J9+J16+J34</f>
        <v>1328375</v>
      </c>
      <c r="K8" s="131"/>
      <c r="L8" s="131"/>
      <c r="M8" s="131"/>
      <c r="N8" s="131"/>
      <c r="O8" s="131"/>
      <c r="P8" s="131"/>
      <c r="Q8" s="131"/>
      <c r="R8" s="131"/>
      <c r="S8" s="131"/>
    </row>
    <row r="9" spans="1:19" ht="42.75">
      <c r="A9" s="136" t="s">
        <v>105</v>
      </c>
      <c r="B9" s="199" t="s">
        <v>142</v>
      </c>
      <c r="C9" s="128" t="s">
        <v>14</v>
      </c>
      <c r="D9" s="128" t="s">
        <v>14</v>
      </c>
      <c r="E9" s="129" t="s">
        <v>14</v>
      </c>
      <c r="F9" s="129" t="s">
        <v>106</v>
      </c>
      <c r="G9" s="129" t="s">
        <v>14</v>
      </c>
      <c r="H9" s="130">
        <f>H10+H13</f>
        <v>193125</v>
      </c>
      <c r="I9" s="130">
        <f>I10+I13</f>
        <v>163750</v>
      </c>
      <c r="J9" s="130">
        <f>J10+J13</f>
        <v>44375</v>
      </c>
      <c r="K9" s="131"/>
      <c r="L9" s="131"/>
      <c r="M9" s="131"/>
      <c r="N9" s="131"/>
      <c r="O9" s="131"/>
      <c r="P9" s="131"/>
      <c r="Q9" s="131"/>
      <c r="R9" s="131"/>
      <c r="S9" s="131"/>
    </row>
    <row r="10" spans="1:19" ht="15">
      <c r="A10" s="138" t="s">
        <v>68</v>
      </c>
      <c r="B10" s="139" t="s">
        <v>69</v>
      </c>
      <c r="C10" s="140" t="s">
        <v>14</v>
      </c>
      <c r="D10" s="140" t="s">
        <v>14</v>
      </c>
      <c r="E10" s="141" t="s">
        <v>14</v>
      </c>
      <c r="F10" s="141" t="s">
        <v>14</v>
      </c>
      <c r="G10" s="141" t="s">
        <v>69</v>
      </c>
      <c r="H10" s="142">
        <f t="shared" ref="H10:J11" si="0">H11</f>
        <v>37500</v>
      </c>
      <c r="I10" s="142">
        <f t="shared" si="0"/>
        <v>43750</v>
      </c>
      <c r="J10" s="142">
        <f t="shared" si="0"/>
        <v>10000</v>
      </c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 ht="15">
      <c r="A11" s="144" t="s">
        <v>88</v>
      </c>
      <c r="B11" s="145" t="s">
        <v>89</v>
      </c>
      <c r="C11" s="146" t="s">
        <v>14</v>
      </c>
      <c r="D11" s="146" t="s">
        <v>14</v>
      </c>
      <c r="E11" s="147" t="s">
        <v>14</v>
      </c>
      <c r="F11" s="147" t="s">
        <v>14</v>
      </c>
      <c r="G11" s="147" t="s">
        <v>14</v>
      </c>
      <c r="H11" s="148">
        <f t="shared" si="0"/>
        <v>37500</v>
      </c>
      <c r="I11" s="148">
        <f t="shared" si="0"/>
        <v>43750</v>
      </c>
      <c r="J11" s="148">
        <f t="shared" si="0"/>
        <v>10000</v>
      </c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ht="15">
      <c r="A12" s="150" t="s">
        <v>92</v>
      </c>
      <c r="B12" s="145" t="s">
        <v>93</v>
      </c>
      <c r="C12" s="146" t="s">
        <v>14</v>
      </c>
      <c r="D12" s="146" t="s">
        <v>14</v>
      </c>
      <c r="E12" s="147" t="s">
        <v>14</v>
      </c>
      <c r="F12" s="147" t="s">
        <v>14</v>
      </c>
      <c r="G12" s="147" t="s">
        <v>14</v>
      </c>
      <c r="H12" s="151">
        <v>37500</v>
      </c>
      <c r="I12" s="151">
        <v>43750</v>
      </c>
      <c r="J12" s="151">
        <v>10000</v>
      </c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19" ht="15">
      <c r="A13" s="138" t="s">
        <v>107</v>
      </c>
      <c r="B13" s="139" t="s">
        <v>108</v>
      </c>
      <c r="C13" s="140" t="s">
        <v>14</v>
      </c>
      <c r="D13" s="140" t="s">
        <v>14</v>
      </c>
      <c r="E13" s="141" t="s">
        <v>14</v>
      </c>
      <c r="F13" s="141" t="s">
        <v>14</v>
      </c>
      <c r="G13" s="141" t="s">
        <v>108</v>
      </c>
      <c r="H13" s="142">
        <f t="shared" ref="H13:J14" si="1">H14</f>
        <v>155625</v>
      </c>
      <c r="I13" s="142">
        <f t="shared" si="1"/>
        <v>120000</v>
      </c>
      <c r="J13" s="142">
        <f t="shared" si="1"/>
        <v>34375</v>
      </c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ht="15">
      <c r="A14" s="144" t="s">
        <v>88</v>
      </c>
      <c r="B14" s="145" t="s">
        <v>89</v>
      </c>
      <c r="C14" s="146" t="s">
        <v>14</v>
      </c>
      <c r="D14" s="146" t="s">
        <v>14</v>
      </c>
      <c r="E14" s="147" t="s">
        <v>14</v>
      </c>
      <c r="F14" s="147" t="s">
        <v>14</v>
      </c>
      <c r="G14" s="147" t="s">
        <v>14</v>
      </c>
      <c r="H14" s="148">
        <f t="shared" si="1"/>
        <v>155625</v>
      </c>
      <c r="I14" s="148">
        <f t="shared" si="1"/>
        <v>120000</v>
      </c>
      <c r="J14" s="148">
        <f t="shared" si="1"/>
        <v>34375</v>
      </c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19" ht="15">
      <c r="A15" s="150" t="s">
        <v>92</v>
      </c>
      <c r="B15" s="145" t="s">
        <v>93</v>
      </c>
      <c r="C15" s="146" t="s">
        <v>14</v>
      </c>
      <c r="D15" s="146" t="s">
        <v>14</v>
      </c>
      <c r="E15" s="147" t="s">
        <v>14</v>
      </c>
      <c r="F15" s="147" t="s">
        <v>14</v>
      </c>
      <c r="G15" s="147" t="s">
        <v>14</v>
      </c>
      <c r="H15" s="151">
        <v>155625</v>
      </c>
      <c r="I15" s="151">
        <v>120000</v>
      </c>
      <c r="J15" s="151">
        <v>34375</v>
      </c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ht="42.75">
      <c r="A16" s="136" t="s">
        <v>109</v>
      </c>
      <c r="B16" s="199" t="s">
        <v>143</v>
      </c>
      <c r="C16" s="128" t="s">
        <v>14</v>
      </c>
      <c r="D16" s="128" t="s">
        <v>14</v>
      </c>
      <c r="E16" s="129" t="s">
        <v>14</v>
      </c>
      <c r="F16" s="129" t="s">
        <v>110</v>
      </c>
      <c r="G16" s="129" t="s">
        <v>14</v>
      </c>
      <c r="H16" s="130">
        <f>H17+H22+H28</f>
        <v>12102927</v>
      </c>
      <c r="I16" s="130">
        <f>I17+I22+I28</f>
        <v>1964298</v>
      </c>
      <c r="J16" s="130">
        <f>J17+J22+J28</f>
        <v>0</v>
      </c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 ht="15">
      <c r="A17" s="138" t="s">
        <v>68</v>
      </c>
      <c r="B17" s="139" t="s">
        <v>69</v>
      </c>
      <c r="C17" s="140" t="s">
        <v>14</v>
      </c>
      <c r="D17" s="140" t="s">
        <v>14</v>
      </c>
      <c r="E17" s="141" t="s">
        <v>14</v>
      </c>
      <c r="F17" s="141" t="s">
        <v>14</v>
      </c>
      <c r="G17" s="141" t="s">
        <v>69</v>
      </c>
      <c r="H17" s="142">
        <f>H18+H20</f>
        <v>942465</v>
      </c>
      <c r="I17" s="142">
        <f>I18+I20</f>
        <v>176521</v>
      </c>
      <c r="J17" s="142">
        <f>J18+J20</f>
        <v>0</v>
      </c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ht="15">
      <c r="A18" s="144" t="s">
        <v>80</v>
      </c>
      <c r="B18" s="145" t="s">
        <v>81</v>
      </c>
      <c r="C18" s="146" t="s">
        <v>14</v>
      </c>
      <c r="D18" s="146" t="s">
        <v>14</v>
      </c>
      <c r="E18" s="147" t="s">
        <v>14</v>
      </c>
      <c r="F18" s="147" t="s">
        <v>14</v>
      </c>
      <c r="G18" s="147" t="s">
        <v>14</v>
      </c>
      <c r="H18" s="148">
        <f>H19</f>
        <v>13405</v>
      </c>
      <c r="I18" s="148">
        <f>I19</f>
        <v>17254</v>
      </c>
      <c r="J18" s="148">
        <f>J19</f>
        <v>0</v>
      </c>
      <c r="K18" s="149"/>
      <c r="L18" s="149"/>
      <c r="M18" s="149"/>
      <c r="N18" s="149"/>
      <c r="O18" s="149"/>
      <c r="P18" s="149"/>
      <c r="Q18" s="149"/>
      <c r="R18" s="149"/>
      <c r="S18" s="149"/>
    </row>
    <row r="19" spans="1:19" ht="15">
      <c r="A19" s="150" t="s">
        <v>84</v>
      </c>
      <c r="B19" s="145" t="s">
        <v>85</v>
      </c>
      <c r="C19" s="146" t="s">
        <v>14</v>
      </c>
      <c r="D19" s="146" t="s">
        <v>14</v>
      </c>
      <c r="E19" s="147" t="s">
        <v>14</v>
      </c>
      <c r="F19" s="147" t="s">
        <v>14</v>
      </c>
      <c r="G19" s="147" t="s">
        <v>14</v>
      </c>
      <c r="H19" s="151">
        <v>13405</v>
      </c>
      <c r="I19" s="151">
        <v>17254</v>
      </c>
      <c r="J19" s="151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19" ht="15">
      <c r="A20" s="144" t="s">
        <v>88</v>
      </c>
      <c r="B20" s="145" t="s">
        <v>89</v>
      </c>
      <c r="C20" s="146" t="s">
        <v>14</v>
      </c>
      <c r="D20" s="146" t="s">
        <v>14</v>
      </c>
      <c r="E20" s="147" t="s">
        <v>14</v>
      </c>
      <c r="F20" s="147" t="s">
        <v>14</v>
      </c>
      <c r="G20" s="147" t="s">
        <v>14</v>
      </c>
      <c r="H20" s="148">
        <f>H21</f>
        <v>929060</v>
      </c>
      <c r="I20" s="148">
        <f>I21</f>
        <v>159267</v>
      </c>
      <c r="J20" s="148">
        <f>J21</f>
        <v>0</v>
      </c>
      <c r="K20" s="149"/>
      <c r="L20" s="149"/>
      <c r="M20" s="149"/>
      <c r="N20" s="149"/>
      <c r="O20" s="149"/>
      <c r="P20" s="149"/>
      <c r="Q20" s="149"/>
      <c r="R20" s="149"/>
      <c r="S20" s="149"/>
    </row>
    <row r="21" spans="1:19" ht="15">
      <c r="A21" s="150" t="s">
        <v>92</v>
      </c>
      <c r="B21" s="145" t="s">
        <v>93</v>
      </c>
      <c r="C21" s="146" t="s">
        <v>14</v>
      </c>
      <c r="D21" s="146" t="s">
        <v>14</v>
      </c>
      <c r="E21" s="147" t="s">
        <v>14</v>
      </c>
      <c r="F21" s="147" t="s">
        <v>14</v>
      </c>
      <c r="G21" s="147" t="s">
        <v>14</v>
      </c>
      <c r="H21" s="151">
        <v>929060</v>
      </c>
      <c r="I21" s="151">
        <v>159267</v>
      </c>
      <c r="J21" s="151"/>
      <c r="K21" s="149"/>
      <c r="L21" s="149"/>
      <c r="M21" s="149"/>
      <c r="N21" s="149"/>
      <c r="O21" s="149"/>
      <c r="P21" s="149"/>
      <c r="Q21" s="149"/>
      <c r="R21" s="149"/>
      <c r="S21" s="149"/>
    </row>
    <row r="22" spans="1:19" ht="15">
      <c r="A22" s="138" t="s">
        <v>70</v>
      </c>
      <c r="B22" s="139" t="s">
        <v>71</v>
      </c>
      <c r="C22" s="140" t="s">
        <v>14</v>
      </c>
      <c r="D22" s="140" t="s">
        <v>14</v>
      </c>
      <c r="E22" s="141" t="s">
        <v>14</v>
      </c>
      <c r="F22" s="141" t="s">
        <v>14</v>
      </c>
      <c r="G22" s="141" t="s">
        <v>71</v>
      </c>
      <c r="H22" s="142">
        <f>H23+H26</f>
        <v>1679806</v>
      </c>
      <c r="I22" s="142">
        <f>I23+I26</f>
        <v>288009</v>
      </c>
      <c r="J22" s="142">
        <f>J23+J26</f>
        <v>0</v>
      </c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ht="15">
      <c r="A23" s="152" t="s">
        <v>80</v>
      </c>
      <c r="B23" s="145" t="s">
        <v>81</v>
      </c>
      <c r="C23" s="146" t="s">
        <v>14</v>
      </c>
      <c r="D23" s="146" t="s">
        <v>14</v>
      </c>
      <c r="E23" s="146" t="s">
        <v>14</v>
      </c>
      <c r="F23" s="146" t="s">
        <v>14</v>
      </c>
      <c r="G23" s="147" t="s">
        <v>14</v>
      </c>
      <c r="H23" s="148">
        <f>H24+H25</f>
        <v>20771</v>
      </c>
      <c r="I23" s="148">
        <f>I24+I25</f>
        <v>22563</v>
      </c>
      <c r="J23" s="148">
        <f>J24+J25</f>
        <v>0</v>
      </c>
      <c r="K23" s="149"/>
      <c r="L23" s="149"/>
      <c r="M23" s="149"/>
      <c r="N23" s="149"/>
      <c r="O23" s="149"/>
      <c r="P23" s="149"/>
      <c r="Q23" s="149"/>
      <c r="R23" s="149"/>
      <c r="S23" s="149"/>
    </row>
    <row r="24" spans="1:19" ht="15">
      <c r="A24" s="153" t="s">
        <v>65</v>
      </c>
      <c r="B24" s="145" t="s">
        <v>83</v>
      </c>
      <c r="C24" s="146" t="s">
        <v>14</v>
      </c>
      <c r="D24" s="146" t="s">
        <v>14</v>
      </c>
      <c r="E24" s="146" t="s">
        <v>14</v>
      </c>
      <c r="F24" s="146" t="s">
        <v>14</v>
      </c>
      <c r="G24" s="147" t="s">
        <v>14</v>
      </c>
      <c r="H24" s="151">
        <v>3982</v>
      </c>
      <c r="I24" s="151"/>
      <c r="J24" s="151"/>
      <c r="K24" s="149"/>
      <c r="L24" s="149"/>
      <c r="M24" s="149"/>
      <c r="N24" s="149"/>
      <c r="O24" s="149"/>
      <c r="P24" s="149"/>
      <c r="Q24" s="149"/>
      <c r="R24" s="149"/>
      <c r="S24" s="149"/>
    </row>
    <row r="25" spans="1:19" ht="15">
      <c r="A25" s="153" t="s">
        <v>84</v>
      </c>
      <c r="B25" s="145" t="s">
        <v>85</v>
      </c>
      <c r="C25" s="146" t="s">
        <v>14</v>
      </c>
      <c r="D25" s="146" t="s">
        <v>14</v>
      </c>
      <c r="E25" s="146" t="s">
        <v>14</v>
      </c>
      <c r="F25" s="146" t="s">
        <v>14</v>
      </c>
      <c r="G25" s="147" t="s">
        <v>14</v>
      </c>
      <c r="H25" s="151">
        <v>16789</v>
      </c>
      <c r="I25" s="151">
        <v>22563</v>
      </c>
      <c r="J25" s="151"/>
      <c r="K25" s="149"/>
      <c r="L25" s="149"/>
      <c r="M25" s="149"/>
      <c r="N25" s="149"/>
      <c r="O25" s="149"/>
      <c r="P25" s="149"/>
      <c r="Q25" s="149"/>
      <c r="R25" s="149"/>
      <c r="S25" s="149"/>
    </row>
    <row r="26" spans="1:19" ht="15">
      <c r="A26" s="152" t="s">
        <v>88</v>
      </c>
      <c r="B26" s="145" t="s">
        <v>89</v>
      </c>
      <c r="C26" s="146" t="s">
        <v>14</v>
      </c>
      <c r="D26" s="146" t="s">
        <v>14</v>
      </c>
      <c r="E26" s="146" t="s">
        <v>14</v>
      </c>
      <c r="F26" s="146" t="s">
        <v>14</v>
      </c>
      <c r="G26" s="147" t="s">
        <v>14</v>
      </c>
      <c r="H26" s="148">
        <f>H27</f>
        <v>1659035</v>
      </c>
      <c r="I26" s="148">
        <f>I27</f>
        <v>265446</v>
      </c>
      <c r="J26" s="148">
        <f>J27</f>
        <v>0</v>
      </c>
      <c r="K26" s="149"/>
      <c r="L26" s="149"/>
      <c r="M26" s="149"/>
      <c r="N26" s="149"/>
      <c r="O26" s="149"/>
      <c r="P26" s="149"/>
      <c r="Q26" s="149"/>
      <c r="R26" s="149"/>
      <c r="S26" s="149"/>
    </row>
    <row r="27" spans="1:19" ht="15">
      <c r="A27" s="153" t="s">
        <v>92</v>
      </c>
      <c r="B27" s="145" t="s">
        <v>93</v>
      </c>
      <c r="C27" s="146" t="s">
        <v>14</v>
      </c>
      <c r="D27" s="146" t="s">
        <v>14</v>
      </c>
      <c r="E27" s="146" t="s">
        <v>14</v>
      </c>
      <c r="F27" s="146" t="s">
        <v>14</v>
      </c>
      <c r="G27" s="147" t="s">
        <v>14</v>
      </c>
      <c r="H27" s="151">
        <v>1659035</v>
      </c>
      <c r="I27" s="151">
        <v>265446</v>
      </c>
      <c r="J27" s="151"/>
      <c r="K27" s="149"/>
      <c r="L27" s="149"/>
      <c r="M27" s="149"/>
      <c r="N27" s="149"/>
      <c r="O27" s="149"/>
      <c r="P27" s="149"/>
      <c r="Q27" s="149"/>
      <c r="R27" s="149"/>
      <c r="S27" s="149"/>
    </row>
    <row r="28" spans="1:19" ht="15">
      <c r="A28" s="154" t="s">
        <v>111</v>
      </c>
      <c r="B28" s="139" t="s">
        <v>112</v>
      </c>
      <c r="C28" s="140" t="s">
        <v>14</v>
      </c>
      <c r="D28" s="140" t="s">
        <v>14</v>
      </c>
      <c r="E28" s="140" t="s">
        <v>14</v>
      </c>
      <c r="F28" s="140" t="s">
        <v>14</v>
      </c>
      <c r="G28" s="141" t="s">
        <v>112</v>
      </c>
      <c r="H28" s="142">
        <f>H29+H32</f>
        <v>9480656</v>
      </c>
      <c r="I28" s="142">
        <f>I29+I32</f>
        <v>1499768</v>
      </c>
      <c r="J28" s="142">
        <f>J29+J32</f>
        <v>0</v>
      </c>
      <c r="K28" s="143"/>
      <c r="L28" s="143"/>
      <c r="M28" s="143"/>
      <c r="N28" s="143"/>
      <c r="O28" s="143"/>
      <c r="P28" s="143"/>
      <c r="Q28" s="143"/>
      <c r="R28" s="143"/>
      <c r="S28" s="143"/>
    </row>
    <row r="29" spans="1:19" ht="15">
      <c r="A29" s="152" t="s">
        <v>80</v>
      </c>
      <c r="B29" s="145" t="s">
        <v>81</v>
      </c>
      <c r="C29" s="146" t="s">
        <v>14</v>
      </c>
      <c r="D29" s="146" t="s">
        <v>14</v>
      </c>
      <c r="E29" s="146" t="s">
        <v>14</v>
      </c>
      <c r="F29" s="146" t="s">
        <v>14</v>
      </c>
      <c r="G29" s="147" t="s">
        <v>14</v>
      </c>
      <c r="H29" s="148">
        <f>H30+H31</f>
        <v>117725</v>
      </c>
      <c r="I29" s="148">
        <f>I30+I31</f>
        <v>0</v>
      </c>
      <c r="J29" s="148">
        <f>J30+J31</f>
        <v>0</v>
      </c>
      <c r="K29" s="149"/>
      <c r="L29" s="149"/>
      <c r="M29" s="149"/>
      <c r="N29" s="149"/>
      <c r="O29" s="149"/>
      <c r="P29" s="149"/>
      <c r="Q29" s="149"/>
      <c r="R29" s="149"/>
      <c r="S29" s="149"/>
    </row>
    <row r="30" spans="1:19" ht="15">
      <c r="A30" s="153" t="s">
        <v>65</v>
      </c>
      <c r="B30" s="145" t="s">
        <v>83</v>
      </c>
      <c r="C30" s="146" t="s">
        <v>14</v>
      </c>
      <c r="D30" s="146" t="s">
        <v>14</v>
      </c>
      <c r="E30" s="146" t="s">
        <v>14</v>
      </c>
      <c r="F30" s="146" t="s">
        <v>14</v>
      </c>
      <c r="G30" s="147" t="s">
        <v>14</v>
      </c>
      <c r="H30" s="151">
        <v>22563</v>
      </c>
      <c r="I30" s="151"/>
      <c r="J30" s="151"/>
      <c r="K30" s="149"/>
      <c r="L30" s="149"/>
      <c r="M30" s="149"/>
      <c r="N30" s="149"/>
      <c r="O30" s="149"/>
      <c r="P30" s="149"/>
      <c r="Q30" s="149"/>
      <c r="R30" s="149"/>
      <c r="S30" s="149"/>
    </row>
    <row r="31" spans="1:19" ht="15">
      <c r="A31" s="153" t="s">
        <v>84</v>
      </c>
      <c r="B31" s="145" t="s">
        <v>85</v>
      </c>
      <c r="C31" s="146" t="s">
        <v>14</v>
      </c>
      <c r="D31" s="146" t="s">
        <v>14</v>
      </c>
      <c r="E31" s="146" t="s">
        <v>14</v>
      </c>
      <c r="F31" s="146" t="s">
        <v>14</v>
      </c>
      <c r="G31" s="147" t="s">
        <v>14</v>
      </c>
      <c r="H31" s="151">
        <v>95162</v>
      </c>
      <c r="I31" s="151"/>
      <c r="J31" s="151"/>
      <c r="K31" s="149"/>
      <c r="L31" s="149"/>
      <c r="M31" s="149"/>
      <c r="N31" s="149"/>
      <c r="O31" s="149"/>
      <c r="P31" s="149"/>
      <c r="Q31" s="149"/>
      <c r="R31" s="149"/>
      <c r="S31" s="149"/>
    </row>
    <row r="32" spans="1:19" ht="15">
      <c r="A32" s="152" t="s">
        <v>88</v>
      </c>
      <c r="B32" s="145" t="s">
        <v>89</v>
      </c>
      <c r="C32" s="146" t="s">
        <v>14</v>
      </c>
      <c r="D32" s="146" t="s">
        <v>14</v>
      </c>
      <c r="E32" s="146" t="s">
        <v>14</v>
      </c>
      <c r="F32" s="146" t="s">
        <v>14</v>
      </c>
      <c r="G32" s="147" t="s">
        <v>14</v>
      </c>
      <c r="H32" s="148">
        <f>H33</f>
        <v>9362931</v>
      </c>
      <c r="I32" s="148">
        <f>I33</f>
        <v>1499768</v>
      </c>
      <c r="J32" s="148">
        <f>J33</f>
        <v>0</v>
      </c>
      <c r="K32" s="149"/>
      <c r="L32" s="149"/>
      <c r="M32" s="149"/>
      <c r="N32" s="149"/>
      <c r="O32" s="149"/>
      <c r="P32" s="149"/>
      <c r="Q32" s="149"/>
      <c r="R32" s="149"/>
      <c r="S32" s="149"/>
    </row>
    <row r="33" spans="1:19" ht="15">
      <c r="A33" s="153" t="s">
        <v>92</v>
      </c>
      <c r="B33" s="145" t="s">
        <v>93</v>
      </c>
      <c r="C33" s="146" t="s">
        <v>14</v>
      </c>
      <c r="D33" s="146" t="s">
        <v>14</v>
      </c>
      <c r="E33" s="146" t="s">
        <v>14</v>
      </c>
      <c r="F33" s="146" t="s">
        <v>14</v>
      </c>
      <c r="G33" s="147" t="s">
        <v>14</v>
      </c>
      <c r="H33" s="151">
        <v>9362931</v>
      </c>
      <c r="I33" s="151">
        <v>1499768</v>
      </c>
      <c r="J33" s="151"/>
      <c r="K33" s="149"/>
      <c r="L33" s="149"/>
      <c r="M33" s="149"/>
      <c r="N33" s="149"/>
      <c r="O33" s="149"/>
      <c r="P33" s="149"/>
      <c r="Q33" s="149"/>
      <c r="R33" s="149"/>
      <c r="S33" s="149"/>
    </row>
    <row r="34" spans="1:19" ht="42.75">
      <c r="A34" s="155" t="s">
        <v>113</v>
      </c>
      <c r="B34" s="199" t="s">
        <v>144</v>
      </c>
      <c r="C34" s="128" t="s">
        <v>14</v>
      </c>
      <c r="D34" s="128" t="s">
        <v>14</v>
      </c>
      <c r="E34" s="128" t="s">
        <v>14</v>
      </c>
      <c r="F34" s="128" t="s">
        <v>114</v>
      </c>
      <c r="G34" s="129" t="s">
        <v>14</v>
      </c>
      <c r="H34" s="130">
        <f>H35+H40+H46+H52</f>
        <v>1345000</v>
      </c>
      <c r="I34" s="130">
        <f>I35+I40+I46+I52</f>
        <v>1634000</v>
      </c>
      <c r="J34" s="130">
        <f>J35+J40+J46+J52</f>
        <v>1284000</v>
      </c>
      <c r="K34" s="131"/>
      <c r="L34" s="131"/>
      <c r="M34" s="131"/>
      <c r="N34" s="131"/>
      <c r="O34" s="131"/>
      <c r="P34" s="131"/>
      <c r="Q34" s="131"/>
      <c r="R34" s="131"/>
      <c r="S34" s="131"/>
    </row>
    <row r="35" spans="1:19" ht="15">
      <c r="A35" s="154" t="s">
        <v>68</v>
      </c>
      <c r="B35" s="139" t="s">
        <v>69</v>
      </c>
      <c r="C35" s="140" t="s">
        <v>14</v>
      </c>
      <c r="D35" s="140" t="s">
        <v>14</v>
      </c>
      <c r="E35" s="140" t="s">
        <v>14</v>
      </c>
      <c r="F35" s="140" t="s">
        <v>14</v>
      </c>
      <c r="G35" s="141" t="s">
        <v>69</v>
      </c>
      <c r="H35" s="142">
        <f>H36+H38</f>
        <v>253000</v>
      </c>
      <c r="I35" s="142">
        <f>I36+I38</f>
        <v>252000</v>
      </c>
      <c r="J35" s="142">
        <f>J36+J38</f>
        <v>252000</v>
      </c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ht="15">
      <c r="A36" s="152" t="s">
        <v>80</v>
      </c>
      <c r="B36" s="145" t="s">
        <v>81</v>
      </c>
      <c r="C36" s="146" t="s">
        <v>14</v>
      </c>
      <c r="D36" s="146" t="s">
        <v>14</v>
      </c>
      <c r="E36" s="146" t="s">
        <v>14</v>
      </c>
      <c r="F36" s="146" t="s">
        <v>14</v>
      </c>
      <c r="G36" s="147" t="s">
        <v>14</v>
      </c>
      <c r="H36" s="148">
        <f>H37</f>
        <v>2000</v>
      </c>
      <c r="I36" s="148">
        <f>I37</f>
        <v>2000</v>
      </c>
      <c r="J36" s="148">
        <f>J37</f>
        <v>2000</v>
      </c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19" ht="15">
      <c r="A37" s="153" t="s">
        <v>84</v>
      </c>
      <c r="B37" s="145" t="s">
        <v>85</v>
      </c>
      <c r="C37" s="146" t="s">
        <v>14</v>
      </c>
      <c r="D37" s="146" t="s">
        <v>14</v>
      </c>
      <c r="E37" s="146" t="s">
        <v>14</v>
      </c>
      <c r="F37" s="146" t="s">
        <v>14</v>
      </c>
      <c r="G37" s="147" t="s">
        <v>14</v>
      </c>
      <c r="H37" s="151">
        <v>2000</v>
      </c>
      <c r="I37" s="151">
        <v>2000</v>
      </c>
      <c r="J37" s="151">
        <v>2000</v>
      </c>
      <c r="K37" s="149"/>
      <c r="L37" s="149"/>
      <c r="M37" s="149"/>
      <c r="N37" s="149"/>
      <c r="O37" s="149"/>
      <c r="P37" s="149"/>
      <c r="Q37" s="149"/>
      <c r="R37" s="149"/>
      <c r="S37" s="149"/>
    </row>
    <row r="38" spans="1:19" ht="15">
      <c r="A38" s="152" t="s">
        <v>88</v>
      </c>
      <c r="B38" s="145" t="s">
        <v>89</v>
      </c>
      <c r="C38" s="146" t="s">
        <v>14</v>
      </c>
      <c r="D38" s="146" t="s">
        <v>14</v>
      </c>
      <c r="E38" s="146" t="s">
        <v>14</v>
      </c>
      <c r="F38" s="146" t="s">
        <v>14</v>
      </c>
      <c r="G38" s="147" t="s">
        <v>14</v>
      </c>
      <c r="H38" s="148">
        <f>H39</f>
        <v>251000</v>
      </c>
      <c r="I38" s="148">
        <f>I39</f>
        <v>250000</v>
      </c>
      <c r="J38" s="148">
        <f>J39</f>
        <v>250000</v>
      </c>
      <c r="K38" s="149"/>
      <c r="L38" s="149"/>
      <c r="M38" s="149"/>
      <c r="N38" s="149"/>
      <c r="O38" s="149"/>
      <c r="P38" s="149"/>
      <c r="Q38" s="149"/>
      <c r="R38" s="149"/>
      <c r="S38" s="149"/>
    </row>
    <row r="39" spans="1:19" ht="15">
      <c r="A39" s="153" t="s">
        <v>92</v>
      </c>
      <c r="B39" s="145" t="s">
        <v>93</v>
      </c>
      <c r="C39" s="146" t="s">
        <v>14</v>
      </c>
      <c r="D39" s="146" t="s">
        <v>14</v>
      </c>
      <c r="E39" s="146" t="s">
        <v>14</v>
      </c>
      <c r="F39" s="146" t="s">
        <v>14</v>
      </c>
      <c r="G39" s="147" t="s">
        <v>14</v>
      </c>
      <c r="H39" s="151">
        <v>251000</v>
      </c>
      <c r="I39" s="151">
        <v>250000</v>
      </c>
      <c r="J39" s="151">
        <v>250000</v>
      </c>
      <c r="K39" s="149"/>
      <c r="L39" s="149"/>
      <c r="M39" s="149"/>
      <c r="N39" s="149"/>
      <c r="O39" s="149"/>
      <c r="P39" s="149"/>
      <c r="Q39" s="149"/>
      <c r="R39" s="149"/>
      <c r="S39" s="149"/>
    </row>
    <row r="40" spans="1:19" ht="15">
      <c r="A40" s="154" t="s">
        <v>70</v>
      </c>
      <c r="B40" s="139" t="s">
        <v>71</v>
      </c>
      <c r="C40" s="140" t="s">
        <v>14</v>
      </c>
      <c r="D40" s="140" t="s">
        <v>14</v>
      </c>
      <c r="E40" s="140" t="s">
        <v>14</v>
      </c>
      <c r="F40" s="140" t="s">
        <v>14</v>
      </c>
      <c r="G40" s="141" t="s">
        <v>71</v>
      </c>
      <c r="H40" s="142">
        <f>H41+H44</f>
        <v>393000</v>
      </c>
      <c r="I40" s="142">
        <f>I41+I44</f>
        <v>666000</v>
      </c>
      <c r="J40" s="142">
        <f>J41+J44</f>
        <v>516000</v>
      </c>
      <c r="K40" s="143"/>
      <c r="L40" s="143"/>
      <c r="M40" s="143"/>
      <c r="N40" s="143"/>
      <c r="O40" s="143"/>
      <c r="P40" s="143"/>
      <c r="Q40" s="143"/>
      <c r="R40" s="143"/>
      <c r="S40" s="143"/>
    </row>
    <row r="41" spans="1:19" ht="15">
      <c r="A41" s="152" t="s">
        <v>80</v>
      </c>
      <c r="B41" s="145" t="s">
        <v>81</v>
      </c>
      <c r="C41" s="146" t="s">
        <v>14</v>
      </c>
      <c r="D41" s="146" t="s">
        <v>14</v>
      </c>
      <c r="E41" s="146" t="s">
        <v>14</v>
      </c>
      <c r="F41" s="146" t="s">
        <v>14</v>
      </c>
      <c r="G41" s="147" t="s">
        <v>14</v>
      </c>
      <c r="H41" s="148">
        <f>H42+H43</f>
        <v>16000</v>
      </c>
      <c r="I41" s="148">
        <f>I42+I43</f>
        <v>16000</v>
      </c>
      <c r="J41" s="148">
        <f>J42+J43</f>
        <v>16000</v>
      </c>
      <c r="K41" s="149"/>
      <c r="L41" s="149"/>
      <c r="M41" s="149"/>
      <c r="N41" s="149"/>
      <c r="O41" s="149"/>
      <c r="P41" s="149"/>
      <c r="Q41" s="149"/>
      <c r="R41" s="149"/>
      <c r="S41" s="149"/>
    </row>
    <row r="42" spans="1:19" ht="15">
      <c r="A42" s="153" t="s">
        <v>65</v>
      </c>
      <c r="B42" s="145" t="s">
        <v>83</v>
      </c>
      <c r="C42" s="146" t="s">
        <v>14</v>
      </c>
      <c r="D42" s="146" t="s">
        <v>14</v>
      </c>
      <c r="E42" s="146" t="s">
        <v>14</v>
      </c>
      <c r="F42" s="146" t="s">
        <v>14</v>
      </c>
      <c r="G42" s="147" t="s">
        <v>14</v>
      </c>
      <c r="H42" s="151">
        <v>12000</v>
      </c>
      <c r="I42" s="151">
        <v>12000</v>
      </c>
      <c r="J42" s="151">
        <v>12000</v>
      </c>
      <c r="K42" s="149"/>
      <c r="L42" s="149"/>
      <c r="M42" s="149"/>
      <c r="N42" s="149"/>
      <c r="O42" s="149"/>
      <c r="P42" s="149"/>
      <c r="Q42" s="149"/>
      <c r="R42" s="149"/>
      <c r="S42" s="149"/>
    </row>
    <row r="43" spans="1:19" ht="15">
      <c r="A43" s="153" t="s">
        <v>84</v>
      </c>
      <c r="B43" s="145" t="s">
        <v>85</v>
      </c>
      <c r="C43" s="146" t="s">
        <v>14</v>
      </c>
      <c r="D43" s="146" t="s">
        <v>14</v>
      </c>
      <c r="E43" s="146" t="s">
        <v>14</v>
      </c>
      <c r="F43" s="146" t="s">
        <v>14</v>
      </c>
      <c r="G43" s="147" t="s">
        <v>14</v>
      </c>
      <c r="H43" s="151">
        <v>4000</v>
      </c>
      <c r="I43" s="151">
        <v>4000</v>
      </c>
      <c r="J43" s="151">
        <v>4000</v>
      </c>
      <c r="K43" s="149"/>
      <c r="L43" s="149"/>
      <c r="M43" s="149"/>
      <c r="N43" s="149"/>
      <c r="O43" s="149"/>
      <c r="P43" s="149"/>
      <c r="Q43" s="149"/>
      <c r="R43" s="149"/>
      <c r="S43" s="149"/>
    </row>
    <row r="44" spans="1:19" ht="15">
      <c r="A44" s="152" t="s">
        <v>88</v>
      </c>
      <c r="B44" s="145" t="s">
        <v>89</v>
      </c>
      <c r="C44" s="146" t="s">
        <v>14</v>
      </c>
      <c r="D44" s="146" t="s">
        <v>14</v>
      </c>
      <c r="E44" s="146" t="s">
        <v>14</v>
      </c>
      <c r="F44" s="146" t="s">
        <v>14</v>
      </c>
      <c r="G44" s="147" t="s">
        <v>14</v>
      </c>
      <c r="H44" s="148">
        <f>H45</f>
        <v>377000</v>
      </c>
      <c r="I44" s="148">
        <f>I45</f>
        <v>650000</v>
      </c>
      <c r="J44" s="148">
        <f>J45</f>
        <v>500000</v>
      </c>
      <c r="K44" s="149"/>
      <c r="L44" s="149"/>
      <c r="M44" s="149"/>
      <c r="N44" s="149"/>
      <c r="O44" s="149"/>
      <c r="P44" s="149"/>
      <c r="Q44" s="149"/>
      <c r="R44" s="149"/>
      <c r="S44" s="149"/>
    </row>
    <row r="45" spans="1:19" ht="15">
      <c r="A45" s="153" t="s">
        <v>92</v>
      </c>
      <c r="B45" s="145" t="s">
        <v>93</v>
      </c>
      <c r="C45" s="146" t="s">
        <v>14</v>
      </c>
      <c r="D45" s="146" t="s">
        <v>14</v>
      </c>
      <c r="E45" s="146" t="s">
        <v>14</v>
      </c>
      <c r="F45" s="146" t="s">
        <v>14</v>
      </c>
      <c r="G45" s="147" t="s">
        <v>14</v>
      </c>
      <c r="H45" s="151">
        <v>377000</v>
      </c>
      <c r="I45" s="151">
        <v>650000</v>
      </c>
      <c r="J45" s="151">
        <v>500000</v>
      </c>
      <c r="K45" s="149"/>
      <c r="L45" s="149"/>
      <c r="M45" s="149"/>
      <c r="N45" s="149"/>
      <c r="O45" s="149"/>
      <c r="P45" s="149"/>
      <c r="Q45" s="149"/>
      <c r="R45" s="149"/>
      <c r="S45" s="149"/>
    </row>
    <row r="46" spans="1:19" ht="15">
      <c r="A46" s="154" t="s">
        <v>54</v>
      </c>
      <c r="B46" s="139" t="s">
        <v>55</v>
      </c>
      <c r="C46" s="140" t="s">
        <v>14</v>
      </c>
      <c r="D46" s="140" t="s">
        <v>14</v>
      </c>
      <c r="E46" s="140" t="s">
        <v>14</v>
      </c>
      <c r="F46" s="140" t="s">
        <v>14</v>
      </c>
      <c r="G46" s="141" t="s">
        <v>55</v>
      </c>
      <c r="H46" s="142">
        <f>H47+H50</f>
        <v>387000</v>
      </c>
      <c r="I46" s="142">
        <f>I47+I50</f>
        <v>400000</v>
      </c>
      <c r="J46" s="142">
        <f>J47+J50</f>
        <v>0</v>
      </c>
      <c r="K46" s="143"/>
      <c r="L46" s="143"/>
      <c r="M46" s="143"/>
      <c r="N46" s="143"/>
      <c r="O46" s="143"/>
      <c r="P46" s="143"/>
      <c r="Q46" s="143"/>
      <c r="R46" s="143"/>
      <c r="S46" s="143"/>
    </row>
    <row r="47" spans="1:19" ht="15">
      <c r="A47" s="152" t="s">
        <v>80</v>
      </c>
      <c r="B47" s="145" t="s">
        <v>81</v>
      </c>
      <c r="C47" s="146" t="s">
        <v>14</v>
      </c>
      <c r="D47" s="146" t="s">
        <v>14</v>
      </c>
      <c r="E47" s="146" t="s">
        <v>14</v>
      </c>
      <c r="F47" s="146" t="s">
        <v>14</v>
      </c>
      <c r="G47" s="147" t="s">
        <v>14</v>
      </c>
      <c r="H47" s="148">
        <f>H48+H49</f>
        <v>10000</v>
      </c>
      <c r="I47" s="148">
        <f>I48+I49</f>
        <v>0</v>
      </c>
      <c r="J47" s="148">
        <f>J48+J49</f>
        <v>0</v>
      </c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15">
      <c r="A48" s="153" t="s">
        <v>65</v>
      </c>
      <c r="B48" s="145" t="s">
        <v>83</v>
      </c>
      <c r="C48" s="146" t="s">
        <v>14</v>
      </c>
      <c r="D48" s="146" t="s">
        <v>14</v>
      </c>
      <c r="E48" s="146" t="s">
        <v>14</v>
      </c>
      <c r="F48" s="146" t="s">
        <v>14</v>
      </c>
      <c r="G48" s="147" t="s">
        <v>14</v>
      </c>
      <c r="H48" s="151">
        <v>6000</v>
      </c>
      <c r="I48" s="151"/>
      <c r="J48" s="151"/>
      <c r="K48" s="149"/>
      <c r="L48" s="149"/>
      <c r="M48" s="149"/>
      <c r="N48" s="149"/>
      <c r="O48" s="149"/>
      <c r="P48" s="149"/>
      <c r="Q48" s="149"/>
      <c r="R48" s="149"/>
      <c r="S48" s="149"/>
    </row>
    <row r="49" spans="1:19" ht="15">
      <c r="A49" s="153" t="s">
        <v>84</v>
      </c>
      <c r="B49" s="145" t="s">
        <v>85</v>
      </c>
      <c r="C49" s="146" t="s">
        <v>14</v>
      </c>
      <c r="D49" s="146" t="s">
        <v>14</v>
      </c>
      <c r="E49" s="146" t="s">
        <v>14</v>
      </c>
      <c r="F49" s="146" t="s">
        <v>14</v>
      </c>
      <c r="G49" s="147" t="s">
        <v>14</v>
      </c>
      <c r="H49" s="151">
        <v>4000</v>
      </c>
      <c r="I49" s="151"/>
      <c r="J49" s="151"/>
      <c r="K49" s="149"/>
      <c r="L49" s="149"/>
      <c r="M49" s="149"/>
      <c r="N49" s="149"/>
      <c r="O49" s="149"/>
      <c r="P49" s="149"/>
      <c r="Q49" s="149"/>
      <c r="R49" s="149"/>
      <c r="S49" s="149"/>
    </row>
    <row r="50" spans="1:19" ht="15">
      <c r="A50" s="152" t="s">
        <v>88</v>
      </c>
      <c r="B50" s="145" t="s">
        <v>89</v>
      </c>
      <c r="C50" s="146" t="s">
        <v>14</v>
      </c>
      <c r="D50" s="146" t="s">
        <v>14</v>
      </c>
      <c r="E50" s="146" t="s">
        <v>14</v>
      </c>
      <c r="F50" s="146" t="s">
        <v>14</v>
      </c>
      <c r="G50" s="147" t="s">
        <v>14</v>
      </c>
      <c r="H50" s="148">
        <f>H51</f>
        <v>377000</v>
      </c>
      <c r="I50" s="148">
        <f>I51</f>
        <v>400000</v>
      </c>
      <c r="J50" s="148">
        <f>J51</f>
        <v>0</v>
      </c>
      <c r="K50" s="149"/>
      <c r="L50" s="149"/>
      <c r="M50" s="149"/>
      <c r="N50" s="149"/>
      <c r="O50" s="149"/>
      <c r="P50" s="149"/>
      <c r="Q50" s="149"/>
      <c r="R50" s="149"/>
      <c r="S50" s="149"/>
    </row>
    <row r="51" spans="1:19" ht="15">
      <c r="A51" s="153" t="s">
        <v>92</v>
      </c>
      <c r="B51" s="145" t="s">
        <v>93</v>
      </c>
      <c r="C51" s="146" t="s">
        <v>14</v>
      </c>
      <c r="D51" s="146" t="s">
        <v>14</v>
      </c>
      <c r="E51" s="146" t="s">
        <v>14</v>
      </c>
      <c r="F51" s="146" t="s">
        <v>14</v>
      </c>
      <c r="G51" s="147" t="s">
        <v>14</v>
      </c>
      <c r="H51" s="151">
        <v>377000</v>
      </c>
      <c r="I51" s="151">
        <v>400000</v>
      </c>
      <c r="J51" s="151"/>
      <c r="K51" s="149"/>
      <c r="L51" s="149"/>
      <c r="M51" s="149"/>
      <c r="N51" s="149"/>
      <c r="O51" s="149"/>
      <c r="P51" s="149"/>
      <c r="Q51" s="149"/>
      <c r="R51" s="149"/>
      <c r="S51" s="149"/>
    </row>
    <row r="52" spans="1:19" ht="15">
      <c r="A52" s="154" t="s">
        <v>115</v>
      </c>
      <c r="B52" s="139" t="s">
        <v>116</v>
      </c>
      <c r="C52" s="140" t="s">
        <v>14</v>
      </c>
      <c r="D52" s="140" t="s">
        <v>14</v>
      </c>
      <c r="E52" s="140" t="s">
        <v>14</v>
      </c>
      <c r="F52" s="140" t="s">
        <v>14</v>
      </c>
      <c r="G52" s="141" t="s">
        <v>116</v>
      </c>
      <c r="H52" s="142">
        <f>H53+H56</f>
        <v>312000</v>
      </c>
      <c r="I52" s="142">
        <f>I53+I56</f>
        <v>316000</v>
      </c>
      <c r="J52" s="142">
        <f>J53+J56</f>
        <v>516000</v>
      </c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ht="15">
      <c r="A53" s="152" t="s">
        <v>80</v>
      </c>
      <c r="B53" s="145" t="s">
        <v>81</v>
      </c>
      <c r="C53" s="146" t="s">
        <v>14</v>
      </c>
      <c r="D53" s="146" t="s">
        <v>14</v>
      </c>
      <c r="E53" s="146" t="s">
        <v>14</v>
      </c>
      <c r="F53" s="146" t="s">
        <v>14</v>
      </c>
      <c r="G53" s="147" t="s">
        <v>14</v>
      </c>
      <c r="H53" s="148">
        <f>H54+H55</f>
        <v>10000</v>
      </c>
      <c r="I53" s="148">
        <f>I54+I55</f>
        <v>16000</v>
      </c>
      <c r="J53" s="148">
        <f>J54+J55</f>
        <v>16000</v>
      </c>
      <c r="K53" s="149"/>
      <c r="L53" s="149"/>
      <c r="M53" s="149"/>
      <c r="N53" s="149"/>
      <c r="O53" s="149"/>
      <c r="P53" s="149"/>
      <c r="Q53" s="149"/>
      <c r="R53" s="149"/>
      <c r="S53" s="149"/>
    </row>
    <row r="54" spans="1:19" ht="15">
      <c r="A54" s="153" t="s">
        <v>65</v>
      </c>
      <c r="B54" s="145" t="s">
        <v>83</v>
      </c>
      <c r="C54" s="146" t="s">
        <v>14</v>
      </c>
      <c r="D54" s="146" t="s">
        <v>14</v>
      </c>
      <c r="E54" s="146" t="s">
        <v>14</v>
      </c>
      <c r="F54" s="146" t="s">
        <v>14</v>
      </c>
      <c r="G54" s="147" t="s">
        <v>14</v>
      </c>
      <c r="H54" s="151">
        <v>6000</v>
      </c>
      <c r="I54" s="151">
        <v>12000</v>
      </c>
      <c r="J54" s="151">
        <v>12000</v>
      </c>
      <c r="K54" s="149"/>
      <c r="L54" s="149"/>
      <c r="M54" s="149"/>
      <c r="N54" s="149"/>
      <c r="O54" s="149"/>
      <c r="P54" s="149"/>
      <c r="Q54" s="149"/>
      <c r="R54" s="149"/>
      <c r="S54" s="149"/>
    </row>
    <row r="55" spans="1:19" ht="15">
      <c r="A55" s="153" t="s">
        <v>84</v>
      </c>
      <c r="B55" s="145" t="s">
        <v>85</v>
      </c>
      <c r="C55" s="146" t="s">
        <v>14</v>
      </c>
      <c r="D55" s="146" t="s">
        <v>14</v>
      </c>
      <c r="E55" s="146" t="s">
        <v>14</v>
      </c>
      <c r="F55" s="146" t="s">
        <v>14</v>
      </c>
      <c r="G55" s="147" t="s">
        <v>14</v>
      </c>
      <c r="H55" s="151">
        <v>4000</v>
      </c>
      <c r="I55" s="151">
        <v>4000</v>
      </c>
      <c r="J55" s="151">
        <v>4000</v>
      </c>
      <c r="K55" s="149"/>
      <c r="L55" s="149"/>
      <c r="M55" s="149"/>
      <c r="N55" s="149"/>
      <c r="O55" s="149"/>
      <c r="P55" s="149"/>
      <c r="Q55" s="149"/>
      <c r="R55" s="149"/>
      <c r="S55" s="149"/>
    </row>
    <row r="56" spans="1:19" ht="15">
      <c r="A56" s="152" t="s">
        <v>88</v>
      </c>
      <c r="B56" s="145" t="s">
        <v>89</v>
      </c>
      <c r="C56" s="146" t="s">
        <v>14</v>
      </c>
      <c r="D56" s="146" t="s">
        <v>14</v>
      </c>
      <c r="E56" s="146" t="s">
        <v>14</v>
      </c>
      <c r="F56" s="146" t="s">
        <v>14</v>
      </c>
      <c r="G56" s="147" t="s">
        <v>14</v>
      </c>
      <c r="H56" s="148">
        <f>H57</f>
        <v>302000</v>
      </c>
      <c r="I56" s="148">
        <f>I57</f>
        <v>300000</v>
      </c>
      <c r="J56" s="148">
        <f>J57</f>
        <v>500000</v>
      </c>
      <c r="K56" s="149"/>
      <c r="L56" s="149"/>
      <c r="M56" s="149"/>
      <c r="N56" s="149"/>
      <c r="O56" s="149"/>
      <c r="P56" s="149"/>
      <c r="Q56" s="149"/>
      <c r="R56" s="149"/>
      <c r="S56" s="149"/>
    </row>
    <row r="57" spans="1:19" ht="15">
      <c r="A57" s="153" t="s">
        <v>92</v>
      </c>
      <c r="B57" s="145" t="s">
        <v>93</v>
      </c>
      <c r="C57" s="146" t="s">
        <v>14</v>
      </c>
      <c r="D57" s="146" t="s">
        <v>14</v>
      </c>
      <c r="E57" s="146" t="s">
        <v>14</v>
      </c>
      <c r="F57" s="146" t="s">
        <v>14</v>
      </c>
      <c r="G57" s="147" t="s">
        <v>14</v>
      </c>
      <c r="H57" s="151">
        <v>302000</v>
      </c>
      <c r="I57" s="151">
        <v>300000</v>
      </c>
      <c r="J57" s="151">
        <v>500000</v>
      </c>
      <c r="K57" s="149"/>
      <c r="L57" s="149"/>
      <c r="M57" s="149"/>
      <c r="N57" s="149"/>
      <c r="O57" s="149"/>
      <c r="P57" s="149"/>
      <c r="Q57" s="149"/>
      <c r="R57" s="149"/>
      <c r="S57" s="149"/>
    </row>
    <row r="58" spans="1:19" ht="14.25">
      <c r="A58" s="156" t="s">
        <v>117</v>
      </c>
      <c r="B58" s="135" t="s">
        <v>118</v>
      </c>
      <c r="C58" s="128" t="s">
        <v>14</v>
      </c>
      <c r="D58" s="128" t="s">
        <v>14</v>
      </c>
      <c r="E58" s="128" t="s">
        <v>118</v>
      </c>
      <c r="F58" s="128" t="s">
        <v>14</v>
      </c>
      <c r="G58" s="129" t="s">
        <v>14</v>
      </c>
      <c r="H58" s="130">
        <f>H59+H73</f>
        <v>3347119</v>
      </c>
      <c r="I58" s="130">
        <f>I59+I73</f>
        <v>3451239</v>
      </c>
      <c r="J58" s="130">
        <f>J59+J73</f>
        <v>3611735</v>
      </c>
      <c r="K58" s="131"/>
      <c r="L58" s="131"/>
      <c r="M58" s="131"/>
      <c r="N58" s="131"/>
      <c r="O58" s="131"/>
      <c r="P58" s="131"/>
      <c r="Q58" s="131"/>
      <c r="R58" s="131"/>
      <c r="S58" s="131"/>
    </row>
    <row r="59" spans="1:19" ht="14.25">
      <c r="A59" s="155" t="s">
        <v>119</v>
      </c>
      <c r="B59" s="137" t="s">
        <v>120</v>
      </c>
      <c r="C59" s="128" t="s">
        <v>14</v>
      </c>
      <c r="D59" s="128" t="s">
        <v>14</v>
      </c>
      <c r="E59" s="128" t="s">
        <v>14</v>
      </c>
      <c r="F59" s="128" t="s">
        <v>120</v>
      </c>
      <c r="G59" s="129" t="s">
        <v>14</v>
      </c>
      <c r="H59" s="130">
        <f>H60+H66</f>
        <v>464100</v>
      </c>
      <c r="I59" s="130">
        <f>I60+I66</f>
        <v>506800</v>
      </c>
      <c r="J59" s="130">
        <f>J60+J66</f>
        <v>505500</v>
      </c>
      <c r="K59" s="131"/>
      <c r="L59" s="131"/>
      <c r="M59" s="131"/>
      <c r="N59" s="131"/>
      <c r="O59" s="131"/>
      <c r="P59" s="131"/>
      <c r="Q59" s="131"/>
      <c r="R59" s="131"/>
      <c r="S59" s="131"/>
    </row>
    <row r="60" spans="1:19" ht="15">
      <c r="A60" s="154" t="s">
        <v>68</v>
      </c>
      <c r="B60" s="139" t="s">
        <v>69</v>
      </c>
      <c r="C60" s="140" t="s">
        <v>14</v>
      </c>
      <c r="D60" s="140" t="s">
        <v>14</v>
      </c>
      <c r="E60" s="140" t="s">
        <v>14</v>
      </c>
      <c r="F60" s="140" t="s">
        <v>14</v>
      </c>
      <c r="G60" s="141" t="s">
        <v>69</v>
      </c>
      <c r="H60" s="142">
        <f>H61+H64</f>
        <v>320500</v>
      </c>
      <c r="I60" s="142">
        <f>I61+I64</f>
        <v>356800</v>
      </c>
      <c r="J60" s="142">
        <f>J61+J64</f>
        <v>356000</v>
      </c>
      <c r="K60" s="143"/>
      <c r="L60" s="143"/>
      <c r="M60" s="143"/>
      <c r="N60" s="143"/>
      <c r="O60" s="143"/>
      <c r="P60" s="143"/>
      <c r="Q60" s="143"/>
      <c r="R60" s="143"/>
      <c r="S60" s="143"/>
    </row>
    <row r="61" spans="1:19" ht="15">
      <c r="A61" s="152" t="s">
        <v>80</v>
      </c>
      <c r="B61" s="145" t="s">
        <v>81</v>
      </c>
      <c r="C61" s="146" t="s">
        <v>14</v>
      </c>
      <c r="D61" s="146" t="s">
        <v>14</v>
      </c>
      <c r="E61" s="146" t="s">
        <v>14</v>
      </c>
      <c r="F61" s="146" t="s">
        <v>14</v>
      </c>
      <c r="G61" s="147" t="s">
        <v>14</v>
      </c>
      <c r="H61" s="148">
        <f>H62+H63</f>
        <v>312500</v>
      </c>
      <c r="I61" s="148">
        <f>I62+I63</f>
        <v>351800</v>
      </c>
      <c r="J61" s="148">
        <f>J62+J63</f>
        <v>353000</v>
      </c>
      <c r="K61" s="149"/>
      <c r="L61" s="149"/>
      <c r="M61" s="149"/>
      <c r="N61" s="149"/>
      <c r="O61" s="149"/>
      <c r="P61" s="149"/>
      <c r="Q61" s="149"/>
      <c r="R61" s="149"/>
      <c r="S61" s="149"/>
    </row>
    <row r="62" spans="1:19" ht="15">
      <c r="A62" s="153" t="s">
        <v>65</v>
      </c>
      <c r="B62" s="145" t="s">
        <v>83</v>
      </c>
      <c r="C62" s="146" t="s">
        <v>14</v>
      </c>
      <c r="D62" s="146" t="s">
        <v>14</v>
      </c>
      <c r="E62" s="146" t="s">
        <v>14</v>
      </c>
      <c r="F62" s="146" t="s">
        <v>14</v>
      </c>
      <c r="G62" s="147" t="s">
        <v>14</v>
      </c>
      <c r="H62" s="151">
        <v>209200</v>
      </c>
      <c r="I62" s="151">
        <v>241000</v>
      </c>
      <c r="J62" s="151">
        <v>241000</v>
      </c>
      <c r="K62" s="149"/>
      <c r="L62" s="149"/>
      <c r="M62" s="149"/>
      <c r="N62" s="149"/>
      <c r="O62" s="149"/>
      <c r="P62" s="149"/>
      <c r="Q62" s="149"/>
      <c r="R62" s="149"/>
      <c r="S62" s="149"/>
    </row>
    <row r="63" spans="1:19" ht="15">
      <c r="A63" s="153" t="s">
        <v>84</v>
      </c>
      <c r="B63" s="145" t="s">
        <v>85</v>
      </c>
      <c r="C63" s="146" t="s">
        <v>14</v>
      </c>
      <c r="D63" s="146" t="s">
        <v>14</v>
      </c>
      <c r="E63" s="146" t="s">
        <v>14</v>
      </c>
      <c r="F63" s="146" t="s">
        <v>14</v>
      </c>
      <c r="G63" s="147" t="s">
        <v>14</v>
      </c>
      <c r="H63" s="151">
        <v>103300</v>
      </c>
      <c r="I63" s="151">
        <v>110800</v>
      </c>
      <c r="J63" s="151">
        <v>112000</v>
      </c>
      <c r="K63" s="149"/>
      <c r="L63" s="149"/>
      <c r="M63" s="149"/>
      <c r="N63" s="149"/>
      <c r="O63" s="149"/>
      <c r="P63" s="149"/>
      <c r="Q63" s="149"/>
      <c r="R63" s="149"/>
      <c r="S63" s="149"/>
    </row>
    <row r="64" spans="1:19" ht="15">
      <c r="A64" s="152" t="s">
        <v>88</v>
      </c>
      <c r="B64" s="145" t="s">
        <v>89</v>
      </c>
      <c r="C64" s="146" t="s">
        <v>14</v>
      </c>
      <c r="D64" s="146" t="s">
        <v>14</v>
      </c>
      <c r="E64" s="146" t="s">
        <v>14</v>
      </c>
      <c r="F64" s="146" t="s">
        <v>14</v>
      </c>
      <c r="G64" s="147" t="s">
        <v>14</v>
      </c>
      <c r="H64" s="148">
        <f>H65</f>
        <v>8000</v>
      </c>
      <c r="I64" s="148">
        <f>I65</f>
        <v>5000</v>
      </c>
      <c r="J64" s="148">
        <f>J65</f>
        <v>3000</v>
      </c>
      <c r="K64" s="149"/>
      <c r="L64" s="149"/>
      <c r="M64" s="149"/>
      <c r="N64" s="149"/>
      <c r="O64" s="149"/>
      <c r="P64" s="149"/>
      <c r="Q64" s="149"/>
      <c r="R64" s="149"/>
      <c r="S64" s="149"/>
    </row>
    <row r="65" spans="1:19" ht="15">
      <c r="A65" s="153" t="s">
        <v>92</v>
      </c>
      <c r="B65" s="145" t="s">
        <v>93</v>
      </c>
      <c r="C65" s="146" t="s">
        <v>14</v>
      </c>
      <c r="D65" s="146" t="s">
        <v>14</v>
      </c>
      <c r="E65" s="146" t="s">
        <v>14</v>
      </c>
      <c r="F65" s="146" t="s">
        <v>14</v>
      </c>
      <c r="G65" s="147" t="s">
        <v>14</v>
      </c>
      <c r="H65" s="151">
        <v>8000</v>
      </c>
      <c r="I65" s="151">
        <v>5000</v>
      </c>
      <c r="J65" s="151">
        <v>3000</v>
      </c>
      <c r="K65" s="149"/>
      <c r="L65" s="149"/>
      <c r="M65" s="149"/>
      <c r="N65" s="149"/>
      <c r="O65" s="149"/>
      <c r="P65" s="149"/>
      <c r="Q65" s="149"/>
      <c r="R65" s="149"/>
      <c r="S65" s="149"/>
    </row>
    <row r="66" spans="1:19" ht="15">
      <c r="A66" s="154" t="s">
        <v>61</v>
      </c>
      <c r="B66" s="139" t="s">
        <v>62</v>
      </c>
      <c r="C66" s="140" t="s">
        <v>14</v>
      </c>
      <c r="D66" s="140" t="s">
        <v>14</v>
      </c>
      <c r="E66" s="140" t="s">
        <v>14</v>
      </c>
      <c r="F66" s="140" t="s">
        <v>14</v>
      </c>
      <c r="G66" s="141" t="s">
        <v>62</v>
      </c>
      <c r="H66" s="142">
        <f>H67+H71</f>
        <v>143600</v>
      </c>
      <c r="I66" s="142">
        <f>I67+I71</f>
        <v>150000</v>
      </c>
      <c r="J66" s="142">
        <f>J67+J71</f>
        <v>149500</v>
      </c>
      <c r="K66" s="143"/>
      <c r="L66" s="143"/>
      <c r="M66" s="143"/>
      <c r="N66" s="143"/>
      <c r="O66" s="143"/>
      <c r="P66" s="143"/>
      <c r="Q66" s="143"/>
      <c r="R66" s="143"/>
      <c r="S66" s="143"/>
    </row>
    <row r="67" spans="1:19" ht="15">
      <c r="A67" s="152" t="s">
        <v>80</v>
      </c>
      <c r="B67" s="145" t="s">
        <v>81</v>
      </c>
      <c r="C67" s="146" t="s">
        <v>14</v>
      </c>
      <c r="D67" s="146" t="s">
        <v>14</v>
      </c>
      <c r="E67" s="146" t="s">
        <v>14</v>
      </c>
      <c r="F67" s="146" t="s">
        <v>14</v>
      </c>
      <c r="G67" s="147" t="s">
        <v>14</v>
      </c>
      <c r="H67" s="148">
        <f>H68+H69+H70</f>
        <v>135600</v>
      </c>
      <c r="I67" s="148">
        <f>I68+I69+I70</f>
        <v>143000</v>
      </c>
      <c r="J67" s="148">
        <f>J68+J69+J70</f>
        <v>142500</v>
      </c>
      <c r="K67" s="149"/>
      <c r="L67" s="149"/>
      <c r="M67" s="149"/>
      <c r="N67" s="149"/>
      <c r="O67" s="149"/>
      <c r="P67" s="149"/>
      <c r="Q67" s="149"/>
      <c r="R67" s="149"/>
      <c r="S67" s="149"/>
    </row>
    <row r="68" spans="1:19" ht="15">
      <c r="A68" s="153" t="s">
        <v>65</v>
      </c>
      <c r="B68" s="145" t="s">
        <v>83</v>
      </c>
      <c r="C68" s="146" t="s">
        <v>14</v>
      </c>
      <c r="D68" s="146" t="s">
        <v>14</v>
      </c>
      <c r="E68" s="146" t="s">
        <v>14</v>
      </c>
      <c r="F68" s="146" t="s">
        <v>14</v>
      </c>
      <c r="G68" s="147" t="s">
        <v>14</v>
      </c>
      <c r="H68" s="151">
        <v>59000</v>
      </c>
      <c r="I68" s="151">
        <v>62000</v>
      </c>
      <c r="J68" s="151">
        <v>64500</v>
      </c>
      <c r="K68" s="149"/>
      <c r="L68" s="149"/>
      <c r="M68" s="149"/>
      <c r="N68" s="149"/>
      <c r="O68" s="149"/>
      <c r="P68" s="149"/>
      <c r="Q68" s="149"/>
      <c r="R68" s="149"/>
      <c r="S68" s="149"/>
    </row>
    <row r="69" spans="1:19" ht="15">
      <c r="A69" s="153" t="s">
        <v>84</v>
      </c>
      <c r="B69" s="145" t="s">
        <v>85</v>
      </c>
      <c r="C69" s="146" t="s">
        <v>14</v>
      </c>
      <c r="D69" s="146" t="s">
        <v>14</v>
      </c>
      <c r="E69" s="146" t="s">
        <v>14</v>
      </c>
      <c r="F69" s="146" t="s">
        <v>14</v>
      </c>
      <c r="G69" s="147" t="s">
        <v>14</v>
      </c>
      <c r="H69" s="151">
        <v>74000</v>
      </c>
      <c r="I69" s="151">
        <v>78500</v>
      </c>
      <c r="J69" s="151">
        <v>75500</v>
      </c>
      <c r="K69" s="149"/>
      <c r="L69" s="149"/>
      <c r="M69" s="149"/>
      <c r="N69" s="149"/>
      <c r="O69" s="149"/>
      <c r="P69" s="149"/>
      <c r="Q69" s="149"/>
      <c r="R69" s="149"/>
      <c r="S69" s="149"/>
    </row>
    <row r="70" spans="1:19" ht="15">
      <c r="A70" s="153" t="s">
        <v>86</v>
      </c>
      <c r="B70" s="145" t="s">
        <v>87</v>
      </c>
      <c r="C70" s="146" t="s">
        <v>14</v>
      </c>
      <c r="D70" s="146" t="s">
        <v>14</v>
      </c>
      <c r="E70" s="146" t="s">
        <v>14</v>
      </c>
      <c r="F70" s="146" t="s">
        <v>14</v>
      </c>
      <c r="G70" s="147" t="s">
        <v>14</v>
      </c>
      <c r="H70" s="151">
        <v>2600</v>
      </c>
      <c r="I70" s="151">
        <v>2500</v>
      </c>
      <c r="J70" s="151">
        <v>2500</v>
      </c>
      <c r="K70" s="149"/>
      <c r="L70" s="149"/>
      <c r="M70" s="149"/>
      <c r="N70" s="149"/>
      <c r="O70" s="149"/>
      <c r="P70" s="149"/>
      <c r="Q70" s="149"/>
      <c r="R70" s="149"/>
      <c r="S70" s="149"/>
    </row>
    <row r="71" spans="1:19" ht="15">
      <c r="A71" s="152" t="s">
        <v>88</v>
      </c>
      <c r="B71" s="145" t="s">
        <v>89</v>
      </c>
      <c r="C71" s="146" t="s">
        <v>14</v>
      </c>
      <c r="D71" s="146" t="s">
        <v>14</v>
      </c>
      <c r="E71" s="146" t="s">
        <v>14</v>
      </c>
      <c r="F71" s="146" t="s">
        <v>14</v>
      </c>
      <c r="G71" s="147" t="s">
        <v>14</v>
      </c>
      <c r="H71" s="148">
        <f>H72</f>
        <v>8000</v>
      </c>
      <c r="I71" s="148">
        <f>I72</f>
        <v>7000</v>
      </c>
      <c r="J71" s="148">
        <f>J72</f>
        <v>7000</v>
      </c>
      <c r="K71" s="149"/>
      <c r="L71" s="149"/>
      <c r="M71" s="149"/>
      <c r="N71" s="149"/>
      <c r="O71" s="149"/>
      <c r="P71" s="149"/>
      <c r="Q71" s="149"/>
      <c r="R71" s="149"/>
      <c r="S71" s="149"/>
    </row>
    <row r="72" spans="1:19" ht="15">
      <c r="A72" s="153" t="s">
        <v>92</v>
      </c>
      <c r="B72" s="145" t="s">
        <v>93</v>
      </c>
      <c r="C72" s="146" t="s">
        <v>14</v>
      </c>
      <c r="D72" s="146" t="s">
        <v>14</v>
      </c>
      <c r="E72" s="146" t="s">
        <v>14</v>
      </c>
      <c r="F72" s="146" t="s">
        <v>14</v>
      </c>
      <c r="G72" s="147" t="s">
        <v>14</v>
      </c>
      <c r="H72" s="151">
        <v>8000</v>
      </c>
      <c r="I72" s="151">
        <v>7000</v>
      </c>
      <c r="J72" s="151">
        <v>7000</v>
      </c>
      <c r="K72" s="149"/>
      <c r="L72" s="149"/>
      <c r="M72" s="149"/>
      <c r="N72" s="149"/>
      <c r="O72" s="149"/>
      <c r="P72" s="149"/>
      <c r="Q72" s="149"/>
      <c r="R72" s="149"/>
      <c r="S72" s="149"/>
    </row>
    <row r="73" spans="1:19" ht="14.25">
      <c r="A73" s="155" t="s">
        <v>121</v>
      </c>
      <c r="B73" s="137" t="s">
        <v>122</v>
      </c>
      <c r="C73" s="128" t="s">
        <v>14</v>
      </c>
      <c r="D73" s="128" t="s">
        <v>14</v>
      </c>
      <c r="E73" s="128" t="s">
        <v>14</v>
      </c>
      <c r="F73" s="128" t="s">
        <v>122</v>
      </c>
      <c r="G73" s="129" t="s">
        <v>14</v>
      </c>
      <c r="H73" s="130">
        <f>H74+H80+H83</f>
        <v>2883019</v>
      </c>
      <c r="I73" s="130">
        <f>I74+I80+I83</f>
        <v>2944439</v>
      </c>
      <c r="J73" s="130">
        <f>J74+J80+J83</f>
        <v>3106235</v>
      </c>
      <c r="K73" s="131"/>
      <c r="L73" s="131"/>
      <c r="M73" s="131"/>
      <c r="N73" s="131"/>
      <c r="O73" s="131"/>
      <c r="P73" s="131"/>
      <c r="Q73" s="131"/>
      <c r="R73" s="131"/>
      <c r="S73" s="131"/>
    </row>
    <row r="74" spans="1:19" ht="15">
      <c r="A74" s="154" t="s">
        <v>68</v>
      </c>
      <c r="B74" s="139" t="s">
        <v>69</v>
      </c>
      <c r="C74" s="140" t="s">
        <v>14</v>
      </c>
      <c r="D74" s="140" t="s">
        <v>14</v>
      </c>
      <c r="E74" s="140" t="s">
        <v>14</v>
      </c>
      <c r="F74" s="140" t="s">
        <v>14</v>
      </c>
      <c r="G74" s="141" t="s">
        <v>69</v>
      </c>
      <c r="H74" s="142">
        <f>H75+H77</f>
        <v>2861784</v>
      </c>
      <c r="I74" s="142">
        <f>I75+I77</f>
        <v>2923204</v>
      </c>
      <c r="J74" s="142">
        <f>J75+J77</f>
        <v>3085000</v>
      </c>
      <c r="K74" s="143"/>
      <c r="L74" s="143"/>
      <c r="M74" s="143"/>
      <c r="N74" s="143"/>
      <c r="O74" s="143"/>
      <c r="P74" s="143"/>
      <c r="Q74" s="143"/>
      <c r="R74" s="143"/>
      <c r="S74" s="143"/>
    </row>
    <row r="75" spans="1:19" ht="15">
      <c r="A75" s="152" t="s">
        <v>80</v>
      </c>
      <c r="B75" s="145" t="s">
        <v>81</v>
      </c>
      <c r="C75" s="146" t="s">
        <v>14</v>
      </c>
      <c r="D75" s="146" t="s">
        <v>14</v>
      </c>
      <c r="E75" s="146" t="s">
        <v>14</v>
      </c>
      <c r="F75" s="146" t="s">
        <v>14</v>
      </c>
      <c r="G75" s="147" t="s">
        <v>14</v>
      </c>
      <c r="H75" s="148">
        <f>H76</f>
        <v>539817</v>
      </c>
      <c r="I75" s="148">
        <f>I76</f>
        <v>589817</v>
      </c>
      <c r="J75" s="148">
        <f>J76</f>
        <v>590000</v>
      </c>
      <c r="K75" s="149"/>
      <c r="L75" s="149"/>
      <c r="M75" s="149"/>
      <c r="N75" s="149"/>
      <c r="O75" s="149"/>
      <c r="P75" s="149"/>
      <c r="Q75" s="149"/>
      <c r="R75" s="149"/>
      <c r="S75" s="149"/>
    </row>
    <row r="76" spans="1:19" ht="15">
      <c r="A76" s="153" t="s">
        <v>84</v>
      </c>
      <c r="B76" s="145" t="s">
        <v>85</v>
      </c>
      <c r="C76" s="146" t="s">
        <v>14</v>
      </c>
      <c r="D76" s="146" t="s">
        <v>14</v>
      </c>
      <c r="E76" s="146" t="s">
        <v>14</v>
      </c>
      <c r="F76" s="146" t="s">
        <v>14</v>
      </c>
      <c r="G76" s="147" t="s">
        <v>14</v>
      </c>
      <c r="H76" s="151">
        <v>539817</v>
      </c>
      <c r="I76" s="151">
        <v>589817</v>
      </c>
      <c r="J76" s="151">
        <v>590000</v>
      </c>
      <c r="K76" s="149"/>
      <c r="L76" s="149"/>
      <c r="M76" s="149"/>
      <c r="N76" s="149"/>
      <c r="O76" s="149"/>
      <c r="P76" s="149"/>
      <c r="Q76" s="149"/>
      <c r="R76" s="149"/>
      <c r="S76" s="149"/>
    </row>
    <row r="77" spans="1:19" ht="15">
      <c r="A77" s="152" t="s">
        <v>88</v>
      </c>
      <c r="B77" s="145" t="s">
        <v>89</v>
      </c>
      <c r="C77" s="146" t="s">
        <v>14</v>
      </c>
      <c r="D77" s="146" t="s">
        <v>14</v>
      </c>
      <c r="E77" s="146" t="s">
        <v>14</v>
      </c>
      <c r="F77" s="146" t="s">
        <v>14</v>
      </c>
      <c r="G77" s="147" t="s">
        <v>14</v>
      </c>
      <c r="H77" s="148">
        <f>H78+H79</f>
        <v>2321967</v>
      </c>
      <c r="I77" s="148">
        <f>I78+I79</f>
        <v>2333387</v>
      </c>
      <c r="J77" s="148">
        <f>J78+J79</f>
        <v>2495000</v>
      </c>
      <c r="K77" s="149"/>
      <c r="L77" s="149"/>
      <c r="M77" s="149"/>
      <c r="N77" s="149"/>
      <c r="O77" s="149"/>
      <c r="P77" s="149"/>
      <c r="Q77" s="149"/>
      <c r="R77" s="149"/>
      <c r="S77" s="149"/>
    </row>
    <row r="78" spans="1:19" ht="15">
      <c r="A78" s="153" t="s">
        <v>90</v>
      </c>
      <c r="B78" s="145" t="s">
        <v>91</v>
      </c>
      <c r="C78" s="146" t="s">
        <v>14</v>
      </c>
      <c r="D78" s="146" t="s">
        <v>14</v>
      </c>
      <c r="E78" s="146" t="s">
        <v>14</v>
      </c>
      <c r="F78" s="146" t="s">
        <v>14</v>
      </c>
      <c r="G78" s="147" t="s">
        <v>14</v>
      </c>
      <c r="H78" s="151">
        <v>13272</v>
      </c>
      <c r="I78" s="151">
        <v>13000</v>
      </c>
      <c r="J78" s="151">
        <v>13000</v>
      </c>
      <c r="K78" s="149"/>
      <c r="L78" s="149"/>
      <c r="M78" s="149"/>
      <c r="N78" s="149"/>
      <c r="O78" s="149"/>
      <c r="P78" s="149"/>
      <c r="Q78" s="149"/>
      <c r="R78" s="149"/>
      <c r="S78" s="149"/>
    </row>
    <row r="79" spans="1:19" ht="15">
      <c r="A79" s="153" t="s">
        <v>92</v>
      </c>
      <c r="B79" s="145" t="s">
        <v>93</v>
      </c>
      <c r="C79" s="146" t="s">
        <v>14</v>
      </c>
      <c r="D79" s="146" t="s">
        <v>14</v>
      </c>
      <c r="E79" s="146" t="s">
        <v>14</v>
      </c>
      <c r="F79" s="146" t="s">
        <v>14</v>
      </c>
      <c r="G79" s="147" t="s">
        <v>14</v>
      </c>
      <c r="H79" s="151">
        <v>2308695</v>
      </c>
      <c r="I79" s="151">
        <v>2320387</v>
      </c>
      <c r="J79" s="151">
        <v>2482000</v>
      </c>
      <c r="K79" s="149"/>
      <c r="L79" s="149"/>
      <c r="M79" s="149"/>
      <c r="N79" s="149"/>
      <c r="O79" s="149"/>
      <c r="P79" s="149"/>
      <c r="Q79" s="149"/>
      <c r="R79" s="149"/>
      <c r="S79" s="149"/>
    </row>
    <row r="80" spans="1:19" ht="15">
      <c r="A80" s="154" t="s">
        <v>65</v>
      </c>
      <c r="B80" s="139" t="s">
        <v>66</v>
      </c>
      <c r="C80" s="140" t="s">
        <v>14</v>
      </c>
      <c r="D80" s="140" t="s">
        <v>14</v>
      </c>
      <c r="E80" s="140" t="s">
        <v>14</v>
      </c>
      <c r="F80" s="140" t="s">
        <v>14</v>
      </c>
      <c r="G80" s="141" t="s">
        <v>66</v>
      </c>
      <c r="H80" s="142">
        <f t="shared" ref="H80:J81" si="2">H81</f>
        <v>7963</v>
      </c>
      <c r="I80" s="142">
        <f t="shared" si="2"/>
        <v>7963</v>
      </c>
      <c r="J80" s="142">
        <f t="shared" si="2"/>
        <v>7963</v>
      </c>
      <c r="K80" s="143"/>
      <c r="L80" s="143"/>
      <c r="M80" s="143"/>
      <c r="N80" s="143"/>
      <c r="O80" s="143"/>
      <c r="P80" s="143"/>
      <c r="Q80" s="143"/>
      <c r="R80" s="143"/>
      <c r="S80" s="143"/>
    </row>
    <row r="81" spans="1:19" ht="15">
      <c r="A81" s="152" t="s">
        <v>80</v>
      </c>
      <c r="B81" s="145" t="s">
        <v>81</v>
      </c>
      <c r="C81" s="146" t="s">
        <v>14</v>
      </c>
      <c r="D81" s="146" t="s">
        <v>14</v>
      </c>
      <c r="E81" s="146" t="s">
        <v>14</v>
      </c>
      <c r="F81" s="146" t="s">
        <v>14</v>
      </c>
      <c r="G81" s="147" t="s">
        <v>14</v>
      </c>
      <c r="H81" s="148">
        <f t="shared" si="2"/>
        <v>7963</v>
      </c>
      <c r="I81" s="148">
        <f t="shared" si="2"/>
        <v>7963</v>
      </c>
      <c r="J81" s="148">
        <f t="shared" si="2"/>
        <v>7963</v>
      </c>
      <c r="K81" s="149"/>
      <c r="L81" s="149"/>
      <c r="M81" s="149"/>
      <c r="N81" s="149"/>
      <c r="O81" s="149"/>
      <c r="P81" s="149"/>
      <c r="Q81" s="149"/>
      <c r="R81" s="149"/>
      <c r="S81" s="149"/>
    </row>
    <row r="82" spans="1:19" ht="15">
      <c r="A82" s="153" t="s">
        <v>84</v>
      </c>
      <c r="B82" s="145" t="s">
        <v>85</v>
      </c>
      <c r="C82" s="146" t="s">
        <v>14</v>
      </c>
      <c r="D82" s="146" t="s">
        <v>14</v>
      </c>
      <c r="E82" s="146" t="s">
        <v>14</v>
      </c>
      <c r="F82" s="146" t="s">
        <v>14</v>
      </c>
      <c r="G82" s="147" t="s">
        <v>14</v>
      </c>
      <c r="H82" s="151">
        <v>7963</v>
      </c>
      <c r="I82" s="151">
        <v>7963</v>
      </c>
      <c r="J82" s="151">
        <v>7963</v>
      </c>
      <c r="K82" s="149"/>
      <c r="L82" s="149"/>
      <c r="M82" s="149"/>
      <c r="N82" s="149"/>
      <c r="O82" s="149"/>
      <c r="P82" s="149"/>
      <c r="Q82" s="149"/>
      <c r="R82" s="149"/>
      <c r="S82" s="149"/>
    </row>
    <row r="83" spans="1:19" ht="15">
      <c r="A83" s="154" t="s">
        <v>61</v>
      </c>
      <c r="B83" s="139" t="s">
        <v>62</v>
      </c>
      <c r="C83" s="140" t="s">
        <v>14</v>
      </c>
      <c r="D83" s="140" t="s">
        <v>14</v>
      </c>
      <c r="E83" s="140" t="s">
        <v>14</v>
      </c>
      <c r="F83" s="140" t="s">
        <v>14</v>
      </c>
      <c r="G83" s="141" t="s">
        <v>62</v>
      </c>
      <c r="H83" s="142">
        <f t="shared" ref="H83:J84" si="3">H84</f>
        <v>13272</v>
      </c>
      <c r="I83" s="142">
        <f t="shared" si="3"/>
        <v>13272</v>
      </c>
      <c r="J83" s="142">
        <f t="shared" si="3"/>
        <v>13272</v>
      </c>
      <c r="K83" s="143"/>
      <c r="L83" s="143"/>
      <c r="M83" s="143"/>
      <c r="N83" s="143"/>
      <c r="O83" s="143"/>
      <c r="P83" s="143"/>
      <c r="Q83" s="143"/>
      <c r="R83" s="143"/>
      <c r="S83" s="143"/>
    </row>
    <row r="84" spans="1:19" ht="15">
      <c r="A84" s="152" t="s">
        <v>88</v>
      </c>
      <c r="B84" s="145" t="s">
        <v>89</v>
      </c>
      <c r="C84" s="146" t="s">
        <v>14</v>
      </c>
      <c r="D84" s="146" t="s">
        <v>14</v>
      </c>
      <c r="E84" s="146" t="s">
        <v>14</v>
      </c>
      <c r="F84" s="146" t="s">
        <v>14</v>
      </c>
      <c r="G84" s="147" t="s">
        <v>14</v>
      </c>
      <c r="H84" s="148">
        <f t="shared" si="3"/>
        <v>13272</v>
      </c>
      <c r="I84" s="148">
        <f t="shared" si="3"/>
        <v>13272</v>
      </c>
      <c r="J84" s="148">
        <f t="shared" si="3"/>
        <v>13272</v>
      </c>
      <c r="K84" s="149"/>
      <c r="L84" s="149"/>
      <c r="M84" s="149"/>
      <c r="N84" s="149"/>
      <c r="O84" s="149"/>
      <c r="P84" s="149"/>
      <c r="Q84" s="149"/>
      <c r="R84" s="149"/>
      <c r="S84" s="149"/>
    </row>
    <row r="85" spans="1:19" ht="15">
      <c r="A85" s="153" t="s">
        <v>90</v>
      </c>
      <c r="B85" s="145" t="s">
        <v>91</v>
      </c>
      <c r="C85" s="146" t="s">
        <v>14</v>
      </c>
      <c r="D85" s="146" t="s">
        <v>14</v>
      </c>
      <c r="E85" s="146" t="s">
        <v>14</v>
      </c>
      <c r="F85" s="146" t="s">
        <v>14</v>
      </c>
      <c r="G85" s="147" t="s">
        <v>14</v>
      </c>
      <c r="H85" s="151">
        <v>13272</v>
      </c>
      <c r="I85" s="151">
        <v>13272</v>
      </c>
      <c r="J85" s="151">
        <v>13272</v>
      </c>
      <c r="K85" s="149"/>
      <c r="L85" s="149"/>
      <c r="M85" s="149"/>
      <c r="N85" s="149"/>
      <c r="O85" s="149"/>
      <c r="P85" s="149"/>
      <c r="Q85" s="149"/>
      <c r="R85" s="149"/>
      <c r="S85" s="149"/>
    </row>
  </sheetData>
  <mergeCells count="1"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autoPageBreaks="0"/>
  </sheetPr>
  <dimension ref="A1:M315"/>
  <sheetViews>
    <sheetView zoomScaleNormal="100" workbookViewId="0">
      <selection sqref="A1:D1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8.3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45">
      <c r="B2" s="27" t="s">
        <v>14</v>
      </c>
      <c r="C2" s="33" t="s">
        <v>29</v>
      </c>
      <c r="D2" s="33" t="s">
        <v>30</v>
      </c>
      <c r="E2" s="33" t="s">
        <v>31</v>
      </c>
      <c r="F2" s="33" t="s">
        <v>32</v>
      </c>
      <c r="G2" s="33" t="s">
        <v>33</v>
      </c>
      <c r="H2"/>
      <c r="I2"/>
      <c r="J2"/>
      <c r="K2"/>
      <c r="L2"/>
      <c r="M2"/>
    </row>
    <row r="3" spans="1:13">
      <c r="B3" s="27" t="s">
        <v>14</v>
      </c>
      <c r="C3" s="28" t="s">
        <v>14</v>
      </c>
      <c r="D3" s="28" t="s">
        <v>14</v>
      </c>
      <c r="E3" s="28" t="s">
        <v>24</v>
      </c>
      <c r="F3" s="28" t="s">
        <v>24</v>
      </c>
      <c r="G3" s="28" t="s">
        <v>24</v>
      </c>
      <c r="H3"/>
      <c r="I3"/>
      <c r="J3"/>
      <c r="K3"/>
      <c r="L3"/>
      <c r="M3"/>
    </row>
    <row r="4" spans="1:13">
      <c r="A4"/>
      <c r="B4" s="30" t="s">
        <v>34</v>
      </c>
      <c r="C4" s="29"/>
      <c r="D4" s="29"/>
      <c r="E4" s="29">
        <v>17370336</v>
      </c>
      <c r="F4" s="29">
        <v>6794252</v>
      </c>
      <c r="G4" s="29">
        <v>4931875</v>
      </c>
      <c r="H4"/>
      <c r="I4"/>
      <c r="J4"/>
      <c r="K4"/>
      <c r="L4"/>
      <c r="M4"/>
    </row>
    <row r="5" spans="1:13">
      <c r="A5"/>
      <c r="B5" s="30" t="s">
        <v>35</v>
      </c>
      <c r="C5" s="29"/>
      <c r="D5" s="29"/>
      <c r="E5" s="29"/>
      <c r="F5" s="29"/>
      <c r="G5" s="29"/>
      <c r="H5"/>
      <c r="I5"/>
      <c r="J5"/>
      <c r="K5"/>
      <c r="L5"/>
      <c r="M5"/>
    </row>
    <row r="6" spans="1:13">
      <c r="A6"/>
      <c r="B6" s="30" t="s">
        <v>19</v>
      </c>
      <c r="C6" s="29"/>
      <c r="D6" s="29"/>
      <c r="E6" s="29">
        <v>17370336</v>
      </c>
      <c r="F6" s="29">
        <v>6794252</v>
      </c>
      <c r="G6" s="29">
        <v>4931875</v>
      </c>
      <c r="H6"/>
      <c r="I6"/>
      <c r="J6"/>
      <c r="K6"/>
      <c r="L6"/>
      <c r="M6"/>
    </row>
    <row r="7" spans="1:13">
      <c r="A7"/>
      <c r="B7" s="30" t="s">
        <v>36</v>
      </c>
      <c r="C7" s="29"/>
      <c r="D7" s="29"/>
      <c r="E7" s="29">
        <v>1185781</v>
      </c>
      <c r="F7" s="29">
        <v>1166397</v>
      </c>
      <c r="G7" s="29">
        <v>1127463</v>
      </c>
      <c r="H7"/>
      <c r="I7"/>
      <c r="J7"/>
      <c r="K7"/>
      <c r="L7"/>
      <c r="M7"/>
    </row>
    <row r="8" spans="1:13">
      <c r="A8"/>
      <c r="B8" s="30" t="s">
        <v>37</v>
      </c>
      <c r="C8" s="29"/>
      <c r="D8" s="29"/>
      <c r="E8" s="29">
        <v>15802390</v>
      </c>
      <c r="F8" s="29">
        <v>6046890</v>
      </c>
      <c r="G8" s="29">
        <v>3812647</v>
      </c>
      <c r="H8"/>
      <c r="I8"/>
      <c r="J8"/>
      <c r="K8"/>
      <c r="L8"/>
      <c r="M8"/>
    </row>
    <row r="9" spans="1:13">
      <c r="A9"/>
      <c r="B9" s="30" t="s">
        <v>20</v>
      </c>
      <c r="C9" s="29"/>
      <c r="D9" s="29"/>
      <c r="E9" s="29">
        <v>16988171</v>
      </c>
      <c r="F9" s="29">
        <v>7213287</v>
      </c>
      <c r="G9" s="29">
        <v>4940110</v>
      </c>
      <c r="H9"/>
      <c r="I9"/>
      <c r="J9"/>
      <c r="K9"/>
      <c r="L9"/>
      <c r="M9"/>
    </row>
    <row r="10" spans="1:13">
      <c r="A10"/>
      <c r="B10" s="30" t="s">
        <v>21</v>
      </c>
      <c r="C10" s="29"/>
      <c r="D10" s="29"/>
      <c r="E10" s="29">
        <v>382165</v>
      </c>
      <c r="F10" s="29">
        <v>-419035</v>
      </c>
      <c r="G10" s="29">
        <v>-8235</v>
      </c>
      <c r="H10"/>
      <c r="I10"/>
      <c r="J10"/>
      <c r="K10"/>
      <c r="L10"/>
      <c r="M10"/>
    </row>
    <row r="11" spans="1:13">
      <c r="A11"/>
      <c r="B11" s="30" t="s">
        <v>38</v>
      </c>
      <c r="C11" s="29"/>
      <c r="D11" s="29"/>
      <c r="E11" s="29"/>
      <c r="F11" s="29"/>
      <c r="G11" s="29"/>
      <c r="H11"/>
      <c r="I11"/>
      <c r="J11"/>
      <c r="K11"/>
      <c r="L11"/>
      <c r="M11"/>
    </row>
    <row r="12" spans="1:13">
      <c r="A12"/>
      <c r="B12" s="30" t="s">
        <v>39</v>
      </c>
      <c r="C12" s="29"/>
      <c r="D12" s="29"/>
      <c r="E12" s="29"/>
      <c r="F12" s="29"/>
      <c r="G12" s="29"/>
      <c r="H12"/>
      <c r="I12"/>
      <c r="J12"/>
      <c r="K12"/>
      <c r="L12"/>
      <c r="M12"/>
    </row>
    <row r="13" spans="1:13">
      <c r="A13"/>
      <c r="B13" s="30" t="s">
        <v>15</v>
      </c>
      <c r="C13" s="29"/>
      <c r="D13" s="29"/>
      <c r="E13" s="29">
        <v>169605</v>
      </c>
      <c r="F13" s="29">
        <v>551770</v>
      </c>
      <c r="G13" s="29">
        <v>132735</v>
      </c>
      <c r="H13"/>
      <c r="I13"/>
      <c r="J13"/>
      <c r="K13"/>
      <c r="L13"/>
      <c r="M13"/>
    </row>
    <row r="14" spans="1:13">
      <c r="A14"/>
      <c r="B14" s="30" t="s">
        <v>16</v>
      </c>
      <c r="C14" s="29"/>
      <c r="D14" s="29"/>
      <c r="E14" s="29">
        <v>-551770</v>
      </c>
      <c r="F14" s="29">
        <v>-132735</v>
      </c>
      <c r="G14" s="29">
        <v>-124500</v>
      </c>
      <c r="H14"/>
      <c r="I14"/>
      <c r="J14"/>
      <c r="K14"/>
      <c r="L14"/>
      <c r="M14"/>
    </row>
    <row r="15" spans="1:13">
      <c r="A15"/>
      <c r="B15" s="30" t="s">
        <v>22</v>
      </c>
      <c r="C15" s="29"/>
      <c r="D15" s="29"/>
      <c r="E15" s="29">
        <v>-382165</v>
      </c>
      <c r="F15" s="29">
        <v>419035</v>
      </c>
      <c r="G15" s="29">
        <v>8235</v>
      </c>
      <c r="H15"/>
      <c r="I15"/>
      <c r="J15"/>
      <c r="K15"/>
      <c r="L15"/>
      <c r="M15"/>
    </row>
    <row r="16" spans="1:13">
      <c r="A16"/>
      <c r="B16" s="30" t="s">
        <v>23</v>
      </c>
      <c r="C16" s="29"/>
      <c r="D16" s="29"/>
      <c r="E16" s="51">
        <v>0</v>
      </c>
      <c r="F16" s="51">
        <v>0</v>
      </c>
      <c r="G16" s="51">
        <v>0</v>
      </c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8"/>
      <c r="D19" s="38"/>
      <c r="E19" s="38"/>
      <c r="F19" s="38"/>
      <c r="G19" s="38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"/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32" t="s">
        <v>27</v>
      </c>
    </row>
    <row r="2" spans="1:1">
      <c r="A2" s="32" t="s">
        <v>28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45CE216F0121428535968D808EED61" ma:contentTypeVersion="3" ma:contentTypeDescription="Stvaranje novog dokumenta." ma:contentTypeScope="" ma:versionID="a50bc975926e344d5046ce2be1d40987">
  <xsd:schema xmlns:xsd="http://www.w3.org/2001/XMLSchema" xmlns:xs="http://www.w3.org/2001/XMLSchema" xmlns:p="http://schemas.microsoft.com/office/2006/metadata/properties" xmlns:ns3="0e44e305-bad7-4778-9778-af9684ce9d3f" targetNamespace="http://schemas.microsoft.com/office/2006/metadata/properties" ma:root="true" ma:fieldsID="7fff5edd1d666d32324b77a9208cf3a4" ns3:_="">
    <xsd:import namespace="0e44e305-bad7-4778-9778-af9684ce9d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4e305-bad7-4778-9778-af9684ce9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D1E5B-B4A4-4730-BA1E-25F40D8B8923}">
  <ds:schemaRefs>
    <ds:schemaRef ds:uri="0e44e305-bad7-4778-9778-af9684ce9d3f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8466F2-E053-4429-A574-D188DAE3D7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14E47-22E7-4DFD-8AD2-2DB1D5461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4e305-bad7-4778-9778-af9684ce9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Sažetak</vt:lpstr>
      <vt:lpstr>Prihodi</vt:lpstr>
      <vt:lpstr>Rashodi</vt:lpstr>
      <vt:lpstr>Rashodi izvori fin.</vt:lpstr>
      <vt:lpstr>Rashodi funk.klas.</vt:lpstr>
      <vt:lpstr>Račun financiranja</vt:lpstr>
      <vt:lpstr>Posebni dio</vt:lpstr>
      <vt:lpstr>BW upit</vt:lpstr>
      <vt:lpstr>Tekst varijable</vt:lpstr>
      <vt:lpstr>DF_GRID_2</vt:lpstr>
      <vt:lpstr>'BW upit'!Print_Area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Ana Jurić</cp:lastModifiedBy>
  <cp:lastPrinted>2023-12-04T08:58:03Z</cp:lastPrinted>
  <dcterms:created xsi:type="dcterms:W3CDTF">2006-05-18T10:01:57Z</dcterms:created>
  <dcterms:modified xsi:type="dcterms:W3CDTF">2023-12-15T10:16:00Z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PONN01PR Opći dio za narodne novine.xls</vt:lpwstr>
  </property>
  <property fmtid="{D5CDD505-2E9C-101B-9397-08002B2CF9AE}" pid="4" name="_NewReviewCycle">
    <vt:lpwstr/>
  </property>
  <property fmtid="{D5CDD505-2E9C-101B-9397-08002B2CF9AE}" pid="10" name="BExAnalyzer_Activesheet">
    <vt:lpwstr>NN Opći dio</vt:lpwstr>
  </property>
  <property fmtid="{D5CDD505-2E9C-101B-9397-08002B2CF9AE}" pid="11" name="ContentTypeId">
    <vt:lpwstr>0x0101000045CE216F0121428535968D808EED61</vt:lpwstr>
  </property>
</Properties>
</file>