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3"/>
  <workbookPr defaultThemeVersion="166925"/>
  <mc:AlternateContent xmlns:mc="http://schemas.openxmlformats.org/markup-compatibility/2006">
    <mc:Choice Requires="x15">
      <x15ac:absPath xmlns:x15ac="http://schemas.microsoft.com/office/spreadsheetml/2010/11/ac" url="/Users/Alexis/Desktop/"/>
    </mc:Choice>
  </mc:AlternateContent>
  <xr:revisionPtr revIDLastSave="0" documentId="8_{7B0BEAAC-4A4F-FF41-9219-326B49380A5C}" xr6:coauthVersionLast="36" xr6:coauthVersionMax="36" xr10:uidLastSave="{00000000-0000-0000-0000-000000000000}"/>
  <bookViews>
    <workbookView xWindow="0" yWindow="460" windowWidth="28800" windowHeight="16200" activeTab="3" xr2:uid="{00000000-000D-0000-FFFF-FFFF00000000}"/>
  </bookViews>
  <sheets>
    <sheet name="Introduction" sheetId="5" r:id="rId1"/>
    <sheet name="Break Even Example - DON’T USE" sheetId="1" r:id="rId2"/>
    <sheet name="1. Break Even YOURS" sheetId="2" r:id="rId3"/>
    <sheet name="Set Targets Example - DON'T USE" sheetId="3" r:id="rId4"/>
    <sheet name="2. Set Targets YOURS" sheetId="4" r:id="rId5"/>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0" i="3" l="1"/>
  <c r="C33" i="2"/>
  <c r="C29" i="3"/>
  <c r="E36" i="1"/>
  <c r="C24" i="4" l="1"/>
  <c r="B23" i="4"/>
  <c r="C26" i="4" s="1"/>
  <c r="C31" i="4" s="1"/>
  <c r="C20" i="4"/>
  <c r="C21" i="4" s="1"/>
  <c r="C29" i="4" s="1"/>
  <c r="C19" i="4"/>
  <c r="C8" i="4"/>
  <c r="C10" i="4" s="1"/>
  <c r="C11" i="4" s="1"/>
  <c r="C28" i="4" s="1"/>
  <c r="C25" i="4" l="1"/>
  <c r="C30" i="4" s="1"/>
  <c r="C9" i="4"/>
  <c r="L32" i="2" l="1"/>
  <c r="B29" i="2" s="1"/>
  <c r="L17" i="2"/>
  <c r="B20" i="2" s="1"/>
  <c r="L10" i="2"/>
  <c r="B19" i="2" s="1"/>
  <c r="B22" i="2" s="1"/>
  <c r="B30" i="2" s="1"/>
  <c r="L32" i="1"/>
  <c r="B32" i="1" s="1"/>
  <c r="L17" i="1"/>
  <c r="B23" i="1" s="1"/>
  <c r="L10" i="1"/>
  <c r="B22" i="1" s="1"/>
  <c r="B25" i="1" s="1"/>
  <c r="B33" i="1" s="1"/>
  <c r="B23" i="3" s="1"/>
  <c r="B24" i="1" l="1"/>
  <c r="B21" i="2"/>
  <c r="B31" i="2"/>
  <c r="B34" i="1"/>
  <c r="L18" i="2"/>
  <c r="L33" i="2" s="1"/>
  <c r="L18" i="1"/>
  <c r="L33" i="1" s="1"/>
  <c r="C8" i="3" l="1"/>
  <c r="C24" i="3"/>
  <c r="C25" i="3" s="1"/>
  <c r="C10" i="3" l="1"/>
  <c r="C11" i="3" s="1"/>
  <c r="C28" i="3" s="1"/>
  <c r="C9" i="3"/>
  <c r="C26" i="3"/>
  <c r="C31" i="3" s="1"/>
  <c r="C20" i="3" l="1"/>
  <c r="C21" i="3" s="1"/>
  <c r="C19" i="3"/>
</calcChain>
</file>

<file path=xl/sharedStrings.xml><?xml version="1.0" encoding="utf-8"?>
<sst xmlns="http://schemas.openxmlformats.org/spreadsheetml/2006/main" count="230" uniqueCount="142">
  <si>
    <t>GROSS MARGIN</t>
  </si>
  <si>
    <t>Cost of Sales</t>
  </si>
  <si>
    <t>Gross Margin (%)</t>
  </si>
  <si>
    <t>BREAK EVEN POINT</t>
  </si>
  <si>
    <t>SALESINCOME</t>
  </si>
  <si>
    <t>TOTAL SALES</t>
  </si>
  <si>
    <t>COST OF SALES</t>
  </si>
  <si>
    <t>GROSS PROFIT</t>
  </si>
  <si>
    <t>FIXED EXPENSES</t>
  </si>
  <si>
    <t>Bank Charges</t>
  </si>
  <si>
    <t>Bookkeeping</t>
  </si>
  <si>
    <t>Interest</t>
  </si>
  <si>
    <t>Office Supplies</t>
  </si>
  <si>
    <t>Postage</t>
  </si>
  <si>
    <t>Stationary</t>
  </si>
  <si>
    <t>Rent</t>
  </si>
  <si>
    <t>Sales &amp; Marketing</t>
  </si>
  <si>
    <t>Telephone</t>
  </si>
  <si>
    <t>Vehicle Expenses</t>
  </si>
  <si>
    <t>Wages &amp; Salary</t>
  </si>
  <si>
    <t>TOTAL FIXED EXPENSES</t>
  </si>
  <si>
    <t>NET PROFIT (loss)</t>
  </si>
  <si>
    <t xml:space="preserve">Total Sales </t>
  </si>
  <si>
    <t>Total fixed costs</t>
  </si>
  <si>
    <t>Gross margin as %</t>
  </si>
  <si>
    <t>Break even Point</t>
  </si>
  <si>
    <t>REPLACE THE CELL B19 WITH YOUR TOTAL SALES FIGURE</t>
  </si>
  <si>
    <t>REPLACE THE CELL B20 WITH YOUR COST OF SALES FIGURE</t>
  </si>
  <si>
    <t>The higher the percentrage the better it is for your business.</t>
  </si>
  <si>
    <t>This 47% of each dollar sale will then be spent on fixed costs, leaving a profit for the business after.</t>
  </si>
  <si>
    <t>What do we do with this information?</t>
  </si>
  <si>
    <t>At break even, the business has simply covered cost having not made money or lost money.</t>
  </si>
  <si>
    <t>SALES/INCOME</t>
  </si>
  <si>
    <t>Break Even Sales per year</t>
  </si>
  <si>
    <t>VALUE</t>
  </si>
  <si>
    <t>HOW THIS IS CALCULATED</t>
  </si>
  <si>
    <t>With your Break Even, you can work out your monthly, weekly and daily targets for the business.</t>
  </si>
  <si>
    <t>Break Even Sales per month</t>
  </si>
  <si>
    <t>divided by 12</t>
  </si>
  <si>
    <t>Break Even Sales per week</t>
  </si>
  <si>
    <t>divided by 44 (52 weeks-2weeks P/H-2weeks sick = 44weeks)</t>
  </si>
  <si>
    <t>Note: give consideration to RDO, TAFE days</t>
  </si>
  <si>
    <t>Break Even Sales per day</t>
  </si>
  <si>
    <t>Weekly target divided by 5 days of the week</t>
  </si>
  <si>
    <t>Note: give consideration to TAFE days</t>
  </si>
  <si>
    <t>SALES TARGETS + 20% MARGIN</t>
  </si>
  <si>
    <t>Break Even Sales per year + 20% profit margin</t>
  </si>
  <si>
    <t>YOURS</t>
  </si>
  <si>
    <t>NOTE: THIS IS A TARGET that is ONLY Break Even. It is important to ADD a margin % for PROFIT on this number to stretch your monthly/weekly/daily goals.</t>
  </si>
  <si>
    <t>PROFIT MARGIN</t>
  </si>
  <si>
    <t>We communciate the targets to the team based on weekly/daily targets and track results</t>
  </si>
  <si>
    <t xml:space="preserve">See the KPI Tracking Form </t>
  </si>
  <si>
    <t>Break Even + 20% Profit margin per month</t>
  </si>
  <si>
    <t>Break Even + 20% Profit margin per week</t>
  </si>
  <si>
    <t>Break Even + 20% Profit margin per day</t>
  </si>
  <si>
    <t>Break Even Sales per year + 20% profit margin (this cell will automatically update based on data in Cell C26)</t>
  </si>
  <si>
    <t>Cost of Sales (%)</t>
  </si>
  <si>
    <t>Net Profit %</t>
  </si>
  <si>
    <t>Net Profit $</t>
  </si>
  <si>
    <t>This business needs to make $262,457.75 each financial year to break even - cover fixed &amp; variable costs.</t>
  </si>
  <si>
    <t xml:space="preserve">The Gross Margin % means the business retains 46.86% (or rounded 47%) of each dollar sale AFTER paying the direct cost of goods/service. </t>
  </si>
  <si>
    <t>Residential</t>
  </si>
  <si>
    <t>Strata</t>
  </si>
  <si>
    <t>Real Estate</t>
  </si>
  <si>
    <t>Builder</t>
  </si>
  <si>
    <t>Wages - F/T</t>
  </si>
  <si>
    <t>Materials</t>
  </si>
  <si>
    <t>Contractors</t>
  </si>
  <si>
    <t>Equipment Hire</t>
  </si>
  <si>
    <t>The formula to work out Break-even is</t>
  </si>
  <si>
    <t>This is the Cost of Sales as a percentage</t>
  </si>
  <si>
    <t>This information comes drectly from your P&amp;L</t>
  </si>
  <si>
    <t>FORMULA WITHIN CELL B31. PLEASE DO NOT DELETE</t>
  </si>
  <si>
    <t>FORMULA WITHIN CELL B22. PLEASE DO NOT DELETE</t>
  </si>
  <si>
    <t xml:space="preserve">The Gross Margin % in Cell B22 is the percentrage that your business retains of each dollar sale AFTER paying the direct cost of goods/service. </t>
  </si>
  <si>
    <t>This % of each dollar sale will then be spent on fixed costs, leaving a profit for the business after.</t>
  </si>
  <si>
    <t>REPLACE THE CELL B29 WITH YOUR TOTAL FIXED COSTS</t>
  </si>
  <si>
    <t>DON'T TOUCH THIS CELL. IT CONNECTS WITH Cell B22</t>
  </si>
  <si>
    <t>Then we can add your desired Profit Margin (your choice) for targets monthly, weekly and daily for the business.</t>
  </si>
  <si>
    <t>www.lifestyletradie.com.au</t>
  </si>
  <si>
    <t>This template will help to work out the Break-even point in your business.</t>
  </si>
  <si>
    <t>The Cell B22 is connected to Cell L7</t>
  </si>
  <si>
    <t>The Cell B23 is connected to Cell L14</t>
  </si>
  <si>
    <t>FORMULA WITHIN CELL B25. PLEASE DO NOT DELETE</t>
  </si>
  <si>
    <t>The Cell B32 is connected to L29</t>
  </si>
  <si>
    <t>The Cell B33 is connected to B22</t>
  </si>
  <si>
    <t>FORMULA WITHIN CELL B34. PLEASE DO NOT DELETE</t>
  </si>
  <si>
    <t>It is important to work out the Break-even for your business.</t>
  </si>
  <si>
    <t>Your business needs to make $$$ (Cell B31) each financial year to break even - cover fixed &amp; variable costs.</t>
  </si>
  <si>
    <t>EXAMPLE - ABC PLUMBING PTY LTD - Break-even targets</t>
  </si>
  <si>
    <t>EXAMPLE - ABC PLUMBING PTY LTD - Break-even targets PLUS profit margin targets</t>
  </si>
  <si>
    <t>ABC Plumbing Pty Ltd has a target of $1,192.99 per day to break-even</t>
  </si>
  <si>
    <t>DO THIS</t>
  </si>
  <si>
    <t xml:space="preserve">Ths is the target profit margin you are aiming for </t>
  </si>
  <si>
    <t>This is the profit $ you make</t>
  </si>
  <si>
    <t>DO NOT TOUCH THIS PAGE. IT IS AN EXAMPLE</t>
  </si>
  <si>
    <t>ABC Plumbing Pty Ltd will make $91,640.26 should they hit this 20% profit margin target</t>
  </si>
  <si>
    <t>Cell C8 is attached to Tab1 Break Even Template, cell B31</t>
  </si>
  <si>
    <t>ABC Plumbing Pty ltd has a 20% profit margin target</t>
  </si>
  <si>
    <t>The dollar value in Cell C18 was changed up and down to set the profit margin outcome in Cell C25</t>
  </si>
  <si>
    <t>This tab is the example for ABC Plumbing Pty Ltd to explain HOW to use the Break Even per year number to work out your monthly, weekly and daily targets for the business.</t>
  </si>
  <si>
    <t>It also shows how to work out the desired Profit Margin (your choice) for targets monthly, weekly and daily for the business. For ABC Plumbing Pty Ltd this was 20%.</t>
  </si>
  <si>
    <t>Use tab called 1. BreakEven YOURS to work out your break-even</t>
  </si>
  <si>
    <t>Use tab called 2. Set Targets YOURS to work out your targets monthly, weekly and daily for both break-even plus including a profit margin.</t>
  </si>
  <si>
    <t>This tab is the example from ABC Plumbing Pty Ltd</t>
  </si>
  <si>
    <t>We SET TARGETS. See tab 'Set Targets Example'</t>
  </si>
  <si>
    <t>ABC Plumbing Pty Ltd</t>
  </si>
  <si>
    <t>This is the Profit &amp; Loss (P&amp;L) Statement for a 12month period</t>
  </si>
  <si>
    <t>DO THIS BELOW</t>
  </si>
  <si>
    <t>Use this tab and replace the orange cells below (COLUMN 2) following instructions (COLUMN D) to work out your business break-even</t>
  </si>
  <si>
    <t>We SET TARGETS. See TAB 2. Set Target YOURS</t>
  </si>
  <si>
    <t>Use this template to work out your targets, both break-even and including a profit margin. Follow instructions in Column F</t>
  </si>
  <si>
    <t>Cell C8 connects to your break-even point on tab 1.Break Even YOURS, cell B31</t>
  </si>
  <si>
    <t>DO NOT TOUCH THIS CELL TO THE LEFT C8</t>
  </si>
  <si>
    <t>The following cells automatically provide your break-even sales targets per month, week and day</t>
  </si>
  <si>
    <t>Your business has a target of $XXX (Cell C11) per day to break-even</t>
  </si>
  <si>
    <t>This cell C11, is your target per day to break-even. You have not made money, nor lost money.</t>
  </si>
  <si>
    <t>Change the dollar value in Cell C18 up and down to see the profit margin outcome in Cell C25.</t>
  </si>
  <si>
    <t>Change it accordingly to reflect the target profit margin you want to make</t>
  </si>
  <si>
    <t>This cell C21, is your target per day to break-even PLUS make X% profit margin. You are in the profit zone.</t>
  </si>
  <si>
    <t>This is the number we communicate to the team as their daily KPI. If you have a team, this number needs to be divided by the number of tradesmen you have working 5 days a week.</t>
  </si>
  <si>
    <t>SURVIVE THE SH*T STORM with our Break-even Analysis Guide for Tradies</t>
  </si>
  <si>
    <t>It's time to ensure you are making enough money to cover costs PLUS hit the profit zone.</t>
  </si>
  <si>
    <t>Use the 'Break-even Analysis Guide for Tradies 'to help understand the steps to follow.</t>
  </si>
  <si>
    <t>Use this 'BreakevenTarget template' to understand your break-even, break-even targets and stretch targets (to include profit margin) for the business</t>
  </si>
  <si>
    <t>Use the 'KPI Tracking Form' to keep the team accountable on a daily/weekly basis</t>
  </si>
  <si>
    <t>Lifestyle Tradie Group Pty Ltd</t>
  </si>
  <si>
    <t>1800 704 822</t>
  </si>
  <si>
    <t>Andy &amp; Ange Smith</t>
  </si>
  <si>
    <t>ABC Plumbing Pty Ltd break-even number is</t>
  </si>
  <si>
    <t xml:space="preserve">MY Business break-even number is </t>
  </si>
  <si>
    <t xml:space="preserve">We use these in our trade business, and we know that you too will feel confident every </t>
  </si>
  <si>
    <t>day knowing you are on track to cover costs PLUS make profit once you have done this!</t>
  </si>
  <si>
    <t>ABC Plumbing Pty Ltd break-even daily target is</t>
  </si>
  <si>
    <t>ABC Plumbing Pty Ltd stretch daily target (break-even PLUS 20% profit margin) is</t>
  </si>
  <si>
    <t xml:space="preserve">The stretch daily target will provide a profit of </t>
  </si>
  <si>
    <t>My break-even daily target is</t>
  </si>
  <si>
    <t>My stretch daily target (break-even PLUS X% profit margin) is</t>
  </si>
  <si>
    <t>The profit margin (stretch target) is</t>
  </si>
  <si>
    <t>This is the number we communicate to the team as their daily KPI</t>
  </si>
  <si>
    <t xml:space="preserve"> If you have a team, this number needs to be divided by the number of tradesmen you have</t>
  </si>
  <si>
    <t>info@lifestyletradie.com.au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</si>
</sst>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00_-;\-&quot;$&quot;* #,##0.00_-;_-&quot;$&quot;* &quot;-&quot;??_-;_-@_-"/>
    <numFmt numFmtId="165" formatCode="_-* #,##0.00_-;\-* #,##0.00_-;_-* &quot;-&quot;??_-;_-@_-"/>
    <numFmt numFmtId="166" formatCode="_(&quot;$&quot;* #,##0_);_(&quot;$&quot;* \(#,##0\);_(&quot;$&quot;* &quot;-&quot;??_);_(@_)"/>
    <numFmt numFmtId="167" formatCode="0.0%"/>
  </numFmts>
  <fonts count="14">
    <font>
      <sz val="12"/>
      <color theme="1"/>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sz val="12"/>
      <color theme="0"/>
      <name val="Calibri"/>
      <family val="2"/>
      <scheme val="minor"/>
    </font>
    <font>
      <b/>
      <sz val="20"/>
      <color theme="1"/>
      <name val="Calibri"/>
      <family val="2"/>
      <scheme val="minor"/>
    </font>
    <font>
      <sz val="20"/>
      <color theme="1"/>
      <name val="Calibri"/>
      <family val="2"/>
      <scheme val="minor"/>
    </font>
    <font>
      <b/>
      <sz val="16"/>
      <color theme="1"/>
      <name val="Calibri"/>
      <family val="2"/>
      <scheme val="minor"/>
    </font>
    <font>
      <b/>
      <sz val="14"/>
      <color theme="1"/>
      <name val="Calibri"/>
      <family val="2"/>
      <scheme val="minor"/>
    </font>
    <font>
      <u/>
      <sz val="12"/>
      <color theme="10"/>
      <name val="Calibri"/>
      <family val="2"/>
      <scheme val="minor"/>
    </font>
    <font>
      <sz val="16"/>
      <color theme="1"/>
      <name val="Calibri"/>
      <family val="2"/>
      <scheme val="minor"/>
    </font>
    <font>
      <sz val="12"/>
      <color theme="1"/>
      <name val="Calibri (Body)_x0000_"/>
    </font>
    <font>
      <sz val="14"/>
      <color theme="1"/>
      <name val="Calibri"/>
      <family val="2"/>
      <scheme val="minor"/>
    </font>
    <font>
      <sz val="15"/>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5">
    <xf numFmtId="0" fontId="0" fillId="0" borderId="0"/>
    <xf numFmtId="4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66">
    <xf numFmtId="0" fontId="0" fillId="0" borderId="0" xfId="0"/>
    <xf numFmtId="0" fontId="3" fillId="0" borderId="0" xfId="0" applyFont="1"/>
    <xf numFmtId="0" fontId="2" fillId="0" borderId="0" xfId="0" applyFont="1"/>
    <xf numFmtId="0" fontId="3" fillId="0" borderId="1" xfId="0" applyFont="1" applyBorder="1"/>
    <xf numFmtId="0" fontId="0" fillId="0" borderId="1" xfId="0" applyBorder="1"/>
    <xf numFmtId="166" fontId="0" fillId="3" borderId="1" xfId="1" applyNumberFormat="1" applyFont="1" applyFill="1" applyBorder="1"/>
    <xf numFmtId="0" fontId="0" fillId="4" borderId="0" xfId="0" applyFill="1"/>
    <xf numFmtId="0" fontId="4" fillId="4" borderId="0" xfId="0" applyFont="1" applyFill="1"/>
    <xf numFmtId="166" fontId="0" fillId="0" borderId="0" xfId="1" applyNumberFormat="1" applyFont="1"/>
    <xf numFmtId="166" fontId="3" fillId="0" borderId="0" xfId="0" applyNumberFormat="1" applyFont="1"/>
    <xf numFmtId="0" fontId="0" fillId="5" borderId="0" xfId="0" applyFill="1"/>
    <xf numFmtId="166" fontId="0" fillId="5" borderId="0" xfId="1" applyNumberFormat="1" applyFont="1" applyFill="1"/>
    <xf numFmtId="0" fontId="3" fillId="5" borderId="0" xfId="0" applyFont="1" applyFill="1"/>
    <xf numFmtId="166" fontId="3" fillId="5" borderId="0" xfId="1" applyNumberFormat="1" applyFont="1" applyFill="1"/>
    <xf numFmtId="44" fontId="0" fillId="0" borderId="0" xfId="0" applyNumberFormat="1"/>
    <xf numFmtId="44" fontId="3" fillId="2" borderId="1" xfId="0" applyNumberFormat="1" applyFont="1" applyFill="1" applyBorder="1"/>
    <xf numFmtId="166" fontId="0" fillId="3" borderId="1" xfId="0" applyNumberFormat="1" applyFill="1" applyBorder="1"/>
    <xf numFmtId="44" fontId="0" fillId="3" borderId="1" xfId="1" applyFont="1" applyFill="1" applyBorder="1"/>
    <xf numFmtId="166" fontId="3" fillId="3" borderId="0" xfId="1" applyNumberFormat="1" applyFont="1" applyFill="1"/>
    <xf numFmtId="0" fontId="4" fillId="4" borderId="1" xfId="0" applyFont="1" applyFill="1" applyBorder="1"/>
    <xf numFmtId="44" fontId="0" fillId="0" borderId="1" xfId="0" applyNumberFormat="1" applyBorder="1"/>
    <xf numFmtId="44" fontId="0" fillId="2" borderId="1" xfId="0" applyNumberFormat="1" applyFill="1" applyBorder="1"/>
    <xf numFmtId="0" fontId="0" fillId="0" borderId="0" xfId="0" applyBorder="1"/>
    <xf numFmtId="44" fontId="0" fillId="0" borderId="0" xfId="0" applyNumberFormat="1" applyBorder="1"/>
    <xf numFmtId="9" fontId="0" fillId="0" borderId="1" xfId="0" applyNumberFormat="1" applyBorder="1"/>
    <xf numFmtId="0" fontId="5" fillId="0" borderId="0" xfId="0" applyFont="1"/>
    <xf numFmtId="0" fontId="2" fillId="0" borderId="1" xfId="0" applyFont="1" applyBorder="1"/>
    <xf numFmtId="0" fontId="6" fillId="0" borderId="0" xfId="0" applyFont="1"/>
    <xf numFmtId="0" fontId="0" fillId="0" borderId="1" xfId="0" applyBorder="1" applyAlignment="1">
      <alignment wrapText="1"/>
    </xf>
    <xf numFmtId="10" fontId="3" fillId="2" borderId="1" xfId="3" applyNumberFormat="1" applyFont="1" applyFill="1" applyBorder="1"/>
    <xf numFmtId="10" fontId="0" fillId="3" borderId="1" xfId="3" applyNumberFormat="1" applyFont="1" applyFill="1" applyBorder="1"/>
    <xf numFmtId="164" fontId="0" fillId="0" borderId="0" xfId="0" applyNumberFormat="1"/>
    <xf numFmtId="10" fontId="0" fillId="0" borderId="0" xfId="3" applyNumberFormat="1" applyFont="1"/>
    <xf numFmtId="165" fontId="0" fillId="0" borderId="0" xfId="2" applyFont="1"/>
    <xf numFmtId="10" fontId="0" fillId="0" borderId="0" xfId="3" applyNumberFormat="1" applyFont="1" applyAlignment="1">
      <alignment horizontal="left"/>
    </xf>
    <xf numFmtId="10" fontId="0" fillId="0" borderId="0" xfId="0" applyNumberFormat="1" applyBorder="1"/>
    <xf numFmtId="0" fontId="0" fillId="0" borderId="0" xfId="0" applyFill="1" applyBorder="1"/>
    <xf numFmtId="167" fontId="0" fillId="0" borderId="0" xfId="3" applyNumberFormat="1" applyFont="1"/>
    <xf numFmtId="44" fontId="0" fillId="6" borderId="1" xfId="0" applyNumberFormat="1" applyFill="1" applyBorder="1"/>
    <xf numFmtId="167" fontId="3" fillId="7" borderId="0" xfId="3" applyNumberFormat="1" applyFont="1" applyFill="1" applyBorder="1"/>
    <xf numFmtId="164" fontId="3" fillId="7" borderId="0" xfId="0" applyNumberFormat="1" applyFont="1" applyFill="1"/>
    <xf numFmtId="0" fontId="0" fillId="2" borderId="0" xfId="0" applyFill="1"/>
    <xf numFmtId="0" fontId="2" fillId="0" borderId="0" xfId="0" applyFont="1" applyFill="1"/>
    <xf numFmtId="0" fontId="9" fillId="0" borderId="0" xfId="4"/>
    <xf numFmtId="0" fontId="10" fillId="0" borderId="0" xfId="0" applyFont="1"/>
    <xf numFmtId="0" fontId="7" fillId="0" borderId="0" xfId="0" applyFont="1"/>
    <xf numFmtId="0" fontId="4" fillId="4" borderId="2" xfId="0" applyFont="1" applyFill="1" applyBorder="1"/>
    <xf numFmtId="0" fontId="3" fillId="0" borderId="0" xfId="0" applyFont="1" applyFill="1"/>
    <xf numFmtId="0" fontId="0" fillId="0" borderId="0" xfId="0" applyFill="1"/>
    <xf numFmtId="0" fontId="11" fillId="4" borderId="2" xfId="0" applyFont="1" applyFill="1" applyBorder="1"/>
    <xf numFmtId="0" fontId="0" fillId="0" borderId="0" xfId="0" applyAlignment="1">
      <alignment wrapText="1"/>
    </xf>
    <xf numFmtId="0" fontId="8" fillId="0" borderId="0" xfId="0" applyFont="1" applyFill="1"/>
    <xf numFmtId="44" fontId="0" fillId="0" borderId="0" xfId="3" applyNumberFormat="1" applyFont="1" applyAlignment="1">
      <alignment horizontal="left"/>
    </xf>
    <xf numFmtId="0" fontId="10" fillId="2" borderId="0" xfId="0" applyFont="1" applyFill="1"/>
    <xf numFmtId="44" fontId="10" fillId="2" borderId="0" xfId="0" applyNumberFormat="1" applyFont="1" applyFill="1"/>
    <xf numFmtId="44" fontId="10" fillId="2" borderId="0" xfId="0" applyNumberFormat="1" applyFont="1" applyFill="1" applyBorder="1" applyAlignment="1">
      <alignment wrapText="1"/>
    </xf>
    <xf numFmtId="0" fontId="10" fillId="2" borderId="0" xfId="0" applyFont="1" applyFill="1" applyBorder="1"/>
    <xf numFmtId="44" fontId="10" fillId="2" borderId="0" xfId="1" applyFont="1" applyFill="1"/>
    <xf numFmtId="167" fontId="10" fillId="2" borderId="0" xfId="0" applyNumberFormat="1" applyFont="1" applyFill="1" applyBorder="1" applyAlignment="1">
      <alignment wrapText="1"/>
    </xf>
    <xf numFmtId="0" fontId="13" fillId="2" borderId="0" xfId="0" applyFont="1" applyFill="1"/>
    <xf numFmtId="0" fontId="0" fillId="2" borderId="0" xfId="0" applyFont="1" applyFill="1"/>
    <xf numFmtId="0" fontId="10" fillId="2" borderId="0" xfId="0" applyFont="1" applyFill="1" applyBorder="1" applyAlignment="1">
      <alignment horizontal="left" wrapText="1"/>
    </xf>
    <xf numFmtId="0" fontId="0" fillId="8" borderId="0" xfId="0" applyFill="1"/>
    <xf numFmtId="0" fontId="6" fillId="8" borderId="0" xfId="0" applyFont="1" applyFill="1"/>
    <xf numFmtId="0" fontId="12" fillId="8" borderId="0" xfId="0" applyFont="1" applyFill="1"/>
    <xf numFmtId="0" fontId="9" fillId="8" borderId="0" xfId="4" applyFill="1"/>
  </cellXfs>
  <cellStyles count="5">
    <cellStyle name="Comma" xfId="2" builtinId="3"/>
    <cellStyle name="Currency" xfId="1"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7</xdr:col>
      <xdr:colOff>800100</xdr:colOff>
      <xdr:row>7</xdr:row>
      <xdr:rowOff>201196</xdr:rowOff>
    </xdr:from>
    <xdr:to>
      <xdr:col>12</xdr:col>
      <xdr:colOff>368300</xdr:colOff>
      <xdr:row>32</xdr:row>
      <xdr:rowOff>203199</xdr:rowOff>
    </xdr:to>
    <xdr:pic>
      <xdr:nvPicPr>
        <xdr:cNvPr id="2" name="Picture 1">
          <a:extLst>
            <a:ext uri="{FF2B5EF4-FFF2-40B4-BE49-F238E27FC236}">
              <a16:creationId xmlns:a16="http://schemas.microsoft.com/office/drawing/2014/main" id="{C763EAC7-E2B2-1147-BAA1-91DE58A14342}"/>
            </a:ext>
          </a:extLst>
        </xdr:cNvPr>
        <xdr:cNvPicPr>
          <a:picLocks noChangeAspect="1"/>
        </xdr:cNvPicPr>
      </xdr:nvPicPr>
      <xdr:blipFill>
        <a:blip xmlns:r="http://schemas.openxmlformats.org/officeDocument/2006/relationships" r:embed="rId1"/>
        <a:stretch>
          <a:fillRect/>
        </a:stretch>
      </xdr:blipFill>
      <xdr:spPr>
        <a:xfrm>
          <a:off x="6578600" y="1750596"/>
          <a:ext cx="3695700" cy="51963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25399</xdr:colOff>
      <xdr:row>7</xdr:row>
      <xdr:rowOff>114300</xdr:rowOff>
    </xdr:from>
    <xdr:to>
      <xdr:col>5</xdr:col>
      <xdr:colOff>222296</xdr:colOff>
      <xdr:row>12</xdr:row>
      <xdr:rowOff>127000</xdr:rowOff>
    </xdr:to>
    <xdr:pic>
      <xdr:nvPicPr>
        <xdr:cNvPr id="2" name="Picture 1">
          <a:extLst>
            <a:ext uri="{FF2B5EF4-FFF2-40B4-BE49-F238E27FC236}">
              <a16:creationId xmlns:a16="http://schemas.microsoft.com/office/drawing/2014/main" id="{D76AFD13-34FB-C347-A84C-236DC311DDB5}"/>
            </a:ext>
          </a:extLst>
        </xdr:cNvPr>
        <xdr:cNvPicPr>
          <a:picLocks noChangeAspect="1"/>
        </xdr:cNvPicPr>
      </xdr:nvPicPr>
      <xdr:blipFill>
        <a:blip xmlns:r="http://schemas.openxmlformats.org/officeDocument/2006/relationships" r:embed="rId1"/>
        <a:stretch>
          <a:fillRect/>
        </a:stretch>
      </xdr:blipFill>
      <xdr:spPr>
        <a:xfrm>
          <a:off x="25399" y="1854200"/>
          <a:ext cx="5784897" cy="1028700"/>
        </a:xfrm>
        <a:prstGeom prst="rect">
          <a:avLst/>
        </a:prstGeom>
      </xdr:spPr>
    </xdr:pic>
    <xdr:clientData/>
  </xdr:twoCellAnchor>
  <xdr:twoCellAnchor editAs="oneCell">
    <xdr:from>
      <xdr:col>0</xdr:col>
      <xdr:colOff>25400</xdr:colOff>
      <xdr:row>14</xdr:row>
      <xdr:rowOff>114300</xdr:rowOff>
    </xdr:from>
    <xdr:to>
      <xdr:col>5</xdr:col>
      <xdr:colOff>232368</xdr:colOff>
      <xdr:row>18</xdr:row>
      <xdr:rowOff>0</xdr:rowOff>
    </xdr:to>
    <xdr:pic>
      <xdr:nvPicPr>
        <xdr:cNvPr id="3" name="Picture 2">
          <a:extLst>
            <a:ext uri="{FF2B5EF4-FFF2-40B4-BE49-F238E27FC236}">
              <a16:creationId xmlns:a16="http://schemas.microsoft.com/office/drawing/2014/main" id="{11AA695F-4336-4B41-8374-6C47DB30315D}"/>
            </a:ext>
          </a:extLst>
        </xdr:cNvPr>
        <xdr:cNvPicPr>
          <a:picLocks noChangeAspect="1"/>
        </xdr:cNvPicPr>
      </xdr:nvPicPr>
      <xdr:blipFill>
        <a:blip xmlns:r="http://schemas.openxmlformats.org/officeDocument/2006/relationships" r:embed="rId2"/>
        <a:stretch>
          <a:fillRect/>
        </a:stretch>
      </xdr:blipFill>
      <xdr:spPr>
        <a:xfrm>
          <a:off x="25400" y="2349500"/>
          <a:ext cx="5756868" cy="698500"/>
        </a:xfrm>
        <a:prstGeom prst="rect">
          <a:avLst/>
        </a:prstGeom>
      </xdr:spPr>
    </xdr:pic>
    <xdr:clientData/>
  </xdr:twoCellAnchor>
  <xdr:twoCellAnchor editAs="oneCell">
    <xdr:from>
      <xdr:col>10</xdr:col>
      <xdr:colOff>12700</xdr:colOff>
      <xdr:row>36</xdr:row>
      <xdr:rowOff>12700</xdr:rowOff>
    </xdr:from>
    <xdr:to>
      <xdr:col>12</xdr:col>
      <xdr:colOff>0</xdr:colOff>
      <xdr:row>41</xdr:row>
      <xdr:rowOff>14652</xdr:rowOff>
    </xdr:to>
    <xdr:pic>
      <xdr:nvPicPr>
        <xdr:cNvPr id="4" name="Picture 3">
          <a:extLst>
            <a:ext uri="{FF2B5EF4-FFF2-40B4-BE49-F238E27FC236}">
              <a16:creationId xmlns:a16="http://schemas.microsoft.com/office/drawing/2014/main" id="{B8209089-685D-E04D-AF19-6F8D8F2ADDEE}"/>
            </a:ext>
          </a:extLst>
        </xdr:cNvPr>
        <xdr:cNvPicPr>
          <a:picLocks noChangeAspect="1"/>
        </xdr:cNvPicPr>
      </xdr:nvPicPr>
      <xdr:blipFill>
        <a:blip xmlns:r="http://schemas.openxmlformats.org/officeDocument/2006/relationships" r:embed="rId3"/>
        <a:stretch>
          <a:fillRect/>
        </a:stretch>
      </xdr:blipFill>
      <xdr:spPr>
        <a:xfrm>
          <a:off x="9385300" y="7505700"/>
          <a:ext cx="3746500" cy="11449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241299</xdr:colOff>
      <xdr:row>3</xdr:row>
      <xdr:rowOff>114300</xdr:rowOff>
    </xdr:from>
    <xdr:to>
      <xdr:col>5</xdr:col>
      <xdr:colOff>425496</xdr:colOff>
      <xdr:row>8</xdr:row>
      <xdr:rowOff>127000</xdr:rowOff>
    </xdr:to>
    <xdr:pic>
      <xdr:nvPicPr>
        <xdr:cNvPr id="2" name="Picture 1">
          <a:extLst>
            <a:ext uri="{FF2B5EF4-FFF2-40B4-BE49-F238E27FC236}">
              <a16:creationId xmlns:a16="http://schemas.microsoft.com/office/drawing/2014/main" id="{9CD604CD-9C74-7A41-A811-A789FB7FB82D}"/>
            </a:ext>
          </a:extLst>
        </xdr:cNvPr>
        <xdr:cNvPicPr>
          <a:picLocks noChangeAspect="1"/>
        </xdr:cNvPicPr>
      </xdr:nvPicPr>
      <xdr:blipFill>
        <a:blip xmlns:r="http://schemas.openxmlformats.org/officeDocument/2006/relationships" r:embed="rId1"/>
        <a:stretch>
          <a:fillRect/>
        </a:stretch>
      </xdr:blipFill>
      <xdr:spPr>
        <a:xfrm>
          <a:off x="241299" y="914400"/>
          <a:ext cx="5784897" cy="1028700"/>
        </a:xfrm>
        <a:prstGeom prst="rect">
          <a:avLst/>
        </a:prstGeom>
      </xdr:spPr>
    </xdr:pic>
    <xdr:clientData/>
  </xdr:twoCellAnchor>
  <xdr:twoCellAnchor editAs="oneCell">
    <xdr:from>
      <xdr:col>0</xdr:col>
      <xdr:colOff>228600</xdr:colOff>
      <xdr:row>11</xdr:row>
      <xdr:rowOff>12700</xdr:rowOff>
    </xdr:from>
    <xdr:to>
      <xdr:col>5</xdr:col>
      <xdr:colOff>422868</xdr:colOff>
      <xdr:row>14</xdr:row>
      <xdr:rowOff>101600</xdr:rowOff>
    </xdr:to>
    <xdr:pic>
      <xdr:nvPicPr>
        <xdr:cNvPr id="3" name="Picture 2">
          <a:extLst>
            <a:ext uri="{FF2B5EF4-FFF2-40B4-BE49-F238E27FC236}">
              <a16:creationId xmlns:a16="http://schemas.microsoft.com/office/drawing/2014/main" id="{7B1DDC40-B1C3-414F-A253-12A81C7DDC23}"/>
            </a:ext>
          </a:extLst>
        </xdr:cNvPr>
        <xdr:cNvPicPr>
          <a:picLocks noChangeAspect="1"/>
        </xdr:cNvPicPr>
      </xdr:nvPicPr>
      <xdr:blipFill>
        <a:blip xmlns:r="http://schemas.openxmlformats.org/officeDocument/2006/relationships" r:embed="rId2"/>
        <a:stretch>
          <a:fillRect/>
        </a:stretch>
      </xdr:blipFill>
      <xdr:spPr>
        <a:xfrm>
          <a:off x="228600" y="2628900"/>
          <a:ext cx="5794968" cy="698500"/>
        </a:xfrm>
        <a:prstGeom prst="rect">
          <a:avLst/>
        </a:prstGeom>
      </xdr:spPr>
    </xdr:pic>
    <xdr:clientData/>
  </xdr:twoCellAnchor>
  <xdr:twoCellAnchor editAs="oneCell">
    <xdr:from>
      <xdr:col>10</xdr:col>
      <xdr:colOff>38100</xdr:colOff>
      <xdr:row>36</xdr:row>
      <xdr:rowOff>12700</xdr:rowOff>
    </xdr:from>
    <xdr:to>
      <xdr:col>12</xdr:col>
      <xdr:colOff>25400</xdr:colOff>
      <xdr:row>41</xdr:row>
      <xdr:rowOff>78152</xdr:rowOff>
    </xdr:to>
    <xdr:pic>
      <xdr:nvPicPr>
        <xdr:cNvPr id="4" name="Picture 3">
          <a:extLst>
            <a:ext uri="{FF2B5EF4-FFF2-40B4-BE49-F238E27FC236}">
              <a16:creationId xmlns:a16="http://schemas.microsoft.com/office/drawing/2014/main" id="{91B0B428-CFA7-A244-8747-BDE65305B78B}"/>
            </a:ext>
          </a:extLst>
        </xdr:cNvPr>
        <xdr:cNvPicPr>
          <a:picLocks noChangeAspect="1"/>
        </xdr:cNvPicPr>
      </xdr:nvPicPr>
      <xdr:blipFill>
        <a:blip xmlns:r="http://schemas.openxmlformats.org/officeDocument/2006/relationships" r:embed="rId3"/>
        <a:stretch>
          <a:fillRect/>
        </a:stretch>
      </xdr:blipFill>
      <xdr:spPr>
        <a:xfrm>
          <a:off x="9410700" y="7874000"/>
          <a:ext cx="3746500" cy="11449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12700</xdr:colOff>
      <xdr:row>30</xdr:row>
      <xdr:rowOff>12700</xdr:rowOff>
    </xdr:from>
    <xdr:to>
      <xdr:col>5</xdr:col>
      <xdr:colOff>3759200</xdr:colOff>
      <xdr:row>34</xdr:row>
      <xdr:rowOff>27352</xdr:rowOff>
    </xdr:to>
    <xdr:pic>
      <xdr:nvPicPr>
        <xdr:cNvPr id="2" name="Picture 1">
          <a:extLst>
            <a:ext uri="{FF2B5EF4-FFF2-40B4-BE49-F238E27FC236}">
              <a16:creationId xmlns:a16="http://schemas.microsoft.com/office/drawing/2014/main" id="{AD697069-4623-244D-9E14-0DCBA880A766}"/>
            </a:ext>
          </a:extLst>
        </xdr:cNvPr>
        <xdr:cNvPicPr>
          <a:picLocks noChangeAspect="1"/>
        </xdr:cNvPicPr>
      </xdr:nvPicPr>
      <xdr:blipFill>
        <a:blip xmlns:r="http://schemas.openxmlformats.org/officeDocument/2006/relationships" r:embed="rId1"/>
        <a:stretch>
          <a:fillRect/>
        </a:stretch>
      </xdr:blipFill>
      <xdr:spPr>
        <a:xfrm>
          <a:off x="10731500" y="5753100"/>
          <a:ext cx="3746500" cy="11449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12700</xdr:colOff>
      <xdr:row>32</xdr:row>
      <xdr:rowOff>0</xdr:rowOff>
    </xdr:from>
    <xdr:to>
      <xdr:col>5</xdr:col>
      <xdr:colOff>3759200</xdr:colOff>
      <xdr:row>35</xdr:row>
      <xdr:rowOff>154352</xdr:rowOff>
    </xdr:to>
    <xdr:pic>
      <xdr:nvPicPr>
        <xdr:cNvPr id="2" name="Picture 1">
          <a:extLst>
            <a:ext uri="{FF2B5EF4-FFF2-40B4-BE49-F238E27FC236}">
              <a16:creationId xmlns:a16="http://schemas.microsoft.com/office/drawing/2014/main" id="{2070D95E-73D0-4740-BE40-405A5D323896}"/>
            </a:ext>
          </a:extLst>
        </xdr:cNvPr>
        <xdr:cNvPicPr>
          <a:picLocks noChangeAspect="1"/>
        </xdr:cNvPicPr>
      </xdr:nvPicPr>
      <xdr:blipFill>
        <a:blip xmlns:r="http://schemas.openxmlformats.org/officeDocument/2006/relationships" r:embed="rId1"/>
        <a:stretch>
          <a:fillRect/>
        </a:stretch>
      </xdr:blipFill>
      <xdr:spPr>
        <a:xfrm>
          <a:off x="10731500" y="6337300"/>
          <a:ext cx="3746500" cy="11449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info@lifestyletradie.com.au" TargetMode="External"/><Relationship Id="rId1" Type="http://schemas.openxmlformats.org/officeDocument/2006/relationships/hyperlink" Target="http://www.lifestyletradie.com.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www.lifestyletradie.com.au/"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www.lifestyletradie.com.au/"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bin"/><Relationship Id="rId1" Type="http://schemas.openxmlformats.org/officeDocument/2006/relationships/hyperlink" Target="http://www.lifestyletradie.com.au/"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www.lifestyletradie.com.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B2676-53B6-C14F-B6B8-709EA0A97E3B}">
  <dimension ref="A1:M34"/>
  <sheetViews>
    <sheetView workbookViewId="0">
      <selection activeCell="A14" sqref="A14"/>
    </sheetView>
  </sheetViews>
  <sheetFormatPr baseColWidth="10" defaultRowHeight="16"/>
  <sheetData>
    <row r="1" spans="1:13">
      <c r="A1" s="62"/>
      <c r="B1" s="62"/>
      <c r="C1" s="62"/>
      <c r="D1" s="62"/>
      <c r="E1" s="62"/>
      <c r="F1" s="62"/>
      <c r="G1" s="62"/>
      <c r="H1" s="62"/>
      <c r="I1" s="62"/>
      <c r="J1" s="62"/>
      <c r="K1" s="62"/>
      <c r="L1" s="62"/>
      <c r="M1" s="62"/>
    </row>
    <row r="2" spans="1:13" ht="26">
      <c r="A2" s="63" t="s">
        <v>121</v>
      </c>
      <c r="B2" s="62"/>
      <c r="C2" s="62"/>
      <c r="D2" s="62"/>
      <c r="E2" s="62"/>
      <c r="F2" s="62"/>
      <c r="G2" s="62"/>
      <c r="H2" s="62"/>
      <c r="I2" s="62"/>
      <c r="J2" s="62"/>
      <c r="K2" s="62"/>
      <c r="L2" s="62"/>
      <c r="M2" s="62"/>
    </row>
    <row r="3" spans="1:13">
      <c r="A3" s="62"/>
      <c r="B3" s="62"/>
      <c r="C3" s="62"/>
      <c r="D3" s="62"/>
      <c r="E3" s="62"/>
      <c r="F3" s="62"/>
      <c r="G3" s="62"/>
      <c r="H3" s="62"/>
      <c r="I3" s="62"/>
      <c r="J3" s="62"/>
      <c r="K3" s="62"/>
      <c r="L3" s="62"/>
      <c r="M3" s="62"/>
    </row>
    <row r="4" spans="1:13" ht="19">
      <c r="A4" s="64" t="s">
        <v>122</v>
      </c>
      <c r="B4" s="62"/>
      <c r="C4" s="62"/>
      <c r="D4" s="62"/>
      <c r="E4" s="62"/>
      <c r="F4" s="62"/>
      <c r="G4" s="62"/>
      <c r="H4" s="62"/>
      <c r="I4" s="62"/>
      <c r="J4" s="62"/>
      <c r="K4" s="62"/>
      <c r="L4" s="62"/>
      <c r="M4" s="62"/>
    </row>
    <row r="5" spans="1:13" ht="19">
      <c r="A5" s="64"/>
      <c r="B5" s="62"/>
      <c r="C5" s="62"/>
      <c r="D5" s="62"/>
      <c r="E5" s="62"/>
      <c r="F5" s="62"/>
      <c r="G5" s="62"/>
      <c r="H5" s="62"/>
      <c r="I5" s="62"/>
      <c r="J5" s="62"/>
      <c r="K5" s="62"/>
      <c r="L5" s="62"/>
      <c r="M5" s="62"/>
    </row>
    <row r="6" spans="1:13" ht="19">
      <c r="A6" s="64" t="s">
        <v>123</v>
      </c>
      <c r="B6" s="62"/>
      <c r="C6" s="62"/>
      <c r="D6" s="62"/>
      <c r="E6" s="62"/>
      <c r="F6" s="62"/>
      <c r="G6" s="62"/>
      <c r="H6" s="62"/>
      <c r="I6" s="62"/>
      <c r="J6" s="62"/>
      <c r="K6" s="62"/>
      <c r="L6" s="62"/>
      <c r="M6" s="62"/>
    </row>
    <row r="7" spans="1:13" ht="19">
      <c r="A7" s="64" t="s">
        <v>124</v>
      </c>
      <c r="B7" s="62"/>
      <c r="C7" s="62"/>
      <c r="D7" s="62"/>
      <c r="E7" s="62"/>
      <c r="F7" s="62"/>
      <c r="G7" s="62"/>
      <c r="H7" s="62"/>
      <c r="I7" s="62"/>
      <c r="J7" s="62"/>
      <c r="K7" s="62"/>
      <c r="L7" s="62"/>
      <c r="M7" s="62"/>
    </row>
    <row r="8" spans="1:13" ht="19">
      <c r="A8" s="64" t="s">
        <v>125</v>
      </c>
      <c r="B8" s="62"/>
      <c r="C8" s="62"/>
      <c r="D8" s="62"/>
      <c r="E8" s="62"/>
      <c r="F8" s="62"/>
      <c r="G8" s="62"/>
      <c r="H8" s="62"/>
      <c r="I8" s="62"/>
      <c r="J8" s="62"/>
      <c r="K8" s="62"/>
      <c r="L8" s="62"/>
      <c r="M8" s="62"/>
    </row>
    <row r="9" spans="1:13">
      <c r="A9" s="62"/>
      <c r="B9" s="62"/>
      <c r="C9" s="62"/>
      <c r="D9" s="62"/>
      <c r="E9" s="62"/>
      <c r="F9" s="62"/>
      <c r="G9" s="62"/>
      <c r="H9" s="62"/>
      <c r="I9" s="62"/>
      <c r="J9" s="62"/>
      <c r="K9" s="62"/>
      <c r="L9" s="62"/>
      <c r="M9" s="62"/>
    </row>
    <row r="10" spans="1:13">
      <c r="A10" s="62"/>
      <c r="B10" s="62"/>
      <c r="C10" s="62"/>
      <c r="D10" s="62"/>
      <c r="E10" s="62"/>
      <c r="F10" s="62"/>
      <c r="G10" s="62"/>
      <c r="H10" s="62"/>
      <c r="I10" s="62"/>
      <c r="J10" s="62"/>
      <c r="K10" s="62"/>
      <c r="L10" s="62"/>
      <c r="M10" s="62"/>
    </row>
    <row r="11" spans="1:13" ht="19">
      <c r="A11" s="64" t="s">
        <v>131</v>
      </c>
      <c r="B11" s="62"/>
      <c r="C11" s="62"/>
      <c r="D11" s="62"/>
      <c r="E11" s="62"/>
      <c r="F11" s="62"/>
      <c r="G11" s="62"/>
      <c r="H11" s="62"/>
      <c r="I11" s="62"/>
      <c r="J11" s="62"/>
      <c r="K11" s="62"/>
      <c r="L11" s="62"/>
      <c r="M11" s="62"/>
    </row>
    <row r="12" spans="1:13" ht="19">
      <c r="A12" s="64" t="s">
        <v>132</v>
      </c>
      <c r="B12" s="62"/>
      <c r="C12" s="62"/>
      <c r="D12" s="62"/>
      <c r="E12" s="62"/>
      <c r="F12" s="62"/>
      <c r="G12" s="62"/>
      <c r="H12" s="62"/>
      <c r="I12" s="62"/>
      <c r="J12" s="62"/>
      <c r="K12" s="62"/>
      <c r="L12" s="62"/>
      <c r="M12" s="62"/>
    </row>
    <row r="13" spans="1:13">
      <c r="A13" s="62"/>
      <c r="B13" s="62"/>
      <c r="C13" s="62"/>
      <c r="D13" s="62"/>
      <c r="E13" s="62"/>
      <c r="F13" s="62"/>
      <c r="G13" s="62"/>
      <c r="H13" s="62"/>
      <c r="I13" s="62"/>
      <c r="J13" s="62"/>
      <c r="K13" s="62"/>
      <c r="L13" s="62"/>
      <c r="M13" s="62"/>
    </row>
    <row r="14" spans="1:13">
      <c r="A14" s="62" t="s">
        <v>128</v>
      </c>
      <c r="B14" s="62"/>
      <c r="C14" s="62"/>
      <c r="D14" s="62"/>
      <c r="E14" s="62"/>
      <c r="F14" s="62"/>
      <c r="G14" s="62"/>
      <c r="H14" s="62"/>
      <c r="I14" s="62"/>
      <c r="J14" s="62"/>
      <c r="K14" s="62"/>
      <c r="L14" s="62"/>
      <c r="M14" s="62"/>
    </row>
    <row r="15" spans="1:13">
      <c r="A15" s="62" t="s">
        <v>126</v>
      </c>
      <c r="B15" s="62"/>
      <c r="C15" s="62"/>
      <c r="D15" s="62"/>
      <c r="E15" s="62"/>
      <c r="F15" s="62"/>
      <c r="G15" s="62"/>
      <c r="H15" s="62"/>
      <c r="I15" s="62"/>
      <c r="J15" s="62"/>
      <c r="K15" s="62"/>
      <c r="L15" s="62"/>
      <c r="M15" s="62"/>
    </row>
    <row r="16" spans="1:13">
      <c r="A16" s="62"/>
      <c r="B16" s="62"/>
      <c r="C16" s="62"/>
      <c r="D16" s="62"/>
      <c r="E16" s="62"/>
      <c r="F16" s="62"/>
      <c r="G16" s="62"/>
      <c r="H16" s="62"/>
      <c r="I16" s="62"/>
      <c r="J16" s="62"/>
      <c r="K16" s="62"/>
      <c r="L16" s="62"/>
      <c r="M16" s="62"/>
    </row>
    <row r="17" spans="1:13">
      <c r="A17" s="65" t="s">
        <v>79</v>
      </c>
      <c r="B17" s="62"/>
      <c r="C17" s="62"/>
      <c r="D17" s="62"/>
      <c r="E17" s="62"/>
      <c r="F17" s="62"/>
      <c r="G17" s="62"/>
      <c r="H17" s="62"/>
      <c r="I17" s="62"/>
      <c r="J17" s="62"/>
      <c r="K17" s="62"/>
      <c r="L17" s="62"/>
      <c r="M17" s="62"/>
    </row>
    <row r="18" spans="1:13">
      <c r="A18" s="62" t="s">
        <v>127</v>
      </c>
      <c r="B18" s="62"/>
      <c r="C18" s="62"/>
      <c r="D18" s="62"/>
      <c r="E18" s="62"/>
      <c r="F18" s="62"/>
      <c r="G18" s="62"/>
      <c r="H18" s="62"/>
      <c r="I18" s="62"/>
      <c r="J18" s="62"/>
      <c r="K18" s="62"/>
      <c r="L18" s="62"/>
      <c r="M18" s="62"/>
    </row>
    <row r="19" spans="1:13">
      <c r="A19" s="65" t="s">
        <v>141</v>
      </c>
      <c r="B19" s="62"/>
      <c r="C19" s="62"/>
      <c r="D19" s="62"/>
      <c r="E19" s="62"/>
      <c r="F19" s="62"/>
      <c r="G19" s="62"/>
      <c r="H19" s="62"/>
      <c r="I19" s="62"/>
      <c r="J19" s="62"/>
      <c r="K19" s="62"/>
      <c r="L19" s="62"/>
      <c r="M19" s="62"/>
    </row>
    <row r="20" spans="1:13">
      <c r="A20" s="62"/>
      <c r="B20" s="62"/>
      <c r="C20" s="62"/>
      <c r="D20" s="62"/>
      <c r="E20" s="62"/>
      <c r="F20" s="62"/>
      <c r="G20" s="62"/>
      <c r="H20" s="62"/>
      <c r="I20" s="62"/>
      <c r="J20" s="62"/>
      <c r="K20" s="62"/>
      <c r="L20" s="62"/>
      <c r="M20" s="62"/>
    </row>
    <row r="21" spans="1:13">
      <c r="A21" s="62"/>
      <c r="B21" s="62"/>
      <c r="C21" s="62"/>
      <c r="D21" s="62"/>
      <c r="E21" s="62"/>
      <c r="F21" s="62"/>
      <c r="G21" s="62"/>
      <c r="H21" s="62"/>
      <c r="I21" s="62"/>
      <c r="J21" s="62"/>
      <c r="K21" s="62"/>
      <c r="L21" s="62"/>
      <c r="M21" s="62"/>
    </row>
    <row r="22" spans="1:13">
      <c r="A22" s="62"/>
      <c r="B22" s="62"/>
      <c r="C22" s="62"/>
      <c r="D22" s="62"/>
      <c r="E22" s="62"/>
      <c r="F22" s="62"/>
      <c r="G22" s="62"/>
      <c r="H22" s="62"/>
      <c r="I22" s="62"/>
      <c r="J22" s="62"/>
      <c r="K22" s="62"/>
      <c r="L22" s="62"/>
      <c r="M22" s="62"/>
    </row>
    <row r="23" spans="1:13">
      <c r="A23" s="62"/>
      <c r="B23" s="62"/>
      <c r="C23" s="62"/>
      <c r="D23" s="62"/>
      <c r="E23" s="62"/>
      <c r="F23" s="62"/>
      <c r="G23" s="62"/>
      <c r="H23" s="62"/>
      <c r="I23" s="62"/>
      <c r="J23" s="62"/>
      <c r="K23" s="62"/>
      <c r="L23" s="62"/>
      <c r="M23" s="62"/>
    </row>
    <row r="24" spans="1:13">
      <c r="A24" s="62"/>
      <c r="B24" s="62"/>
      <c r="C24" s="62"/>
      <c r="D24" s="62"/>
      <c r="E24" s="62"/>
      <c r="F24" s="62"/>
      <c r="G24" s="62"/>
      <c r="H24" s="62"/>
      <c r="I24" s="62"/>
      <c r="J24" s="62"/>
      <c r="K24" s="62"/>
      <c r="L24" s="62"/>
      <c r="M24" s="62"/>
    </row>
    <row r="25" spans="1:13">
      <c r="A25" s="62"/>
      <c r="B25" s="62"/>
      <c r="C25" s="62"/>
      <c r="D25" s="62"/>
      <c r="E25" s="62"/>
      <c r="F25" s="62"/>
      <c r="G25" s="62"/>
      <c r="H25" s="62"/>
      <c r="I25" s="62"/>
      <c r="J25" s="62"/>
      <c r="K25" s="62"/>
      <c r="L25" s="62"/>
      <c r="M25" s="62"/>
    </row>
    <row r="26" spans="1:13">
      <c r="A26" s="62"/>
      <c r="B26" s="62"/>
      <c r="C26" s="62"/>
      <c r="D26" s="62"/>
      <c r="E26" s="62"/>
      <c r="F26" s="62"/>
      <c r="G26" s="62"/>
      <c r="H26" s="62"/>
      <c r="I26" s="62"/>
      <c r="J26" s="62"/>
      <c r="K26" s="62"/>
      <c r="L26" s="62"/>
      <c r="M26" s="62"/>
    </row>
    <row r="27" spans="1:13">
      <c r="A27" s="62"/>
      <c r="B27" s="62"/>
      <c r="C27" s="62"/>
      <c r="D27" s="62"/>
      <c r="E27" s="62"/>
      <c r="F27" s="62"/>
      <c r="G27" s="62"/>
      <c r="H27" s="62"/>
      <c r="I27" s="62"/>
      <c r="J27" s="62"/>
      <c r="K27" s="62"/>
      <c r="L27" s="62"/>
      <c r="M27" s="62"/>
    </row>
    <row r="28" spans="1:13">
      <c r="A28" s="62"/>
      <c r="B28" s="62"/>
      <c r="C28" s="62"/>
      <c r="D28" s="62"/>
      <c r="E28" s="62"/>
      <c r="F28" s="62"/>
      <c r="G28" s="62"/>
      <c r="H28" s="62"/>
      <c r="I28" s="62"/>
      <c r="J28" s="62"/>
      <c r="K28" s="62"/>
      <c r="L28" s="62"/>
      <c r="M28" s="62"/>
    </row>
    <row r="29" spans="1:13">
      <c r="A29" s="62"/>
      <c r="B29" s="62"/>
      <c r="C29" s="62"/>
      <c r="D29" s="62"/>
      <c r="E29" s="62"/>
      <c r="F29" s="62"/>
      <c r="G29" s="62"/>
      <c r="H29" s="62"/>
      <c r="I29" s="62"/>
      <c r="J29" s="62"/>
      <c r="K29" s="62"/>
      <c r="L29" s="62"/>
      <c r="M29" s="62"/>
    </row>
    <row r="30" spans="1:13">
      <c r="A30" s="62"/>
      <c r="B30" s="62"/>
      <c r="C30" s="62"/>
      <c r="D30" s="62"/>
      <c r="E30" s="62"/>
      <c r="F30" s="62"/>
      <c r="G30" s="62"/>
      <c r="H30" s="62"/>
      <c r="I30" s="62"/>
      <c r="J30" s="62"/>
      <c r="K30" s="62"/>
      <c r="L30" s="62"/>
      <c r="M30" s="62"/>
    </row>
    <row r="31" spans="1:13">
      <c r="A31" s="62"/>
      <c r="B31" s="62"/>
      <c r="C31" s="62"/>
      <c r="D31" s="62"/>
      <c r="E31" s="62"/>
      <c r="F31" s="62"/>
      <c r="G31" s="62"/>
      <c r="H31" s="62"/>
      <c r="I31" s="62"/>
      <c r="J31" s="62"/>
      <c r="K31" s="62"/>
      <c r="L31" s="62"/>
      <c r="M31" s="62"/>
    </row>
    <row r="32" spans="1:13">
      <c r="A32" s="62"/>
      <c r="B32" s="62"/>
      <c r="C32" s="62"/>
      <c r="D32" s="62"/>
      <c r="E32" s="62"/>
      <c r="F32" s="62"/>
      <c r="G32" s="62"/>
      <c r="H32" s="62"/>
      <c r="I32" s="62"/>
      <c r="J32" s="62"/>
      <c r="K32" s="62"/>
      <c r="L32" s="62"/>
      <c r="M32" s="62"/>
    </row>
    <row r="33" spans="1:13">
      <c r="A33" s="62"/>
      <c r="B33" s="62"/>
      <c r="C33" s="62"/>
      <c r="D33" s="62"/>
      <c r="E33" s="62"/>
      <c r="F33" s="62"/>
      <c r="G33" s="62"/>
      <c r="H33" s="62"/>
      <c r="I33" s="62"/>
      <c r="J33" s="62"/>
      <c r="K33" s="62"/>
      <c r="L33" s="62"/>
      <c r="M33" s="62"/>
    </row>
    <row r="34" spans="1:13">
      <c r="A34" s="62"/>
      <c r="B34" s="62"/>
      <c r="C34" s="62"/>
      <c r="D34" s="62"/>
      <c r="E34" s="62"/>
      <c r="F34" s="62"/>
      <c r="G34" s="62"/>
      <c r="H34" s="62"/>
      <c r="I34" s="62"/>
      <c r="J34" s="62"/>
      <c r="K34" s="62"/>
      <c r="L34" s="62"/>
      <c r="M34" s="62"/>
    </row>
  </sheetData>
  <hyperlinks>
    <hyperlink ref="A17" r:id="rId1" xr:uid="{01DD1A95-8381-B845-8312-173CE5757CE5}"/>
    <hyperlink ref="A19" r:id="rId2" xr:uid="{8EBC9D51-A684-C046-A604-57655EF5DF96}"/>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
  <sheetViews>
    <sheetView topLeftCell="A22" workbookViewId="0">
      <selection activeCell="B48" sqref="B48"/>
    </sheetView>
  </sheetViews>
  <sheetFormatPr baseColWidth="10" defaultColWidth="11" defaultRowHeight="16"/>
  <cols>
    <col min="1" max="1" width="17.6640625" customWidth="1"/>
    <col min="2" max="2" width="17.33203125" customWidth="1"/>
    <col min="5" max="5" width="16.33203125" bestFit="1" customWidth="1"/>
    <col min="11" max="12" width="24.6640625" customWidth="1"/>
  </cols>
  <sheetData>
    <row r="1" spans="1:12" ht="22" customHeight="1">
      <c r="A1" s="44" t="s">
        <v>80</v>
      </c>
      <c r="H1" s="27"/>
    </row>
    <row r="2" spans="1:12" ht="22" customHeight="1">
      <c r="A2" s="44" t="s">
        <v>104</v>
      </c>
      <c r="H2" s="27"/>
      <c r="K2" t="s">
        <v>106</v>
      </c>
    </row>
    <row r="3" spans="1:12" ht="22" customHeight="1">
      <c r="A3" s="44" t="s">
        <v>102</v>
      </c>
      <c r="K3" t="s">
        <v>107</v>
      </c>
    </row>
    <row r="4" spans="1:12" ht="22" customHeight="1">
      <c r="A4" s="44" t="s">
        <v>95</v>
      </c>
    </row>
    <row r="5" spans="1:12">
      <c r="A5" s="47"/>
      <c r="B5" s="48"/>
      <c r="K5" s="7" t="s">
        <v>4</v>
      </c>
      <c r="L5" s="6"/>
    </row>
    <row r="6" spans="1:12">
      <c r="K6" s="10" t="s">
        <v>61</v>
      </c>
      <c r="L6" s="11">
        <v>150000</v>
      </c>
    </row>
    <row r="7" spans="1:12">
      <c r="A7" t="s">
        <v>69</v>
      </c>
      <c r="K7" t="s">
        <v>62</v>
      </c>
      <c r="L7" s="8">
        <v>83000</v>
      </c>
    </row>
    <row r="8" spans="1:12">
      <c r="K8" s="10" t="s">
        <v>63</v>
      </c>
      <c r="L8" s="11">
        <v>58000</v>
      </c>
    </row>
    <row r="9" spans="1:12">
      <c r="K9" t="s">
        <v>64</v>
      </c>
      <c r="L9" s="8">
        <v>12000</v>
      </c>
    </row>
    <row r="10" spans="1:12">
      <c r="K10" s="12" t="s">
        <v>5</v>
      </c>
      <c r="L10" s="18">
        <f>SUM(L6:L9)</f>
        <v>303000</v>
      </c>
    </row>
    <row r="12" spans="1:12">
      <c r="K12" s="1" t="s">
        <v>6</v>
      </c>
    </row>
    <row r="13" spans="1:12">
      <c r="K13" s="10" t="s">
        <v>65</v>
      </c>
      <c r="L13" s="11">
        <v>80000</v>
      </c>
    </row>
    <row r="14" spans="1:12">
      <c r="K14" t="s">
        <v>66</v>
      </c>
      <c r="L14" s="8">
        <v>53000</v>
      </c>
    </row>
    <row r="15" spans="1:12">
      <c r="K15" s="10" t="s">
        <v>67</v>
      </c>
      <c r="L15" s="11">
        <v>22000</v>
      </c>
    </row>
    <row r="16" spans="1:12">
      <c r="K16" t="s">
        <v>68</v>
      </c>
      <c r="L16" s="8">
        <v>6000</v>
      </c>
    </row>
    <row r="17" spans="1:12">
      <c r="K17" s="12" t="s">
        <v>5</v>
      </c>
      <c r="L17" s="18">
        <f>SUM(L13:L16)</f>
        <v>161000</v>
      </c>
    </row>
    <row r="18" spans="1:12">
      <c r="K18" s="1" t="s">
        <v>7</v>
      </c>
      <c r="L18" s="9">
        <f>L10-L17</f>
        <v>142000</v>
      </c>
    </row>
    <row r="20" spans="1:12">
      <c r="K20" s="1" t="s">
        <v>8</v>
      </c>
    </row>
    <row r="21" spans="1:12">
      <c r="A21" s="3" t="s">
        <v>0</v>
      </c>
      <c r="B21" s="4"/>
      <c r="D21" s="42" t="s">
        <v>71</v>
      </c>
      <c r="K21" s="10" t="s">
        <v>9</v>
      </c>
      <c r="L21" s="11">
        <v>2100</v>
      </c>
    </row>
    <row r="22" spans="1:12">
      <c r="A22" s="4" t="s">
        <v>22</v>
      </c>
      <c r="B22" s="17">
        <f>L10</f>
        <v>303000</v>
      </c>
      <c r="D22" s="2" t="s">
        <v>81</v>
      </c>
      <c r="K22" t="s">
        <v>10</v>
      </c>
      <c r="L22" s="8">
        <v>4600</v>
      </c>
    </row>
    <row r="23" spans="1:12">
      <c r="A23" s="4" t="s">
        <v>1</v>
      </c>
      <c r="B23" s="5">
        <f>L17</f>
        <v>161000</v>
      </c>
      <c r="D23" s="2" t="s">
        <v>82</v>
      </c>
      <c r="K23" s="10" t="s">
        <v>11</v>
      </c>
      <c r="L23" s="11">
        <v>1800</v>
      </c>
    </row>
    <row r="24" spans="1:12">
      <c r="A24" s="3" t="s">
        <v>56</v>
      </c>
      <c r="B24" s="30">
        <f>+B23/B22</f>
        <v>0.53135313531353134</v>
      </c>
      <c r="D24" s="2" t="s">
        <v>70</v>
      </c>
      <c r="K24" t="s">
        <v>12</v>
      </c>
      <c r="L24" s="8">
        <v>2300</v>
      </c>
    </row>
    <row r="25" spans="1:12">
      <c r="A25" s="3" t="s">
        <v>2</v>
      </c>
      <c r="B25" s="29">
        <f>(B22-B23)/B22</f>
        <v>0.46864686468646866</v>
      </c>
      <c r="D25" s="1" t="s">
        <v>83</v>
      </c>
      <c r="K25" s="10" t="s">
        <v>13</v>
      </c>
      <c r="L25" s="11">
        <v>700</v>
      </c>
    </row>
    <row r="26" spans="1:12">
      <c r="K26" t="s">
        <v>14</v>
      </c>
      <c r="L26" s="8">
        <v>2800</v>
      </c>
    </row>
    <row r="27" spans="1:12">
      <c r="A27" t="s">
        <v>60</v>
      </c>
      <c r="K27" s="10" t="s">
        <v>15</v>
      </c>
      <c r="L27" s="11">
        <v>5000</v>
      </c>
    </row>
    <row r="28" spans="1:12">
      <c r="A28" t="s">
        <v>29</v>
      </c>
      <c r="K28" t="s">
        <v>16</v>
      </c>
      <c r="L28" s="8">
        <v>18000</v>
      </c>
    </row>
    <row r="29" spans="1:12">
      <c r="A29" t="s">
        <v>28</v>
      </c>
      <c r="K29" s="10" t="s">
        <v>17</v>
      </c>
      <c r="L29" s="11">
        <v>4700</v>
      </c>
    </row>
    <row r="30" spans="1:12">
      <c r="K30" t="s">
        <v>18</v>
      </c>
      <c r="L30" s="8">
        <v>16000</v>
      </c>
    </row>
    <row r="31" spans="1:12">
      <c r="A31" s="3" t="s">
        <v>3</v>
      </c>
      <c r="B31" s="4"/>
      <c r="K31" s="10" t="s">
        <v>19</v>
      </c>
      <c r="L31" s="11">
        <v>65000</v>
      </c>
    </row>
    <row r="32" spans="1:12">
      <c r="A32" s="4" t="s">
        <v>23</v>
      </c>
      <c r="B32" s="16">
        <f>L32</f>
        <v>123000</v>
      </c>
      <c r="D32" s="2" t="s">
        <v>84</v>
      </c>
      <c r="K32" s="1" t="s">
        <v>20</v>
      </c>
      <c r="L32" s="18">
        <f>SUM(L21:L31)</f>
        <v>123000</v>
      </c>
    </row>
    <row r="33" spans="1:12">
      <c r="A33" s="4" t="s">
        <v>24</v>
      </c>
      <c r="B33" s="30">
        <f>B25</f>
        <v>0.46864686468646866</v>
      </c>
      <c r="D33" s="2" t="s">
        <v>85</v>
      </c>
      <c r="K33" s="12" t="s">
        <v>21</v>
      </c>
      <c r="L33" s="13">
        <f>L18-L32</f>
        <v>19000</v>
      </c>
    </row>
    <row r="34" spans="1:12">
      <c r="A34" s="3" t="s">
        <v>25</v>
      </c>
      <c r="B34" s="15">
        <f>+B32/B33</f>
        <v>262457.74647887325</v>
      </c>
      <c r="D34" s="1" t="s">
        <v>86</v>
      </c>
    </row>
    <row r="35" spans="1:12">
      <c r="B35" s="14"/>
    </row>
    <row r="36" spans="1:12" ht="21">
      <c r="A36" s="53" t="s">
        <v>129</v>
      </c>
      <c r="B36" s="41"/>
      <c r="C36" s="41"/>
      <c r="D36" s="41"/>
      <c r="E36" s="54">
        <f>B34</f>
        <v>262457.74647887325</v>
      </c>
    </row>
    <row r="37" spans="1:12">
      <c r="A37" t="s">
        <v>59</v>
      </c>
    </row>
    <row r="38" spans="1:12">
      <c r="A38" t="s">
        <v>31</v>
      </c>
    </row>
    <row r="40" spans="1:12" ht="21">
      <c r="A40" s="44" t="s">
        <v>30</v>
      </c>
    </row>
    <row r="41" spans="1:12" ht="21">
      <c r="A41" s="45" t="s">
        <v>105</v>
      </c>
    </row>
    <row r="43" spans="1:12">
      <c r="A43" s="43" t="s">
        <v>79</v>
      </c>
    </row>
  </sheetData>
  <sheetProtection algorithmName="SHA-512" hashValue="FeFext8h7RDFwtZyrJiH0qj3X2u9xIwZ7Ynq9sQRbQUiZZ0DyubNGPAgZSuQEZJTiX3LYqE7jtMeydbbxOwbmQ==" saltValue="MIAHop7vlh5GBvA0sYT8Lg==" spinCount="100000" sheet="1" objects="1" scenarios="1"/>
  <hyperlinks>
    <hyperlink ref="A43" r:id="rId1" xr:uid="{3226F70C-D57D-D648-B5DD-1AB390CE820D}"/>
  </hyperlinks>
  <pageMargins left="0.7" right="0.7" top="0.75" bottom="0.75" header="0.3" footer="0.3"/>
  <pageSetup paperSize="9" orientation="portrait" horizontalDpi="0"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9"/>
  <sheetViews>
    <sheetView workbookViewId="0">
      <selection activeCell="C34" sqref="C34"/>
    </sheetView>
  </sheetViews>
  <sheetFormatPr baseColWidth="10" defaultColWidth="11" defaultRowHeight="16"/>
  <cols>
    <col min="1" max="1" width="17.6640625" customWidth="1"/>
    <col min="2" max="2" width="17.5" customWidth="1"/>
    <col min="3" max="3" width="16.33203125" bestFit="1" customWidth="1"/>
    <col min="11" max="12" width="24.6640625" customWidth="1"/>
  </cols>
  <sheetData>
    <row r="1" spans="1:12" ht="21">
      <c r="A1" s="44" t="s">
        <v>87</v>
      </c>
    </row>
    <row r="2" spans="1:12" ht="21">
      <c r="A2" s="44" t="s">
        <v>109</v>
      </c>
    </row>
    <row r="3" spans="1:12" ht="21">
      <c r="A3" s="44"/>
      <c r="K3" t="s">
        <v>106</v>
      </c>
    </row>
    <row r="4" spans="1:12">
      <c r="K4" t="s">
        <v>107</v>
      </c>
    </row>
    <row r="5" spans="1:12">
      <c r="K5" s="7" t="s">
        <v>4</v>
      </c>
      <c r="L5" s="6"/>
    </row>
    <row r="6" spans="1:12">
      <c r="K6" s="10" t="s">
        <v>61</v>
      </c>
      <c r="L6" s="11">
        <v>150000</v>
      </c>
    </row>
    <row r="7" spans="1:12">
      <c r="K7" t="s">
        <v>62</v>
      </c>
      <c r="L7" s="8">
        <v>83000</v>
      </c>
    </row>
    <row r="8" spans="1:12">
      <c r="K8" s="10" t="s">
        <v>63</v>
      </c>
      <c r="L8" s="11">
        <v>58000</v>
      </c>
    </row>
    <row r="9" spans="1:12">
      <c r="K9" t="s">
        <v>64</v>
      </c>
      <c r="L9" s="8">
        <v>12000</v>
      </c>
    </row>
    <row r="10" spans="1:12">
      <c r="K10" s="12" t="s">
        <v>5</v>
      </c>
      <c r="L10" s="18">
        <f>SUM(L6:L9)</f>
        <v>303000</v>
      </c>
    </row>
    <row r="12" spans="1:12">
      <c r="K12" s="1" t="s">
        <v>6</v>
      </c>
    </row>
    <row r="13" spans="1:12">
      <c r="K13" s="10" t="s">
        <v>65</v>
      </c>
      <c r="L13" s="11">
        <v>80000</v>
      </c>
    </row>
    <row r="14" spans="1:12">
      <c r="K14" t="s">
        <v>66</v>
      </c>
      <c r="L14" s="8">
        <v>53000</v>
      </c>
    </row>
    <row r="15" spans="1:12">
      <c r="K15" s="10" t="s">
        <v>67</v>
      </c>
      <c r="L15" s="11">
        <v>22000</v>
      </c>
    </row>
    <row r="16" spans="1:12">
      <c r="K16" t="s">
        <v>68</v>
      </c>
      <c r="L16" s="8">
        <v>6000</v>
      </c>
    </row>
    <row r="17" spans="1:12">
      <c r="K17" s="12" t="s">
        <v>5</v>
      </c>
      <c r="L17" s="18">
        <f>SUM(L13:L16)</f>
        <v>161000</v>
      </c>
    </row>
    <row r="18" spans="1:12">
      <c r="A18" s="3" t="s">
        <v>0</v>
      </c>
      <c r="B18" s="4"/>
      <c r="D18" s="49" t="s">
        <v>108</v>
      </c>
      <c r="E18" s="6"/>
      <c r="F18" s="6"/>
      <c r="G18" s="6"/>
      <c r="H18" s="6"/>
      <c r="I18" s="6"/>
      <c r="K18" s="1" t="s">
        <v>7</v>
      </c>
      <c r="L18" s="9">
        <f>L10-L17</f>
        <v>142000</v>
      </c>
    </row>
    <row r="19" spans="1:12">
      <c r="A19" s="4" t="s">
        <v>22</v>
      </c>
      <c r="B19" s="17">
        <f>L10</f>
        <v>303000</v>
      </c>
      <c r="D19" s="2" t="s">
        <v>26</v>
      </c>
    </row>
    <row r="20" spans="1:12">
      <c r="A20" s="4" t="s">
        <v>1</v>
      </c>
      <c r="B20" s="5">
        <f>L17</f>
        <v>161000</v>
      </c>
      <c r="D20" s="2" t="s">
        <v>27</v>
      </c>
      <c r="K20" s="1" t="s">
        <v>8</v>
      </c>
    </row>
    <row r="21" spans="1:12">
      <c r="A21" s="3" t="s">
        <v>56</v>
      </c>
      <c r="B21" s="30">
        <f>+B20/B19</f>
        <v>0.53135313531353134</v>
      </c>
      <c r="D21" s="2"/>
      <c r="K21" s="10" t="s">
        <v>9</v>
      </c>
      <c r="L21" s="11">
        <v>2100</v>
      </c>
    </row>
    <row r="22" spans="1:12">
      <c r="A22" s="3" t="s">
        <v>2</v>
      </c>
      <c r="B22" s="29">
        <f>(B19-B20)/B19</f>
        <v>0.46864686468646866</v>
      </c>
      <c r="D22" s="1" t="s">
        <v>73</v>
      </c>
      <c r="K22" t="s">
        <v>10</v>
      </c>
      <c r="L22" s="8">
        <v>4600</v>
      </c>
    </row>
    <row r="23" spans="1:12">
      <c r="K23" s="10" t="s">
        <v>11</v>
      </c>
      <c r="L23" s="11">
        <v>1800</v>
      </c>
    </row>
    <row r="24" spans="1:12">
      <c r="A24" t="s">
        <v>74</v>
      </c>
      <c r="K24" t="s">
        <v>12</v>
      </c>
      <c r="L24" s="8">
        <v>2300</v>
      </c>
    </row>
    <row r="25" spans="1:12">
      <c r="A25" t="s">
        <v>75</v>
      </c>
      <c r="K25" s="10" t="s">
        <v>13</v>
      </c>
      <c r="L25" s="11">
        <v>700</v>
      </c>
    </row>
    <row r="26" spans="1:12">
      <c r="A26" t="s">
        <v>28</v>
      </c>
      <c r="K26" t="s">
        <v>14</v>
      </c>
      <c r="L26" s="8">
        <v>2800</v>
      </c>
    </row>
    <row r="27" spans="1:12">
      <c r="K27" s="10" t="s">
        <v>15</v>
      </c>
      <c r="L27" s="11">
        <v>5000</v>
      </c>
    </row>
    <row r="28" spans="1:12">
      <c r="A28" s="3" t="s">
        <v>3</v>
      </c>
      <c r="B28" s="4"/>
      <c r="K28" t="s">
        <v>16</v>
      </c>
      <c r="L28" s="8">
        <v>18000</v>
      </c>
    </row>
    <row r="29" spans="1:12">
      <c r="A29" s="4" t="s">
        <v>23</v>
      </c>
      <c r="B29" s="16">
        <f>L32</f>
        <v>123000</v>
      </c>
      <c r="D29" s="2" t="s">
        <v>76</v>
      </c>
      <c r="K29" s="10" t="s">
        <v>17</v>
      </c>
      <c r="L29" s="11">
        <v>4700</v>
      </c>
    </row>
    <row r="30" spans="1:12">
      <c r="A30" s="4" t="s">
        <v>24</v>
      </c>
      <c r="B30" s="30">
        <f>+B22</f>
        <v>0.46864686468646866</v>
      </c>
      <c r="D30" s="2" t="s">
        <v>77</v>
      </c>
      <c r="K30" t="s">
        <v>18</v>
      </c>
      <c r="L30" s="8">
        <v>16000</v>
      </c>
    </row>
    <row r="31" spans="1:12">
      <c r="A31" s="3" t="s">
        <v>25</v>
      </c>
      <c r="B31" s="15">
        <f>+B29/B30</f>
        <v>262457.74647887325</v>
      </c>
      <c r="D31" s="1" t="s">
        <v>72</v>
      </c>
      <c r="K31" s="10" t="s">
        <v>19</v>
      </c>
      <c r="L31" s="11">
        <v>65000</v>
      </c>
    </row>
    <row r="32" spans="1:12">
      <c r="B32" s="14"/>
      <c r="K32" s="1" t="s">
        <v>20</v>
      </c>
      <c r="L32" s="18">
        <f>SUM(L21:L31)</f>
        <v>123000</v>
      </c>
    </row>
    <row r="33" spans="1:12" ht="21">
      <c r="A33" s="59" t="s">
        <v>130</v>
      </c>
      <c r="B33" s="60"/>
      <c r="C33" s="54">
        <f>B31</f>
        <v>262457.74647887325</v>
      </c>
      <c r="D33" s="48"/>
      <c r="E33" s="48"/>
      <c r="F33" s="48"/>
      <c r="G33" s="48"/>
      <c r="H33" s="48"/>
      <c r="I33" s="48"/>
      <c r="K33" s="12" t="s">
        <v>21</v>
      </c>
      <c r="L33" s="13">
        <f>L18-L32</f>
        <v>19000</v>
      </c>
    </row>
    <row r="34" spans="1:12" ht="19">
      <c r="A34" s="51" t="s">
        <v>88</v>
      </c>
    </row>
    <row r="36" spans="1:12" ht="21">
      <c r="A36" s="44" t="s">
        <v>30</v>
      </c>
    </row>
    <row r="37" spans="1:12" ht="21">
      <c r="A37" s="45" t="s">
        <v>110</v>
      </c>
    </row>
    <row r="39" spans="1:12">
      <c r="A39" s="43" t="s">
        <v>79</v>
      </c>
    </row>
  </sheetData>
  <hyperlinks>
    <hyperlink ref="A39" r:id="rId1" xr:uid="{DF195EDF-9CC6-F348-98FE-7188F0DF53C7}"/>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7"/>
  <sheetViews>
    <sheetView tabSelected="1" workbookViewId="0">
      <selection activeCell="C31" sqref="C31"/>
    </sheetView>
  </sheetViews>
  <sheetFormatPr baseColWidth="10" defaultColWidth="11" defaultRowHeight="16"/>
  <cols>
    <col min="1" max="1" width="35.83203125" customWidth="1"/>
    <col min="2" max="2" width="17.83203125" customWidth="1"/>
    <col min="3" max="3" width="18.1640625" customWidth="1"/>
    <col min="4" max="4" width="56.1640625" customWidth="1"/>
    <col min="5" max="5" width="12.6640625" bestFit="1" customWidth="1"/>
    <col min="6" max="6" width="77.83203125" customWidth="1"/>
    <col min="9" max="9" width="22.1640625" customWidth="1"/>
    <col min="10" max="10" width="11.5" bestFit="1" customWidth="1"/>
    <col min="11" max="11" width="35.33203125" customWidth="1"/>
  </cols>
  <sheetData>
    <row r="1" spans="1:6" ht="21">
      <c r="A1" s="44" t="s">
        <v>100</v>
      </c>
    </row>
    <row r="2" spans="1:6" ht="21">
      <c r="A2" s="44" t="s">
        <v>101</v>
      </c>
    </row>
    <row r="3" spans="1:6" ht="21">
      <c r="A3" s="44" t="s">
        <v>103</v>
      </c>
    </row>
    <row r="4" spans="1:6" ht="21">
      <c r="A4" s="44" t="s">
        <v>95</v>
      </c>
    </row>
    <row r="6" spans="1:6">
      <c r="A6" s="2" t="s">
        <v>89</v>
      </c>
      <c r="B6" s="2"/>
    </row>
    <row r="7" spans="1:6">
      <c r="A7" s="19" t="s">
        <v>32</v>
      </c>
      <c r="B7" s="19"/>
      <c r="C7" s="19" t="s">
        <v>34</v>
      </c>
      <c r="D7" s="19" t="s">
        <v>35</v>
      </c>
    </row>
    <row r="8" spans="1:6">
      <c r="A8" s="4" t="s">
        <v>33</v>
      </c>
      <c r="B8" s="4"/>
      <c r="C8" s="21">
        <f>'Break Even Example - DON’T USE'!B34</f>
        <v>262457.74647887325</v>
      </c>
      <c r="D8" s="4" t="s">
        <v>97</v>
      </c>
      <c r="E8" s="33"/>
    </row>
    <row r="9" spans="1:6">
      <c r="A9" s="4" t="s">
        <v>37</v>
      </c>
      <c r="B9" s="4"/>
      <c r="C9" s="20">
        <f>C8/12</f>
        <v>21871.478873239437</v>
      </c>
      <c r="D9" s="4" t="s">
        <v>38</v>
      </c>
      <c r="E9" s="33"/>
    </row>
    <row r="10" spans="1:6">
      <c r="A10" s="4" t="s">
        <v>39</v>
      </c>
      <c r="B10" s="4"/>
      <c r="C10" s="20">
        <f>C8/44</f>
        <v>5964.9487836107555</v>
      </c>
      <c r="D10" s="4" t="s">
        <v>40</v>
      </c>
      <c r="E10" s="33"/>
      <c r="F10" t="s">
        <v>41</v>
      </c>
    </row>
    <row r="11" spans="1:6">
      <c r="A11" s="4" t="s">
        <v>42</v>
      </c>
      <c r="B11" s="4"/>
      <c r="C11" s="20">
        <f>C10/5</f>
        <v>1192.989756722151</v>
      </c>
      <c r="D11" s="4" t="s">
        <v>43</v>
      </c>
      <c r="E11" s="33"/>
      <c r="F11" t="s">
        <v>44</v>
      </c>
    </row>
    <row r="12" spans="1:6">
      <c r="A12" s="22"/>
      <c r="B12" s="22"/>
      <c r="C12" s="23"/>
      <c r="D12" s="22"/>
      <c r="E12" s="33"/>
    </row>
    <row r="13" spans="1:6">
      <c r="A13" s="36" t="s">
        <v>91</v>
      </c>
      <c r="B13" s="22"/>
      <c r="C13" s="23"/>
      <c r="D13" s="22"/>
      <c r="E13" s="33"/>
    </row>
    <row r="14" spans="1:6">
      <c r="A14" t="s">
        <v>48</v>
      </c>
      <c r="B14" s="22"/>
      <c r="C14" s="23"/>
      <c r="D14" s="22"/>
      <c r="E14" s="33"/>
    </row>
    <row r="15" spans="1:6">
      <c r="E15" s="33"/>
    </row>
    <row r="16" spans="1:6">
      <c r="A16" s="2" t="s">
        <v>90</v>
      </c>
      <c r="B16" s="2"/>
      <c r="E16" s="33"/>
    </row>
    <row r="17" spans="1:6">
      <c r="A17" s="19" t="s">
        <v>45</v>
      </c>
      <c r="B17" s="19" t="s">
        <v>49</v>
      </c>
      <c r="C17" s="19" t="s">
        <v>34</v>
      </c>
      <c r="D17" s="19" t="s">
        <v>35</v>
      </c>
      <c r="E17" s="33"/>
    </row>
    <row r="18" spans="1:6">
      <c r="A18" s="4" t="s">
        <v>33</v>
      </c>
      <c r="B18" s="24"/>
      <c r="C18" s="38">
        <v>458000</v>
      </c>
      <c r="D18" s="4" t="s">
        <v>46</v>
      </c>
      <c r="E18" s="33"/>
      <c r="F18" t="s">
        <v>99</v>
      </c>
    </row>
    <row r="19" spans="1:6">
      <c r="A19" s="4" t="s">
        <v>52</v>
      </c>
      <c r="B19" s="4"/>
      <c r="C19" s="20">
        <f>C18/12</f>
        <v>38166.666666666664</v>
      </c>
      <c r="D19" s="4" t="s">
        <v>38</v>
      </c>
      <c r="E19" s="33"/>
      <c r="F19" s="32"/>
    </row>
    <row r="20" spans="1:6">
      <c r="A20" s="4" t="s">
        <v>53</v>
      </c>
      <c r="B20" s="4"/>
      <c r="C20" s="20">
        <f>C18/44</f>
        <v>10409.09090909091</v>
      </c>
      <c r="D20" s="4" t="s">
        <v>40</v>
      </c>
      <c r="E20" s="33"/>
    </row>
    <row r="21" spans="1:6">
      <c r="A21" s="4" t="s">
        <v>54</v>
      </c>
      <c r="B21" s="4"/>
      <c r="C21" s="20">
        <f>C20/5</f>
        <v>2081.818181818182</v>
      </c>
      <c r="D21" s="4" t="s">
        <v>43</v>
      </c>
      <c r="E21" s="33"/>
      <c r="F21" s="32"/>
    </row>
    <row r="22" spans="1:6">
      <c r="A22" s="22"/>
      <c r="B22" s="22"/>
      <c r="C22" s="23"/>
      <c r="D22" s="22"/>
      <c r="E22" s="33"/>
      <c r="F22" s="32"/>
    </row>
    <row r="23" spans="1:6" hidden="1">
      <c r="A23" s="22" t="s">
        <v>24</v>
      </c>
      <c r="B23" s="35">
        <f>'Break Even Example - DON’T USE'!B33</f>
        <v>0.46864686468646866</v>
      </c>
      <c r="C23" s="23"/>
      <c r="D23" s="36"/>
      <c r="E23" s="33"/>
      <c r="F23" s="32"/>
    </row>
    <row r="24" spans="1:6">
      <c r="A24" s="22" t="s">
        <v>23</v>
      </c>
      <c r="B24" s="22"/>
      <c r="C24" s="23">
        <f>'Break Even Example - DON’T USE'!B32</f>
        <v>123000</v>
      </c>
      <c r="D24" s="22"/>
      <c r="E24" s="33"/>
      <c r="F24" s="32"/>
    </row>
    <row r="25" spans="1:6">
      <c r="A25" s="36" t="s">
        <v>57</v>
      </c>
      <c r="B25" s="22"/>
      <c r="C25" s="39">
        <f>((C18*B23)-C24)/C18</f>
        <v>0.20008791272140314</v>
      </c>
      <c r="D25" s="22" t="s">
        <v>98</v>
      </c>
      <c r="E25" s="33"/>
      <c r="F25" s="32"/>
    </row>
    <row r="26" spans="1:6">
      <c r="A26" s="36" t="s">
        <v>58</v>
      </c>
      <c r="C26" s="40">
        <f>+C18*B23-C24</f>
        <v>91640.264026402641</v>
      </c>
      <c r="D26" s="31" t="s">
        <v>96</v>
      </c>
      <c r="E26" s="33"/>
    </row>
    <row r="27" spans="1:6">
      <c r="A27" s="36"/>
      <c r="D27" s="31"/>
      <c r="E27" s="33"/>
    </row>
    <row r="28" spans="1:6" ht="21">
      <c r="A28" s="53" t="s">
        <v>133</v>
      </c>
      <c r="B28" s="53"/>
      <c r="C28" s="54">
        <f>C11</f>
        <v>1192.989756722151</v>
      </c>
      <c r="D28" s="31"/>
      <c r="E28" s="33"/>
    </row>
    <row r="29" spans="1:6" ht="46" customHeight="1">
      <c r="A29" s="61" t="s">
        <v>134</v>
      </c>
      <c r="B29" s="61"/>
      <c r="C29" s="55">
        <f>C21</f>
        <v>2081.818181818182</v>
      </c>
      <c r="D29" s="52"/>
      <c r="E29" s="33"/>
    </row>
    <row r="30" spans="1:6" ht="23" customHeight="1">
      <c r="A30" s="61" t="s">
        <v>138</v>
      </c>
      <c r="B30" s="61"/>
      <c r="C30" s="58">
        <f>C25</f>
        <v>0.20008791272140314</v>
      </c>
      <c r="D30" s="52"/>
      <c r="E30" s="33"/>
    </row>
    <row r="31" spans="1:6" ht="21">
      <c r="A31" s="56" t="s">
        <v>135</v>
      </c>
      <c r="B31" s="53"/>
      <c r="C31" s="57">
        <f>C26</f>
        <v>91640.264026402641</v>
      </c>
      <c r="D31" s="34"/>
      <c r="E31" s="33"/>
    </row>
    <row r="33" spans="1:1" ht="26">
      <c r="A33" s="27" t="s">
        <v>30</v>
      </c>
    </row>
    <row r="34" spans="1:1" ht="26">
      <c r="A34" s="25" t="s">
        <v>50</v>
      </c>
    </row>
    <row r="35" spans="1:1" ht="26">
      <c r="A35" s="27" t="s">
        <v>51</v>
      </c>
    </row>
    <row r="37" spans="1:1">
      <c r="A37" s="43" t="s">
        <v>79</v>
      </c>
    </row>
  </sheetData>
  <sheetProtection algorithmName="SHA-512" hashValue="jNRIW7r3BVpUX44PJgITPX9Zi57yANKwWLqk8nQw6Iy5PtPcZdHnzZqsQ8Plu/tRch7AwBFgKNvhzzw1K3Zj1g==" saltValue="lk8GyOl9wPQUwLdZ9BEmDQ==" spinCount="100000" sheet="1" objects="1" scenarios="1"/>
  <mergeCells count="2">
    <mergeCell ref="A29:B29"/>
    <mergeCell ref="A30:B30"/>
  </mergeCells>
  <hyperlinks>
    <hyperlink ref="A37" r:id="rId1" xr:uid="{27863F44-A516-CF4B-89E3-9121A1F4FF35}"/>
  </hyperlinks>
  <pageMargins left="0.7" right="0.7" top="0.75" bottom="0.75" header="0.3" footer="0.3"/>
  <pageSetup paperSize="9" orientation="portrait" horizontalDpi="0"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35FDB-3A58-0948-8010-6D5A51509EBE}">
  <dimension ref="A1:F37"/>
  <sheetViews>
    <sheetView workbookViewId="0">
      <selection activeCell="A32" sqref="A32"/>
    </sheetView>
  </sheetViews>
  <sheetFormatPr baseColWidth="10" defaultColWidth="11" defaultRowHeight="16"/>
  <cols>
    <col min="1" max="1" width="35.83203125" customWidth="1"/>
    <col min="2" max="2" width="17.83203125" customWidth="1"/>
    <col min="3" max="3" width="18.1640625" customWidth="1"/>
    <col min="4" max="4" width="56.1640625" customWidth="1"/>
    <col min="5" max="5" width="12.6640625" bestFit="1" customWidth="1"/>
    <col min="6" max="6" width="89" customWidth="1"/>
    <col min="9" max="9" width="22.1640625" customWidth="1"/>
    <col min="10" max="10" width="11.5" bestFit="1" customWidth="1"/>
    <col min="11" max="11" width="35.33203125" customWidth="1"/>
  </cols>
  <sheetData>
    <row r="1" spans="1:6" ht="21">
      <c r="A1" s="44" t="s">
        <v>36</v>
      </c>
    </row>
    <row r="2" spans="1:6" ht="21">
      <c r="A2" s="44" t="s">
        <v>78</v>
      </c>
    </row>
    <row r="3" spans="1:6" ht="21">
      <c r="A3" s="44" t="s">
        <v>111</v>
      </c>
    </row>
    <row r="5" spans="1:6">
      <c r="A5" s="36"/>
      <c r="C5" s="37"/>
      <c r="D5" s="34"/>
      <c r="E5" s="33"/>
    </row>
    <row r="6" spans="1:6">
      <c r="A6" s="2" t="s">
        <v>47</v>
      </c>
      <c r="B6" s="2"/>
      <c r="E6" s="33"/>
    </row>
    <row r="7" spans="1:6">
      <c r="A7" s="19" t="s">
        <v>32</v>
      </c>
      <c r="B7" s="19"/>
      <c r="C7" s="19" t="s">
        <v>34</v>
      </c>
      <c r="D7" s="19" t="s">
        <v>35</v>
      </c>
      <c r="E7" s="33"/>
      <c r="F7" s="46" t="s">
        <v>92</v>
      </c>
    </row>
    <row r="8" spans="1:6">
      <c r="A8" s="4" t="s">
        <v>33</v>
      </c>
      <c r="B8" s="4"/>
      <c r="C8" s="21">
        <f>'1. Break Even YOURS'!B31</f>
        <v>262457.74647887325</v>
      </c>
      <c r="D8" s="26" t="s">
        <v>113</v>
      </c>
      <c r="E8" s="33"/>
      <c r="F8" t="s">
        <v>112</v>
      </c>
    </row>
    <row r="9" spans="1:6">
      <c r="A9" s="4" t="s">
        <v>37</v>
      </c>
      <c r="B9" s="4"/>
      <c r="C9" s="20">
        <f>C8/12</f>
        <v>21871.478873239437</v>
      </c>
      <c r="D9" s="4" t="s">
        <v>38</v>
      </c>
      <c r="E9" s="33"/>
      <c r="F9" t="s">
        <v>114</v>
      </c>
    </row>
    <row r="10" spans="1:6">
      <c r="A10" s="4" t="s">
        <v>39</v>
      </c>
      <c r="B10" s="4"/>
      <c r="C10" s="20">
        <f>C8/44</f>
        <v>5964.9487836107555</v>
      </c>
      <c r="D10" s="4" t="s">
        <v>40</v>
      </c>
      <c r="E10" s="33"/>
    </row>
    <row r="11" spans="1:6">
      <c r="A11" s="4" t="s">
        <v>42</v>
      </c>
      <c r="B11" s="4"/>
      <c r="C11" s="20">
        <f>C10/5</f>
        <v>1192.989756722151</v>
      </c>
      <c r="D11" s="4" t="s">
        <v>43</v>
      </c>
      <c r="F11" t="s">
        <v>116</v>
      </c>
    </row>
    <row r="13" spans="1:6">
      <c r="A13" s="36" t="s">
        <v>115</v>
      </c>
    </row>
    <row r="14" spans="1:6">
      <c r="A14" t="s">
        <v>48</v>
      </c>
    </row>
    <row r="15" spans="1:6">
      <c r="A15" s="2"/>
    </row>
    <row r="16" spans="1:6">
      <c r="A16" s="2" t="s">
        <v>47</v>
      </c>
      <c r="B16" s="2"/>
    </row>
    <row r="17" spans="1:6">
      <c r="A17" s="19" t="s">
        <v>45</v>
      </c>
      <c r="B17" s="19" t="s">
        <v>49</v>
      </c>
      <c r="C17" s="19" t="s">
        <v>34</v>
      </c>
      <c r="D17" s="19" t="s">
        <v>35</v>
      </c>
      <c r="F17" s="46" t="s">
        <v>92</v>
      </c>
    </row>
    <row r="18" spans="1:6" ht="34">
      <c r="A18" s="4" t="s">
        <v>33</v>
      </c>
      <c r="B18" s="4"/>
      <c r="C18" s="38">
        <v>458000</v>
      </c>
      <c r="D18" s="28" t="s">
        <v>55</v>
      </c>
      <c r="F18" t="s">
        <v>117</v>
      </c>
    </row>
    <row r="19" spans="1:6">
      <c r="A19" s="4" t="s">
        <v>52</v>
      </c>
      <c r="B19" s="4"/>
      <c r="C19" s="20">
        <f>C18/12</f>
        <v>38166.666666666664</v>
      </c>
      <c r="D19" s="4" t="s">
        <v>38</v>
      </c>
      <c r="F19" t="s">
        <v>118</v>
      </c>
    </row>
    <row r="20" spans="1:6">
      <c r="A20" s="4" t="s">
        <v>53</v>
      </c>
      <c r="B20" s="4"/>
      <c r="C20" s="20">
        <f>C18/44</f>
        <v>10409.09090909091</v>
      </c>
      <c r="D20" s="4" t="s">
        <v>40</v>
      </c>
    </row>
    <row r="21" spans="1:6" ht="16" customHeight="1">
      <c r="A21" s="4" t="s">
        <v>54</v>
      </c>
      <c r="B21" s="4"/>
      <c r="C21" s="20">
        <f>C20/5</f>
        <v>2081.818181818182</v>
      </c>
      <c r="D21" s="4" t="s">
        <v>43</v>
      </c>
      <c r="F21" s="50" t="s">
        <v>119</v>
      </c>
    </row>
    <row r="22" spans="1:6" ht="34">
      <c r="F22" s="50" t="s">
        <v>120</v>
      </c>
    </row>
    <row r="23" spans="1:6" hidden="1">
      <c r="A23" s="22" t="s">
        <v>24</v>
      </c>
      <c r="B23" s="35">
        <f>+'1. Break Even YOURS'!B22</f>
        <v>0.46864686468646866</v>
      </c>
      <c r="C23" s="23"/>
    </row>
    <row r="24" spans="1:6">
      <c r="A24" s="22" t="s">
        <v>23</v>
      </c>
      <c r="B24" s="22"/>
      <c r="C24" s="23">
        <f>+'1. Break Even YOURS'!B29</f>
        <v>123000</v>
      </c>
    </row>
    <row r="25" spans="1:6">
      <c r="A25" s="36" t="s">
        <v>57</v>
      </c>
      <c r="B25" s="22"/>
      <c r="C25" s="39">
        <f>((C18*B23)-C24)/C18</f>
        <v>0.20008791272140314</v>
      </c>
      <c r="D25" t="s">
        <v>93</v>
      </c>
    </row>
    <row r="26" spans="1:6">
      <c r="A26" s="36" t="s">
        <v>58</v>
      </c>
      <c r="C26" s="40">
        <f>+C18*B23-C24</f>
        <v>91640.264026402641</v>
      </c>
      <c r="D26" t="s">
        <v>94</v>
      </c>
    </row>
    <row r="27" spans="1:6">
      <c r="A27" s="36"/>
    </row>
    <row r="28" spans="1:6" ht="21">
      <c r="A28" s="53" t="s">
        <v>136</v>
      </c>
      <c r="B28" s="53"/>
      <c r="C28" s="54">
        <f>C11</f>
        <v>1192.989756722151</v>
      </c>
      <c r="D28" s="31"/>
      <c r="E28" s="33"/>
    </row>
    <row r="29" spans="1:6" ht="38" customHeight="1">
      <c r="A29" s="61" t="s">
        <v>137</v>
      </c>
      <c r="B29" s="61"/>
      <c r="C29" s="55">
        <f>C21</f>
        <v>2081.818181818182</v>
      </c>
      <c r="D29" s="52" t="s">
        <v>139</v>
      </c>
      <c r="E29" s="33" t="s">
        <v>140</v>
      </c>
    </row>
    <row r="30" spans="1:6" ht="23" customHeight="1">
      <c r="A30" s="61" t="s">
        <v>138</v>
      </c>
      <c r="B30" s="61"/>
      <c r="C30" s="58">
        <f>C25</f>
        <v>0.20008791272140314</v>
      </c>
      <c r="D30" s="52"/>
      <c r="E30" s="33"/>
    </row>
    <row r="31" spans="1:6" ht="21">
      <c r="A31" s="56" t="s">
        <v>135</v>
      </c>
      <c r="B31" s="53"/>
      <c r="C31" s="57">
        <f>C26</f>
        <v>91640.264026402641</v>
      </c>
      <c r="D31" s="34"/>
      <c r="E31" s="33"/>
    </row>
    <row r="33" spans="1:1" ht="26">
      <c r="A33" s="27" t="s">
        <v>30</v>
      </c>
    </row>
    <row r="34" spans="1:1" ht="26">
      <c r="A34" s="25" t="s">
        <v>50</v>
      </c>
    </row>
    <row r="35" spans="1:1" ht="26">
      <c r="A35" s="27" t="s">
        <v>51</v>
      </c>
    </row>
    <row r="37" spans="1:1">
      <c r="A37" s="43" t="s">
        <v>79</v>
      </c>
    </row>
  </sheetData>
  <mergeCells count="2">
    <mergeCell ref="A29:B29"/>
    <mergeCell ref="A30:B30"/>
  </mergeCells>
  <hyperlinks>
    <hyperlink ref="A37" r:id="rId1" xr:uid="{9DE6D394-D6C6-1B40-AABB-7A345B73D17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Break Even Example - DON’T USE</vt:lpstr>
      <vt:lpstr>1. Break Even YOURS</vt:lpstr>
      <vt:lpstr>Set Targets Example - DON'T USE</vt:lpstr>
      <vt:lpstr>2. Set Targets YOURS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Smith</dc:creator>
  <cp:lastModifiedBy>Microsoft Office User</cp:lastModifiedBy>
  <dcterms:created xsi:type="dcterms:W3CDTF">2020-04-14T01:31:06Z</dcterms:created>
  <dcterms:modified xsi:type="dcterms:W3CDTF">2020-04-16T22:32:30Z</dcterms:modified>
</cp:coreProperties>
</file>